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palovska\Desktop\"/>
    </mc:Choice>
  </mc:AlternateContent>
  <xr:revisionPtr revIDLastSave="0" documentId="13_ncr:1_{8D401615-310D-41AC-889A-22DF4122C89B}" xr6:coauthVersionLast="47" xr6:coauthVersionMax="47" xr10:uidLastSave="{00000000-0000-0000-0000-000000000000}"/>
  <bookViews>
    <workbookView xWindow="-120" yWindow="-120" windowWidth="29040" windowHeight="15840" firstSheet="6" activeTab="8" xr2:uid="{00000000-000D-0000-FFFF-FFFF00000000}"/>
  </bookViews>
  <sheets>
    <sheet name="Rekapitulace stavby" sheetId="1" r:id="rId1"/>
    <sheet name="SO 001 - Příprava území" sheetId="2" r:id="rId2"/>
    <sheet name="SO-002 - Kácení dřevin a ..." sheetId="3" r:id="rId3"/>
    <sheet name="D.1.1 - Architektonicko-s..." sheetId="4" r:id="rId4"/>
    <sheet name="D.1.2 - Stavebně-konstruk..." sheetId="5" r:id="rId5"/>
    <sheet name="D.1.3 - Požárně bezpečnos..." sheetId="6" r:id="rId6"/>
    <sheet name="D.1.4.1 - Zdravotně techn..." sheetId="7" r:id="rId7"/>
    <sheet name="D.1.4.2 - Vzduchotechnika " sheetId="8" r:id="rId8"/>
    <sheet name="D.1.4.3 - Vytápění" sheetId="71" r:id="rId9"/>
    <sheet name="D.1.4.4 - Měření a regulace " sheetId="10" r:id="rId10"/>
    <sheet name="01 - LPS - Uzemnění, hrom..." sheetId="11" r:id="rId11"/>
    <sheet name="02 - KT - Kabelové trasy" sheetId="12" r:id="rId12"/>
    <sheet name="03 - SP - Silnoproudé ins..." sheetId="13" r:id="rId13"/>
    <sheet name="04 - SV - Svítidla" sheetId="14" r:id="rId14"/>
    <sheet name="05 - Rozvaděč RH" sheetId="15" r:id="rId15"/>
    <sheet name="06 - Rozvaděč RMS01" sheetId="16" r:id="rId16"/>
    <sheet name="07 - Rozvaděč RMS03" sheetId="17" r:id="rId17"/>
    <sheet name="01 - EPS_Elektrická požár..." sheetId="18" r:id="rId18"/>
    <sheet name="02 - NZS_Nouzový zvukový ..." sheetId="19" r:id="rId19"/>
    <sheet name="03 - CCTV_Kamerový systém" sheetId="20" r:id="rId20"/>
    <sheet name="04 - PZTS_Poplachový zabe..." sheetId="21" r:id="rId21"/>
    <sheet name="05 - EKV+VDT_Elektronická..." sheetId="22" r:id="rId22"/>
    <sheet name="06 - SK_Strukturovaná kab..." sheetId="23" r:id="rId23"/>
    <sheet name="07 - STA_Společná televiz..." sheetId="24" r:id="rId24"/>
    <sheet name="08 - JČ_Jednotný čas" sheetId="25" r:id="rId25"/>
    <sheet name="09 - KT_Kabelové trasy sl..." sheetId="26" r:id="rId26"/>
    <sheet name="10 - Ostatní náklady " sheetId="27" r:id="rId27"/>
    <sheet name="D.1.4.7 - Mediciální plyny" sheetId="28" r:id="rId28"/>
    <sheet name="D.1.4.8 - Vnitřní plynoin..." sheetId="29" r:id="rId29"/>
    <sheet name="SO 02 - Komunikace a zpev..." sheetId="30" r:id="rId30"/>
    <sheet name="IO 001 - Přeložka plynovo..." sheetId="31" r:id="rId31"/>
    <sheet name="01 - KT - Kabelové trasy" sheetId="32" r:id="rId32"/>
    <sheet name="02 - LPS - Uzemnění, hrom..." sheetId="33" r:id="rId33"/>
    <sheet name="03 - SV - Svítidla" sheetId="34" r:id="rId34"/>
    <sheet name="04 - Ostatní náklady " sheetId="35" r:id="rId35"/>
    <sheet name="01 - KT - Kabelové trasy_01" sheetId="36" r:id="rId36"/>
    <sheet name="02 - Ostatní náklady " sheetId="37" r:id="rId37"/>
    <sheet name="IO 01 - Prodloužení dešťo..." sheetId="38" r:id="rId38"/>
    <sheet name="IO 02 - Prodloužení areál..." sheetId="39" r:id="rId39"/>
    <sheet name="IO 03 - Přípojka vodovodu" sheetId="40" r:id="rId40"/>
    <sheet name="IO 04 - Přeložení areálov..." sheetId="41" r:id="rId41"/>
    <sheet name="01 - KT - Kabelové trasy_02" sheetId="42" r:id="rId42"/>
    <sheet name="02 - Ostatní náklady _01" sheetId="43" r:id="rId43"/>
    <sheet name="IO 06 - Areálový vodovod" sheetId="44" r:id="rId44"/>
    <sheet name="SO 001_2 - Příprava území" sheetId="45" r:id="rId45"/>
    <sheet name="D.1.1 - Architektonicko-s..._01" sheetId="46" r:id="rId46"/>
    <sheet name="D.1.4.2 - Vzduchotechnika _01" sheetId="47" r:id="rId47"/>
    <sheet name="D.1.4.1 - Zdravotně techn..._01" sheetId="48" r:id="rId48"/>
    <sheet name="D.1.4.3 - Vytápění_01" sheetId="49" r:id="rId49"/>
    <sheet name="D.1.4.4 - Měření a regulace" sheetId="50" r:id="rId50"/>
    <sheet name="01 - KT - Kabelové trasy_03" sheetId="51" r:id="rId51"/>
    <sheet name="02 - SP - Silnoproudé ins..." sheetId="52" r:id="rId52"/>
    <sheet name="03 - SV - Svítidla_01" sheetId="53" r:id="rId53"/>
    <sheet name="04 - Rozvaděč RMS02" sheetId="54" r:id="rId54"/>
    <sheet name="05 - Rozvaděč RMS21" sheetId="55" r:id="rId55"/>
    <sheet name="01 - EPS_Elektrická požár..._01" sheetId="56" r:id="rId56"/>
    <sheet name="02 - NZS_Nouzový zvukový ..._01" sheetId="57" r:id="rId57"/>
    <sheet name="03 - CCTV_Kamerový systém_01" sheetId="58" r:id="rId58"/>
    <sheet name="04 - PZTS_Poplachový zabe..._01" sheetId="59" r:id="rId59"/>
    <sheet name="05 - EKV+VDT_Elektronická..._01" sheetId="60" r:id="rId60"/>
    <sheet name="06 - SK_Strukturovaná kab..._01" sheetId="61" r:id="rId61"/>
    <sheet name="07 - STA_Společná televiz..._01" sheetId="62" r:id="rId62"/>
    <sheet name="08 - JČ_Jednotný čas_01" sheetId="63" r:id="rId63"/>
    <sheet name="09 - KT_Kabelové trasy sl..._01" sheetId="64" r:id="rId64"/>
    <sheet name="10 - Ostatní náklady _01" sheetId="65" r:id="rId65"/>
    <sheet name="D.1.4.7 - Mediciální plyny_01" sheetId="66" r:id="rId66"/>
    <sheet name="SO 02 - Komunikace a zpev..._01" sheetId="67" r:id="rId67"/>
    <sheet name="D.2.1 - Zdravotnická tech..." sheetId="68" r:id="rId68"/>
    <sheet name="VON - Vedlejší a ostatní ..." sheetId="69" r:id="rId69"/>
    <sheet name="Seznam figur" sheetId="70" r:id="rId70"/>
  </sheets>
  <externalReferences>
    <externalReference r:id="rId71"/>
  </externalReferences>
  <definedNames>
    <definedName name="_xlnm._FilterDatabase" localSheetId="17" hidden="1">'01 - EPS_Elektrická požár...'!$C$128:$K$186</definedName>
    <definedName name="_xlnm._FilterDatabase" localSheetId="55" hidden="1">'01 - EPS_Elektrická požár..._01'!$C$125:$K$145</definedName>
    <definedName name="_xlnm._FilterDatabase" localSheetId="31" hidden="1">'01 - KT - Kabelové trasy'!$C$127:$K$145</definedName>
    <definedName name="_xlnm._FilterDatabase" localSheetId="35" hidden="1">'01 - KT - Kabelové trasy_01'!$C$127:$K$146</definedName>
    <definedName name="_xlnm._FilterDatabase" localSheetId="41" hidden="1">'01 - KT - Kabelové trasy_02'!$C$127:$K$145</definedName>
    <definedName name="_xlnm._FilterDatabase" localSheetId="50" hidden="1">'01 - KT - Kabelové trasy_03'!$C$127:$K$189</definedName>
    <definedName name="_xlnm._FilterDatabase" localSheetId="10" hidden="1">'01 - LPS - Uzemnění, hrom...'!$C$126:$K$159</definedName>
    <definedName name="_xlnm._FilterDatabase" localSheetId="11" hidden="1">'02 - KT - Kabelové trasy'!$C$127:$K$189</definedName>
    <definedName name="_xlnm._FilterDatabase" localSheetId="32" hidden="1">'02 - LPS - Uzemnění, hrom...'!$C$125:$K$136</definedName>
    <definedName name="_xlnm._FilterDatabase" localSheetId="18" hidden="1">'02 - NZS_Nouzový zvukový ...'!$C$128:$K$189</definedName>
    <definedName name="_xlnm._FilterDatabase" localSheetId="56" hidden="1">'02 - NZS_Nouzový zvukový ..._01'!$C$125:$K$141</definedName>
    <definedName name="_xlnm._FilterDatabase" localSheetId="36" hidden="1">'02 - Ostatní náklady '!$C$124:$K$131</definedName>
    <definedName name="_xlnm._FilterDatabase" localSheetId="42" hidden="1">'02 - Ostatní náklady _01'!$C$124:$K$131</definedName>
    <definedName name="_xlnm._FilterDatabase" localSheetId="51" hidden="1">'02 - SP - Silnoproudé ins...'!$C$125:$K$167</definedName>
    <definedName name="_xlnm._FilterDatabase" localSheetId="19" hidden="1">'03 - CCTV_Kamerový systém'!$C$125:$K$142</definedName>
    <definedName name="_xlnm._FilterDatabase" localSheetId="57" hidden="1">'03 - CCTV_Kamerový systém_01'!$C$125:$K$141</definedName>
    <definedName name="_xlnm._FilterDatabase" localSheetId="12" hidden="1">'03 - SP - Silnoproudé ins...'!$C$125:$K$159</definedName>
    <definedName name="_xlnm._FilterDatabase" localSheetId="33" hidden="1">'03 - SV - Svítidla'!$C$125:$K$139</definedName>
    <definedName name="_xlnm._FilterDatabase" localSheetId="52" hidden="1">'03 - SV - Svítidla_01'!$C$125:$K$154</definedName>
    <definedName name="_xlnm._FilterDatabase" localSheetId="34" hidden="1">'04 - Ostatní náklady '!$C$124:$K$131</definedName>
    <definedName name="_xlnm._FilterDatabase" localSheetId="20" hidden="1">'04 - PZTS_Poplachový zabe...'!$C$126:$K$152</definedName>
    <definedName name="_xlnm._FilterDatabase" localSheetId="58" hidden="1">'04 - PZTS_Poplachový zabe..._01'!$C$125:$K$138</definedName>
    <definedName name="_xlnm._FilterDatabase" localSheetId="53" hidden="1">'04 - Rozvaděč RMS02'!$C$125:$K$157</definedName>
    <definedName name="_xlnm._FilterDatabase" localSheetId="13" hidden="1">'04 - SV - Svítidla'!$C$125:$K$141</definedName>
    <definedName name="_xlnm._FilterDatabase" localSheetId="21" hidden="1">'05 - EKV+VDT_Elektronická...'!$C$126:$K$155</definedName>
    <definedName name="_xlnm._FilterDatabase" localSheetId="59" hidden="1">'05 - EKV+VDT_Elektronická..._01'!$C$126:$K$155</definedName>
    <definedName name="_xlnm._FilterDatabase" localSheetId="14" hidden="1">'05 - Rozvaděč RH'!$C$125:$K$184</definedName>
    <definedName name="_xlnm._FilterDatabase" localSheetId="54" hidden="1">'05 - Rozvaděč RMS21'!$C$125:$K$150</definedName>
    <definedName name="_xlnm._FilterDatabase" localSheetId="15" hidden="1">'06 - Rozvaděč RMS01'!$C$125:$K$150</definedName>
    <definedName name="_xlnm._FilterDatabase" localSheetId="22" hidden="1">'06 - SK_Strukturovaná kab...'!$C$130:$K$185</definedName>
    <definedName name="_xlnm._FilterDatabase" localSheetId="60" hidden="1">'06 - SK_Strukturovaná kab..._01'!$C$126:$K$141</definedName>
    <definedName name="_xlnm._FilterDatabase" localSheetId="16" hidden="1">'07 - Rozvaděč RMS03'!$C$125:$K$150</definedName>
    <definedName name="_xlnm._FilterDatabase" localSheetId="23" hidden="1">'07 - STA_Společná televiz...'!$C$126:$K$142</definedName>
    <definedName name="_xlnm._FilterDatabase" localSheetId="61" hidden="1">'07 - STA_Společná televiz..._01'!$C$125:$K$135</definedName>
    <definedName name="_xlnm._FilterDatabase" localSheetId="24" hidden="1">'08 - JČ_Jednotný čas'!$C$125:$K$136</definedName>
    <definedName name="_xlnm._FilterDatabase" localSheetId="62" hidden="1">'08 - JČ_Jednotný čas_01'!$C$125:$K$134</definedName>
    <definedName name="_xlnm._FilterDatabase" localSheetId="25" hidden="1">'09 - KT_Kabelové trasy sl...'!$C$125:$K$183</definedName>
    <definedName name="_xlnm._FilterDatabase" localSheetId="63" hidden="1">'09 - KT_Kabelové trasy sl..._01'!$C$125:$K$133</definedName>
    <definedName name="_xlnm._FilterDatabase" localSheetId="26" hidden="1">'10 - Ostatní náklady '!$C$124:$K$128</definedName>
    <definedName name="_xlnm._FilterDatabase" localSheetId="64" hidden="1">'10 - Ostatní náklady _01'!$C$124:$K$128</definedName>
    <definedName name="_xlnm._FilterDatabase" localSheetId="3" hidden="1">'D.1.1 - Architektonicko-s...'!$C$156:$K$1659</definedName>
    <definedName name="_xlnm._FilterDatabase" localSheetId="45" hidden="1">'D.1.1 - Architektonicko-s..._01'!$C$141:$K$608</definedName>
    <definedName name="_xlnm._FilterDatabase" localSheetId="4" hidden="1">'D.1.2 - Stavebně-konstruk...'!$C$131:$K$322</definedName>
    <definedName name="_xlnm._FilterDatabase" localSheetId="5" hidden="1">'D.1.3 - Požárně bezpečnos...'!$C$125:$K$146</definedName>
    <definedName name="_xlnm._FilterDatabase" localSheetId="6" hidden="1">'D.1.4.1 - Zdravotně techn...'!$C$132:$K$348</definedName>
    <definedName name="_xlnm._FilterDatabase" localSheetId="47" hidden="1">'D.1.4.1 - Zdravotně techn..._01'!$C$130:$K$300</definedName>
    <definedName name="_xlnm._FilterDatabase" localSheetId="7" hidden="1">'D.1.4.2 - Vzduchotechnika '!$C$133:$K$299</definedName>
    <definedName name="_xlnm._FilterDatabase" localSheetId="46" hidden="1">'D.1.4.2 - Vzduchotechnika _01'!$C$131:$K$326</definedName>
    <definedName name="_xlnm._FilterDatabase" localSheetId="8" hidden="1">'D.1.4.3 - Vytápění'!$C$134:$K$258</definedName>
    <definedName name="_xlnm._FilterDatabase" localSheetId="48" hidden="1">'D.1.4.3 - Vytápění_01'!$C$132:$K$247</definedName>
    <definedName name="_xlnm._FilterDatabase" localSheetId="49" hidden="1">'D.1.4.4 - Měření a regulace'!$C$135:$K$255</definedName>
    <definedName name="_xlnm._FilterDatabase" localSheetId="9" hidden="1">'D.1.4.4 - Měření a regulace '!$C$135:$K$256</definedName>
    <definedName name="_xlnm._FilterDatabase" localSheetId="27" hidden="1">'D.1.4.7 - Mediciální plyny'!$C$125:$K$170</definedName>
    <definedName name="_xlnm._FilterDatabase" localSheetId="65" hidden="1">'D.1.4.7 - Mediciální plyny_01'!$C$125:$K$155</definedName>
    <definedName name="_xlnm._FilterDatabase" localSheetId="28" hidden="1">'D.1.4.8 - Vnitřní plynoin...'!$C$127:$K$173</definedName>
    <definedName name="_xlnm._FilterDatabase" localSheetId="67" hidden="1">'D.2.1 - Zdravotnická tech...'!$C$124:$K$224</definedName>
    <definedName name="_xlnm._FilterDatabase" localSheetId="30" hidden="1">'IO 001 - Přeložka plynovo...'!$C$124:$K$127</definedName>
    <definedName name="_xlnm._FilterDatabase" localSheetId="37" hidden="1">'IO 01 - Prodloužení dešťo...'!$C$129:$K$210</definedName>
    <definedName name="_xlnm._FilterDatabase" localSheetId="38" hidden="1">'IO 02 - Prodloužení areál...'!$C$129:$K$194</definedName>
    <definedName name="_xlnm._FilterDatabase" localSheetId="39" hidden="1">'IO 03 - Přípojka vodovodu'!$C$129:$K$224</definedName>
    <definedName name="_xlnm._FilterDatabase" localSheetId="40" hidden="1">'IO 04 - Přeložení areálov...'!$C$131:$K$211</definedName>
    <definedName name="_xlnm._FilterDatabase" localSheetId="43" hidden="1">'IO 06 - Areálový vodovod'!$C$129:$K$194</definedName>
    <definedName name="_xlnm._FilterDatabase" localSheetId="1" hidden="1">'SO 001 - Příprava území'!$C$129:$K$206</definedName>
    <definedName name="_xlnm._FilterDatabase" localSheetId="44" hidden="1">'SO 001_2 - Příprava území'!$C$125:$K$132</definedName>
    <definedName name="_xlnm._FilterDatabase" localSheetId="29" hidden="1">'SO 02 - Komunikace a zpev...'!$C$132:$K$209</definedName>
    <definedName name="_xlnm._FilterDatabase" localSheetId="66" hidden="1">'SO 02 - Komunikace a zpev..._01'!$C$131:$K$294</definedName>
    <definedName name="_xlnm._FilterDatabase" localSheetId="2" hidden="1">'SO-002 - Kácení dřevin a ...'!$C$127:$K$220</definedName>
    <definedName name="_xlnm._FilterDatabase" localSheetId="68" hidden="1">'VON - Vedlejší a ostatní ...'!$C$122:$K$153</definedName>
    <definedName name="_xlnm.Print_Titles" localSheetId="17">'01 - EPS_Elektrická požár...'!$128:$128</definedName>
    <definedName name="_xlnm.Print_Titles" localSheetId="55">'01 - EPS_Elektrická požár..._01'!$125:$125</definedName>
    <definedName name="_xlnm.Print_Titles" localSheetId="31">'01 - KT - Kabelové trasy'!$127:$127</definedName>
    <definedName name="_xlnm.Print_Titles" localSheetId="35">'01 - KT - Kabelové trasy_01'!$127:$127</definedName>
    <definedName name="_xlnm.Print_Titles" localSheetId="41">'01 - KT - Kabelové trasy_02'!$127:$127</definedName>
    <definedName name="_xlnm.Print_Titles" localSheetId="50">'01 - KT - Kabelové trasy_03'!$127:$127</definedName>
    <definedName name="_xlnm.Print_Titles" localSheetId="10">'01 - LPS - Uzemnění, hrom...'!$126:$126</definedName>
    <definedName name="_xlnm.Print_Titles" localSheetId="11">'02 - KT - Kabelové trasy'!$127:$127</definedName>
    <definedName name="_xlnm.Print_Titles" localSheetId="32">'02 - LPS - Uzemnění, hrom...'!$125:$125</definedName>
    <definedName name="_xlnm.Print_Titles" localSheetId="18">'02 - NZS_Nouzový zvukový ...'!$128:$128</definedName>
    <definedName name="_xlnm.Print_Titles" localSheetId="56">'02 - NZS_Nouzový zvukový ..._01'!$125:$125</definedName>
    <definedName name="_xlnm.Print_Titles" localSheetId="36">'02 - Ostatní náklady '!$124:$124</definedName>
    <definedName name="_xlnm.Print_Titles" localSheetId="42">'02 - Ostatní náklady _01'!$124:$124</definedName>
    <definedName name="_xlnm.Print_Titles" localSheetId="51">'02 - SP - Silnoproudé ins...'!$125:$125</definedName>
    <definedName name="_xlnm.Print_Titles" localSheetId="19">'03 - CCTV_Kamerový systém'!$125:$125</definedName>
    <definedName name="_xlnm.Print_Titles" localSheetId="57">'03 - CCTV_Kamerový systém_01'!$125:$125</definedName>
    <definedName name="_xlnm.Print_Titles" localSheetId="12">'03 - SP - Silnoproudé ins...'!$125:$125</definedName>
    <definedName name="_xlnm.Print_Titles" localSheetId="33">'03 - SV - Svítidla'!$125:$125</definedName>
    <definedName name="_xlnm.Print_Titles" localSheetId="52">'03 - SV - Svítidla_01'!$125:$125</definedName>
    <definedName name="_xlnm.Print_Titles" localSheetId="34">'04 - Ostatní náklady '!$124:$124</definedName>
    <definedName name="_xlnm.Print_Titles" localSheetId="20">'04 - PZTS_Poplachový zabe...'!$126:$126</definedName>
    <definedName name="_xlnm.Print_Titles" localSheetId="58">'04 - PZTS_Poplachový zabe..._01'!$125:$125</definedName>
    <definedName name="_xlnm.Print_Titles" localSheetId="53">'04 - Rozvaděč RMS02'!$125:$125</definedName>
    <definedName name="_xlnm.Print_Titles" localSheetId="13">'04 - SV - Svítidla'!$125:$125</definedName>
    <definedName name="_xlnm.Print_Titles" localSheetId="21">'05 - EKV+VDT_Elektronická...'!$126:$126</definedName>
    <definedName name="_xlnm.Print_Titles" localSheetId="59">'05 - EKV+VDT_Elektronická..._01'!$126:$126</definedName>
    <definedName name="_xlnm.Print_Titles" localSheetId="14">'05 - Rozvaděč RH'!$125:$125</definedName>
    <definedName name="_xlnm.Print_Titles" localSheetId="54">'05 - Rozvaděč RMS21'!$125:$125</definedName>
    <definedName name="_xlnm.Print_Titles" localSheetId="15">'06 - Rozvaděč RMS01'!$125:$125</definedName>
    <definedName name="_xlnm.Print_Titles" localSheetId="22">'06 - SK_Strukturovaná kab...'!$130:$130</definedName>
    <definedName name="_xlnm.Print_Titles" localSheetId="60">'06 - SK_Strukturovaná kab..._01'!$126:$126</definedName>
    <definedName name="_xlnm.Print_Titles" localSheetId="16">'07 - Rozvaděč RMS03'!$125:$125</definedName>
    <definedName name="_xlnm.Print_Titles" localSheetId="23">'07 - STA_Společná televiz...'!$126:$126</definedName>
    <definedName name="_xlnm.Print_Titles" localSheetId="61">'07 - STA_Společná televiz..._01'!$125:$125</definedName>
    <definedName name="_xlnm.Print_Titles" localSheetId="24">'08 - JČ_Jednotný čas'!$125:$125</definedName>
    <definedName name="_xlnm.Print_Titles" localSheetId="62">'08 - JČ_Jednotný čas_01'!$125:$125</definedName>
    <definedName name="_xlnm.Print_Titles" localSheetId="25">'09 - KT_Kabelové trasy sl...'!$125:$125</definedName>
    <definedName name="_xlnm.Print_Titles" localSheetId="63">'09 - KT_Kabelové trasy sl..._01'!$125:$125</definedName>
    <definedName name="_xlnm.Print_Titles" localSheetId="26">'10 - Ostatní náklady '!$124:$124</definedName>
    <definedName name="_xlnm.Print_Titles" localSheetId="64">'10 - Ostatní náklady _01'!$124:$124</definedName>
    <definedName name="_xlnm.Print_Titles" localSheetId="3">'D.1.1 - Architektonicko-s...'!$156:$156</definedName>
    <definedName name="_xlnm.Print_Titles" localSheetId="45">'D.1.1 - Architektonicko-s..._01'!$141:$141</definedName>
    <definedName name="_xlnm.Print_Titles" localSheetId="4">'D.1.2 - Stavebně-konstruk...'!$131:$131</definedName>
    <definedName name="_xlnm.Print_Titles" localSheetId="5">'D.1.3 - Požárně bezpečnos...'!$125:$125</definedName>
    <definedName name="_xlnm.Print_Titles" localSheetId="6">'D.1.4.1 - Zdravotně techn...'!$132:$132</definedName>
    <definedName name="_xlnm.Print_Titles" localSheetId="47">'D.1.4.1 - Zdravotně techn..._01'!$130:$130</definedName>
    <definedName name="_xlnm.Print_Titles" localSheetId="7">'D.1.4.2 - Vzduchotechnika '!$133:$133</definedName>
    <definedName name="_xlnm.Print_Titles" localSheetId="46">'D.1.4.2 - Vzduchotechnika _01'!$131:$131</definedName>
    <definedName name="_xlnm.Print_Titles" localSheetId="8">'D.1.4.3 - Vytápění'!$134:$134</definedName>
    <definedName name="_xlnm.Print_Titles" localSheetId="48">'D.1.4.3 - Vytápění_01'!$132:$132</definedName>
    <definedName name="_xlnm.Print_Titles" localSheetId="49">'D.1.4.4 - Měření a regulace'!$135:$135</definedName>
    <definedName name="_xlnm.Print_Titles" localSheetId="9">'D.1.4.4 - Měření a regulace '!$135:$135</definedName>
    <definedName name="_xlnm.Print_Titles" localSheetId="27">'D.1.4.7 - Mediciální plyny'!$125:$125</definedName>
    <definedName name="_xlnm.Print_Titles" localSheetId="65">'D.1.4.7 - Mediciální plyny_01'!$125:$125</definedName>
    <definedName name="_xlnm.Print_Titles" localSheetId="28">'D.1.4.8 - Vnitřní plynoin...'!$127:$127</definedName>
    <definedName name="_xlnm.Print_Titles" localSheetId="67">'D.2.1 - Zdravotnická tech...'!$124:$124</definedName>
    <definedName name="_xlnm.Print_Titles" localSheetId="30">'IO 001 - Přeložka plynovo...'!$124:$124</definedName>
    <definedName name="_xlnm.Print_Titles" localSheetId="37">'IO 01 - Prodloužení dešťo...'!$129:$129</definedName>
    <definedName name="_xlnm.Print_Titles" localSheetId="38">'IO 02 - Prodloužení areál...'!$129:$129</definedName>
    <definedName name="_xlnm.Print_Titles" localSheetId="39">'IO 03 - Přípojka vodovodu'!$129:$129</definedName>
    <definedName name="_xlnm.Print_Titles" localSheetId="40">'IO 04 - Přeložení areálov...'!$131:$131</definedName>
    <definedName name="_xlnm.Print_Titles" localSheetId="43">'IO 06 - Areálový vodovod'!$129:$129</definedName>
    <definedName name="_xlnm.Print_Titles" localSheetId="0">'Rekapitulace stavby'!$92:$92</definedName>
    <definedName name="_xlnm.Print_Titles" localSheetId="69">'Seznam figur'!$9:$9</definedName>
    <definedName name="_xlnm.Print_Titles" localSheetId="1">'SO 001 - Příprava území'!$129:$129</definedName>
    <definedName name="_xlnm.Print_Titles" localSheetId="44">'SO 001_2 - Příprava území'!$125:$125</definedName>
    <definedName name="_xlnm.Print_Titles" localSheetId="29">'SO 02 - Komunikace a zpev...'!$132:$132</definedName>
    <definedName name="_xlnm.Print_Titles" localSheetId="66">'SO 02 - Komunikace a zpev..._01'!$131:$131</definedName>
    <definedName name="_xlnm.Print_Titles" localSheetId="2">'SO-002 - Kácení dřevin a ...'!$127:$127</definedName>
    <definedName name="_xlnm.Print_Titles" localSheetId="68">'VON - Vedlejší a ostatní ...'!$122:$122</definedName>
    <definedName name="_xlnm.Print_Area" localSheetId="17">'01 - EPS_Elektrická požár...'!$C$4:$J$43,'01 - EPS_Elektrická požár...'!$C$50:$J$76,'01 - EPS_Elektrická požár...'!$C$82:$J$106,'01 - EPS_Elektrická požár...'!$C$112:$K$186</definedName>
    <definedName name="_xlnm.Print_Area" localSheetId="55">'01 - EPS_Elektrická požár..._01'!$C$4:$J$43,'01 - EPS_Elektrická požár..._01'!$C$50:$J$76,'01 - EPS_Elektrická požár..._01'!$C$82:$J$103,'01 - EPS_Elektrická požár..._01'!$C$109:$K$145</definedName>
    <definedName name="_xlnm.Print_Area" localSheetId="31">'01 - KT - Kabelové trasy'!$C$4:$J$43,'01 - KT - Kabelové trasy'!$C$50:$J$76,'01 - KT - Kabelové trasy'!$C$82:$J$105,'01 - KT - Kabelové trasy'!$C$111:$K$145</definedName>
    <definedName name="_xlnm.Print_Area" localSheetId="35">'01 - KT - Kabelové trasy_01'!$C$4:$J$43,'01 - KT - Kabelové trasy_01'!$C$50:$J$76,'01 - KT - Kabelové trasy_01'!$C$82:$J$105,'01 - KT - Kabelové trasy_01'!$C$111:$K$146</definedName>
    <definedName name="_xlnm.Print_Area" localSheetId="41">'01 - KT - Kabelové trasy_02'!$C$4:$J$43,'01 - KT - Kabelové trasy_02'!$C$50:$J$76,'01 - KT - Kabelové trasy_02'!$C$82:$J$105,'01 - KT - Kabelové trasy_02'!$C$111:$K$145</definedName>
    <definedName name="_xlnm.Print_Area" localSheetId="50">'01 - KT - Kabelové trasy_03'!$C$4:$J$43,'01 - KT - Kabelové trasy_03'!$C$50:$J$76,'01 - KT - Kabelové trasy_03'!$C$82:$J$105,'01 - KT - Kabelové trasy_03'!$C$111:$K$189</definedName>
    <definedName name="_xlnm.Print_Area" localSheetId="10">'01 - LPS - Uzemnění, hrom...'!$C$4:$J$43,'01 - LPS - Uzemnění, hrom...'!$C$50:$J$76,'01 - LPS - Uzemnění, hrom...'!$C$82:$J$104,'01 - LPS - Uzemnění, hrom...'!$C$110:$K$159</definedName>
    <definedName name="_xlnm.Print_Area" localSheetId="11">'02 - KT - Kabelové trasy'!$C$4:$J$43,'02 - KT - Kabelové trasy'!$C$50:$J$76,'02 - KT - Kabelové trasy'!$C$82:$J$105,'02 - KT - Kabelové trasy'!$C$111:$K$189</definedName>
    <definedName name="_xlnm.Print_Area" localSheetId="32">'02 - LPS - Uzemnění, hrom...'!$C$4:$J$43,'02 - LPS - Uzemnění, hrom...'!$C$50:$J$76,'02 - LPS - Uzemnění, hrom...'!$C$82:$J$103,'02 - LPS - Uzemnění, hrom...'!$C$109:$K$136</definedName>
    <definedName name="_xlnm.Print_Area" localSheetId="18">'02 - NZS_Nouzový zvukový ...'!$C$4:$J$43,'02 - NZS_Nouzový zvukový ...'!$C$50:$J$76,'02 - NZS_Nouzový zvukový ...'!$C$82:$J$106,'02 - NZS_Nouzový zvukový ...'!$C$112:$K$189</definedName>
    <definedName name="_xlnm.Print_Area" localSheetId="56">'02 - NZS_Nouzový zvukový ..._01'!$C$4:$J$43,'02 - NZS_Nouzový zvukový ..._01'!$C$50:$J$76,'02 - NZS_Nouzový zvukový ..._01'!$C$82:$J$103,'02 - NZS_Nouzový zvukový ..._01'!$C$109:$K$141</definedName>
    <definedName name="_xlnm.Print_Area" localSheetId="36">'02 - Ostatní náklady '!$C$4:$J$43,'02 - Ostatní náklady '!$C$50:$J$76,'02 - Ostatní náklady '!$C$82:$J$102,'02 - Ostatní náklady '!$C$108:$K$131</definedName>
    <definedName name="_xlnm.Print_Area" localSheetId="42">'02 - Ostatní náklady _01'!$C$4:$J$43,'02 - Ostatní náklady _01'!$C$50:$J$76,'02 - Ostatní náklady _01'!$C$82:$J$102,'02 - Ostatní náklady _01'!$C$108:$K$131</definedName>
    <definedName name="_xlnm.Print_Area" localSheetId="51">'02 - SP - Silnoproudé ins...'!$C$4:$J$43,'02 - SP - Silnoproudé ins...'!$C$50:$J$76,'02 - SP - Silnoproudé ins...'!$C$82:$J$103,'02 - SP - Silnoproudé ins...'!$C$109:$K$167</definedName>
    <definedName name="_xlnm.Print_Area" localSheetId="19">'03 - CCTV_Kamerový systém'!$C$4:$J$43,'03 - CCTV_Kamerový systém'!$C$50:$J$76,'03 - CCTV_Kamerový systém'!$C$82:$J$103,'03 - CCTV_Kamerový systém'!$C$109:$K$142</definedName>
    <definedName name="_xlnm.Print_Area" localSheetId="57">'03 - CCTV_Kamerový systém_01'!$C$4:$J$43,'03 - CCTV_Kamerový systém_01'!$C$50:$J$76,'03 - CCTV_Kamerový systém_01'!$C$82:$J$103,'03 - CCTV_Kamerový systém_01'!$C$109:$K$141</definedName>
    <definedName name="_xlnm.Print_Area" localSheetId="12">'03 - SP - Silnoproudé ins...'!$C$4:$J$43,'03 - SP - Silnoproudé ins...'!$C$50:$J$76,'03 - SP - Silnoproudé ins...'!$C$82:$J$103,'03 - SP - Silnoproudé ins...'!$C$109:$K$159</definedName>
    <definedName name="_xlnm.Print_Area" localSheetId="33">'03 - SV - Svítidla'!$C$4:$J$43,'03 - SV - Svítidla'!$C$50:$J$76,'03 - SV - Svítidla'!$C$82:$J$103,'03 - SV - Svítidla'!$C$109:$K$139</definedName>
    <definedName name="_xlnm.Print_Area" localSheetId="52">'03 - SV - Svítidla_01'!$C$4:$J$43,'03 - SV - Svítidla_01'!$C$50:$J$76,'03 - SV - Svítidla_01'!$C$82:$J$103,'03 - SV - Svítidla_01'!$C$109:$K$154</definedName>
    <definedName name="_xlnm.Print_Area" localSheetId="34">'04 - Ostatní náklady '!$C$4:$J$43,'04 - Ostatní náklady '!$C$50:$J$76,'04 - Ostatní náklady '!$C$82:$J$102,'04 - Ostatní náklady '!$C$108:$K$131</definedName>
    <definedName name="_xlnm.Print_Area" localSheetId="20">'04 - PZTS_Poplachový zabe...'!$C$4:$J$43,'04 - PZTS_Poplachový zabe...'!$C$50:$J$76,'04 - PZTS_Poplachový zabe...'!$C$82:$J$104,'04 - PZTS_Poplachový zabe...'!$C$110:$K$152</definedName>
    <definedName name="_xlnm.Print_Area" localSheetId="58">'04 - PZTS_Poplachový zabe..._01'!$C$4:$J$43,'04 - PZTS_Poplachový zabe..._01'!$C$50:$J$76,'04 - PZTS_Poplachový zabe..._01'!$C$82:$J$103,'04 - PZTS_Poplachový zabe..._01'!$C$109:$K$138</definedName>
    <definedName name="_xlnm.Print_Area" localSheetId="53">'04 - Rozvaděč RMS02'!$C$4:$J$43,'04 - Rozvaděč RMS02'!$C$50:$J$76,'04 - Rozvaděč RMS02'!$C$82:$J$103,'04 - Rozvaděč RMS02'!$C$109:$K$157</definedName>
    <definedName name="_xlnm.Print_Area" localSheetId="13">'04 - SV - Svítidla'!$C$4:$J$43,'04 - SV - Svítidla'!$C$50:$J$76,'04 - SV - Svítidla'!$C$82:$J$103,'04 - SV - Svítidla'!$C$109:$K$141</definedName>
    <definedName name="_xlnm.Print_Area" localSheetId="21">'05 - EKV+VDT_Elektronická...'!$C$4:$J$43,'05 - EKV+VDT_Elektronická...'!$C$50:$J$76,'05 - EKV+VDT_Elektronická...'!$C$82:$J$104,'05 - EKV+VDT_Elektronická...'!$C$110:$K$155</definedName>
    <definedName name="_xlnm.Print_Area" localSheetId="59">'05 - EKV+VDT_Elektronická..._01'!$C$4:$J$43,'05 - EKV+VDT_Elektronická..._01'!$C$50:$J$76,'05 - EKV+VDT_Elektronická..._01'!$C$82:$J$104,'05 - EKV+VDT_Elektronická..._01'!$C$110:$K$155</definedName>
    <definedName name="_xlnm.Print_Area" localSheetId="14">'05 - Rozvaděč RH'!$C$4:$J$43,'05 - Rozvaděč RH'!$C$50:$J$76,'05 - Rozvaděč RH'!$C$82:$J$103,'05 - Rozvaděč RH'!$C$109:$K$184</definedName>
    <definedName name="_xlnm.Print_Area" localSheetId="54">'05 - Rozvaděč RMS21'!$C$4:$J$43,'05 - Rozvaděč RMS21'!$C$50:$J$76,'05 - Rozvaděč RMS21'!$C$82:$J$103,'05 - Rozvaděč RMS21'!$C$109:$K$150</definedName>
    <definedName name="_xlnm.Print_Area" localSheetId="15">'06 - Rozvaděč RMS01'!$C$4:$J$43,'06 - Rozvaděč RMS01'!$C$50:$J$76,'06 - Rozvaděč RMS01'!$C$82:$J$103,'06 - Rozvaděč RMS01'!$C$109:$K$150</definedName>
    <definedName name="_xlnm.Print_Area" localSheetId="22">'06 - SK_Strukturovaná kab...'!$C$4:$J$43,'06 - SK_Strukturovaná kab...'!$C$50:$J$76,'06 - SK_Strukturovaná kab...'!$C$82:$J$108,'06 - SK_Strukturovaná kab...'!$C$114:$K$185</definedName>
    <definedName name="_xlnm.Print_Area" localSheetId="60">'06 - SK_Strukturovaná kab..._01'!$C$4:$J$43,'06 - SK_Strukturovaná kab..._01'!$C$50:$J$76,'06 - SK_Strukturovaná kab..._01'!$C$82:$J$104,'06 - SK_Strukturovaná kab..._01'!$C$110:$K$141</definedName>
    <definedName name="_xlnm.Print_Area" localSheetId="16">'07 - Rozvaděč RMS03'!$C$4:$J$43,'07 - Rozvaděč RMS03'!$C$50:$J$76,'07 - Rozvaděč RMS03'!$C$82:$J$103,'07 - Rozvaděč RMS03'!$C$109:$K$150</definedName>
    <definedName name="_xlnm.Print_Area" localSheetId="23">'07 - STA_Společná televiz...'!$C$4:$J$43,'07 - STA_Společná televiz...'!$C$50:$J$76,'07 - STA_Společná televiz...'!$C$82:$J$104,'07 - STA_Společná televiz...'!$C$110:$K$142</definedName>
    <definedName name="_xlnm.Print_Area" localSheetId="61">'07 - STA_Společná televiz..._01'!$C$4:$J$43,'07 - STA_Společná televiz..._01'!$C$50:$J$76,'07 - STA_Společná televiz..._01'!$C$82:$J$103,'07 - STA_Společná televiz..._01'!$C$109:$K$135</definedName>
    <definedName name="_xlnm.Print_Area" localSheetId="24">'08 - JČ_Jednotný čas'!$C$4:$J$43,'08 - JČ_Jednotný čas'!$C$50:$J$76,'08 - JČ_Jednotný čas'!$C$82:$J$103,'08 - JČ_Jednotný čas'!$C$109:$K$136</definedName>
    <definedName name="_xlnm.Print_Area" localSheetId="62">'08 - JČ_Jednotný čas_01'!$C$4:$J$43,'08 - JČ_Jednotný čas_01'!$C$50:$J$76,'08 - JČ_Jednotný čas_01'!$C$82:$J$103,'08 - JČ_Jednotný čas_01'!$C$109:$K$134</definedName>
    <definedName name="_xlnm.Print_Area" localSheetId="25">'09 - KT_Kabelové trasy sl...'!$C$4:$J$43,'09 - KT_Kabelové trasy sl...'!$C$50:$J$76,'09 - KT_Kabelové trasy sl...'!$C$82:$J$103,'09 - KT_Kabelové trasy sl...'!$C$109:$K$183</definedName>
    <definedName name="_xlnm.Print_Area" localSheetId="63">'09 - KT_Kabelové trasy sl..._01'!$C$4:$J$43,'09 - KT_Kabelové trasy sl..._01'!$C$50:$J$76,'09 - KT_Kabelové trasy sl..._01'!$C$82:$J$103,'09 - KT_Kabelové trasy sl..._01'!$C$109:$K$133</definedName>
    <definedName name="_xlnm.Print_Area" localSheetId="26">'10 - Ostatní náklady '!$C$4:$J$43,'10 - Ostatní náklady '!$C$50:$J$76,'10 - Ostatní náklady '!$C$82:$J$102,'10 - Ostatní náklady '!$C$108:$K$128</definedName>
    <definedName name="_xlnm.Print_Area" localSheetId="64">'10 - Ostatní náklady _01'!$C$4:$J$43,'10 - Ostatní náklady _01'!$C$50:$J$76,'10 - Ostatní náklady _01'!$C$82:$J$102,'10 - Ostatní náklady _01'!$C$108:$K$128</definedName>
    <definedName name="_xlnm.Print_Area" localSheetId="3">'D.1.1 - Architektonicko-s...'!$C$4:$J$43,'D.1.1 - Architektonicko-s...'!$C$50:$J$76,'D.1.1 - Architektonicko-s...'!$C$82:$J$134,'D.1.1 - Architektonicko-s...'!$C$140:$K$1659</definedName>
    <definedName name="_xlnm.Print_Area" localSheetId="45">'D.1.1 - Architektonicko-s..._01'!$C$4:$J$43,'D.1.1 - Architektonicko-s..._01'!$C$50:$J$76,'D.1.1 - Architektonicko-s..._01'!$C$82:$J$119,'D.1.1 - Architektonicko-s..._01'!$C$125:$K$608</definedName>
    <definedName name="_xlnm.Print_Area" localSheetId="4">'D.1.2 - Stavebně-konstruk...'!$C$4:$J$43,'D.1.2 - Stavebně-konstruk...'!$C$50:$J$76,'D.1.2 - Stavebně-konstruk...'!$C$82:$J$109,'D.1.2 - Stavebně-konstruk...'!$C$115:$K$322</definedName>
    <definedName name="_xlnm.Print_Area" localSheetId="5">'D.1.3 - Požárně bezpečnos...'!$C$4:$J$43,'D.1.3 - Požárně bezpečnos...'!$C$50:$J$76,'D.1.3 - Požárně bezpečnos...'!$C$82:$J$103,'D.1.3 - Požárně bezpečnos...'!$C$109:$K$146</definedName>
    <definedName name="_xlnm.Print_Area" localSheetId="6">'D.1.4.1 - Zdravotně techn...'!$C$4:$J$43,'D.1.4.1 - Zdravotně techn...'!$C$50:$J$76,'D.1.4.1 - Zdravotně techn...'!$C$82:$J$110,'D.1.4.1 - Zdravotně techn...'!$C$116:$K$348</definedName>
    <definedName name="_xlnm.Print_Area" localSheetId="47">'D.1.4.1 - Zdravotně techn..._01'!$C$4:$J$43,'D.1.4.1 - Zdravotně techn..._01'!$C$50:$J$76,'D.1.4.1 - Zdravotně techn..._01'!$C$82:$J$108,'D.1.4.1 - Zdravotně techn..._01'!$C$114:$K$300</definedName>
    <definedName name="_xlnm.Print_Area" localSheetId="7">'D.1.4.2 - Vzduchotechnika '!$C$4:$J$43,'D.1.4.2 - Vzduchotechnika '!$C$50:$J$76,'D.1.4.2 - Vzduchotechnika '!$C$82:$J$111,'D.1.4.2 - Vzduchotechnika '!$C$117:$K$299</definedName>
    <definedName name="_xlnm.Print_Area" localSheetId="46">'D.1.4.2 - Vzduchotechnika _01'!$C$4:$J$43,'D.1.4.2 - Vzduchotechnika _01'!$C$50:$J$76,'D.1.4.2 - Vzduchotechnika _01'!$C$82:$J$109,'D.1.4.2 - Vzduchotechnika _01'!$C$115:$K$326</definedName>
    <definedName name="_xlnm.Print_Area" localSheetId="8">'D.1.4.3 - Vytápění'!$C$4:$J$43,'D.1.4.3 - Vytápění'!$C$50:$J$76,'D.1.4.3 - Vytápění'!$C$82:$J$112,'D.1.4.3 - Vytápění'!$C$118:$K$258</definedName>
    <definedName name="_xlnm.Print_Area" localSheetId="48">'D.1.4.3 - Vytápění_01'!$C$4:$J$43,'D.1.4.3 - Vytápění_01'!$C$50:$J$76,'D.1.4.3 - Vytápění_01'!$C$82:$J$110,'D.1.4.3 - Vytápění_01'!$C$116:$K$247</definedName>
    <definedName name="_xlnm.Print_Area" localSheetId="49">'D.1.4.4 - Měření a regulace'!$C$4:$J$43,'D.1.4.4 - Měření a regulace'!$C$50:$J$76,'D.1.4.4 - Měření a regulace'!$C$82:$J$113,'D.1.4.4 - Měření a regulace'!$C$119:$K$255</definedName>
    <definedName name="_xlnm.Print_Area" localSheetId="9">'D.1.4.4 - Měření a regulace '!$C$4:$J$43,'D.1.4.4 - Měření a regulace '!$C$50:$J$76,'D.1.4.4 - Měření a regulace '!$C$82:$J$113,'D.1.4.4 - Měření a regulace '!$C$119:$K$256</definedName>
    <definedName name="_xlnm.Print_Area" localSheetId="27">'D.1.4.7 - Mediciální plyny'!$C$4:$J$43,'D.1.4.7 - Mediciální plyny'!$C$50:$J$76,'D.1.4.7 - Mediciální plyny'!$C$82:$J$103,'D.1.4.7 - Mediciální plyny'!$C$109:$K$170</definedName>
    <definedName name="_xlnm.Print_Area" localSheetId="65">'D.1.4.7 - Mediciální plyny_01'!$C$4:$J$43,'D.1.4.7 - Mediciální plyny_01'!$C$50:$J$76,'D.1.4.7 - Mediciální plyny_01'!$C$82:$J$103,'D.1.4.7 - Mediciální plyny_01'!$C$109:$K$155</definedName>
    <definedName name="_xlnm.Print_Area" localSheetId="28">'D.1.4.8 - Vnitřní plynoin...'!$C$4:$J$43,'D.1.4.8 - Vnitřní plynoin...'!$C$50:$J$76,'D.1.4.8 - Vnitřní plynoin...'!$C$82:$J$105,'D.1.4.8 - Vnitřní plynoin...'!$C$111:$K$173</definedName>
    <definedName name="_xlnm.Print_Area" localSheetId="67">'D.2.1 - Zdravotnická tech...'!$C$4:$J$43,'D.2.1 - Zdravotnická tech...'!$C$50:$J$76,'D.2.1 - Zdravotnická tech...'!$C$82:$J$102,'D.2.1 - Zdravotnická tech...'!$C$108:$K$224</definedName>
    <definedName name="_xlnm.Print_Area" localSheetId="30">'IO 001 - Přeložka plynovo...'!$C$4:$J$43,'IO 001 - Přeložka plynovo...'!$C$50:$J$76,'IO 001 - Přeložka plynovo...'!$C$82:$J$102,'IO 001 - Přeložka plynovo...'!$C$108:$K$127</definedName>
    <definedName name="_xlnm.Print_Area" localSheetId="37">'IO 01 - Prodloužení dešťo...'!$C$4:$J$43,'IO 01 - Prodloužení dešťo...'!$C$50:$J$76,'IO 01 - Prodloužení dešťo...'!$C$82:$J$107,'IO 01 - Prodloužení dešťo...'!$C$113:$K$210</definedName>
    <definedName name="_xlnm.Print_Area" localSheetId="38">'IO 02 - Prodloužení areál...'!$C$4:$J$43,'IO 02 - Prodloužení areál...'!$C$50:$J$76,'IO 02 - Prodloužení areál...'!$C$82:$J$107,'IO 02 - Prodloužení areál...'!$C$113:$K$194</definedName>
    <definedName name="_xlnm.Print_Area" localSheetId="39">'IO 03 - Přípojka vodovodu'!$C$4:$J$43,'IO 03 - Přípojka vodovodu'!$C$50:$J$76,'IO 03 - Přípojka vodovodu'!$C$82:$J$107,'IO 03 - Přípojka vodovodu'!$C$113:$K$224</definedName>
    <definedName name="_xlnm.Print_Area" localSheetId="40">'IO 04 - Přeložení areálov...'!$C$4:$J$43,'IO 04 - Přeložení areálov...'!$C$50:$J$76,'IO 04 - Přeložení areálov...'!$C$82:$J$109,'IO 04 - Přeložení areálov...'!$C$115:$K$211</definedName>
    <definedName name="_xlnm.Print_Area" localSheetId="43">'IO 06 - Areálový vodovod'!$C$4:$J$43,'IO 06 - Areálový vodovod'!$C$50:$J$76,'IO 06 - Areálový vodovod'!$C$82:$J$107,'IO 06 - Areálový vodovod'!$C$113:$K$194</definedName>
    <definedName name="_xlnm.Print_Area" localSheetId="0">'Rekapitulace stavby'!$D$4:$AO$76,'Rekapitulace stavby'!$C$82:$AQ$180</definedName>
    <definedName name="_xlnm.Print_Area" localSheetId="69">'Seznam figur'!$C$4:$G$23</definedName>
    <definedName name="_xlnm.Print_Area" localSheetId="1">'SO 001 - Příprava území'!$C$4:$J$43,'SO 001 - Příprava území'!$C$50:$J$76,'SO 001 - Příprava území'!$C$82:$J$107,'SO 001 - Příprava území'!$C$113:$K$206</definedName>
    <definedName name="_xlnm.Print_Area" localSheetId="44">'SO 001_2 - Příprava území'!$C$4:$J$43,'SO 001_2 - Příprava území'!$C$50:$J$76,'SO 001_2 - Příprava území'!$C$82:$J$103,'SO 001_2 - Příprava území'!$C$109:$K$132</definedName>
    <definedName name="_xlnm.Print_Area" localSheetId="29">'SO 02 - Komunikace a zpev...'!$C$4:$J$43,'SO 02 - Komunikace a zpev...'!$C$50:$J$76,'SO 02 - Komunikace a zpev...'!$C$82:$J$110,'SO 02 - Komunikace a zpev...'!$C$116:$K$209</definedName>
    <definedName name="_xlnm.Print_Area" localSheetId="66">'SO 02 - Komunikace a zpev..._01'!$C$4:$J$43,'SO 02 - Komunikace a zpev..._01'!$C$50:$J$76,'SO 02 - Komunikace a zpev..._01'!$C$82:$J$109,'SO 02 - Komunikace a zpev..._01'!$C$115:$K$294</definedName>
    <definedName name="_xlnm.Print_Area" localSheetId="2">'SO-002 - Kácení dřevin a ...'!$C$4:$J$43,'SO-002 - Kácení dřevin a ...'!$C$50:$J$76,'SO-002 - Kácení dřevin a ...'!$C$82:$J$105,'SO-002 - Kácení dřevin a ...'!$C$111:$K$220</definedName>
    <definedName name="_xlnm.Print_Area" localSheetId="68">'VON - Vedlejší a ostatní ...'!$C$4:$J$39,'VON - Vedlejší a ostatní ...'!$C$50:$J$76,'VON - Vedlejší a ostatní ...'!$C$82:$J$104,'VON - Vedlejší a ostatní ...'!$C$110:$K$153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58" i="71" l="1"/>
  <c r="BK256" i="71"/>
  <c r="BI256" i="71"/>
  <c r="BH256" i="71"/>
  <c r="BG256" i="71"/>
  <c r="BF256" i="71"/>
  <c r="BE256" i="71"/>
  <c r="T256" i="71"/>
  <c r="T234" i="71" s="1"/>
  <c r="R256" i="71"/>
  <c r="P256" i="71"/>
  <c r="J256" i="71"/>
  <c r="J255" i="71"/>
  <c r="BK254" i="71"/>
  <c r="BI254" i="71"/>
  <c r="BH254" i="71"/>
  <c r="BG254" i="71"/>
  <c r="BF254" i="71"/>
  <c r="T254" i="71"/>
  <c r="R254" i="71"/>
  <c r="P254" i="71"/>
  <c r="J254" i="71"/>
  <c r="BE254" i="71" s="1"/>
  <c r="BK253" i="71"/>
  <c r="BI253" i="71"/>
  <c r="BH253" i="71"/>
  <c r="BG253" i="71"/>
  <c r="BF253" i="71"/>
  <c r="T253" i="71"/>
  <c r="R253" i="71"/>
  <c r="P253" i="71"/>
  <c r="J253" i="71"/>
  <c r="BE253" i="71" s="1"/>
  <c r="BK252" i="71"/>
  <c r="BI252" i="71"/>
  <c r="BH252" i="71"/>
  <c r="BG252" i="71"/>
  <c r="BF252" i="71"/>
  <c r="BE252" i="71"/>
  <c r="T252" i="71"/>
  <c r="R252" i="71"/>
  <c r="P252" i="71"/>
  <c r="J252" i="71"/>
  <c r="BK251" i="71"/>
  <c r="BI251" i="71"/>
  <c r="BH251" i="71"/>
  <c r="BG251" i="71"/>
  <c r="BF251" i="71"/>
  <c r="BE251" i="71"/>
  <c r="T251" i="71"/>
  <c r="R251" i="71"/>
  <c r="P251" i="71"/>
  <c r="J251" i="71"/>
  <c r="BK250" i="71"/>
  <c r="BI250" i="71"/>
  <c r="BH250" i="71"/>
  <c r="BG250" i="71"/>
  <c r="BF250" i="71"/>
  <c r="T250" i="71"/>
  <c r="R250" i="71"/>
  <c r="P250" i="71"/>
  <c r="J250" i="71"/>
  <c r="BE250" i="71" s="1"/>
  <c r="BK249" i="71"/>
  <c r="BI249" i="71"/>
  <c r="BH249" i="71"/>
  <c r="BG249" i="71"/>
  <c r="BF249" i="71"/>
  <c r="T249" i="71"/>
  <c r="R249" i="71"/>
  <c r="P249" i="71"/>
  <c r="J249" i="71"/>
  <c r="BE249" i="71" s="1"/>
  <c r="BK248" i="71"/>
  <c r="BI248" i="71"/>
  <c r="BH248" i="71"/>
  <c r="BG248" i="71"/>
  <c r="BF248" i="71"/>
  <c r="BE248" i="71"/>
  <c r="T248" i="71"/>
  <c r="R248" i="71"/>
  <c r="P248" i="71"/>
  <c r="J248" i="71"/>
  <c r="BK247" i="71"/>
  <c r="BI247" i="71"/>
  <c r="BH247" i="71"/>
  <c r="BG247" i="71"/>
  <c r="BF247" i="71"/>
  <c r="BE247" i="71"/>
  <c r="T247" i="71"/>
  <c r="R247" i="71"/>
  <c r="P247" i="71"/>
  <c r="J247" i="71"/>
  <c r="BK246" i="71"/>
  <c r="BI246" i="71"/>
  <c r="BH246" i="71"/>
  <c r="BG246" i="71"/>
  <c r="BF246" i="71"/>
  <c r="T246" i="71"/>
  <c r="R246" i="71"/>
  <c r="P246" i="71"/>
  <c r="J246" i="71"/>
  <c r="BE246" i="71" s="1"/>
  <c r="BK245" i="71"/>
  <c r="BI245" i="71"/>
  <c r="BH245" i="71"/>
  <c r="BG245" i="71"/>
  <c r="BF245" i="71"/>
  <c r="T245" i="71"/>
  <c r="R245" i="71"/>
  <c r="P245" i="71"/>
  <c r="J245" i="71"/>
  <c r="BE245" i="71" s="1"/>
  <c r="BK244" i="71"/>
  <c r="BI244" i="71"/>
  <c r="BH244" i="71"/>
  <c r="BG244" i="71"/>
  <c r="BF244" i="71"/>
  <c r="BE244" i="71"/>
  <c r="T244" i="71"/>
  <c r="R244" i="71"/>
  <c r="P244" i="71"/>
  <c r="J244" i="71"/>
  <c r="BK243" i="71"/>
  <c r="BI243" i="71"/>
  <c r="BH243" i="71"/>
  <c r="BG243" i="71"/>
  <c r="BF243" i="71"/>
  <c r="BE243" i="71"/>
  <c r="T243" i="71"/>
  <c r="R243" i="71"/>
  <c r="P243" i="71"/>
  <c r="J243" i="71"/>
  <c r="BK242" i="71"/>
  <c r="BI242" i="71"/>
  <c r="BH242" i="71"/>
  <c r="BG242" i="71"/>
  <c r="BF242" i="71"/>
  <c r="T242" i="71"/>
  <c r="R242" i="71"/>
  <c r="P242" i="71"/>
  <c r="J242" i="71"/>
  <c r="BE242" i="71" s="1"/>
  <c r="BK241" i="71"/>
  <c r="BI241" i="71"/>
  <c r="BH241" i="71"/>
  <c r="BG241" i="71"/>
  <c r="BF241" i="71"/>
  <c r="T241" i="71"/>
  <c r="R241" i="71"/>
  <c r="P241" i="71"/>
  <c r="J241" i="71"/>
  <c r="BE241" i="71" s="1"/>
  <c r="BK240" i="71"/>
  <c r="BI240" i="71"/>
  <c r="BH240" i="71"/>
  <c r="BG240" i="71"/>
  <c r="BF240" i="71"/>
  <c r="BE240" i="71"/>
  <c r="T240" i="71"/>
  <c r="R240" i="71"/>
  <c r="P240" i="71"/>
  <c r="J240" i="71"/>
  <c r="BK239" i="71"/>
  <c r="BI239" i="71"/>
  <c r="BH239" i="71"/>
  <c r="BG239" i="71"/>
  <c r="BF239" i="71"/>
  <c r="BE239" i="71"/>
  <c r="T239" i="71"/>
  <c r="R239" i="71"/>
  <c r="P239" i="71"/>
  <c r="J239" i="71"/>
  <c r="BK238" i="71"/>
  <c r="BI238" i="71"/>
  <c r="BH238" i="71"/>
  <c r="BG238" i="71"/>
  <c r="BF238" i="71"/>
  <c r="T238" i="71"/>
  <c r="R238" i="71"/>
  <c r="P238" i="71"/>
  <c r="J238" i="71"/>
  <c r="BE238" i="71" s="1"/>
  <c r="BK237" i="71"/>
  <c r="BK234" i="71" s="1"/>
  <c r="J234" i="71" s="1"/>
  <c r="J110" i="71" s="1"/>
  <c r="BI237" i="71"/>
  <c r="BH237" i="71"/>
  <c r="BG237" i="71"/>
  <c r="BF237" i="71"/>
  <c r="T237" i="71"/>
  <c r="R237" i="71"/>
  <c r="P237" i="71"/>
  <c r="J237" i="71"/>
  <c r="BE237" i="71" s="1"/>
  <c r="BK236" i="71"/>
  <c r="BI236" i="71"/>
  <c r="BH236" i="71"/>
  <c r="BG236" i="71"/>
  <c r="BF236" i="71"/>
  <c r="BE236" i="71"/>
  <c r="T236" i="71"/>
  <c r="R236" i="71"/>
  <c r="R234" i="71" s="1"/>
  <c r="P236" i="71"/>
  <c r="J236" i="71"/>
  <c r="BK235" i="71"/>
  <c r="BI235" i="71"/>
  <c r="BH235" i="71"/>
  <c r="BG235" i="71"/>
  <c r="BF235" i="71"/>
  <c r="BE235" i="71"/>
  <c r="T235" i="71"/>
  <c r="R235" i="71"/>
  <c r="P235" i="71"/>
  <c r="J235" i="71"/>
  <c r="P234" i="71"/>
  <c r="BK233" i="71"/>
  <c r="BI233" i="71"/>
  <c r="BH233" i="71"/>
  <c r="BG233" i="71"/>
  <c r="BF233" i="71"/>
  <c r="BE233" i="71"/>
  <c r="T233" i="71"/>
  <c r="T231" i="71" s="1"/>
  <c r="R233" i="71"/>
  <c r="P233" i="71"/>
  <c r="J233" i="71"/>
  <c r="BK232" i="71"/>
  <c r="BI232" i="71"/>
  <c r="BH232" i="71"/>
  <c r="BG232" i="71"/>
  <c r="BF232" i="71"/>
  <c r="T232" i="71"/>
  <c r="R232" i="71"/>
  <c r="P232" i="71"/>
  <c r="P231" i="71" s="1"/>
  <c r="J232" i="71"/>
  <c r="BE232" i="71" s="1"/>
  <c r="BK231" i="71"/>
  <c r="J231" i="71" s="1"/>
  <c r="J109" i="71" s="1"/>
  <c r="R231" i="71"/>
  <c r="BK230" i="71"/>
  <c r="BI230" i="71"/>
  <c r="BH230" i="71"/>
  <c r="BG230" i="71"/>
  <c r="BF230" i="71"/>
  <c r="BE230" i="71"/>
  <c r="T230" i="71"/>
  <c r="R230" i="71"/>
  <c r="P230" i="71"/>
  <c r="J230" i="71"/>
  <c r="BK229" i="71"/>
  <c r="J229" i="71" s="1"/>
  <c r="J108" i="71" s="1"/>
  <c r="T229" i="71"/>
  <c r="R229" i="71"/>
  <c r="P229" i="71"/>
  <c r="BK228" i="71"/>
  <c r="BI228" i="71"/>
  <c r="BH228" i="71"/>
  <c r="BG228" i="71"/>
  <c r="BF228" i="71"/>
  <c r="BE228" i="71"/>
  <c r="T228" i="71"/>
  <c r="R228" i="71"/>
  <c r="P228" i="71"/>
  <c r="J228" i="71"/>
  <c r="BK227" i="71"/>
  <c r="BI227" i="71"/>
  <c r="BH227" i="71"/>
  <c r="BG227" i="71"/>
  <c r="BF227" i="71"/>
  <c r="T227" i="71"/>
  <c r="R227" i="71"/>
  <c r="P227" i="71"/>
  <c r="J227" i="71"/>
  <c r="BE227" i="71" s="1"/>
  <c r="BK226" i="71"/>
  <c r="BI226" i="71"/>
  <c r="BH226" i="71"/>
  <c r="BG226" i="71"/>
  <c r="BF226" i="71"/>
  <c r="T226" i="71"/>
  <c r="R226" i="71"/>
  <c r="P226" i="71"/>
  <c r="J226" i="71"/>
  <c r="BE226" i="71" s="1"/>
  <c r="BK225" i="71"/>
  <c r="BI225" i="71"/>
  <c r="BH225" i="71"/>
  <c r="BG225" i="71"/>
  <c r="BF225" i="71"/>
  <c r="BE225" i="71"/>
  <c r="T225" i="71"/>
  <c r="R225" i="71"/>
  <c r="P225" i="71"/>
  <c r="J225" i="71"/>
  <c r="BK224" i="71"/>
  <c r="BI224" i="71"/>
  <c r="BH224" i="71"/>
  <c r="BG224" i="71"/>
  <c r="BF224" i="71"/>
  <c r="BE224" i="71"/>
  <c r="T224" i="71"/>
  <c r="R224" i="71"/>
  <c r="P224" i="71"/>
  <c r="J224" i="71"/>
  <c r="BK223" i="71"/>
  <c r="BI223" i="71"/>
  <c r="BH223" i="71"/>
  <c r="BG223" i="71"/>
  <c r="BF223" i="71"/>
  <c r="T223" i="71"/>
  <c r="R223" i="71"/>
  <c r="P223" i="71"/>
  <c r="J223" i="71"/>
  <c r="BE223" i="71" s="1"/>
  <c r="BK222" i="71"/>
  <c r="BI222" i="71"/>
  <c r="BH222" i="71"/>
  <c r="BG222" i="71"/>
  <c r="BF222" i="71"/>
  <c r="T222" i="71"/>
  <c r="R222" i="71"/>
  <c r="P222" i="71"/>
  <c r="J222" i="71"/>
  <c r="BE222" i="71" s="1"/>
  <c r="BK221" i="71"/>
  <c r="BI221" i="71"/>
  <c r="BH221" i="71"/>
  <c r="BG221" i="71"/>
  <c r="BF221" i="71"/>
  <c r="T221" i="71"/>
  <c r="R221" i="71"/>
  <c r="P221" i="71"/>
  <c r="J221" i="71"/>
  <c r="BE221" i="71" s="1"/>
  <c r="BK220" i="71"/>
  <c r="BI220" i="71"/>
  <c r="BH220" i="71"/>
  <c r="BG220" i="71"/>
  <c r="BF220" i="71"/>
  <c r="BE220" i="71"/>
  <c r="T220" i="71"/>
  <c r="R220" i="71"/>
  <c r="P220" i="71"/>
  <c r="J220" i="71"/>
  <c r="BK219" i="71"/>
  <c r="BI219" i="71"/>
  <c r="BH219" i="71"/>
  <c r="BG219" i="71"/>
  <c r="BF219" i="71"/>
  <c r="T219" i="71"/>
  <c r="R219" i="71"/>
  <c r="P219" i="71"/>
  <c r="J219" i="71"/>
  <c r="BE219" i="71" s="1"/>
  <c r="BK218" i="71"/>
  <c r="BI218" i="71"/>
  <c r="BH218" i="71"/>
  <c r="BG218" i="71"/>
  <c r="BF218" i="71"/>
  <c r="T218" i="71"/>
  <c r="R218" i="71"/>
  <c r="P218" i="71"/>
  <c r="J218" i="71"/>
  <c r="BE218" i="71" s="1"/>
  <c r="BK217" i="71"/>
  <c r="BI217" i="71"/>
  <c r="BH217" i="71"/>
  <c r="BG217" i="71"/>
  <c r="BF217" i="71"/>
  <c r="T217" i="71"/>
  <c r="R217" i="71"/>
  <c r="P217" i="71"/>
  <c r="J217" i="71"/>
  <c r="BE217" i="71" s="1"/>
  <c r="BK216" i="71"/>
  <c r="BI216" i="71"/>
  <c r="BH216" i="71"/>
  <c r="BG216" i="71"/>
  <c r="BF216" i="71"/>
  <c r="BE216" i="71"/>
  <c r="T216" i="71"/>
  <c r="R216" i="71"/>
  <c r="P216" i="71"/>
  <c r="J216" i="71"/>
  <c r="BK215" i="71"/>
  <c r="BI215" i="71"/>
  <c r="BH215" i="71"/>
  <c r="BG215" i="71"/>
  <c r="BF215" i="71"/>
  <c r="BE215" i="71"/>
  <c r="T215" i="71"/>
  <c r="R215" i="71"/>
  <c r="P215" i="71"/>
  <c r="J215" i="71"/>
  <c r="BK214" i="71"/>
  <c r="BI214" i="71"/>
  <c r="BH214" i="71"/>
  <c r="BG214" i="71"/>
  <c r="BF214" i="71"/>
  <c r="T214" i="71"/>
  <c r="R214" i="71"/>
  <c r="P214" i="71"/>
  <c r="J214" i="71"/>
  <c r="BE214" i="71" s="1"/>
  <c r="BK213" i="71"/>
  <c r="BK210" i="71" s="1"/>
  <c r="J210" i="71" s="1"/>
  <c r="J107" i="71" s="1"/>
  <c r="BI213" i="71"/>
  <c r="BH213" i="71"/>
  <c r="BG213" i="71"/>
  <c r="BF213" i="71"/>
  <c r="T213" i="71"/>
  <c r="R213" i="71"/>
  <c r="P213" i="71"/>
  <c r="P210" i="71" s="1"/>
  <c r="J213" i="71"/>
  <c r="BE213" i="71" s="1"/>
  <c r="BK212" i="71"/>
  <c r="BI212" i="71"/>
  <c r="BH212" i="71"/>
  <c r="BG212" i="71"/>
  <c r="BF212" i="71"/>
  <c r="BE212" i="71"/>
  <c r="T212" i="71"/>
  <c r="T210" i="71" s="1"/>
  <c r="R212" i="71"/>
  <c r="P212" i="71"/>
  <c r="J212" i="71"/>
  <c r="BK211" i="71"/>
  <c r="BI211" i="71"/>
  <c r="BH211" i="71"/>
  <c r="BG211" i="71"/>
  <c r="BF211" i="71"/>
  <c r="BE211" i="71"/>
  <c r="T211" i="71"/>
  <c r="R211" i="71"/>
  <c r="P211" i="71"/>
  <c r="J211" i="71"/>
  <c r="R210" i="71"/>
  <c r="BK208" i="71"/>
  <c r="BI208" i="71"/>
  <c r="BH208" i="71"/>
  <c r="BG208" i="71"/>
  <c r="BF208" i="71"/>
  <c r="BE208" i="71"/>
  <c r="T208" i="71"/>
  <c r="R208" i="71"/>
  <c r="P208" i="71"/>
  <c r="J208" i="71"/>
  <c r="BK207" i="71"/>
  <c r="BI207" i="71"/>
  <c r="BH207" i="71"/>
  <c r="BG207" i="71"/>
  <c r="BF207" i="71"/>
  <c r="T207" i="71"/>
  <c r="R207" i="71"/>
  <c r="P207" i="71"/>
  <c r="J207" i="71"/>
  <c r="BE207" i="71" s="1"/>
  <c r="BK206" i="71"/>
  <c r="BI206" i="71"/>
  <c r="BH206" i="71"/>
  <c r="BG206" i="71"/>
  <c r="BF206" i="71"/>
  <c r="T206" i="71"/>
  <c r="R206" i="71"/>
  <c r="P206" i="71"/>
  <c r="J206" i="71"/>
  <c r="BE206" i="71" s="1"/>
  <c r="BK205" i="71"/>
  <c r="BI205" i="71"/>
  <c r="BH205" i="71"/>
  <c r="BG205" i="71"/>
  <c r="BF205" i="71"/>
  <c r="BE205" i="71"/>
  <c r="T205" i="71"/>
  <c r="R205" i="71"/>
  <c r="P205" i="71"/>
  <c r="J205" i="71"/>
  <c r="BK204" i="71"/>
  <c r="BI204" i="71"/>
  <c r="BH204" i="71"/>
  <c r="BG204" i="71"/>
  <c r="BF204" i="71"/>
  <c r="BE204" i="71"/>
  <c r="T204" i="71"/>
  <c r="R204" i="71"/>
  <c r="P204" i="71"/>
  <c r="J204" i="71"/>
  <c r="BK203" i="71"/>
  <c r="BI203" i="71"/>
  <c r="BH203" i="71"/>
  <c r="BG203" i="71"/>
  <c r="BF203" i="71"/>
  <c r="T203" i="71"/>
  <c r="R203" i="71"/>
  <c r="P203" i="71"/>
  <c r="J203" i="71"/>
  <c r="BE203" i="71" s="1"/>
  <c r="BK202" i="71"/>
  <c r="BI202" i="71"/>
  <c r="BH202" i="71"/>
  <c r="BG202" i="71"/>
  <c r="BF202" i="71"/>
  <c r="T202" i="71"/>
  <c r="R202" i="71"/>
  <c r="P202" i="71"/>
  <c r="J202" i="71"/>
  <c r="BE202" i="71" s="1"/>
  <c r="BK201" i="71"/>
  <c r="BI201" i="71"/>
  <c r="BH201" i="71"/>
  <c r="BG201" i="71"/>
  <c r="BF201" i="71"/>
  <c r="BE201" i="71"/>
  <c r="T201" i="71"/>
  <c r="R201" i="71"/>
  <c r="P201" i="71"/>
  <c r="J201" i="71"/>
  <c r="BK200" i="71"/>
  <c r="BI200" i="71"/>
  <c r="BH200" i="71"/>
  <c r="BG200" i="71"/>
  <c r="BF200" i="71"/>
  <c r="BE200" i="71"/>
  <c r="T200" i="71"/>
  <c r="R200" i="71"/>
  <c r="P200" i="71"/>
  <c r="J200" i="71"/>
  <c r="BK199" i="71"/>
  <c r="BI199" i="71"/>
  <c r="BH199" i="71"/>
  <c r="BG199" i="71"/>
  <c r="BF199" i="71"/>
  <c r="T199" i="71"/>
  <c r="R199" i="71"/>
  <c r="P199" i="71"/>
  <c r="J199" i="71"/>
  <c r="BE199" i="71" s="1"/>
  <c r="BK198" i="71"/>
  <c r="BI198" i="71"/>
  <c r="BH198" i="71"/>
  <c r="BG198" i="71"/>
  <c r="BF198" i="71"/>
  <c r="T198" i="71"/>
  <c r="R198" i="71"/>
  <c r="P198" i="71"/>
  <c r="J198" i="71"/>
  <c r="BE198" i="71" s="1"/>
  <c r="BK197" i="71"/>
  <c r="BI197" i="71"/>
  <c r="BH197" i="71"/>
  <c r="BG197" i="71"/>
  <c r="BF197" i="71"/>
  <c r="BE197" i="71"/>
  <c r="T197" i="71"/>
  <c r="R197" i="71"/>
  <c r="P197" i="71"/>
  <c r="J197" i="71"/>
  <c r="BK196" i="71"/>
  <c r="BI196" i="71"/>
  <c r="BH196" i="71"/>
  <c r="BG196" i="71"/>
  <c r="BF196" i="71"/>
  <c r="BE196" i="71"/>
  <c r="T196" i="71"/>
  <c r="R196" i="71"/>
  <c r="P196" i="71"/>
  <c r="J196" i="71"/>
  <c r="BK195" i="71"/>
  <c r="BI195" i="71"/>
  <c r="BH195" i="71"/>
  <c r="BG195" i="71"/>
  <c r="BF195" i="71"/>
  <c r="T195" i="71"/>
  <c r="R195" i="71"/>
  <c r="P195" i="71"/>
  <c r="J195" i="71"/>
  <c r="BE195" i="71" s="1"/>
  <c r="BK194" i="71"/>
  <c r="BI194" i="71"/>
  <c r="BH194" i="71"/>
  <c r="BG194" i="71"/>
  <c r="BF194" i="71"/>
  <c r="T194" i="71"/>
  <c r="R194" i="71"/>
  <c r="P194" i="71"/>
  <c r="J194" i="71"/>
  <c r="BE194" i="71" s="1"/>
  <c r="BK193" i="71"/>
  <c r="BI193" i="71"/>
  <c r="BH193" i="71"/>
  <c r="BG193" i="71"/>
  <c r="BF193" i="71"/>
  <c r="BE193" i="71"/>
  <c r="T193" i="71"/>
  <c r="R193" i="71"/>
  <c r="P193" i="71"/>
  <c r="J193" i="71"/>
  <c r="BK192" i="71"/>
  <c r="BI192" i="71"/>
  <c r="BH192" i="71"/>
  <c r="BG192" i="71"/>
  <c r="BF192" i="71"/>
  <c r="BE192" i="71"/>
  <c r="T192" i="71"/>
  <c r="R192" i="71"/>
  <c r="P192" i="71"/>
  <c r="J192" i="71"/>
  <c r="BK191" i="71"/>
  <c r="BI191" i="71"/>
  <c r="BH191" i="71"/>
  <c r="BG191" i="71"/>
  <c r="BF191" i="71"/>
  <c r="T191" i="71"/>
  <c r="R191" i="71"/>
  <c r="P191" i="71"/>
  <c r="J191" i="71"/>
  <c r="BE191" i="71" s="1"/>
  <c r="BK190" i="71"/>
  <c r="BI190" i="71"/>
  <c r="BH190" i="71"/>
  <c r="BG190" i="71"/>
  <c r="BF190" i="71"/>
  <c r="T190" i="71"/>
  <c r="R190" i="71"/>
  <c r="P190" i="71"/>
  <c r="J190" i="71"/>
  <c r="BE190" i="71" s="1"/>
  <c r="BK189" i="71"/>
  <c r="BI189" i="71"/>
  <c r="BH189" i="71"/>
  <c r="BG189" i="71"/>
  <c r="BF189" i="71"/>
  <c r="BE189" i="71"/>
  <c r="T189" i="71"/>
  <c r="R189" i="71"/>
  <c r="P189" i="71"/>
  <c r="J189" i="71"/>
  <c r="BK188" i="71"/>
  <c r="BI188" i="71"/>
  <c r="BH188" i="71"/>
  <c r="BG188" i="71"/>
  <c r="BF188" i="71"/>
  <c r="BE188" i="71"/>
  <c r="T188" i="71"/>
  <c r="R188" i="71"/>
  <c r="P188" i="71"/>
  <c r="J188" i="71"/>
  <c r="BK187" i="71"/>
  <c r="BI187" i="71"/>
  <c r="BH187" i="71"/>
  <c r="BG187" i="71"/>
  <c r="BF187" i="71"/>
  <c r="T187" i="71"/>
  <c r="R187" i="71"/>
  <c r="P187" i="71"/>
  <c r="J187" i="71"/>
  <c r="BE187" i="71" s="1"/>
  <c r="BK186" i="71"/>
  <c r="BI186" i="71"/>
  <c r="BH186" i="71"/>
  <c r="BG186" i="71"/>
  <c r="BF186" i="71"/>
  <c r="T186" i="71"/>
  <c r="R186" i="71"/>
  <c r="P186" i="71"/>
  <c r="J186" i="71"/>
  <c r="BE186" i="71" s="1"/>
  <c r="BK185" i="71"/>
  <c r="BI185" i="71"/>
  <c r="BH185" i="71"/>
  <c r="BG185" i="71"/>
  <c r="BF185" i="71"/>
  <c r="BE185" i="71"/>
  <c r="T185" i="71"/>
  <c r="R185" i="71"/>
  <c r="R183" i="71" s="1"/>
  <c r="P185" i="71"/>
  <c r="J185" i="71"/>
  <c r="BK184" i="71"/>
  <c r="BK183" i="71" s="1"/>
  <c r="J183" i="71" s="1"/>
  <c r="J106" i="71" s="1"/>
  <c r="BI184" i="71"/>
  <c r="BH184" i="71"/>
  <c r="BG184" i="71"/>
  <c r="BF184" i="71"/>
  <c r="BE184" i="71"/>
  <c r="T184" i="71"/>
  <c r="R184" i="71"/>
  <c r="P184" i="71"/>
  <c r="J184" i="71"/>
  <c r="T183" i="71"/>
  <c r="P183" i="71"/>
  <c r="BK182" i="71"/>
  <c r="BI182" i="71"/>
  <c r="BH182" i="71"/>
  <c r="BG182" i="71"/>
  <c r="BF182" i="71"/>
  <c r="BE182" i="71"/>
  <c r="T182" i="71"/>
  <c r="R182" i="71"/>
  <c r="P182" i="71"/>
  <c r="J182" i="71"/>
  <c r="BK181" i="71"/>
  <c r="BI181" i="71"/>
  <c r="BH181" i="71"/>
  <c r="BG181" i="71"/>
  <c r="BF181" i="71"/>
  <c r="T181" i="71"/>
  <c r="R181" i="71"/>
  <c r="P181" i="71"/>
  <c r="J181" i="71"/>
  <c r="BE181" i="71" s="1"/>
  <c r="BK180" i="71"/>
  <c r="BI180" i="71"/>
  <c r="BH180" i="71"/>
  <c r="BG180" i="71"/>
  <c r="BF180" i="71"/>
  <c r="T180" i="71"/>
  <c r="R180" i="71"/>
  <c r="P180" i="71"/>
  <c r="J180" i="71"/>
  <c r="BE180" i="71" s="1"/>
  <c r="BK179" i="71"/>
  <c r="BI179" i="71"/>
  <c r="BH179" i="71"/>
  <c r="BG179" i="71"/>
  <c r="BF179" i="71"/>
  <c r="T179" i="71"/>
  <c r="R179" i="71"/>
  <c r="P179" i="71"/>
  <c r="J179" i="71"/>
  <c r="BE179" i="71" s="1"/>
  <c r="BK178" i="71"/>
  <c r="BI178" i="71"/>
  <c r="BH178" i="71"/>
  <c r="BG178" i="71"/>
  <c r="BF178" i="71"/>
  <c r="BE178" i="71"/>
  <c r="T178" i="71"/>
  <c r="R178" i="71"/>
  <c r="P178" i="71"/>
  <c r="J178" i="71"/>
  <c r="BK177" i="71"/>
  <c r="BI177" i="71"/>
  <c r="BH177" i="71"/>
  <c r="BG177" i="71"/>
  <c r="BF177" i="71"/>
  <c r="T177" i="71"/>
  <c r="R177" i="71"/>
  <c r="P177" i="71"/>
  <c r="J177" i="71"/>
  <c r="BE177" i="71" s="1"/>
  <c r="BK176" i="71"/>
  <c r="BI176" i="71"/>
  <c r="BH176" i="71"/>
  <c r="BG176" i="71"/>
  <c r="BF176" i="71"/>
  <c r="T176" i="71"/>
  <c r="R176" i="71"/>
  <c r="P176" i="71"/>
  <c r="J176" i="71"/>
  <c r="BE176" i="71" s="1"/>
  <c r="BK175" i="71"/>
  <c r="BI175" i="71"/>
  <c r="BH175" i="71"/>
  <c r="BG175" i="71"/>
  <c r="BF175" i="71"/>
  <c r="T175" i="71"/>
  <c r="R175" i="71"/>
  <c r="P175" i="71"/>
  <c r="J175" i="71"/>
  <c r="BE175" i="71" s="1"/>
  <c r="BK174" i="71"/>
  <c r="BI174" i="71"/>
  <c r="BH174" i="71"/>
  <c r="BG174" i="71"/>
  <c r="BF174" i="71"/>
  <c r="BE174" i="71"/>
  <c r="T174" i="71"/>
  <c r="R174" i="71"/>
  <c r="P174" i="71"/>
  <c r="J174" i="71"/>
  <c r="BK173" i="71"/>
  <c r="BI173" i="71"/>
  <c r="BH173" i="71"/>
  <c r="BG173" i="71"/>
  <c r="BF173" i="71"/>
  <c r="BE173" i="71"/>
  <c r="T173" i="71"/>
  <c r="R173" i="71"/>
  <c r="P173" i="71"/>
  <c r="J173" i="71"/>
  <c r="BK172" i="71"/>
  <c r="BI172" i="71"/>
  <c r="BH172" i="71"/>
  <c r="BG172" i="71"/>
  <c r="BF172" i="71"/>
  <c r="T172" i="71"/>
  <c r="R172" i="71"/>
  <c r="P172" i="71"/>
  <c r="J172" i="71"/>
  <c r="BE172" i="71" s="1"/>
  <c r="BK171" i="71"/>
  <c r="BI171" i="71"/>
  <c r="BH171" i="71"/>
  <c r="BG171" i="71"/>
  <c r="BF171" i="71"/>
  <c r="T171" i="71"/>
  <c r="R171" i="71"/>
  <c r="P171" i="71"/>
  <c r="J171" i="71"/>
  <c r="BE171" i="71" s="1"/>
  <c r="BK170" i="71"/>
  <c r="BI170" i="71"/>
  <c r="BH170" i="71"/>
  <c r="BG170" i="71"/>
  <c r="BF170" i="71"/>
  <c r="BE170" i="71"/>
  <c r="T170" i="71"/>
  <c r="R170" i="71"/>
  <c r="P170" i="71"/>
  <c r="J170" i="71"/>
  <c r="BK169" i="71"/>
  <c r="BI169" i="71"/>
  <c r="BH169" i="71"/>
  <c r="BG169" i="71"/>
  <c r="BF169" i="71"/>
  <c r="BE169" i="71"/>
  <c r="T169" i="71"/>
  <c r="R169" i="71"/>
  <c r="P169" i="71"/>
  <c r="J169" i="71"/>
  <c r="BK168" i="71"/>
  <c r="BI168" i="71"/>
  <c r="BH168" i="71"/>
  <c r="BG168" i="71"/>
  <c r="BF168" i="71"/>
  <c r="T168" i="71"/>
  <c r="T167" i="71" s="1"/>
  <c r="R168" i="71"/>
  <c r="R167" i="71" s="1"/>
  <c r="P168" i="71"/>
  <c r="P167" i="71" s="1"/>
  <c r="J168" i="71"/>
  <c r="BE168" i="71" s="1"/>
  <c r="BK167" i="71"/>
  <c r="J167" i="71" s="1"/>
  <c r="J105" i="71" s="1"/>
  <c r="BK166" i="71"/>
  <c r="BI166" i="71"/>
  <c r="BH166" i="71"/>
  <c r="BG166" i="71"/>
  <c r="BF166" i="71"/>
  <c r="T166" i="71"/>
  <c r="T163" i="71" s="1"/>
  <c r="R166" i="71"/>
  <c r="P166" i="71"/>
  <c r="J166" i="71"/>
  <c r="BE166" i="71" s="1"/>
  <c r="BK164" i="71"/>
  <c r="BK163" i="71" s="1"/>
  <c r="J163" i="71" s="1"/>
  <c r="J104" i="71" s="1"/>
  <c r="BI164" i="71"/>
  <c r="BH164" i="71"/>
  <c r="BG164" i="71"/>
  <c r="BF164" i="71"/>
  <c r="T164" i="71"/>
  <c r="R164" i="71"/>
  <c r="R163" i="71" s="1"/>
  <c r="P164" i="71"/>
  <c r="P163" i="71" s="1"/>
  <c r="J164" i="71"/>
  <c r="BE164" i="71" s="1"/>
  <c r="BK162" i="71"/>
  <c r="BI162" i="71"/>
  <c r="BH162" i="71"/>
  <c r="BG162" i="71"/>
  <c r="BF162" i="71"/>
  <c r="T162" i="71"/>
  <c r="R162" i="71"/>
  <c r="P162" i="71"/>
  <c r="J162" i="71"/>
  <c r="BE162" i="71" s="1"/>
  <c r="BK161" i="71"/>
  <c r="BI161" i="71"/>
  <c r="BH161" i="71"/>
  <c r="BG161" i="71"/>
  <c r="BF161" i="71"/>
  <c r="T161" i="71"/>
  <c r="R161" i="71"/>
  <c r="P161" i="71"/>
  <c r="J161" i="71"/>
  <c r="BE161" i="71" s="1"/>
  <c r="BK160" i="71"/>
  <c r="BI160" i="71"/>
  <c r="BH160" i="71"/>
  <c r="BG160" i="71"/>
  <c r="BF160" i="71"/>
  <c r="BE160" i="71"/>
  <c r="T160" i="71"/>
  <c r="R160" i="71"/>
  <c r="P160" i="71"/>
  <c r="J160" i="71"/>
  <c r="BK159" i="71"/>
  <c r="BI159" i="71"/>
  <c r="BH159" i="71"/>
  <c r="BG159" i="71"/>
  <c r="BF159" i="71"/>
  <c r="BE159" i="71"/>
  <c r="T159" i="71"/>
  <c r="R159" i="71"/>
  <c r="P159" i="71"/>
  <c r="J159" i="71"/>
  <c r="BK158" i="71"/>
  <c r="BI158" i="71"/>
  <c r="BH158" i="71"/>
  <c r="BG158" i="71"/>
  <c r="BF158" i="71"/>
  <c r="T158" i="71"/>
  <c r="R158" i="71"/>
  <c r="P158" i="71"/>
  <c r="J158" i="71"/>
  <c r="BE158" i="71" s="1"/>
  <c r="BK156" i="71"/>
  <c r="BI156" i="71"/>
  <c r="BH156" i="71"/>
  <c r="BG156" i="71"/>
  <c r="BF156" i="71"/>
  <c r="T156" i="71"/>
  <c r="R156" i="71"/>
  <c r="P156" i="71"/>
  <c r="J156" i="71"/>
  <c r="BE156" i="71" s="1"/>
  <c r="BK154" i="71"/>
  <c r="BI154" i="71"/>
  <c r="BH154" i="71"/>
  <c r="BG154" i="71"/>
  <c r="BF154" i="71"/>
  <c r="BE154" i="71"/>
  <c r="T154" i="71"/>
  <c r="R154" i="71"/>
  <c r="P154" i="71"/>
  <c r="J154" i="71"/>
  <c r="BK153" i="71"/>
  <c r="BI153" i="71"/>
  <c r="BH153" i="71"/>
  <c r="BG153" i="71"/>
  <c r="BF153" i="71"/>
  <c r="BE153" i="71"/>
  <c r="T153" i="71"/>
  <c r="R153" i="71"/>
  <c r="P153" i="71"/>
  <c r="J153" i="71"/>
  <c r="BK152" i="71"/>
  <c r="BI152" i="71"/>
  <c r="BH152" i="71"/>
  <c r="BG152" i="71"/>
  <c r="BF152" i="71"/>
  <c r="T152" i="71"/>
  <c r="R152" i="71"/>
  <c r="P152" i="71"/>
  <c r="J152" i="71"/>
  <c r="BE152" i="71" s="1"/>
  <c r="BK151" i="71"/>
  <c r="BI151" i="71"/>
  <c r="BH151" i="71"/>
  <c r="BG151" i="71"/>
  <c r="BF151" i="71"/>
  <c r="T151" i="71"/>
  <c r="R151" i="71"/>
  <c r="P151" i="71"/>
  <c r="J151" i="71"/>
  <c r="BE151" i="71" s="1"/>
  <c r="BK150" i="71"/>
  <c r="BI150" i="71"/>
  <c r="BH150" i="71"/>
  <c r="BG150" i="71"/>
  <c r="BF150" i="71"/>
  <c r="BE150" i="71"/>
  <c r="T150" i="71"/>
  <c r="T146" i="71" s="1"/>
  <c r="R150" i="71"/>
  <c r="P150" i="71"/>
  <c r="J150" i="71"/>
  <c r="BK149" i="71"/>
  <c r="BI149" i="71"/>
  <c r="BH149" i="71"/>
  <c r="BG149" i="71"/>
  <c r="BF149" i="71"/>
  <c r="BE149" i="71"/>
  <c r="T149" i="71"/>
  <c r="R149" i="71"/>
  <c r="P149" i="71"/>
  <c r="J149" i="71"/>
  <c r="BK148" i="71"/>
  <c r="BI148" i="71"/>
  <c r="BH148" i="71"/>
  <c r="BG148" i="71"/>
  <c r="BF148" i="71"/>
  <c r="T148" i="71"/>
  <c r="R148" i="71"/>
  <c r="P148" i="71"/>
  <c r="J148" i="71"/>
  <c r="BE148" i="71" s="1"/>
  <c r="BK147" i="71"/>
  <c r="BK146" i="71" s="1"/>
  <c r="J146" i="71" s="1"/>
  <c r="J103" i="71" s="1"/>
  <c r="BI147" i="71"/>
  <c r="BH147" i="71"/>
  <c r="BG147" i="71"/>
  <c r="BF147" i="71"/>
  <c r="T147" i="71"/>
  <c r="R147" i="71"/>
  <c r="R146" i="71" s="1"/>
  <c r="P147" i="71"/>
  <c r="P146" i="71" s="1"/>
  <c r="J147" i="71"/>
  <c r="BE147" i="71" s="1"/>
  <c r="BK145" i="71"/>
  <c r="BK144" i="71" s="1"/>
  <c r="J144" i="71" s="1"/>
  <c r="J102" i="71" s="1"/>
  <c r="BI145" i="71"/>
  <c r="F41" i="71" s="1"/>
  <c r="BH145" i="71"/>
  <c r="BG145" i="71"/>
  <c r="BF145" i="71"/>
  <c r="T145" i="71"/>
  <c r="T144" i="71" s="1"/>
  <c r="R145" i="71"/>
  <c r="P145" i="71"/>
  <c r="P144" i="71" s="1"/>
  <c r="J145" i="71"/>
  <c r="BE145" i="71" s="1"/>
  <c r="R144" i="71"/>
  <c r="BK143" i="71"/>
  <c r="BI143" i="71"/>
  <c r="BH143" i="71"/>
  <c r="BG143" i="71"/>
  <c r="BF143" i="71"/>
  <c r="T143" i="71"/>
  <c r="R143" i="71"/>
  <c r="P143" i="71"/>
  <c r="J143" i="71"/>
  <c r="BE143" i="71" s="1"/>
  <c r="BK142" i="71"/>
  <c r="BI142" i="71"/>
  <c r="BH142" i="71"/>
  <c r="BG142" i="71"/>
  <c r="BF142" i="71"/>
  <c r="T142" i="71"/>
  <c r="R142" i="71"/>
  <c r="P142" i="71"/>
  <c r="J142" i="71"/>
  <c r="BE142" i="71" s="1"/>
  <c r="BK141" i="71"/>
  <c r="BI141" i="71"/>
  <c r="BH141" i="71"/>
  <c r="BG141" i="71"/>
  <c r="BF141" i="71"/>
  <c r="T141" i="71"/>
  <c r="R141" i="71"/>
  <c r="P141" i="71"/>
  <c r="J141" i="71"/>
  <c r="BE141" i="71" s="1"/>
  <c r="BK140" i="71"/>
  <c r="BI140" i="71"/>
  <c r="BH140" i="71"/>
  <c r="BG140" i="71"/>
  <c r="BF140" i="71"/>
  <c r="J38" i="71" s="1"/>
  <c r="BE140" i="71"/>
  <c r="T140" i="71"/>
  <c r="R140" i="71"/>
  <c r="P140" i="71"/>
  <c r="J140" i="71"/>
  <c r="BK139" i="71"/>
  <c r="BI139" i="71"/>
  <c r="BH139" i="71"/>
  <c r="F40" i="71" s="1"/>
  <c r="BG139" i="71"/>
  <c r="BF139" i="71"/>
  <c r="BE139" i="71"/>
  <c r="T139" i="71"/>
  <c r="R139" i="71"/>
  <c r="P139" i="71"/>
  <c r="J139" i="71"/>
  <c r="BK138" i="71"/>
  <c r="BK136" i="71" s="1"/>
  <c r="BI138" i="71"/>
  <c r="BH138" i="71"/>
  <c r="BG138" i="71"/>
  <c r="BF138" i="71"/>
  <c r="T138" i="71"/>
  <c r="R138" i="71"/>
  <c r="P138" i="71"/>
  <c r="P136" i="71" s="1"/>
  <c r="J138" i="71"/>
  <c r="BE138" i="71" s="1"/>
  <c r="BK137" i="71"/>
  <c r="BI137" i="71"/>
  <c r="BH137" i="71"/>
  <c r="BG137" i="71"/>
  <c r="BF137" i="71"/>
  <c r="F38" i="71" s="1"/>
  <c r="T137" i="71"/>
  <c r="T136" i="71" s="1"/>
  <c r="R137" i="71"/>
  <c r="R136" i="71" s="1"/>
  <c r="R135" i="71" s="1"/>
  <c r="P137" i="71"/>
  <c r="J137" i="71"/>
  <c r="BE137" i="71" s="1"/>
  <c r="F132" i="71"/>
  <c r="J131" i="71"/>
  <c r="F129" i="71"/>
  <c r="E127" i="71"/>
  <c r="J111" i="71"/>
  <c r="F96" i="71"/>
  <c r="J95" i="71"/>
  <c r="F93" i="71"/>
  <c r="E91" i="71"/>
  <c r="J41" i="71"/>
  <c r="J40" i="71"/>
  <c r="J39" i="71"/>
  <c r="F39" i="71"/>
  <c r="J28" i="71"/>
  <c r="E28" i="71"/>
  <c r="J96" i="71" s="1"/>
  <c r="J27" i="71"/>
  <c r="J25" i="71"/>
  <c r="E25" i="71"/>
  <c r="J24" i="71"/>
  <c r="J22" i="71"/>
  <c r="E22" i="71"/>
  <c r="J21" i="71"/>
  <c r="J19" i="71"/>
  <c r="E19" i="71"/>
  <c r="F131" i="71" s="1"/>
  <c r="J18" i="71"/>
  <c r="J16" i="71"/>
  <c r="J129" i="71" s="1"/>
  <c r="E7" i="71"/>
  <c r="E85" i="71" s="1"/>
  <c r="D7" i="70"/>
  <c r="P148" i="69"/>
  <c r="J37" i="69"/>
  <c r="J36" i="69"/>
  <c r="AY179" i="1"/>
  <c r="J35" i="69"/>
  <c r="AX179" i="1" s="1"/>
  <c r="BI152" i="69"/>
  <c r="BH152" i="69"/>
  <c r="BG152" i="69"/>
  <c r="BF152" i="69"/>
  <c r="T152" i="69"/>
  <c r="T151" i="69"/>
  <c r="R152" i="69"/>
  <c r="R151" i="69" s="1"/>
  <c r="P152" i="69"/>
  <c r="P151" i="69"/>
  <c r="BI149" i="69"/>
  <c r="BH149" i="69"/>
  <c r="BG149" i="69"/>
  <c r="BF149" i="69"/>
  <c r="T149" i="69"/>
  <c r="T148" i="69" s="1"/>
  <c r="R149" i="69"/>
  <c r="R148" i="69"/>
  <c r="P149" i="69"/>
  <c r="BI146" i="69"/>
  <c r="BH146" i="69"/>
  <c r="BG146" i="69"/>
  <c r="BF146" i="69"/>
  <c r="T146" i="69"/>
  <c r="R146" i="69"/>
  <c r="P146" i="69"/>
  <c r="BI144" i="69"/>
  <c r="BH144" i="69"/>
  <c r="BG144" i="69"/>
  <c r="BF144" i="69"/>
  <c r="T144" i="69"/>
  <c r="R144" i="69"/>
  <c r="P144" i="69"/>
  <c r="BI141" i="69"/>
  <c r="BH141" i="69"/>
  <c r="BG141" i="69"/>
  <c r="BF141" i="69"/>
  <c r="T141" i="69"/>
  <c r="R141" i="69"/>
  <c r="P141" i="69"/>
  <c r="BI139" i="69"/>
  <c r="BH139" i="69"/>
  <c r="BG139" i="69"/>
  <c r="BF139" i="69"/>
  <c r="T139" i="69"/>
  <c r="R139" i="69"/>
  <c r="P139" i="69"/>
  <c r="P138" i="69" s="1"/>
  <c r="BI136" i="69"/>
  <c r="BH136" i="69"/>
  <c r="BG136" i="69"/>
  <c r="BF136" i="69"/>
  <c r="T136" i="69"/>
  <c r="T135" i="69" s="1"/>
  <c r="R136" i="69"/>
  <c r="R135" i="69"/>
  <c r="P136" i="69"/>
  <c r="P135" i="69" s="1"/>
  <c r="BI133" i="69"/>
  <c r="BH133" i="69"/>
  <c r="BG133" i="69"/>
  <c r="BF133" i="69"/>
  <c r="T133" i="69"/>
  <c r="R133" i="69"/>
  <c r="P133" i="69"/>
  <c r="BI131" i="69"/>
  <c r="BH131" i="69"/>
  <c r="BG131" i="69"/>
  <c r="BF131" i="69"/>
  <c r="T131" i="69"/>
  <c r="R131" i="69"/>
  <c r="P131" i="69"/>
  <c r="BI129" i="69"/>
  <c r="BH129" i="69"/>
  <c r="BG129" i="69"/>
  <c r="BF129" i="69"/>
  <c r="T129" i="69"/>
  <c r="R129" i="69"/>
  <c r="P129" i="69"/>
  <c r="BI128" i="69"/>
  <c r="BH128" i="69"/>
  <c r="BG128" i="69"/>
  <c r="BF128" i="69"/>
  <c r="T128" i="69"/>
  <c r="R128" i="69"/>
  <c r="P128" i="69"/>
  <c r="BI126" i="69"/>
  <c r="BH126" i="69"/>
  <c r="BG126" i="69"/>
  <c r="BF126" i="69"/>
  <c r="T126" i="69"/>
  <c r="R126" i="69"/>
  <c r="P126" i="69"/>
  <c r="J119" i="69"/>
  <c r="F119" i="69"/>
  <c r="F117" i="69"/>
  <c r="E115" i="69"/>
  <c r="J91" i="69"/>
  <c r="F91" i="69"/>
  <c r="F89" i="69"/>
  <c r="E87" i="69"/>
  <c r="J24" i="69"/>
  <c r="E24" i="69"/>
  <c r="J92" i="69"/>
  <c r="J23" i="69"/>
  <c r="J18" i="69"/>
  <c r="E18" i="69"/>
  <c r="F92" i="69" s="1"/>
  <c r="J17" i="69"/>
  <c r="J12" i="69"/>
  <c r="J89" i="69"/>
  <c r="E7" i="69"/>
  <c r="E85" i="69"/>
  <c r="J41" i="68"/>
  <c r="J40" i="68"/>
  <c r="AY178" i="1" s="1"/>
  <c r="J39" i="68"/>
  <c r="AX178" i="1" s="1"/>
  <c r="BI224" i="68"/>
  <c r="BH224" i="68"/>
  <c r="BG224" i="68"/>
  <c r="BF224" i="68"/>
  <c r="T224" i="68"/>
  <c r="R224" i="68"/>
  <c r="P224" i="68"/>
  <c r="BI223" i="68"/>
  <c r="BH223" i="68"/>
  <c r="BG223" i="68"/>
  <c r="BF223" i="68"/>
  <c r="T223" i="68"/>
  <c r="R223" i="68"/>
  <c r="P223" i="68"/>
  <c r="BI222" i="68"/>
  <c r="BH222" i="68"/>
  <c r="BG222" i="68"/>
  <c r="BF222" i="68"/>
  <c r="T222" i="68"/>
  <c r="R222" i="68"/>
  <c r="P222" i="68"/>
  <c r="BI221" i="68"/>
  <c r="BH221" i="68"/>
  <c r="BG221" i="68"/>
  <c r="BF221" i="68"/>
  <c r="T221" i="68"/>
  <c r="R221" i="68"/>
  <c r="P221" i="68"/>
  <c r="BI220" i="68"/>
  <c r="BH220" i="68"/>
  <c r="BG220" i="68"/>
  <c r="BF220" i="68"/>
  <c r="T220" i="68"/>
  <c r="R220" i="68"/>
  <c r="P220" i="68"/>
  <c r="BI219" i="68"/>
  <c r="BH219" i="68"/>
  <c r="BG219" i="68"/>
  <c r="BF219" i="68"/>
  <c r="T219" i="68"/>
  <c r="R219" i="68"/>
  <c r="P219" i="68"/>
  <c r="BI217" i="68"/>
  <c r="BH217" i="68"/>
  <c r="BG217" i="68"/>
  <c r="BF217" i="68"/>
  <c r="T217" i="68"/>
  <c r="R217" i="68"/>
  <c r="P217" i="68"/>
  <c r="BI216" i="68"/>
  <c r="BH216" i="68"/>
  <c r="BG216" i="68"/>
  <c r="BF216" i="68"/>
  <c r="T216" i="68"/>
  <c r="R216" i="68"/>
  <c r="P216" i="68"/>
  <c r="BI215" i="68"/>
  <c r="BH215" i="68"/>
  <c r="BG215" i="68"/>
  <c r="BF215" i="68"/>
  <c r="T215" i="68"/>
  <c r="R215" i="68"/>
  <c r="P215" i="68"/>
  <c r="BI214" i="68"/>
  <c r="BH214" i="68"/>
  <c r="BG214" i="68"/>
  <c r="BF214" i="68"/>
  <c r="T214" i="68"/>
  <c r="R214" i="68"/>
  <c r="P214" i="68"/>
  <c r="BI213" i="68"/>
  <c r="BH213" i="68"/>
  <c r="BG213" i="68"/>
  <c r="BF213" i="68"/>
  <c r="T213" i="68"/>
  <c r="R213" i="68"/>
  <c r="P213" i="68"/>
  <c r="BI211" i="68"/>
  <c r="BH211" i="68"/>
  <c r="BG211" i="68"/>
  <c r="BF211" i="68"/>
  <c r="T211" i="68"/>
  <c r="R211" i="68"/>
  <c r="P211" i="68"/>
  <c r="BI210" i="68"/>
  <c r="BH210" i="68"/>
  <c r="BG210" i="68"/>
  <c r="BF210" i="68"/>
  <c r="T210" i="68"/>
  <c r="R210" i="68"/>
  <c r="P210" i="68"/>
  <c r="BI208" i="68"/>
  <c r="BH208" i="68"/>
  <c r="BG208" i="68"/>
  <c r="BF208" i="68"/>
  <c r="T208" i="68"/>
  <c r="R208" i="68"/>
  <c r="P208" i="68"/>
  <c r="BI207" i="68"/>
  <c r="BH207" i="68"/>
  <c r="BG207" i="68"/>
  <c r="BF207" i="68"/>
  <c r="T207" i="68"/>
  <c r="R207" i="68"/>
  <c r="P207" i="68"/>
  <c r="BI206" i="68"/>
  <c r="BH206" i="68"/>
  <c r="BG206" i="68"/>
  <c r="BF206" i="68"/>
  <c r="T206" i="68"/>
  <c r="R206" i="68"/>
  <c r="P206" i="68"/>
  <c r="BI205" i="68"/>
  <c r="BH205" i="68"/>
  <c r="BG205" i="68"/>
  <c r="BF205" i="68"/>
  <c r="T205" i="68"/>
  <c r="R205" i="68"/>
  <c r="P205" i="68"/>
  <c r="BI204" i="68"/>
  <c r="BH204" i="68"/>
  <c r="BG204" i="68"/>
  <c r="BF204" i="68"/>
  <c r="T204" i="68"/>
  <c r="R204" i="68"/>
  <c r="P204" i="68"/>
  <c r="BI203" i="68"/>
  <c r="BH203" i="68"/>
  <c r="BG203" i="68"/>
  <c r="BF203" i="68"/>
  <c r="T203" i="68"/>
  <c r="R203" i="68"/>
  <c r="P203" i="68"/>
  <c r="BI201" i="68"/>
  <c r="BH201" i="68"/>
  <c r="BG201" i="68"/>
  <c r="BF201" i="68"/>
  <c r="T201" i="68"/>
  <c r="R201" i="68"/>
  <c r="P201" i="68"/>
  <c r="BI200" i="68"/>
  <c r="BH200" i="68"/>
  <c r="BG200" i="68"/>
  <c r="BF200" i="68"/>
  <c r="T200" i="68"/>
  <c r="R200" i="68"/>
  <c r="P200" i="68"/>
  <c r="BI199" i="68"/>
  <c r="BH199" i="68"/>
  <c r="BG199" i="68"/>
  <c r="BF199" i="68"/>
  <c r="T199" i="68"/>
  <c r="R199" i="68"/>
  <c r="P199" i="68"/>
  <c r="BI197" i="68"/>
  <c r="BH197" i="68"/>
  <c r="BG197" i="68"/>
  <c r="BF197" i="68"/>
  <c r="T197" i="68"/>
  <c r="R197" i="68"/>
  <c r="P197" i="68"/>
  <c r="BI195" i="68"/>
  <c r="BH195" i="68"/>
  <c r="BG195" i="68"/>
  <c r="BF195" i="68"/>
  <c r="T195" i="68"/>
  <c r="R195" i="68"/>
  <c r="P195" i="68"/>
  <c r="BI193" i="68"/>
  <c r="BH193" i="68"/>
  <c r="BG193" i="68"/>
  <c r="BF193" i="68"/>
  <c r="T193" i="68"/>
  <c r="R193" i="68"/>
  <c r="P193" i="68"/>
  <c r="BI191" i="68"/>
  <c r="BH191" i="68"/>
  <c r="BG191" i="68"/>
  <c r="BF191" i="68"/>
  <c r="T191" i="68"/>
  <c r="R191" i="68"/>
  <c r="P191" i="68"/>
  <c r="BI189" i="68"/>
  <c r="BH189" i="68"/>
  <c r="BG189" i="68"/>
  <c r="BF189" i="68"/>
  <c r="T189" i="68"/>
  <c r="R189" i="68"/>
  <c r="P189" i="68"/>
  <c r="BI188" i="68"/>
  <c r="BH188" i="68"/>
  <c r="BG188" i="68"/>
  <c r="BF188" i="68"/>
  <c r="T188" i="68"/>
  <c r="R188" i="68"/>
  <c r="P188" i="68"/>
  <c r="BI187" i="68"/>
  <c r="BH187" i="68"/>
  <c r="BG187" i="68"/>
  <c r="BF187" i="68"/>
  <c r="T187" i="68"/>
  <c r="R187" i="68"/>
  <c r="P187" i="68"/>
  <c r="BI186" i="68"/>
  <c r="BH186" i="68"/>
  <c r="BG186" i="68"/>
  <c r="BF186" i="68"/>
  <c r="T186" i="68"/>
  <c r="R186" i="68"/>
  <c r="P186" i="68"/>
  <c r="BI184" i="68"/>
  <c r="BH184" i="68"/>
  <c r="BG184" i="68"/>
  <c r="BF184" i="68"/>
  <c r="T184" i="68"/>
  <c r="R184" i="68"/>
  <c r="P184" i="68"/>
  <c r="BI182" i="68"/>
  <c r="BH182" i="68"/>
  <c r="BG182" i="68"/>
  <c r="BF182" i="68"/>
  <c r="T182" i="68"/>
  <c r="R182" i="68"/>
  <c r="P182" i="68"/>
  <c r="BI180" i="68"/>
  <c r="BH180" i="68"/>
  <c r="BG180" i="68"/>
  <c r="BF180" i="68"/>
  <c r="T180" i="68"/>
  <c r="R180" i="68"/>
  <c r="P180" i="68"/>
  <c r="BI178" i="68"/>
  <c r="BH178" i="68"/>
  <c r="BG178" i="68"/>
  <c r="BF178" i="68"/>
  <c r="T178" i="68"/>
  <c r="R178" i="68"/>
  <c r="P178" i="68"/>
  <c r="BI176" i="68"/>
  <c r="BH176" i="68"/>
  <c r="BG176" i="68"/>
  <c r="BF176" i="68"/>
  <c r="T176" i="68"/>
  <c r="R176" i="68"/>
  <c r="P176" i="68"/>
  <c r="BI174" i="68"/>
  <c r="BH174" i="68"/>
  <c r="BG174" i="68"/>
  <c r="BF174" i="68"/>
  <c r="T174" i="68"/>
  <c r="R174" i="68"/>
  <c r="P174" i="68"/>
  <c r="BI172" i="68"/>
  <c r="BH172" i="68"/>
  <c r="BG172" i="68"/>
  <c r="BF172" i="68"/>
  <c r="T172" i="68"/>
  <c r="R172" i="68"/>
  <c r="P172" i="68"/>
  <c r="BI170" i="68"/>
  <c r="BH170" i="68"/>
  <c r="BG170" i="68"/>
  <c r="BF170" i="68"/>
  <c r="T170" i="68"/>
  <c r="R170" i="68"/>
  <c r="P170" i="68"/>
  <c r="BI168" i="68"/>
  <c r="BH168" i="68"/>
  <c r="BG168" i="68"/>
  <c r="BF168" i="68"/>
  <c r="T168" i="68"/>
  <c r="R168" i="68"/>
  <c r="P168" i="68"/>
  <c r="BI166" i="68"/>
  <c r="BH166" i="68"/>
  <c r="BG166" i="68"/>
  <c r="BF166" i="68"/>
  <c r="T166" i="68"/>
  <c r="R166" i="68"/>
  <c r="P166" i="68"/>
  <c r="BI164" i="68"/>
  <c r="BH164" i="68"/>
  <c r="BG164" i="68"/>
  <c r="BF164" i="68"/>
  <c r="T164" i="68"/>
  <c r="R164" i="68"/>
  <c r="P164" i="68"/>
  <c r="BI162" i="68"/>
  <c r="BH162" i="68"/>
  <c r="BG162" i="68"/>
  <c r="BF162" i="68"/>
  <c r="T162" i="68"/>
  <c r="R162" i="68"/>
  <c r="P162" i="68"/>
  <c r="BI160" i="68"/>
  <c r="BH160" i="68"/>
  <c r="BG160" i="68"/>
  <c r="BF160" i="68"/>
  <c r="T160" i="68"/>
  <c r="R160" i="68"/>
  <c r="P160" i="68"/>
  <c r="BI158" i="68"/>
  <c r="BH158" i="68"/>
  <c r="BG158" i="68"/>
  <c r="BF158" i="68"/>
  <c r="T158" i="68"/>
  <c r="R158" i="68"/>
  <c r="P158" i="68"/>
  <c r="BI156" i="68"/>
  <c r="BH156" i="68"/>
  <c r="BG156" i="68"/>
  <c r="BF156" i="68"/>
  <c r="T156" i="68"/>
  <c r="R156" i="68"/>
  <c r="P156" i="68"/>
  <c r="BI154" i="68"/>
  <c r="BH154" i="68"/>
  <c r="BG154" i="68"/>
  <c r="BF154" i="68"/>
  <c r="T154" i="68"/>
  <c r="R154" i="68"/>
  <c r="P154" i="68"/>
  <c r="BI152" i="68"/>
  <c r="BH152" i="68"/>
  <c r="BG152" i="68"/>
  <c r="BF152" i="68"/>
  <c r="T152" i="68"/>
  <c r="R152" i="68"/>
  <c r="P152" i="68"/>
  <c r="BI150" i="68"/>
  <c r="BH150" i="68"/>
  <c r="BG150" i="68"/>
  <c r="BF150" i="68"/>
  <c r="T150" i="68"/>
  <c r="R150" i="68"/>
  <c r="P150" i="68"/>
  <c r="BI148" i="68"/>
  <c r="BH148" i="68"/>
  <c r="BG148" i="68"/>
  <c r="BF148" i="68"/>
  <c r="T148" i="68"/>
  <c r="R148" i="68"/>
  <c r="P148" i="68"/>
  <c r="BI146" i="68"/>
  <c r="BH146" i="68"/>
  <c r="BG146" i="68"/>
  <c r="BF146" i="68"/>
  <c r="T146" i="68"/>
  <c r="R146" i="68"/>
  <c r="P146" i="68"/>
  <c r="BI145" i="68"/>
  <c r="BH145" i="68"/>
  <c r="BG145" i="68"/>
  <c r="BF145" i="68"/>
  <c r="T145" i="68"/>
  <c r="R145" i="68"/>
  <c r="P145" i="68"/>
  <c r="BI143" i="68"/>
  <c r="BH143" i="68"/>
  <c r="BG143" i="68"/>
  <c r="BF143" i="68"/>
  <c r="T143" i="68"/>
  <c r="R143" i="68"/>
  <c r="P143" i="68"/>
  <c r="BI141" i="68"/>
  <c r="BH141" i="68"/>
  <c r="BG141" i="68"/>
  <c r="BF141" i="68"/>
  <c r="T141" i="68"/>
  <c r="R141" i="68"/>
  <c r="P141" i="68"/>
  <c r="BI139" i="68"/>
  <c r="BH139" i="68"/>
  <c r="BG139" i="68"/>
  <c r="BF139" i="68"/>
  <c r="T139" i="68"/>
  <c r="R139" i="68"/>
  <c r="P139" i="68"/>
  <c r="BI137" i="68"/>
  <c r="BH137" i="68"/>
  <c r="BG137" i="68"/>
  <c r="BF137" i="68"/>
  <c r="T137" i="68"/>
  <c r="R137" i="68"/>
  <c r="P137" i="68"/>
  <c r="BI135" i="68"/>
  <c r="BH135" i="68"/>
  <c r="BG135" i="68"/>
  <c r="BF135" i="68"/>
  <c r="T135" i="68"/>
  <c r="R135" i="68"/>
  <c r="P135" i="68"/>
  <c r="BI133" i="68"/>
  <c r="BH133" i="68"/>
  <c r="BG133" i="68"/>
  <c r="BF133" i="68"/>
  <c r="T133" i="68"/>
  <c r="R133" i="68"/>
  <c r="P133" i="68"/>
  <c r="BI131" i="68"/>
  <c r="BH131" i="68"/>
  <c r="BG131" i="68"/>
  <c r="BF131" i="68"/>
  <c r="T131" i="68"/>
  <c r="R131" i="68"/>
  <c r="P131" i="68"/>
  <c r="BI129" i="68"/>
  <c r="BH129" i="68"/>
  <c r="BG129" i="68"/>
  <c r="BF129" i="68"/>
  <c r="T129" i="68"/>
  <c r="R129" i="68"/>
  <c r="P129" i="68"/>
  <c r="BI127" i="68"/>
  <c r="BH127" i="68"/>
  <c r="BG127" i="68"/>
  <c r="BF127" i="68"/>
  <c r="T127" i="68"/>
  <c r="R127" i="68"/>
  <c r="P127" i="68"/>
  <c r="F119" i="68"/>
  <c r="E117" i="68"/>
  <c r="F93" i="68"/>
  <c r="E91" i="68"/>
  <c r="J28" i="68"/>
  <c r="E28" i="68"/>
  <c r="J96" i="68"/>
  <c r="J27" i="68"/>
  <c r="J25" i="68"/>
  <c r="E25" i="68"/>
  <c r="J121" i="68"/>
  <c r="J24" i="68"/>
  <c r="J22" i="68"/>
  <c r="E22" i="68"/>
  <c r="F96" i="68"/>
  <c r="J21" i="68"/>
  <c r="J19" i="68"/>
  <c r="E19" i="68"/>
  <c r="F95" i="68"/>
  <c r="J18" i="68"/>
  <c r="J16" i="68"/>
  <c r="J119" i="68"/>
  <c r="E7" i="68"/>
  <c r="E85" i="68" s="1"/>
  <c r="J41" i="67"/>
  <c r="J40" i="67"/>
  <c r="AY176" i="1"/>
  <c r="J39" i="67"/>
  <c r="AX176" i="1"/>
  <c r="BI294" i="67"/>
  <c r="BH294" i="67"/>
  <c r="BG294" i="67"/>
  <c r="BF294" i="67"/>
  <c r="T294" i="67"/>
  <c r="R294" i="67"/>
  <c r="P294" i="67"/>
  <c r="BI292" i="67"/>
  <c r="BH292" i="67"/>
  <c r="BG292" i="67"/>
  <c r="BF292" i="67"/>
  <c r="T292" i="67"/>
  <c r="R292" i="67"/>
  <c r="P292" i="67"/>
  <c r="BI287" i="67"/>
  <c r="BH287" i="67"/>
  <c r="BG287" i="67"/>
  <c r="BF287" i="67"/>
  <c r="T287" i="67"/>
  <c r="R287" i="67"/>
  <c r="P287" i="67"/>
  <c r="BI284" i="67"/>
  <c r="BH284" i="67"/>
  <c r="BG284" i="67"/>
  <c r="BF284" i="67"/>
  <c r="T284" i="67"/>
  <c r="R284" i="67"/>
  <c r="P284" i="67"/>
  <c r="BI281" i="67"/>
  <c r="BH281" i="67"/>
  <c r="BG281" i="67"/>
  <c r="BF281" i="67"/>
  <c r="T281" i="67"/>
  <c r="R281" i="67"/>
  <c r="P281" i="67"/>
  <c r="BI280" i="67"/>
  <c r="BH280" i="67"/>
  <c r="BG280" i="67"/>
  <c r="BF280" i="67"/>
  <c r="T280" i="67"/>
  <c r="R280" i="67"/>
  <c r="P280" i="67"/>
  <c r="BI278" i="67"/>
  <c r="BH278" i="67"/>
  <c r="BG278" i="67"/>
  <c r="BF278" i="67"/>
  <c r="T278" i="67"/>
  <c r="R278" i="67"/>
  <c r="P278" i="67"/>
  <c r="BI277" i="67"/>
  <c r="BH277" i="67"/>
  <c r="BG277" i="67"/>
  <c r="BF277" i="67"/>
  <c r="T277" i="67"/>
  <c r="R277" i="67"/>
  <c r="P277" i="67"/>
  <c r="BI275" i="67"/>
  <c r="BH275" i="67"/>
  <c r="BG275" i="67"/>
  <c r="BF275" i="67"/>
  <c r="T275" i="67"/>
  <c r="R275" i="67"/>
  <c r="P275" i="67"/>
  <c r="BI274" i="67"/>
  <c r="BH274" i="67"/>
  <c r="BG274" i="67"/>
  <c r="BF274" i="67"/>
  <c r="T274" i="67"/>
  <c r="R274" i="67"/>
  <c r="P274" i="67"/>
  <c r="BI272" i="67"/>
  <c r="BH272" i="67"/>
  <c r="BG272" i="67"/>
  <c r="BF272" i="67"/>
  <c r="T272" i="67"/>
  <c r="R272" i="67"/>
  <c r="P272" i="67"/>
  <c r="BI271" i="67"/>
  <c r="BH271" i="67"/>
  <c r="BG271" i="67"/>
  <c r="BF271" i="67"/>
  <c r="T271" i="67"/>
  <c r="R271" i="67"/>
  <c r="P271" i="67"/>
  <c r="BI266" i="67"/>
  <c r="BH266" i="67"/>
  <c r="BG266" i="67"/>
  <c r="BF266" i="67"/>
  <c r="T266" i="67"/>
  <c r="T265" i="67"/>
  <c r="R266" i="67"/>
  <c r="R265" i="67"/>
  <c r="P266" i="67"/>
  <c r="P265" i="67"/>
  <c r="BI264" i="67"/>
  <c r="BH264" i="67"/>
  <c r="BG264" i="67"/>
  <c r="BF264" i="67"/>
  <c r="T264" i="67"/>
  <c r="R264" i="67"/>
  <c r="P264" i="67"/>
  <c r="BI262" i="67"/>
  <c r="BH262" i="67"/>
  <c r="BG262" i="67"/>
  <c r="BF262" i="67"/>
  <c r="T262" i="67"/>
  <c r="R262" i="67"/>
  <c r="P262" i="67"/>
  <c r="BI259" i="67"/>
  <c r="BH259" i="67"/>
  <c r="BG259" i="67"/>
  <c r="BF259" i="67"/>
  <c r="T259" i="67"/>
  <c r="R259" i="67"/>
  <c r="P259" i="67"/>
  <c r="BI256" i="67"/>
  <c r="BH256" i="67"/>
  <c r="BG256" i="67"/>
  <c r="BF256" i="67"/>
  <c r="T256" i="67"/>
  <c r="R256" i="67"/>
  <c r="P256" i="67"/>
  <c r="BI253" i="67"/>
  <c r="BH253" i="67"/>
  <c r="BG253" i="67"/>
  <c r="BF253" i="67"/>
  <c r="T253" i="67"/>
  <c r="R253" i="67"/>
  <c r="P253" i="67"/>
  <c r="BI250" i="67"/>
  <c r="BH250" i="67"/>
  <c r="BG250" i="67"/>
  <c r="BF250" i="67"/>
  <c r="T250" i="67"/>
  <c r="R250" i="67"/>
  <c r="P250" i="67"/>
  <c r="BI247" i="67"/>
  <c r="BH247" i="67"/>
  <c r="BG247" i="67"/>
  <c r="BF247" i="67"/>
  <c r="T247" i="67"/>
  <c r="R247" i="67"/>
  <c r="P247" i="67"/>
  <c r="BI243" i="67"/>
  <c r="BH243" i="67"/>
  <c r="BG243" i="67"/>
  <c r="BF243" i="67"/>
  <c r="T243" i="67"/>
  <c r="R243" i="67"/>
  <c r="P243" i="67"/>
  <c r="BI239" i="67"/>
  <c r="BH239" i="67"/>
  <c r="BG239" i="67"/>
  <c r="BF239" i="67"/>
  <c r="T239" i="67"/>
  <c r="R239" i="67"/>
  <c r="P239" i="67"/>
  <c r="BI235" i="67"/>
  <c r="BH235" i="67"/>
  <c r="BG235" i="67"/>
  <c r="BF235" i="67"/>
  <c r="T235" i="67"/>
  <c r="R235" i="67"/>
  <c r="P235" i="67"/>
  <c r="BI232" i="67"/>
  <c r="BH232" i="67"/>
  <c r="BG232" i="67"/>
  <c r="BF232" i="67"/>
  <c r="T232" i="67"/>
  <c r="R232" i="67"/>
  <c r="P232" i="67"/>
  <c r="BI227" i="67"/>
  <c r="BH227" i="67"/>
  <c r="BG227" i="67"/>
  <c r="BF227" i="67"/>
  <c r="T227" i="67"/>
  <c r="R227" i="67"/>
  <c r="P227" i="67"/>
  <c r="BI225" i="67"/>
  <c r="BH225" i="67"/>
  <c r="BG225" i="67"/>
  <c r="BF225" i="67"/>
  <c r="T225" i="67"/>
  <c r="R225" i="67"/>
  <c r="P225" i="67"/>
  <c r="BI222" i="67"/>
  <c r="BH222" i="67"/>
  <c r="BG222" i="67"/>
  <c r="BF222" i="67"/>
  <c r="T222" i="67"/>
  <c r="R222" i="67"/>
  <c r="P222" i="67"/>
  <c r="BI219" i="67"/>
  <c r="BH219" i="67"/>
  <c r="BG219" i="67"/>
  <c r="BF219" i="67"/>
  <c r="T219" i="67"/>
  <c r="R219" i="67"/>
  <c r="P219" i="67"/>
  <c r="BI216" i="67"/>
  <c r="BH216" i="67"/>
  <c r="BG216" i="67"/>
  <c r="BF216" i="67"/>
  <c r="T216" i="67"/>
  <c r="R216" i="67"/>
  <c r="P216" i="67"/>
  <c r="BI213" i="67"/>
  <c r="BH213" i="67"/>
  <c r="BG213" i="67"/>
  <c r="BF213" i="67"/>
  <c r="T213" i="67"/>
  <c r="R213" i="67"/>
  <c r="P213" i="67"/>
  <c r="BI210" i="67"/>
  <c r="BH210" i="67"/>
  <c r="BG210" i="67"/>
  <c r="BF210" i="67"/>
  <c r="T210" i="67"/>
  <c r="R210" i="67"/>
  <c r="P210" i="67"/>
  <c r="BI207" i="67"/>
  <c r="BH207" i="67"/>
  <c r="BG207" i="67"/>
  <c r="BF207" i="67"/>
  <c r="T207" i="67"/>
  <c r="R207" i="67"/>
  <c r="P207" i="67"/>
  <c r="BI204" i="67"/>
  <c r="BH204" i="67"/>
  <c r="BG204" i="67"/>
  <c r="BF204" i="67"/>
  <c r="T204" i="67"/>
  <c r="R204" i="67"/>
  <c r="P204" i="67"/>
  <c r="BI201" i="67"/>
  <c r="BH201" i="67"/>
  <c r="BG201" i="67"/>
  <c r="BF201" i="67"/>
  <c r="T201" i="67"/>
  <c r="R201" i="67"/>
  <c r="P201" i="67"/>
  <c r="BI199" i="67"/>
  <c r="BH199" i="67"/>
  <c r="BG199" i="67"/>
  <c r="BF199" i="67"/>
  <c r="T199" i="67"/>
  <c r="R199" i="67"/>
  <c r="P199" i="67"/>
  <c r="BI196" i="67"/>
  <c r="BH196" i="67"/>
  <c r="BG196" i="67"/>
  <c r="BF196" i="67"/>
  <c r="T196" i="67"/>
  <c r="R196" i="67"/>
  <c r="P196" i="67"/>
  <c r="BI195" i="67"/>
  <c r="BH195" i="67"/>
  <c r="BG195" i="67"/>
  <c r="BF195" i="67"/>
  <c r="T195" i="67"/>
  <c r="R195" i="67"/>
  <c r="P195" i="67"/>
  <c r="BI192" i="67"/>
  <c r="BH192" i="67"/>
  <c r="BG192" i="67"/>
  <c r="BF192" i="67"/>
  <c r="T192" i="67"/>
  <c r="R192" i="67"/>
  <c r="P192" i="67"/>
  <c r="BI189" i="67"/>
  <c r="BH189" i="67"/>
  <c r="BG189" i="67"/>
  <c r="BF189" i="67"/>
  <c r="T189" i="67"/>
  <c r="R189" i="67"/>
  <c r="P189" i="67"/>
  <c r="BI186" i="67"/>
  <c r="BH186" i="67"/>
  <c r="BG186" i="67"/>
  <c r="BF186" i="67"/>
  <c r="T186" i="67"/>
  <c r="R186" i="67"/>
  <c r="P186" i="67"/>
  <c r="BI182" i="67"/>
  <c r="BH182" i="67"/>
  <c r="BG182" i="67"/>
  <c r="BF182" i="67"/>
  <c r="T182" i="67"/>
  <c r="R182" i="67"/>
  <c r="P182" i="67"/>
  <c r="BI177" i="67"/>
  <c r="BH177" i="67"/>
  <c r="BG177" i="67"/>
  <c r="BF177" i="67"/>
  <c r="T177" i="67"/>
  <c r="R177" i="67"/>
  <c r="P177" i="67"/>
  <c r="BI171" i="67"/>
  <c r="BH171" i="67"/>
  <c r="BG171" i="67"/>
  <c r="BF171" i="67"/>
  <c r="T171" i="67"/>
  <c r="R171" i="67"/>
  <c r="P171" i="67"/>
  <c r="BI168" i="67"/>
  <c r="BH168" i="67"/>
  <c r="BG168" i="67"/>
  <c r="BF168" i="67"/>
  <c r="T168" i="67"/>
  <c r="R168" i="67"/>
  <c r="P168" i="67"/>
  <c r="BI167" i="67"/>
  <c r="BH167" i="67"/>
  <c r="BG167" i="67"/>
  <c r="BF167" i="67"/>
  <c r="T167" i="67"/>
  <c r="R167" i="67"/>
  <c r="P167" i="67"/>
  <c r="BI166" i="67"/>
  <c r="BH166" i="67"/>
  <c r="BG166" i="67"/>
  <c r="BF166" i="67"/>
  <c r="T166" i="67"/>
  <c r="R166" i="67"/>
  <c r="P166" i="67"/>
  <c r="BI163" i="67"/>
  <c r="BH163" i="67"/>
  <c r="BG163" i="67"/>
  <c r="BF163" i="67"/>
  <c r="T163" i="67"/>
  <c r="R163" i="67"/>
  <c r="P163" i="67"/>
  <c r="BI161" i="67"/>
  <c r="BH161" i="67"/>
  <c r="BG161" i="67"/>
  <c r="BF161" i="67"/>
  <c r="T161" i="67"/>
  <c r="R161" i="67"/>
  <c r="P161" i="67"/>
  <c r="BI158" i="67"/>
  <c r="BH158" i="67"/>
  <c r="BG158" i="67"/>
  <c r="BF158" i="67"/>
  <c r="T158" i="67"/>
  <c r="R158" i="67"/>
  <c r="P158" i="67"/>
  <c r="BI156" i="67"/>
  <c r="BH156" i="67"/>
  <c r="BG156" i="67"/>
  <c r="BF156" i="67"/>
  <c r="T156" i="67"/>
  <c r="R156" i="67"/>
  <c r="P156" i="67"/>
  <c r="BI150" i="67"/>
  <c r="BH150" i="67"/>
  <c r="BG150" i="67"/>
  <c r="BF150" i="67"/>
  <c r="T150" i="67"/>
  <c r="R150" i="67"/>
  <c r="P150" i="67"/>
  <c r="BI147" i="67"/>
  <c r="BH147" i="67"/>
  <c r="BG147" i="67"/>
  <c r="BF147" i="67"/>
  <c r="T147" i="67"/>
  <c r="R147" i="67"/>
  <c r="P147" i="67"/>
  <c r="BI143" i="67"/>
  <c r="BH143" i="67"/>
  <c r="BG143" i="67"/>
  <c r="BF143" i="67"/>
  <c r="T143" i="67"/>
  <c r="R143" i="67"/>
  <c r="P143" i="67"/>
  <c r="BI139" i="67"/>
  <c r="BH139" i="67"/>
  <c r="BG139" i="67"/>
  <c r="BF139" i="67"/>
  <c r="T139" i="67"/>
  <c r="R139" i="67"/>
  <c r="P139" i="67"/>
  <c r="BI135" i="67"/>
  <c r="BH135" i="67"/>
  <c r="BG135" i="67"/>
  <c r="BF135" i="67"/>
  <c r="T135" i="67"/>
  <c r="R135" i="67"/>
  <c r="P135" i="67"/>
  <c r="J128" i="67"/>
  <c r="F128" i="67"/>
  <c r="F126" i="67"/>
  <c r="E124" i="67"/>
  <c r="J95" i="67"/>
  <c r="F95" i="67"/>
  <c r="F93" i="67"/>
  <c r="E91" i="67"/>
  <c r="J28" i="67"/>
  <c r="E28" i="67"/>
  <c r="J129" i="67" s="1"/>
  <c r="J27" i="67"/>
  <c r="J22" i="67"/>
  <c r="E22" i="67"/>
  <c r="F129" i="67" s="1"/>
  <c r="J21" i="67"/>
  <c r="J16" i="67"/>
  <c r="J126" i="67"/>
  <c r="E7" i="67"/>
  <c r="E118" i="67"/>
  <c r="J41" i="66"/>
  <c r="J40" i="66"/>
  <c r="AY175" i="1" s="1"/>
  <c r="J39" i="66"/>
  <c r="AX175" i="1"/>
  <c r="BI155" i="66"/>
  <c r="BH155" i="66"/>
  <c r="BG155" i="66"/>
  <c r="BF155" i="66"/>
  <c r="T155" i="66"/>
  <c r="R155" i="66"/>
  <c r="P155" i="66"/>
  <c r="BI154" i="66"/>
  <c r="BH154" i="66"/>
  <c r="BG154" i="66"/>
  <c r="BF154" i="66"/>
  <c r="T154" i="66"/>
  <c r="R154" i="66"/>
  <c r="P154" i="66"/>
  <c r="BI153" i="66"/>
  <c r="BH153" i="66"/>
  <c r="BG153" i="66"/>
  <c r="BF153" i="66"/>
  <c r="T153" i="66"/>
  <c r="R153" i="66"/>
  <c r="P153" i="66"/>
  <c r="BI152" i="66"/>
  <c r="BH152" i="66"/>
  <c r="BG152" i="66"/>
  <c r="BF152" i="66"/>
  <c r="T152" i="66"/>
  <c r="R152" i="66"/>
  <c r="P152" i="66"/>
  <c r="BI151" i="66"/>
  <c r="BH151" i="66"/>
  <c r="BG151" i="66"/>
  <c r="BF151" i="66"/>
  <c r="T151" i="66"/>
  <c r="R151" i="66"/>
  <c r="P151" i="66"/>
  <c r="BI150" i="66"/>
  <c r="BH150" i="66"/>
  <c r="BG150" i="66"/>
  <c r="BF150" i="66"/>
  <c r="T150" i="66"/>
  <c r="R150" i="66"/>
  <c r="P150" i="66"/>
  <c r="BI148" i="66"/>
  <c r="BH148" i="66"/>
  <c r="BG148" i="66"/>
  <c r="BF148" i="66"/>
  <c r="T148" i="66"/>
  <c r="R148" i="66"/>
  <c r="P148" i="66"/>
  <c r="BI147" i="66"/>
  <c r="BH147" i="66"/>
  <c r="BG147" i="66"/>
  <c r="BF147" i="66"/>
  <c r="T147" i="66"/>
  <c r="R147" i="66"/>
  <c r="P147" i="66"/>
  <c r="BI146" i="66"/>
  <c r="BH146" i="66"/>
  <c r="BG146" i="66"/>
  <c r="BF146" i="66"/>
  <c r="T146" i="66"/>
  <c r="R146" i="66"/>
  <c r="P146" i="66"/>
  <c r="BI145" i="66"/>
  <c r="BH145" i="66"/>
  <c r="BG145" i="66"/>
  <c r="BF145" i="66"/>
  <c r="T145" i="66"/>
  <c r="R145" i="66"/>
  <c r="P145" i="66"/>
  <c r="BI144" i="66"/>
  <c r="BH144" i="66"/>
  <c r="BG144" i="66"/>
  <c r="BF144" i="66"/>
  <c r="T144" i="66"/>
  <c r="R144" i="66"/>
  <c r="P144" i="66"/>
  <c r="BI143" i="66"/>
  <c r="BH143" i="66"/>
  <c r="BG143" i="66"/>
  <c r="BF143" i="66"/>
  <c r="T143" i="66"/>
  <c r="R143" i="66"/>
  <c r="P143" i="66"/>
  <c r="BI142" i="66"/>
  <c r="BH142" i="66"/>
  <c r="BG142" i="66"/>
  <c r="BF142" i="66"/>
  <c r="T142" i="66"/>
  <c r="R142" i="66"/>
  <c r="P142" i="66"/>
  <c r="BI141" i="66"/>
  <c r="BH141" i="66"/>
  <c r="BG141" i="66"/>
  <c r="BF141" i="66"/>
  <c r="T141" i="66"/>
  <c r="R141" i="66"/>
  <c r="P141" i="66"/>
  <c r="BI140" i="66"/>
  <c r="BH140" i="66"/>
  <c r="BG140" i="66"/>
  <c r="BF140" i="66"/>
  <c r="T140" i="66"/>
  <c r="R140" i="66"/>
  <c r="P140" i="66"/>
  <c r="BI139" i="66"/>
  <c r="BH139" i="66"/>
  <c r="BG139" i="66"/>
  <c r="BF139" i="66"/>
  <c r="T139" i="66"/>
  <c r="R139" i="66"/>
  <c r="P139" i="66"/>
  <c r="BI138" i="66"/>
  <c r="BH138" i="66"/>
  <c r="BG138" i="66"/>
  <c r="BF138" i="66"/>
  <c r="T138" i="66"/>
  <c r="R138" i="66"/>
  <c r="P138" i="66"/>
  <c r="BI137" i="66"/>
  <c r="BH137" i="66"/>
  <c r="BG137" i="66"/>
  <c r="BF137" i="66"/>
  <c r="T137" i="66"/>
  <c r="R137" i="66"/>
  <c r="P137" i="66"/>
  <c r="BI136" i="66"/>
  <c r="BH136" i="66"/>
  <c r="BG136" i="66"/>
  <c r="BF136" i="66"/>
  <c r="T136" i="66"/>
  <c r="R136" i="66"/>
  <c r="P136" i="66"/>
  <c r="BI135" i="66"/>
  <c r="BH135" i="66"/>
  <c r="BG135" i="66"/>
  <c r="BF135" i="66"/>
  <c r="T135" i="66"/>
  <c r="R135" i="66"/>
  <c r="P135" i="66"/>
  <c r="BI134" i="66"/>
  <c r="BH134" i="66"/>
  <c r="BG134" i="66"/>
  <c r="BF134" i="66"/>
  <c r="T134" i="66"/>
  <c r="R134" i="66"/>
  <c r="P134" i="66"/>
  <c r="BI133" i="66"/>
  <c r="BH133" i="66"/>
  <c r="BG133" i="66"/>
  <c r="BF133" i="66"/>
  <c r="T133" i="66"/>
  <c r="R133" i="66"/>
  <c r="P133" i="66"/>
  <c r="BI132" i="66"/>
  <c r="BH132" i="66"/>
  <c r="BG132" i="66"/>
  <c r="BF132" i="66"/>
  <c r="T132" i="66"/>
  <c r="R132" i="66"/>
  <c r="P132" i="66"/>
  <c r="BI131" i="66"/>
  <c r="BH131" i="66"/>
  <c r="BG131" i="66"/>
  <c r="BF131" i="66"/>
  <c r="T131" i="66"/>
  <c r="R131" i="66"/>
  <c r="P131" i="66"/>
  <c r="BI130" i="66"/>
  <c r="BH130" i="66"/>
  <c r="BG130" i="66"/>
  <c r="BF130" i="66"/>
  <c r="T130" i="66"/>
  <c r="R130" i="66"/>
  <c r="P130" i="66"/>
  <c r="BI129" i="66"/>
  <c r="BH129" i="66"/>
  <c r="BG129" i="66"/>
  <c r="BF129" i="66"/>
  <c r="T129" i="66"/>
  <c r="R129" i="66"/>
  <c r="P129" i="66"/>
  <c r="BI128" i="66"/>
  <c r="BH128" i="66"/>
  <c r="BG128" i="66"/>
  <c r="BF128" i="66"/>
  <c r="T128" i="66"/>
  <c r="R128" i="66"/>
  <c r="P128" i="66"/>
  <c r="F120" i="66"/>
  <c r="E118" i="66"/>
  <c r="F93" i="66"/>
  <c r="E91" i="66"/>
  <c r="J28" i="66"/>
  <c r="E28" i="66"/>
  <c r="J96" i="66"/>
  <c r="J27" i="66"/>
  <c r="J25" i="66"/>
  <c r="E25" i="66"/>
  <c r="J122" i="66"/>
  <c r="J24" i="66"/>
  <c r="J22" i="66"/>
  <c r="E22" i="66"/>
  <c r="F96" i="66"/>
  <c r="J21" i="66"/>
  <c r="J19" i="66"/>
  <c r="E19" i="66"/>
  <c r="F95" i="66"/>
  <c r="J18" i="66"/>
  <c r="J16" i="66"/>
  <c r="J120" i="66"/>
  <c r="E7" i="66"/>
  <c r="E112" i="66"/>
  <c r="J41" i="65"/>
  <c r="J40" i="65"/>
  <c r="AY174" i="1"/>
  <c r="J39" i="65"/>
  <c r="AX174" i="1" s="1"/>
  <c r="BI128" i="65"/>
  <c r="BH128" i="65"/>
  <c r="BG128" i="65"/>
  <c r="BF128" i="65"/>
  <c r="T128" i="65"/>
  <c r="R128" i="65"/>
  <c r="P128" i="65"/>
  <c r="BI127" i="65"/>
  <c r="BH127" i="65"/>
  <c r="BG127" i="65"/>
  <c r="BF127" i="65"/>
  <c r="T127" i="65"/>
  <c r="R127" i="65"/>
  <c r="P127" i="65"/>
  <c r="J121" i="65"/>
  <c r="F121" i="65"/>
  <c r="F119" i="65"/>
  <c r="E117" i="65"/>
  <c r="J95" i="65"/>
  <c r="F95" i="65"/>
  <c r="F93" i="65"/>
  <c r="E91" i="65"/>
  <c r="J28" i="65"/>
  <c r="E28" i="65"/>
  <c r="J122" i="65"/>
  <c r="J27" i="65"/>
  <c r="J22" i="65"/>
  <c r="E22" i="65"/>
  <c r="F122" i="65"/>
  <c r="J21" i="65"/>
  <c r="J16" i="65"/>
  <c r="J93" i="65" s="1"/>
  <c r="E7" i="65"/>
  <c r="E111" i="65"/>
  <c r="J41" i="64"/>
  <c r="J40" i="64"/>
  <c r="AY173" i="1"/>
  <c r="J39" i="64"/>
  <c r="AX173" i="1"/>
  <c r="BI133" i="64"/>
  <c r="BH133" i="64"/>
  <c r="BG133" i="64"/>
  <c r="BF133" i="64"/>
  <c r="T133" i="64"/>
  <c r="R133" i="64"/>
  <c r="P133" i="64"/>
  <c r="BI132" i="64"/>
  <c r="BH132" i="64"/>
  <c r="BG132" i="64"/>
  <c r="BF132" i="64"/>
  <c r="T132" i="64"/>
  <c r="R132" i="64"/>
  <c r="P132" i="64"/>
  <c r="BI131" i="64"/>
  <c r="BH131" i="64"/>
  <c r="BG131" i="64"/>
  <c r="BF131" i="64"/>
  <c r="T131" i="64"/>
  <c r="R131" i="64"/>
  <c r="P131" i="64"/>
  <c r="BI129" i="64"/>
  <c r="BH129" i="64"/>
  <c r="BG129" i="64"/>
  <c r="BF129" i="64"/>
  <c r="T129" i="64"/>
  <c r="R129" i="64"/>
  <c r="P129" i="64"/>
  <c r="BI128" i="64"/>
  <c r="BH128" i="64"/>
  <c r="BG128" i="64"/>
  <c r="BF128" i="64"/>
  <c r="T128" i="64"/>
  <c r="R128" i="64"/>
  <c r="P128" i="64"/>
  <c r="F120" i="64"/>
  <c r="E118" i="64"/>
  <c r="F93" i="64"/>
  <c r="E91" i="64"/>
  <c r="J28" i="64"/>
  <c r="E28" i="64"/>
  <c r="J123" i="64"/>
  <c r="J27" i="64"/>
  <c r="J25" i="64"/>
  <c r="E25" i="64"/>
  <c r="J122" i="64"/>
  <c r="J24" i="64"/>
  <c r="J22" i="64"/>
  <c r="E22" i="64"/>
  <c r="F123" i="64"/>
  <c r="J21" i="64"/>
  <c r="J19" i="64"/>
  <c r="E19" i="64"/>
  <c r="F122" i="64"/>
  <c r="J18" i="64"/>
  <c r="J16" i="64"/>
  <c r="J93" i="64" s="1"/>
  <c r="E7" i="64"/>
  <c r="E112" i="64"/>
  <c r="J41" i="63"/>
  <c r="J40" i="63"/>
  <c r="AY172" i="1"/>
  <c r="J39" i="63"/>
  <c r="AX172" i="1"/>
  <c r="BI134" i="63"/>
  <c r="BH134" i="63"/>
  <c r="BG134" i="63"/>
  <c r="BF134" i="63"/>
  <c r="T134" i="63"/>
  <c r="R134" i="63"/>
  <c r="P134" i="63"/>
  <c r="BI133" i="63"/>
  <c r="BH133" i="63"/>
  <c r="BG133" i="63"/>
  <c r="BF133" i="63"/>
  <c r="T133" i="63"/>
  <c r="R133" i="63"/>
  <c r="P133" i="63"/>
  <c r="BI132" i="63"/>
  <c r="BH132" i="63"/>
  <c r="BG132" i="63"/>
  <c r="BF132" i="63"/>
  <c r="T132" i="63"/>
  <c r="R132" i="63"/>
  <c r="P132" i="63"/>
  <c r="BI130" i="63"/>
  <c r="BH130" i="63"/>
  <c r="BG130" i="63"/>
  <c r="BF130" i="63"/>
  <c r="T130" i="63"/>
  <c r="R130" i="63"/>
  <c r="P130" i="63"/>
  <c r="BI129" i="63"/>
  <c r="BH129" i="63"/>
  <c r="BG129" i="63"/>
  <c r="BF129" i="63"/>
  <c r="T129" i="63"/>
  <c r="R129" i="63"/>
  <c r="P129" i="63"/>
  <c r="BI128" i="63"/>
  <c r="BH128" i="63"/>
  <c r="BG128" i="63"/>
  <c r="BF128" i="63"/>
  <c r="T128" i="63"/>
  <c r="R128" i="63"/>
  <c r="P128" i="63"/>
  <c r="F120" i="63"/>
  <c r="E118" i="63"/>
  <c r="F93" i="63"/>
  <c r="E91" i="63"/>
  <c r="J28" i="63"/>
  <c r="E28" i="63"/>
  <c r="J96" i="63" s="1"/>
  <c r="J27" i="63"/>
  <c r="J25" i="63"/>
  <c r="E25" i="63"/>
  <c r="J122" i="63" s="1"/>
  <c r="J24" i="63"/>
  <c r="J22" i="63"/>
  <c r="E22" i="63"/>
  <c r="F123" i="63" s="1"/>
  <c r="J21" i="63"/>
  <c r="J19" i="63"/>
  <c r="E19" i="63"/>
  <c r="F122" i="63" s="1"/>
  <c r="J18" i="63"/>
  <c r="J16" i="63"/>
  <c r="J93" i="63"/>
  <c r="E7" i="63"/>
  <c r="E112" i="63"/>
  <c r="J41" i="62"/>
  <c r="J40" i="62"/>
  <c r="AY171" i="1" s="1"/>
  <c r="J39" i="62"/>
  <c r="AX171" i="1"/>
  <c r="BI135" i="62"/>
  <c r="BH135" i="62"/>
  <c r="BG135" i="62"/>
  <c r="BF135" i="62"/>
  <c r="T135" i="62"/>
  <c r="R135" i="62"/>
  <c r="P135" i="62"/>
  <c r="BI134" i="62"/>
  <c r="BH134" i="62"/>
  <c r="BG134" i="62"/>
  <c r="BF134" i="62"/>
  <c r="T134" i="62"/>
  <c r="R134" i="62"/>
  <c r="P134" i="62"/>
  <c r="BI133" i="62"/>
  <c r="BH133" i="62"/>
  <c r="BG133" i="62"/>
  <c r="BF133" i="62"/>
  <c r="T133" i="62"/>
  <c r="R133" i="62"/>
  <c r="P133" i="62"/>
  <c r="BI132" i="62"/>
  <c r="BH132" i="62"/>
  <c r="BG132" i="62"/>
  <c r="BF132" i="62"/>
  <c r="T132" i="62"/>
  <c r="R132" i="62"/>
  <c r="P132" i="62"/>
  <c r="BI130" i="62"/>
  <c r="BH130" i="62"/>
  <c r="BG130" i="62"/>
  <c r="BF130" i="62"/>
  <c r="T130" i="62"/>
  <c r="R130" i="62"/>
  <c r="P130" i="62"/>
  <c r="BI129" i="62"/>
  <c r="BH129" i="62"/>
  <c r="BG129" i="62"/>
  <c r="BF129" i="62"/>
  <c r="T129" i="62"/>
  <c r="R129" i="62"/>
  <c r="P129" i="62"/>
  <c r="BI128" i="62"/>
  <c r="BH128" i="62"/>
  <c r="BG128" i="62"/>
  <c r="BF128" i="62"/>
  <c r="T128" i="62"/>
  <c r="R128" i="62"/>
  <c r="P128" i="62"/>
  <c r="F120" i="62"/>
  <c r="E118" i="62"/>
  <c r="F93" i="62"/>
  <c r="E91" i="62"/>
  <c r="J28" i="62"/>
  <c r="E28" i="62"/>
  <c r="J123" i="62"/>
  <c r="J27" i="62"/>
  <c r="J25" i="62"/>
  <c r="E25" i="62"/>
  <c r="J122" i="62"/>
  <c r="J24" i="62"/>
  <c r="J22" i="62"/>
  <c r="E22" i="62"/>
  <c r="F96" i="62"/>
  <c r="J21" i="62"/>
  <c r="J19" i="62"/>
  <c r="E19" i="62"/>
  <c r="F122" i="62"/>
  <c r="J18" i="62"/>
  <c r="J16" i="62"/>
  <c r="J120" i="62"/>
  <c r="E7" i="62"/>
  <c r="E112" i="62"/>
  <c r="J41" i="61"/>
  <c r="J40" i="61"/>
  <c r="AY170" i="1"/>
  <c r="J39" i="61"/>
  <c r="AX170" i="1" s="1"/>
  <c r="BI141" i="61"/>
  <c r="BH141" i="61"/>
  <c r="BG141" i="61"/>
  <c r="BF141" i="61"/>
  <c r="T141" i="61"/>
  <c r="R141" i="61"/>
  <c r="P141" i="61"/>
  <c r="BI140" i="61"/>
  <c r="BH140" i="61"/>
  <c r="BG140" i="61"/>
  <c r="BF140" i="61"/>
  <c r="T140" i="61"/>
  <c r="R140" i="61"/>
  <c r="P140" i="61"/>
  <c r="BI139" i="61"/>
  <c r="BH139" i="61"/>
  <c r="BG139" i="61"/>
  <c r="BF139" i="61"/>
  <c r="T139" i="61"/>
  <c r="R139" i="61"/>
  <c r="P139" i="61"/>
  <c r="BI137" i="61"/>
  <c r="BH137" i="61"/>
  <c r="BG137" i="61"/>
  <c r="BF137" i="61"/>
  <c r="T137" i="61"/>
  <c r="T136" i="61"/>
  <c r="R137" i="61"/>
  <c r="R136" i="61"/>
  <c r="P137" i="61"/>
  <c r="P136" i="61"/>
  <c r="BI135" i="61"/>
  <c r="BH135" i="61"/>
  <c r="BG135" i="61"/>
  <c r="BF135" i="61"/>
  <c r="T135" i="61"/>
  <c r="R135" i="61"/>
  <c r="P135" i="61"/>
  <c r="BI134" i="61"/>
  <c r="BH134" i="61"/>
  <c r="BG134" i="61"/>
  <c r="BF134" i="61"/>
  <c r="T134" i="61"/>
  <c r="R134" i="61"/>
  <c r="P134" i="61"/>
  <c r="BI133" i="61"/>
  <c r="BH133" i="61"/>
  <c r="BG133" i="61"/>
  <c r="BF133" i="61"/>
  <c r="T133" i="61"/>
  <c r="R133" i="61"/>
  <c r="P133" i="61"/>
  <c r="BI132" i="61"/>
  <c r="BH132" i="61"/>
  <c r="BG132" i="61"/>
  <c r="BF132" i="61"/>
  <c r="T132" i="61"/>
  <c r="R132" i="61"/>
  <c r="P132" i="61"/>
  <c r="BI131" i="61"/>
  <c r="BH131" i="61"/>
  <c r="BG131" i="61"/>
  <c r="BF131" i="61"/>
  <c r="T131" i="61"/>
  <c r="R131" i="61"/>
  <c r="P131" i="61"/>
  <c r="BI130" i="61"/>
  <c r="BH130" i="61"/>
  <c r="BG130" i="61"/>
  <c r="BF130" i="61"/>
  <c r="T130" i="61"/>
  <c r="R130" i="61"/>
  <c r="P130" i="61"/>
  <c r="BI129" i="61"/>
  <c r="BH129" i="61"/>
  <c r="BG129" i="61"/>
  <c r="BF129" i="61"/>
  <c r="T129" i="61"/>
  <c r="R129" i="61"/>
  <c r="P129" i="61"/>
  <c r="F121" i="61"/>
  <c r="E119" i="61"/>
  <c r="F93" i="61"/>
  <c r="E91" i="61"/>
  <c r="J28" i="61"/>
  <c r="E28" i="61"/>
  <c r="J96" i="61"/>
  <c r="J27" i="61"/>
  <c r="J25" i="61"/>
  <c r="E25" i="61"/>
  <c r="J123" i="61"/>
  <c r="J24" i="61"/>
  <c r="J22" i="61"/>
  <c r="E22" i="61"/>
  <c r="F124" i="61"/>
  <c r="J21" i="61"/>
  <c r="J19" i="61"/>
  <c r="E19" i="61"/>
  <c r="F123" i="61"/>
  <c r="J18" i="61"/>
  <c r="J16" i="61"/>
  <c r="J93" i="61"/>
  <c r="E7" i="61"/>
  <c r="E113" i="61" s="1"/>
  <c r="J41" i="60"/>
  <c r="J40" i="60"/>
  <c r="AY169" i="1"/>
  <c r="J39" i="60"/>
  <c r="AX169" i="1"/>
  <c r="BI155" i="60"/>
  <c r="BH155" i="60"/>
  <c r="BG155" i="60"/>
  <c r="BF155" i="60"/>
  <c r="T155" i="60"/>
  <c r="R155" i="60"/>
  <c r="P155" i="60"/>
  <c r="BI154" i="60"/>
  <c r="BH154" i="60"/>
  <c r="BG154" i="60"/>
  <c r="BF154" i="60"/>
  <c r="T154" i="60"/>
  <c r="R154" i="60"/>
  <c r="P154" i="60"/>
  <c r="BI153" i="60"/>
  <c r="BH153" i="60"/>
  <c r="BG153" i="60"/>
  <c r="BF153" i="60"/>
  <c r="T153" i="60"/>
  <c r="R153" i="60"/>
  <c r="P153" i="60"/>
  <c r="BI152" i="60"/>
  <c r="BH152" i="60"/>
  <c r="BG152" i="60"/>
  <c r="BF152" i="60"/>
  <c r="T152" i="60"/>
  <c r="R152" i="60"/>
  <c r="P152" i="60"/>
  <c r="BI151" i="60"/>
  <c r="BH151" i="60"/>
  <c r="BG151" i="60"/>
  <c r="BF151" i="60"/>
  <c r="T151" i="60"/>
  <c r="R151" i="60"/>
  <c r="P151" i="60"/>
  <c r="BI149" i="60"/>
  <c r="BH149" i="60"/>
  <c r="BG149" i="60"/>
  <c r="BF149" i="60"/>
  <c r="T149" i="60"/>
  <c r="R149" i="60"/>
  <c r="P149" i="60"/>
  <c r="BI148" i="60"/>
  <c r="BH148" i="60"/>
  <c r="BG148" i="60"/>
  <c r="BF148" i="60"/>
  <c r="T148" i="60"/>
  <c r="R148" i="60"/>
  <c r="P148" i="60"/>
  <c r="BI147" i="60"/>
  <c r="BH147" i="60"/>
  <c r="BG147" i="60"/>
  <c r="BF147" i="60"/>
  <c r="T147" i="60"/>
  <c r="R147" i="60"/>
  <c r="P147" i="60"/>
  <c r="BI145" i="60"/>
  <c r="BH145" i="60"/>
  <c r="BG145" i="60"/>
  <c r="BF145" i="60"/>
  <c r="T145" i="60"/>
  <c r="R145" i="60"/>
  <c r="P145" i="60"/>
  <c r="BI144" i="60"/>
  <c r="BH144" i="60"/>
  <c r="BG144" i="60"/>
  <c r="BF144" i="60"/>
  <c r="T144" i="60"/>
  <c r="R144" i="60"/>
  <c r="P144" i="60"/>
  <c r="BI143" i="60"/>
  <c r="BH143" i="60"/>
  <c r="BG143" i="60"/>
  <c r="BF143" i="60"/>
  <c r="T143" i="60"/>
  <c r="R143" i="60"/>
  <c r="P143" i="60"/>
  <c r="BI142" i="60"/>
  <c r="BH142" i="60"/>
  <c r="BG142" i="60"/>
  <c r="BF142" i="60"/>
  <c r="T142" i="60"/>
  <c r="R142" i="60"/>
  <c r="P142" i="60"/>
  <c r="BI141" i="60"/>
  <c r="BH141" i="60"/>
  <c r="BG141" i="60"/>
  <c r="BF141" i="60"/>
  <c r="T141" i="60"/>
  <c r="R141" i="60"/>
  <c r="P141" i="60"/>
  <c r="BI140" i="60"/>
  <c r="BH140" i="60"/>
  <c r="BG140" i="60"/>
  <c r="BF140" i="60"/>
  <c r="T140" i="60"/>
  <c r="R140" i="60"/>
  <c r="P140" i="60"/>
  <c r="BI139" i="60"/>
  <c r="BH139" i="60"/>
  <c r="BG139" i="60"/>
  <c r="BF139" i="60"/>
  <c r="T139" i="60"/>
  <c r="R139" i="60"/>
  <c r="P139" i="60"/>
  <c r="BI138" i="60"/>
  <c r="BH138" i="60"/>
  <c r="BG138" i="60"/>
  <c r="BF138" i="60"/>
  <c r="T138" i="60"/>
  <c r="R138" i="60"/>
  <c r="P138" i="60"/>
  <c r="BI137" i="60"/>
  <c r="BH137" i="60"/>
  <c r="BG137" i="60"/>
  <c r="BF137" i="60"/>
  <c r="T137" i="60"/>
  <c r="R137" i="60"/>
  <c r="P137" i="60"/>
  <c r="BI136" i="60"/>
  <c r="BH136" i="60"/>
  <c r="BG136" i="60"/>
  <c r="BF136" i="60"/>
  <c r="T136" i="60"/>
  <c r="R136" i="60"/>
  <c r="P136" i="60"/>
  <c r="BI135" i="60"/>
  <c r="BH135" i="60"/>
  <c r="BG135" i="60"/>
  <c r="BF135" i="60"/>
  <c r="T135" i="60"/>
  <c r="R135" i="60"/>
  <c r="P135" i="60"/>
  <c r="BI134" i="60"/>
  <c r="BH134" i="60"/>
  <c r="BG134" i="60"/>
  <c r="BF134" i="60"/>
  <c r="T134" i="60"/>
  <c r="R134" i="60"/>
  <c r="P134" i="60"/>
  <c r="BI133" i="60"/>
  <c r="BH133" i="60"/>
  <c r="BG133" i="60"/>
  <c r="BF133" i="60"/>
  <c r="T133" i="60"/>
  <c r="R133" i="60"/>
  <c r="P133" i="60"/>
  <c r="BI132" i="60"/>
  <c r="BH132" i="60"/>
  <c r="BG132" i="60"/>
  <c r="BF132" i="60"/>
  <c r="T132" i="60"/>
  <c r="R132" i="60"/>
  <c r="P132" i="60"/>
  <c r="BI130" i="60"/>
  <c r="BH130" i="60"/>
  <c r="BG130" i="60"/>
  <c r="BF130" i="60"/>
  <c r="T130" i="60"/>
  <c r="R130" i="60"/>
  <c r="P130" i="60"/>
  <c r="BI129" i="60"/>
  <c r="BH129" i="60"/>
  <c r="BG129" i="60"/>
  <c r="BF129" i="60"/>
  <c r="T129" i="60"/>
  <c r="R129" i="60"/>
  <c r="P129" i="60"/>
  <c r="F121" i="60"/>
  <c r="E119" i="60"/>
  <c r="F93" i="60"/>
  <c r="E91" i="60"/>
  <c r="J28" i="60"/>
  <c r="E28" i="60"/>
  <c r="J124" i="60" s="1"/>
  <c r="J27" i="60"/>
  <c r="J25" i="60"/>
  <c r="E25" i="60"/>
  <c r="J123" i="60" s="1"/>
  <c r="J24" i="60"/>
  <c r="J22" i="60"/>
  <c r="E22" i="60"/>
  <c r="F124" i="60" s="1"/>
  <c r="J21" i="60"/>
  <c r="J19" i="60"/>
  <c r="E19" i="60"/>
  <c r="F123" i="60" s="1"/>
  <c r="J18" i="60"/>
  <c r="J16" i="60"/>
  <c r="J93" i="60"/>
  <c r="E7" i="60"/>
  <c r="E85" i="60"/>
  <c r="J41" i="59"/>
  <c r="J40" i="59"/>
  <c r="AY168" i="1" s="1"/>
  <c r="J39" i="59"/>
  <c r="AX168" i="1"/>
  <c r="BI138" i="59"/>
  <c r="BH138" i="59"/>
  <c r="BG138" i="59"/>
  <c r="BF138" i="59"/>
  <c r="T138" i="59"/>
  <c r="R138" i="59"/>
  <c r="P138" i="59"/>
  <c r="BI137" i="59"/>
  <c r="BH137" i="59"/>
  <c r="BG137" i="59"/>
  <c r="BF137" i="59"/>
  <c r="T137" i="59"/>
  <c r="R137" i="59"/>
  <c r="P137" i="59"/>
  <c r="BI136" i="59"/>
  <c r="BH136" i="59"/>
  <c r="BG136" i="59"/>
  <c r="BF136" i="59"/>
  <c r="T136" i="59"/>
  <c r="R136" i="59"/>
  <c r="P136" i="59"/>
  <c r="BI135" i="59"/>
  <c r="BH135" i="59"/>
  <c r="BG135" i="59"/>
  <c r="BF135" i="59"/>
  <c r="T135" i="59"/>
  <c r="R135" i="59"/>
  <c r="P135" i="59"/>
  <c r="BI133" i="59"/>
  <c r="BH133" i="59"/>
  <c r="BG133" i="59"/>
  <c r="BF133" i="59"/>
  <c r="T133" i="59"/>
  <c r="R133" i="59"/>
  <c r="P133" i="59"/>
  <c r="BI132" i="59"/>
  <c r="BH132" i="59"/>
  <c r="BG132" i="59"/>
  <c r="BF132" i="59"/>
  <c r="T132" i="59"/>
  <c r="R132" i="59"/>
  <c r="P132" i="59"/>
  <c r="BI131" i="59"/>
  <c r="BH131" i="59"/>
  <c r="BG131" i="59"/>
  <c r="BF131" i="59"/>
  <c r="T131" i="59"/>
  <c r="R131" i="59"/>
  <c r="P131" i="59"/>
  <c r="BI130" i="59"/>
  <c r="BH130" i="59"/>
  <c r="BG130" i="59"/>
  <c r="BF130" i="59"/>
  <c r="T130" i="59"/>
  <c r="R130" i="59"/>
  <c r="P130" i="59"/>
  <c r="BI129" i="59"/>
  <c r="BH129" i="59"/>
  <c r="BG129" i="59"/>
  <c r="BF129" i="59"/>
  <c r="T129" i="59"/>
  <c r="R129" i="59"/>
  <c r="P129" i="59"/>
  <c r="BI128" i="59"/>
  <c r="BH128" i="59"/>
  <c r="BG128" i="59"/>
  <c r="BF128" i="59"/>
  <c r="T128" i="59"/>
  <c r="R128" i="59"/>
  <c r="P128" i="59"/>
  <c r="F120" i="59"/>
  <c r="E118" i="59"/>
  <c r="F93" i="59"/>
  <c r="E91" i="59"/>
  <c r="J28" i="59"/>
  <c r="E28" i="59"/>
  <c r="J96" i="59"/>
  <c r="J27" i="59"/>
  <c r="J25" i="59"/>
  <c r="E25" i="59"/>
  <c r="J122" i="59"/>
  <c r="J24" i="59"/>
  <c r="J22" i="59"/>
  <c r="E22" i="59"/>
  <c r="F96" i="59"/>
  <c r="J21" i="59"/>
  <c r="J19" i="59"/>
  <c r="E19" i="59"/>
  <c r="F122" i="59"/>
  <c r="J18" i="59"/>
  <c r="J16" i="59"/>
  <c r="J93" i="59"/>
  <c r="E7" i="59"/>
  <c r="E112" i="59" s="1"/>
  <c r="J41" i="58"/>
  <c r="J40" i="58"/>
  <c r="AY167" i="1"/>
  <c r="J39" i="58"/>
  <c r="AX167" i="1"/>
  <c r="BI141" i="58"/>
  <c r="BH141" i="58"/>
  <c r="BG141" i="58"/>
  <c r="BF141" i="58"/>
  <c r="T141" i="58"/>
  <c r="R141" i="58"/>
  <c r="P141" i="58"/>
  <c r="BI140" i="58"/>
  <c r="BH140" i="58"/>
  <c r="BG140" i="58"/>
  <c r="BF140" i="58"/>
  <c r="T140" i="58"/>
  <c r="R140" i="58"/>
  <c r="P140" i="58"/>
  <c r="BI139" i="58"/>
  <c r="BH139" i="58"/>
  <c r="BG139" i="58"/>
  <c r="BF139" i="58"/>
  <c r="T139" i="58"/>
  <c r="R139" i="58"/>
  <c r="P139" i="58"/>
  <c r="BI138" i="58"/>
  <c r="BH138" i="58"/>
  <c r="BG138" i="58"/>
  <c r="BF138" i="58"/>
  <c r="T138" i="58"/>
  <c r="R138" i="58"/>
  <c r="P138" i="58"/>
  <c r="BI137" i="58"/>
  <c r="BH137" i="58"/>
  <c r="BG137" i="58"/>
  <c r="BF137" i="58"/>
  <c r="T137" i="58"/>
  <c r="R137" i="58"/>
  <c r="P137" i="58"/>
  <c r="BI136" i="58"/>
  <c r="BH136" i="58"/>
  <c r="BG136" i="58"/>
  <c r="BF136" i="58"/>
  <c r="T136" i="58"/>
  <c r="R136" i="58"/>
  <c r="P136" i="58"/>
  <c r="BI133" i="58"/>
  <c r="BH133" i="58"/>
  <c r="BG133" i="58"/>
  <c r="BF133" i="58"/>
  <c r="T133" i="58"/>
  <c r="R133" i="58"/>
  <c r="P133" i="58"/>
  <c r="BI132" i="58"/>
  <c r="BH132" i="58"/>
  <c r="BG132" i="58"/>
  <c r="BF132" i="58"/>
  <c r="T132" i="58"/>
  <c r="R132" i="58"/>
  <c r="P132" i="58"/>
  <c r="BI131" i="58"/>
  <c r="BH131" i="58"/>
  <c r="BG131" i="58"/>
  <c r="BF131" i="58"/>
  <c r="T131" i="58"/>
  <c r="R131" i="58"/>
  <c r="P131" i="58"/>
  <c r="BI130" i="58"/>
  <c r="BH130" i="58"/>
  <c r="BG130" i="58"/>
  <c r="BF130" i="58"/>
  <c r="T130" i="58"/>
  <c r="R130" i="58"/>
  <c r="P130" i="58"/>
  <c r="BI129" i="58"/>
  <c r="BH129" i="58"/>
  <c r="BG129" i="58"/>
  <c r="BF129" i="58"/>
  <c r="T129" i="58"/>
  <c r="R129" i="58"/>
  <c r="P129" i="58"/>
  <c r="BI128" i="58"/>
  <c r="BH128" i="58"/>
  <c r="BG128" i="58"/>
  <c r="BF128" i="58"/>
  <c r="T128" i="58"/>
  <c r="R128" i="58"/>
  <c r="P128" i="58"/>
  <c r="F120" i="58"/>
  <c r="E118" i="58"/>
  <c r="F93" i="58"/>
  <c r="E91" i="58"/>
  <c r="J28" i="58"/>
  <c r="E28" i="58"/>
  <c r="J96" i="58" s="1"/>
  <c r="J27" i="58"/>
  <c r="J25" i="58"/>
  <c r="E25" i="58"/>
  <c r="J122" i="58" s="1"/>
  <c r="J24" i="58"/>
  <c r="J22" i="58"/>
  <c r="E22" i="58"/>
  <c r="F123" i="58" s="1"/>
  <c r="J21" i="58"/>
  <c r="J19" i="58"/>
  <c r="E19" i="58"/>
  <c r="F95" i="58" s="1"/>
  <c r="J18" i="58"/>
  <c r="J16" i="58"/>
  <c r="J93" i="58"/>
  <c r="E7" i="58"/>
  <c r="E112" i="58"/>
  <c r="J41" i="57"/>
  <c r="J40" i="57"/>
  <c r="AY166" i="1" s="1"/>
  <c r="J39" i="57"/>
  <c r="AX166" i="1"/>
  <c r="BI141" i="57"/>
  <c r="BH141" i="57"/>
  <c r="BG141" i="57"/>
  <c r="BF141" i="57"/>
  <c r="T141" i="57"/>
  <c r="R141" i="57"/>
  <c r="P141" i="57"/>
  <c r="BI140" i="57"/>
  <c r="BH140" i="57"/>
  <c r="BG140" i="57"/>
  <c r="BF140" i="57"/>
  <c r="T140" i="57"/>
  <c r="R140" i="57"/>
  <c r="P140" i="57"/>
  <c r="BI139" i="57"/>
  <c r="BH139" i="57"/>
  <c r="BG139" i="57"/>
  <c r="BF139" i="57"/>
  <c r="T139" i="57"/>
  <c r="R139" i="57"/>
  <c r="P139" i="57"/>
  <c r="BI138" i="57"/>
  <c r="BH138" i="57"/>
  <c r="BG138" i="57"/>
  <c r="BF138" i="57"/>
  <c r="T138" i="57"/>
  <c r="R138" i="57"/>
  <c r="P138" i="57"/>
  <c r="BI137" i="57"/>
  <c r="BH137" i="57"/>
  <c r="BG137" i="57"/>
  <c r="BF137" i="57"/>
  <c r="T137" i="57"/>
  <c r="R137" i="57"/>
  <c r="P137" i="57"/>
  <c r="BI136" i="57"/>
  <c r="BH136" i="57"/>
  <c r="BG136" i="57"/>
  <c r="BF136" i="57"/>
  <c r="T136" i="57"/>
  <c r="R136" i="57"/>
  <c r="P136" i="57"/>
  <c r="BI135" i="57"/>
  <c r="BH135" i="57"/>
  <c r="BG135" i="57"/>
  <c r="BF135" i="57"/>
  <c r="T135" i="57"/>
  <c r="R135" i="57"/>
  <c r="P135" i="57"/>
  <c r="BI134" i="57"/>
  <c r="BH134" i="57"/>
  <c r="BG134" i="57"/>
  <c r="BF134" i="57"/>
  <c r="T134" i="57"/>
  <c r="R134" i="57"/>
  <c r="P134" i="57"/>
  <c r="BI133" i="57"/>
  <c r="BH133" i="57"/>
  <c r="BG133" i="57"/>
  <c r="BF133" i="57"/>
  <c r="T133" i="57"/>
  <c r="R133" i="57"/>
  <c r="P133" i="57"/>
  <c r="BI131" i="57"/>
  <c r="BH131" i="57"/>
  <c r="BG131" i="57"/>
  <c r="BF131" i="57"/>
  <c r="T131" i="57"/>
  <c r="R131" i="57"/>
  <c r="P131" i="57"/>
  <c r="BI130" i="57"/>
  <c r="BH130" i="57"/>
  <c r="BG130" i="57"/>
  <c r="BF130" i="57"/>
  <c r="T130" i="57"/>
  <c r="R130" i="57"/>
  <c r="P130" i="57"/>
  <c r="BI129" i="57"/>
  <c r="BH129" i="57"/>
  <c r="BG129" i="57"/>
  <c r="BF129" i="57"/>
  <c r="T129" i="57"/>
  <c r="R129" i="57"/>
  <c r="P129" i="57"/>
  <c r="BI128" i="57"/>
  <c r="BH128" i="57"/>
  <c r="BG128" i="57"/>
  <c r="BF128" i="57"/>
  <c r="T128" i="57"/>
  <c r="R128" i="57"/>
  <c r="P128" i="57"/>
  <c r="F120" i="57"/>
  <c r="E118" i="57"/>
  <c r="F93" i="57"/>
  <c r="E91" i="57"/>
  <c r="J28" i="57"/>
  <c r="E28" i="57"/>
  <c r="J123" i="57" s="1"/>
  <c r="J27" i="57"/>
  <c r="J25" i="57"/>
  <c r="E25" i="57"/>
  <c r="J95" i="57" s="1"/>
  <c r="J24" i="57"/>
  <c r="J22" i="57"/>
  <c r="E22" i="57"/>
  <c r="F123" i="57" s="1"/>
  <c r="J21" i="57"/>
  <c r="J19" i="57"/>
  <c r="E19" i="57"/>
  <c r="F122" i="57" s="1"/>
  <c r="J18" i="57"/>
  <c r="J16" i="57"/>
  <c r="J120" i="57"/>
  <c r="E7" i="57"/>
  <c r="E112" i="57"/>
  <c r="J41" i="56"/>
  <c r="J40" i="56"/>
  <c r="AY165" i="1" s="1"/>
  <c r="J39" i="56"/>
  <c r="AX165" i="1"/>
  <c r="BI145" i="56"/>
  <c r="BH145" i="56"/>
  <c r="BG145" i="56"/>
  <c r="BF145" i="56"/>
  <c r="T145" i="56"/>
  <c r="R145" i="56"/>
  <c r="P145" i="56"/>
  <c r="BI144" i="56"/>
  <c r="BH144" i="56"/>
  <c r="BG144" i="56"/>
  <c r="BF144" i="56"/>
  <c r="T144" i="56"/>
  <c r="R144" i="56"/>
  <c r="P144" i="56"/>
  <c r="BI143" i="56"/>
  <c r="BH143" i="56"/>
  <c r="BG143" i="56"/>
  <c r="BF143" i="56"/>
  <c r="T143" i="56"/>
  <c r="R143" i="56"/>
  <c r="P143" i="56"/>
  <c r="BI142" i="56"/>
  <c r="BH142" i="56"/>
  <c r="BG142" i="56"/>
  <c r="BF142" i="56"/>
  <c r="T142" i="56"/>
  <c r="R142" i="56"/>
  <c r="P142" i="56"/>
  <c r="BI141" i="56"/>
  <c r="BH141" i="56"/>
  <c r="BG141" i="56"/>
  <c r="BF141" i="56"/>
  <c r="T141" i="56"/>
  <c r="R141" i="56"/>
  <c r="P141" i="56"/>
  <c r="BI140" i="56"/>
  <c r="BH140" i="56"/>
  <c r="BG140" i="56"/>
  <c r="BF140" i="56"/>
  <c r="T140" i="56"/>
  <c r="R140" i="56"/>
  <c r="P140" i="56"/>
  <c r="BI139" i="56"/>
  <c r="BH139" i="56"/>
  <c r="BG139" i="56"/>
  <c r="BF139" i="56"/>
  <c r="T139" i="56"/>
  <c r="R139" i="56"/>
  <c r="P139" i="56"/>
  <c r="BI138" i="56"/>
  <c r="BH138" i="56"/>
  <c r="BG138" i="56"/>
  <c r="BF138" i="56"/>
  <c r="T138" i="56"/>
  <c r="R138" i="56"/>
  <c r="P138" i="56"/>
  <c r="BI136" i="56"/>
  <c r="BH136" i="56"/>
  <c r="BG136" i="56"/>
  <c r="BF136" i="56"/>
  <c r="T136" i="56"/>
  <c r="R136" i="56"/>
  <c r="P136" i="56"/>
  <c r="BI135" i="56"/>
  <c r="BH135" i="56"/>
  <c r="BG135" i="56"/>
  <c r="BF135" i="56"/>
  <c r="T135" i="56"/>
  <c r="R135" i="56"/>
  <c r="P135" i="56"/>
  <c r="BI134" i="56"/>
  <c r="BH134" i="56"/>
  <c r="BG134" i="56"/>
  <c r="BF134" i="56"/>
  <c r="T134" i="56"/>
  <c r="R134" i="56"/>
  <c r="P134" i="56"/>
  <c r="BI133" i="56"/>
  <c r="BH133" i="56"/>
  <c r="BG133" i="56"/>
  <c r="BF133" i="56"/>
  <c r="T133" i="56"/>
  <c r="R133" i="56"/>
  <c r="P133" i="56"/>
  <c r="BI132" i="56"/>
  <c r="BH132" i="56"/>
  <c r="BG132" i="56"/>
  <c r="BF132" i="56"/>
  <c r="T132" i="56"/>
  <c r="R132" i="56"/>
  <c r="P132" i="56"/>
  <c r="BI131" i="56"/>
  <c r="BH131" i="56"/>
  <c r="BG131" i="56"/>
  <c r="BF131" i="56"/>
  <c r="T131" i="56"/>
  <c r="R131" i="56"/>
  <c r="P131" i="56"/>
  <c r="BI130" i="56"/>
  <c r="BH130" i="56"/>
  <c r="BG130" i="56"/>
  <c r="BF130" i="56"/>
  <c r="T130" i="56"/>
  <c r="R130" i="56"/>
  <c r="P130" i="56"/>
  <c r="BI129" i="56"/>
  <c r="BH129" i="56"/>
  <c r="BG129" i="56"/>
  <c r="BF129" i="56"/>
  <c r="T129" i="56"/>
  <c r="R129" i="56"/>
  <c r="P129" i="56"/>
  <c r="BI128" i="56"/>
  <c r="BH128" i="56"/>
  <c r="BG128" i="56"/>
  <c r="BF128" i="56"/>
  <c r="T128" i="56"/>
  <c r="R128" i="56"/>
  <c r="P128" i="56"/>
  <c r="F120" i="56"/>
  <c r="E118" i="56"/>
  <c r="F93" i="56"/>
  <c r="E91" i="56"/>
  <c r="J28" i="56"/>
  <c r="E28" i="56"/>
  <c r="J96" i="56" s="1"/>
  <c r="J27" i="56"/>
  <c r="J25" i="56"/>
  <c r="E25" i="56"/>
  <c r="J95" i="56" s="1"/>
  <c r="J24" i="56"/>
  <c r="J22" i="56"/>
  <c r="E22" i="56"/>
  <c r="F123" i="56" s="1"/>
  <c r="J21" i="56"/>
  <c r="J19" i="56"/>
  <c r="E19" i="56"/>
  <c r="F122" i="56" s="1"/>
  <c r="J18" i="56"/>
  <c r="J16" i="56"/>
  <c r="J120" i="56"/>
  <c r="E7" i="56"/>
  <c r="E112" i="56"/>
  <c r="J41" i="55"/>
  <c r="J40" i="55"/>
  <c r="AY163" i="1" s="1"/>
  <c r="J39" i="55"/>
  <c r="AX163" i="1"/>
  <c r="BI150" i="55"/>
  <c r="BH150" i="55"/>
  <c r="BG150" i="55"/>
  <c r="BF150" i="55"/>
  <c r="T150" i="55"/>
  <c r="T149" i="55" s="1"/>
  <c r="R150" i="55"/>
  <c r="R149" i="55"/>
  <c r="P150" i="55"/>
  <c r="P149" i="55" s="1"/>
  <c r="BI148" i="55"/>
  <c r="BH148" i="55"/>
  <c r="BG148" i="55"/>
  <c r="BF148" i="55"/>
  <c r="T148" i="55"/>
  <c r="R148" i="55"/>
  <c r="P148" i="55"/>
  <c r="BI147" i="55"/>
  <c r="BH147" i="55"/>
  <c r="BG147" i="55"/>
  <c r="BF147" i="55"/>
  <c r="T147" i="55"/>
  <c r="R147" i="55"/>
  <c r="P147" i="55"/>
  <c r="BI146" i="55"/>
  <c r="BH146" i="55"/>
  <c r="BG146" i="55"/>
  <c r="BF146" i="55"/>
  <c r="T146" i="55"/>
  <c r="R146" i="55"/>
  <c r="P146" i="55"/>
  <c r="BI145" i="55"/>
  <c r="BH145" i="55"/>
  <c r="BG145" i="55"/>
  <c r="BF145" i="55"/>
  <c r="T145" i="55"/>
  <c r="R145" i="55"/>
  <c r="P145" i="55"/>
  <c r="BI144" i="55"/>
  <c r="BH144" i="55"/>
  <c r="BG144" i="55"/>
  <c r="BF144" i="55"/>
  <c r="T144" i="55"/>
  <c r="R144" i="55"/>
  <c r="P144" i="55"/>
  <c r="BI143" i="55"/>
  <c r="BH143" i="55"/>
  <c r="BG143" i="55"/>
  <c r="BF143" i="55"/>
  <c r="T143" i="55"/>
  <c r="R143" i="55"/>
  <c r="P143" i="55"/>
  <c r="BI142" i="55"/>
  <c r="BH142" i="55"/>
  <c r="BG142" i="55"/>
  <c r="BF142" i="55"/>
  <c r="T142" i="55"/>
  <c r="R142" i="55"/>
  <c r="P142" i="55"/>
  <c r="BI141" i="55"/>
  <c r="BH141" i="55"/>
  <c r="BG141" i="55"/>
  <c r="BF141" i="55"/>
  <c r="T141" i="55"/>
  <c r="R141" i="55"/>
  <c r="P141" i="55"/>
  <c r="BI140" i="55"/>
  <c r="BH140" i="55"/>
  <c r="BG140" i="55"/>
  <c r="BF140" i="55"/>
  <c r="T140" i="55"/>
  <c r="R140" i="55"/>
  <c r="P140" i="55"/>
  <c r="BI139" i="55"/>
  <c r="BH139" i="55"/>
  <c r="BG139" i="55"/>
  <c r="BF139" i="55"/>
  <c r="T139" i="55"/>
  <c r="R139" i="55"/>
  <c r="P139" i="55"/>
  <c r="BI138" i="55"/>
  <c r="BH138" i="55"/>
  <c r="BG138" i="55"/>
  <c r="BF138" i="55"/>
  <c r="T138" i="55"/>
  <c r="R138" i="55"/>
  <c r="P138" i="55"/>
  <c r="BI137" i="55"/>
  <c r="BH137" i="55"/>
  <c r="BG137" i="55"/>
  <c r="BF137" i="55"/>
  <c r="T137" i="55"/>
  <c r="R137" i="55"/>
  <c r="P137" i="55"/>
  <c r="BI136" i="55"/>
  <c r="BH136" i="55"/>
  <c r="BG136" i="55"/>
  <c r="BF136" i="55"/>
  <c r="T136" i="55"/>
  <c r="R136" i="55"/>
  <c r="P136" i="55"/>
  <c r="BI135" i="55"/>
  <c r="BH135" i="55"/>
  <c r="BG135" i="55"/>
  <c r="BF135" i="55"/>
  <c r="T135" i="55"/>
  <c r="R135" i="55"/>
  <c r="P135" i="55"/>
  <c r="BI134" i="55"/>
  <c r="BH134" i="55"/>
  <c r="BG134" i="55"/>
  <c r="BF134" i="55"/>
  <c r="T134" i="55"/>
  <c r="R134" i="55"/>
  <c r="P134" i="55"/>
  <c r="BI133" i="55"/>
  <c r="BH133" i="55"/>
  <c r="BG133" i="55"/>
  <c r="BF133" i="55"/>
  <c r="T133" i="55"/>
  <c r="R133" i="55"/>
  <c r="P133" i="55"/>
  <c r="BI132" i="55"/>
  <c r="BH132" i="55"/>
  <c r="BG132" i="55"/>
  <c r="BF132" i="55"/>
  <c r="T132" i="55"/>
  <c r="R132" i="55"/>
  <c r="P132" i="55"/>
  <c r="BI131" i="55"/>
  <c r="BH131" i="55"/>
  <c r="BG131" i="55"/>
  <c r="BF131" i="55"/>
  <c r="T131" i="55"/>
  <c r="R131" i="55"/>
  <c r="P131" i="55"/>
  <c r="BI130" i="55"/>
  <c r="BH130" i="55"/>
  <c r="BG130" i="55"/>
  <c r="BF130" i="55"/>
  <c r="T130" i="55"/>
  <c r="R130" i="55"/>
  <c r="P130" i="55"/>
  <c r="BI129" i="55"/>
  <c r="BH129" i="55"/>
  <c r="BG129" i="55"/>
  <c r="BF129" i="55"/>
  <c r="T129" i="55"/>
  <c r="R129" i="55"/>
  <c r="P129" i="55"/>
  <c r="BI128" i="55"/>
  <c r="BH128" i="55"/>
  <c r="BG128" i="55"/>
  <c r="BF128" i="55"/>
  <c r="T128" i="55"/>
  <c r="R128" i="55"/>
  <c r="P128" i="55"/>
  <c r="F120" i="55"/>
  <c r="E118" i="55"/>
  <c r="F93" i="55"/>
  <c r="E91" i="55"/>
  <c r="J28" i="55"/>
  <c r="E28" i="55"/>
  <c r="J123" i="55"/>
  <c r="J27" i="55"/>
  <c r="J25" i="55"/>
  <c r="E25" i="55"/>
  <c r="J95" i="55"/>
  <c r="J24" i="55"/>
  <c r="J22" i="55"/>
  <c r="E22" i="55"/>
  <c r="F123" i="55"/>
  <c r="J21" i="55"/>
  <c r="J19" i="55"/>
  <c r="E19" i="55"/>
  <c r="F95" i="55"/>
  <c r="J18" i="55"/>
  <c r="J16" i="55"/>
  <c r="J120" i="55"/>
  <c r="E7" i="55"/>
  <c r="E85" i="55"/>
  <c r="J41" i="54"/>
  <c r="J40" i="54"/>
  <c r="AY162" i="1"/>
  <c r="J39" i="54"/>
  <c r="AX162" i="1" s="1"/>
  <c r="BI157" i="54"/>
  <c r="BH157" i="54"/>
  <c r="BG157" i="54"/>
  <c r="BF157" i="54"/>
  <c r="T157" i="54"/>
  <c r="T156" i="54"/>
  <c r="R157" i="54"/>
  <c r="R156" i="54" s="1"/>
  <c r="P157" i="54"/>
  <c r="P156" i="54"/>
  <c r="BI155" i="54"/>
  <c r="BH155" i="54"/>
  <c r="BG155" i="54"/>
  <c r="BF155" i="54"/>
  <c r="T155" i="54"/>
  <c r="R155" i="54"/>
  <c r="P155" i="54"/>
  <c r="BI154" i="54"/>
  <c r="BH154" i="54"/>
  <c r="BG154" i="54"/>
  <c r="BF154" i="54"/>
  <c r="T154" i="54"/>
  <c r="R154" i="54"/>
  <c r="P154" i="54"/>
  <c r="BI153" i="54"/>
  <c r="BH153" i="54"/>
  <c r="BG153" i="54"/>
  <c r="BF153" i="54"/>
  <c r="T153" i="54"/>
  <c r="R153" i="54"/>
  <c r="P153" i="54"/>
  <c r="BI152" i="54"/>
  <c r="BH152" i="54"/>
  <c r="BG152" i="54"/>
  <c r="BF152" i="54"/>
  <c r="T152" i="54"/>
  <c r="R152" i="54"/>
  <c r="P152" i="54"/>
  <c r="BI151" i="54"/>
  <c r="BH151" i="54"/>
  <c r="BG151" i="54"/>
  <c r="BF151" i="54"/>
  <c r="T151" i="54"/>
  <c r="R151" i="54"/>
  <c r="P151" i="54"/>
  <c r="BI150" i="54"/>
  <c r="BH150" i="54"/>
  <c r="BG150" i="54"/>
  <c r="BF150" i="54"/>
  <c r="T150" i="54"/>
  <c r="R150" i="54"/>
  <c r="P150" i="54"/>
  <c r="BI149" i="54"/>
  <c r="BH149" i="54"/>
  <c r="BG149" i="54"/>
  <c r="BF149" i="54"/>
  <c r="T149" i="54"/>
  <c r="R149" i="54"/>
  <c r="P149" i="54"/>
  <c r="BI148" i="54"/>
  <c r="BH148" i="54"/>
  <c r="BG148" i="54"/>
  <c r="BF148" i="54"/>
  <c r="T148" i="54"/>
  <c r="R148" i="54"/>
  <c r="P148" i="54"/>
  <c r="BI147" i="54"/>
  <c r="BH147" i="54"/>
  <c r="BG147" i="54"/>
  <c r="BF147" i="54"/>
  <c r="T147" i="54"/>
  <c r="R147" i="54"/>
  <c r="P147" i="54"/>
  <c r="BI146" i="54"/>
  <c r="BH146" i="54"/>
  <c r="BG146" i="54"/>
  <c r="BF146" i="54"/>
  <c r="T146" i="54"/>
  <c r="R146" i="54"/>
  <c r="P146" i="54"/>
  <c r="BI145" i="54"/>
  <c r="BH145" i="54"/>
  <c r="BG145" i="54"/>
  <c r="BF145" i="54"/>
  <c r="T145" i="54"/>
  <c r="R145" i="54"/>
  <c r="P145" i="54"/>
  <c r="BI144" i="54"/>
  <c r="BH144" i="54"/>
  <c r="BG144" i="54"/>
  <c r="BF144" i="54"/>
  <c r="T144" i="54"/>
  <c r="R144" i="54"/>
  <c r="P144" i="54"/>
  <c r="BI143" i="54"/>
  <c r="BH143" i="54"/>
  <c r="BG143" i="54"/>
  <c r="BF143" i="54"/>
  <c r="T143" i="54"/>
  <c r="R143" i="54"/>
  <c r="P143" i="54"/>
  <c r="BI142" i="54"/>
  <c r="BH142" i="54"/>
  <c r="BG142" i="54"/>
  <c r="BF142" i="54"/>
  <c r="T142" i="54"/>
  <c r="R142" i="54"/>
  <c r="P142" i="54"/>
  <c r="BI141" i="54"/>
  <c r="BH141" i="54"/>
  <c r="BG141" i="54"/>
  <c r="BF141" i="54"/>
  <c r="T141" i="54"/>
  <c r="R141" i="54"/>
  <c r="P141" i="54"/>
  <c r="BI140" i="54"/>
  <c r="BH140" i="54"/>
  <c r="BG140" i="54"/>
  <c r="BF140" i="54"/>
  <c r="T140" i="54"/>
  <c r="R140" i="54"/>
  <c r="P140" i="54"/>
  <c r="BI139" i="54"/>
  <c r="BH139" i="54"/>
  <c r="BG139" i="54"/>
  <c r="BF139" i="54"/>
  <c r="T139" i="54"/>
  <c r="R139" i="54"/>
  <c r="P139" i="54"/>
  <c r="BI138" i="54"/>
  <c r="BH138" i="54"/>
  <c r="BG138" i="54"/>
  <c r="BF138" i="54"/>
  <c r="T138" i="54"/>
  <c r="R138" i="54"/>
  <c r="P138" i="54"/>
  <c r="BI137" i="54"/>
  <c r="BH137" i="54"/>
  <c r="BG137" i="54"/>
  <c r="BF137" i="54"/>
  <c r="T137" i="54"/>
  <c r="R137" i="54"/>
  <c r="P137" i="54"/>
  <c r="BI136" i="54"/>
  <c r="BH136" i="54"/>
  <c r="BG136" i="54"/>
  <c r="BF136" i="54"/>
  <c r="T136" i="54"/>
  <c r="R136" i="54"/>
  <c r="P136" i="54"/>
  <c r="BI135" i="54"/>
  <c r="BH135" i="54"/>
  <c r="BG135" i="54"/>
  <c r="BF135" i="54"/>
  <c r="T135" i="54"/>
  <c r="R135" i="54"/>
  <c r="P135" i="54"/>
  <c r="BI134" i="54"/>
  <c r="BH134" i="54"/>
  <c r="BG134" i="54"/>
  <c r="BF134" i="54"/>
  <c r="T134" i="54"/>
  <c r="R134" i="54"/>
  <c r="P134" i="54"/>
  <c r="BI133" i="54"/>
  <c r="BH133" i="54"/>
  <c r="BG133" i="54"/>
  <c r="BF133" i="54"/>
  <c r="T133" i="54"/>
  <c r="R133" i="54"/>
  <c r="P133" i="54"/>
  <c r="BI132" i="54"/>
  <c r="BH132" i="54"/>
  <c r="BG132" i="54"/>
  <c r="BF132" i="54"/>
  <c r="T132" i="54"/>
  <c r="R132" i="54"/>
  <c r="P132" i="54"/>
  <c r="BI131" i="54"/>
  <c r="BH131" i="54"/>
  <c r="BG131" i="54"/>
  <c r="BF131" i="54"/>
  <c r="T131" i="54"/>
  <c r="R131" i="54"/>
  <c r="P131" i="54"/>
  <c r="BI130" i="54"/>
  <c r="BH130" i="54"/>
  <c r="BG130" i="54"/>
  <c r="BF130" i="54"/>
  <c r="T130" i="54"/>
  <c r="R130" i="54"/>
  <c r="P130" i="54"/>
  <c r="BI129" i="54"/>
  <c r="BH129" i="54"/>
  <c r="BG129" i="54"/>
  <c r="BF129" i="54"/>
  <c r="T129" i="54"/>
  <c r="R129" i="54"/>
  <c r="P129" i="54"/>
  <c r="BI128" i="54"/>
  <c r="BH128" i="54"/>
  <c r="BG128" i="54"/>
  <c r="BF128" i="54"/>
  <c r="T128" i="54"/>
  <c r="R128" i="54"/>
  <c r="P128" i="54"/>
  <c r="F120" i="54"/>
  <c r="E118" i="54"/>
  <c r="F93" i="54"/>
  <c r="E91" i="54"/>
  <c r="J28" i="54"/>
  <c r="E28" i="54"/>
  <c r="J96" i="54"/>
  <c r="J27" i="54"/>
  <c r="J25" i="54"/>
  <c r="E25" i="54"/>
  <c r="J122" i="54"/>
  <c r="J24" i="54"/>
  <c r="J22" i="54"/>
  <c r="E22" i="54"/>
  <c r="F123" i="54"/>
  <c r="J21" i="54"/>
  <c r="J19" i="54"/>
  <c r="E19" i="54"/>
  <c r="F122" i="54"/>
  <c r="J18" i="54"/>
  <c r="J16" i="54"/>
  <c r="J120" i="54" s="1"/>
  <c r="E7" i="54"/>
  <c r="E112" i="54"/>
  <c r="J41" i="53"/>
  <c r="J40" i="53"/>
  <c r="AY161" i="1"/>
  <c r="J39" i="53"/>
  <c r="AX161" i="1"/>
  <c r="BI154" i="53"/>
  <c r="BH154" i="53"/>
  <c r="BG154" i="53"/>
  <c r="BF154" i="53"/>
  <c r="T154" i="53"/>
  <c r="R154" i="53"/>
  <c r="P154" i="53"/>
  <c r="BI153" i="53"/>
  <c r="BH153" i="53"/>
  <c r="BG153" i="53"/>
  <c r="BF153" i="53"/>
  <c r="T153" i="53"/>
  <c r="R153" i="53"/>
  <c r="P153" i="53"/>
  <c r="BI152" i="53"/>
  <c r="BH152" i="53"/>
  <c r="BG152" i="53"/>
  <c r="BF152" i="53"/>
  <c r="T152" i="53"/>
  <c r="R152" i="53"/>
  <c r="P152" i="53"/>
  <c r="BI150" i="53"/>
  <c r="BH150" i="53"/>
  <c r="BG150" i="53"/>
  <c r="BF150" i="53"/>
  <c r="T150" i="53"/>
  <c r="R150" i="53"/>
  <c r="P150" i="53"/>
  <c r="BI149" i="53"/>
  <c r="BH149" i="53"/>
  <c r="BG149" i="53"/>
  <c r="BF149" i="53"/>
  <c r="T149" i="53"/>
  <c r="R149" i="53"/>
  <c r="P149" i="53"/>
  <c r="BI148" i="53"/>
  <c r="BH148" i="53"/>
  <c r="BG148" i="53"/>
  <c r="BF148" i="53"/>
  <c r="T148" i="53"/>
  <c r="R148" i="53"/>
  <c r="P148" i="53"/>
  <c r="BI147" i="53"/>
  <c r="BH147" i="53"/>
  <c r="BG147" i="53"/>
  <c r="BF147" i="53"/>
  <c r="T147" i="53"/>
  <c r="R147" i="53"/>
  <c r="P147" i="53"/>
  <c r="BI146" i="53"/>
  <c r="BH146" i="53"/>
  <c r="BG146" i="53"/>
  <c r="BF146" i="53"/>
  <c r="T146" i="53"/>
  <c r="R146" i="53"/>
  <c r="P146" i="53"/>
  <c r="BI145" i="53"/>
  <c r="BH145" i="53"/>
  <c r="BG145" i="53"/>
  <c r="BF145" i="53"/>
  <c r="T145" i="53"/>
  <c r="R145" i="53"/>
  <c r="P145" i="53"/>
  <c r="BI144" i="53"/>
  <c r="BH144" i="53"/>
  <c r="BG144" i="53"/>
  <c r="BF144" i="53"/>
  <c r="T144" i="53"/>
  <c r="R144" i="53"/>
  <c r="P144" i="53"/>
  <c r="BI143" i="53"/>
  <c r="BH143" i="53"/>
  <c r="BG143" i="53"/>
  <c r="BF143" i="53"/>
  <c r="T143" i="53"/>
  <c r="R143" i="53"/>
  <c r="P143" i="53"/>
  <c r="BI142" i="53"/>
  <c r="BH142" i="53"/>
  <c r="BG142" i="53"/>
  <c r="BF142" i="53"/>
  <c r="T142" i="53"/>
  <c r="R142" i="53"/>
  <c r="P142" i="53"/>
  <c r="BI141" i="53"/>
  <c r="BH141" i="53"/>
  <c r="BG141" i="53"/>
  <c r="BF141" i="53"/>
  <c r="T141" i="53"/>
  <c r="R141" i="53"/>
  <c r="P141" i="53"/>
  <c r="BI140" i="53"/>
  <c r="BH140" i="53"/>
  <c r="BG140" i="53"/>
  <c r="BF140" i="53"/>
  <c r="T140" i="53"/>
  <c r="R140" i="53"/>
  <c r="P140" i="53"/>
  <c r="BI139" i="53"/>
  <c r="BH139" i="53"/>
  <c r="BG139" i="53"/>
  <c r="BF139" i="53"/>
  <c r="T139" i="53"/>
  <c r="R139" i="53"/>
  <c r="P139" i="53"/>
  <c r="BI138" i="53"/>
  <c r="BH138" i="53"/>
  <c r="BG138" i="53"/>
  <c r="BF138" i="53"/>
  <c r="T138" i="53"/>
  <c r="R138" i="53"/>
  <c r="P138" i="53"/>
  <c r="BI137" i="53"/>
  <c r="BH137" i="53"/>
  <c r="BG137" i="53"/>
  <c r="BF137" i="53"/>
  <c r="T137" i="53"/>
  <c r="R137" i="53"/>
  <c r="P137" i="53"/>
  <c r="BI136" i="53"/>
  <c r="BH136" i="53"/>
  <c r="BG136" i="53"/>
  <c r="BF136" i="53"/>
  <c r="T136" i="53"/>
  <c r="R136" i="53"/>
  <c r="P136" i="53"/>
  <c r="BI135" i="53"/>
  <c r="BH135" i="53"/>
  <c r="BG135" i="53"/>
  <c r="BF135" i="53"/>
  <c r="T135" i="53"/>
  <c r="R135" i="53"/>
  <c r="P135" i="53"/>
  <c r="BI134" i="53"/>
  <c r="BH134" i="53"/>
  <c r="BG134" i="53"/>
  <c r="BF134" i="53"/>
  <c r="T134" i="53"/>
  <c r="R134" i="53"/>
  <c r="P134" i="53"/>
  <c r="BI133" i="53"/>
  <c r="BH133" i="53"/>
  <c r="BG133" i="53"/>
  <c r="BF133" i="53"/>
  <c r="T133" i="53"/>
  <c r="R133" i="53"/>
  <c r="P133" i="53"/>
  <c r="BI132" i="53"/>
  <c r="BH132" i="53"/>
  <c r="BG132" i="53"/>
  <c r="BF132" i="53"/>
  <c r="T132" i="53"/>
  <c r="R132" i="53"/>
  <c r="P132" i="53"/>
  <c r="BI131" i="53"/>
  <c r="BH131" i="53"/>
  <c r="BG131" i="53"/>
  <c r="BF131" i="53"/>
  <c r="T131" i="53"/>
  <c r="R131" i="53"/>
  <c r="P131" i="53"/>
  <c r="BI130" i="53"/>
  <c r="BH130" i="53"/>
  <c r="BG130" i="53"/>
  <c r="BF130" i="53"/>
  <c r="T130" i="53"/>
  <c r="R130" i="53"/>
  <c r="P130" i="53"/>
  <c r="BI129" i="53"/>
  <c r="BH129" i="53"/>
  <c r="BG129" i="53"/>
  <c r="BF129" i="53"/>
  <c r="T129" i="53"/>
  <c r="R129" i="53"/>
  <c r="P129" i="53"/>
  <c r="BI128" i="53"/>
  <c r="BH128" i="53"/>
  <c r="BG128" i="53"/>
  <c r="BF128" i="53"/>
  <c r="T128" i="53"/>
  <c r="R128" i="53"/>
  <c r="P128" i="53"/>
  <c r="F120" i="53"/>
  <c r="E118" i="53"/>
  <c r="F93" i="53"/>
  <c r="E91" i="53"/>
  <c r="J28" i="53"/>
  <c r="E28" i="53"/>
  <c r="J96" i="53" s="1"/>
  <c r="J27" i="53"/>
  <c r="J25" i="53"/>
  <c r="E25" i="53"/>
  <c r="J95" i="53" s="1"/>
  <c r="J24" i="53"/>
  <c r="J22" i="53"/>
  <c r="E22" i="53"/>
  <c r="F123" i="53" s="1"/>
  <c r="J21" i="53"/>
  <c r="J19" i="53"/>
  <c r="E19" i="53"/>
  <c r="F122" i="53" s="1"/>
  <c r="J18" i="53"/>
  <c r="J16" i="53"/>
  <c r="J120" i="53"/>
  <c r="E7" i="53"/>
  <c r="E85" i="53"/>
  <c r="J41" i="52"/>
  <c r="J40" i="52"/>
  <c r="AY160" i="1" s="1"/>
  <c r="J39" i="52"/>
  <c r="AX160" i="1"/>
  <c r="BI167" i="52"/>
  <c r="BH167" i="52"/>
  <c r="BG167" i="52"/>
  <c r="BF167" i="52"/>
  <c r="T167" i="52"/>
  <c r="R167" i="52"/>
  <c r="P167" i="52"/>
  <c r="BI166" i="52"/>
  <c r="BH166" i="52"/>
  <c r="BG166" i="52"/>
  <c r="BF166" i="52"/>
  <c r="T166" i="52"/>
  <c r="R166" i="52"/>
  <c r="P166" i="52"/>
  <c r="BI165" i="52"/>
  <c r="BH165" i="52"/>
  <c r="BG165" i="52"/>
  <c r="BF165" i="52"/>
  <c r="T165" i="52"/>
  <c r="R165" i="52"/>
  <c r="P165" i="52"/>
  <c r="BI163" i="52"/>
  <c r="BH163" i="52"/>
  <c r="BG163" i="52"/>
  <c r="BF163" i="52"/>
  <c r="T163" i="52"/>
  <c r="R163" i="52"/>
  <c r="P163" i="52"/>
  <c r="BI162" i="52"/>
  <c r="BH162" i="52"/>
  <c r="BG162" i="52"/>
  <c r="BF162" i="52"/>
  <c r="T162" i="52"/>
  <c r="R162" i="52"/>
  <c r="P162" i="52"/>
  <c r="BI161" i="52"/>
  <c r="BH161" i="52"/>
  <c r="BG161" i="52"/>
  <c r="BF161" i="52"/>
  <c r="T161" i="52"/>
  <c r="R161" i="52"/>
  <c r="P161" i="52"/>
  <c r="BI160" i="52"/>
  <c r="BH160" i="52"/>
  <c r="BG160" i="52"/>
  <c r="BF160" i="52"/>
  <c r="T160" i="52"/>
  <c r="R160" i="52"/>
  <c r="P160" i="52"/>
  <c r="BI159" i="52"/>
  <c r="BH159" i="52"/>
  <c r="BG159" i="52"/>
  <c r="BF159" i="52"/>
  <c r="T159" i="52"/>
  <c r="R159" i="52"/>
  <c r="P159" i="52"/>
  <c r="BI158" i="52"/>
  <c r="BH158" i="52"/>
  <c r="BG158" i="52"/>
  <c r="BF158" i="52"/>
  <c r="T158" i="52"/>
  <c r="R158" i="52"/>
  <c r="P158" i="52"/>
  <c r="BI157" i="52"/>
  <c r="BH157" i="52"/>
  <c r="BG157" i="52"/>
  <c r="BF157" i="52"/>
  <c r="T157" i="52"/>
  <c r="R157" i="52"/>
  <c r="P157" i="52"/>
  <c r="BI156" i="52"/>
  <c r="BH156" i="52"/>
  <c r="BG156" i="52"/>
  <c r="BF156" i="52"/>
  <c r="T156" i="52"/>
  <c r="R156" i="52"/>
  <c r="P156" i="52"/>
  <c r="BI155" i="52"/>
  <c r="BH155" i="52"/>
  <c r="BG155" i="52"/>
  <c r="BF155" i="52"/>
  <c r="T155" i="52"/>
  <c r="R155" i="52"/>
  <c r="P155" i="52"/>
  <c r="BI153" i="52"/>
  <c r="BH153" i="52"/>
  <c r="BG153" i="52"/>
  <c r="BF153" i="52"/>
  <c r="T153" i="52"/>
  <c r="R153" i="52"/>
  <c r="P153" i="52"/>
  <c r="BI152" i="52"/>
  <c r="BH152" i="52"/>
  <c r="BG152" i="52"/>
  <c r="BF152" i="52"/>
  <c r="T152" i="52"/>
  <c r="R152" i="52"/>
  <c r="P152" i="52"/>
  <c r="BI151" i="52"/>
  <c r="BH151" i="52"/>
  <c r="BG151" i="52"/>
  <c r="BF151" i="52"/>
  <c r="T151" i="52"/>
  <c r="R151" i="52"/>
  <c r="P151" i="52"/>
  <c r="BI150" i="52"/>
  <c r="BH150" i="52"/>
  <c r="BG150" i="52"/>
  <c r="BF150" i="52"/>
  <c r="T150" i="52"/>
  <c r="R150" i="52"/>
  <c r="P150" i="52"/>
  <c r="BI149" i="52"/>
  <c r="BH149" i="52"/>
  <c r="BG149" i="52"/>
  <c r="BF149" i="52"/>
  <c r="T149" i="52"/>
  <c r="R149" i="52"/>
  <c r="P149" i="52"/>
  <c r="BI148" i="52"/>
  <c r="BH148" i="52"/>
  <c r="BG148" i="52"/>
  <c r="BF148" i="52"/>
  <c r="T148" i="52"/>
  <c r="R148" i="52"/>
  <c r="P148" i="52"/>
  <c r="BI147" i="52"/>
  <c r="BH147" i="52"/>
  <c r="BG147" i="52"/>
  <c r="BF147" i="52"/>
  <c r="T147" i="52"/>
  <c r="R147" i="52"/>
  <c r="P147" i="52"/>
  <c r="BI146" i="52"/>
  <c r="BH146" i="52"/>
  <c r="BG146" i="52"/>
  <c r="BF146" i="52"/>
  <c r="T146" i="52"/>
  <c r="R146" i="52"/>
  <c r="P146" i="52"/>
  <c r="BI145" i="52"/>
  <c r="BH145" i="52"/>
  <c r="BG145" i="52"/>
  <c r="BF145" i="52"/>
  <c r="T145" i="52"/>
  <c r="R145" i="52"/>
  <c r="P145" i="52"/>
  <c r="BI144" i="52"/>
  <c r="BH144" i="52"/>
  <c r="BG144" i="52"/>
  <c r="BF144" i="52"/>
  <c r="T144" i="52"/>
  <c r="R144" i="52"/>
  <c r="P144" i="52"/>
  <c r="BI143" i="52"/>
  <c r="BH143" i="52"/>
  <c r="BG143" i="52"/>
  <c r="BF143" i="52"/>
  <c r="T143" i="52"/>
  <c r="R143" i="52"/>
  <c r="P143" i="52"/>
  <c r="BI142" i="52"/>
  <c r="BH142" i="52"/>
  <c r="BG142" i="52"/>
  <c r="BF142" i="52"/>
  <c r="T142" i="52"/>
  <c r="R142" i="52"/>
  <c r="P142" i="52"/>
  <c r="BI141" i="52"/>
  <c r="BH141" i="52"/>
  <c r="BG141" i="52"/>
  <c r="BF141" i="52"/>
  <c r="T141" i="52"/>
  <c r="R141" i="52"/>
  <c r="P141" i="52"/>
  <c r="BI140" i="52"/>
  <c r="BH140" i="52"/>
  <c r="BG140" i="52"/>
  <c r="BF140" i="52"/>
  <c r="T140" i="52"/>
  <c r="R140" i="52"/>
  <c r="P140" i="52"/>
  <c r="BI139" i="52"/>
  <c r="BH139" i="52"/>
  <c r="BG139" i="52"/>
  <c r="BF139" i="52"/>
  <c r="T139" i="52"/>
  <c r="R139" i="52"/>
  <c r="P139" i="52"/>
  <c r="BI138" i="52"/>
  <c r="BH138" i="52"/>
  <c r="BG138" i="52"/>
  <c r="BF138" i="52"/>
  <c r="T138" i="52"/>
  <c r="R138" i="52"/>
  <c r="P138" i="52"/>
  <c r="BI137" i="52"/>
  <c r="BH137" i="52"/>
  <c r="BG137" i="52"/>
  <c r="BF137" i="52"/>
  <c r="T137" i="52"/>
  <c r="R137" i="52"/>
  <c r="P137" i="52"/>
  <c r="BI136" i="52"/>
  <c r="BH136" i="52"/>
  <c r="BG136" i="52"/>
  <c r="BF136" i="52"/>
  <c r="T136" i="52"/>
  <c r="R136" i="52"/>
  <c r="P136" i="52"/>
  <c r="BI135" i="52"/>
  <c r="BH135" i="52"/>
  <c r="BG135" i="52"/>
  <c r="BF135" i="52"/>
  <c r="T135" i="52"/>
  <c r="R135" i="52"/>
  <c r="P135" i="52"/>
  <c r="BI134" i="52"/>
  <c r="BH134" i="52"/>
  <c r="BG134" i="52"/>
  <c r="BF134" i="52"/>
  <c r="T134" i="52"/>
  <c r="R134" i="52"/>
  <c r="P134" i="52"/>
  <c r="BI133" i="52"/>
  <c r="BH133" i="52"/>
  <c r="BG133" i="52"/>
  <c r="BF133" i="52"/>
  <c r="T133" i="52"/>
  <c r="R133" i="52"/>
  <c r="P133" i="52"/>
  <c r="BI132" i="52"/>
  <c r="BH132" i="52"/>
  <c r="BG132" i="52"/>
  <c r="BF132" i="52"/>
  <c r="T132" i="52"/>
  <c r="R132" i="52"/>
  <c r="P132" i="52"/>
  <c r="BI131" i="52"/>
  <c r="BH131" i="52"/>
  <c r="BG131" i="52"/>
  <c r="BF131" i="52"/>
  <c r="T131" i="52"/>
  <c r="R131" i="52"/>
  <c r="P131" i="52"/>
  <c r="BI130" i="52"/>
  <c r="BH130" i="52"/>
  <c r="BG130" i="52"/>
  <c r="BF130" i="52"/>
  <c r="T130" i="52"/>
  <c r="R130" i="52"/>
  <c r="P130" i="52"/>
  <c r="BI128" i="52"/>
  <c r="BH128" i="52"/>
  <c r="BG128" i="52"/>
  <c r="BF128" i="52"/>
  <c r="T128" i="52"/>
  <c r="R128" i="52"/>
  <c r="P128" i="52"/>
  <c r="F120" i="52"/>
  <c r="E118" i="52"/>
  <c r="F93" i="52"/>
  <c r="E91" i="52"/>
  <c r="J28" i="52"/>
  <c r="E28" i="52"/>
  <c r="J96" i="52" s="1"/>
  <c r="J27" i="52"/>
  <c r="J25" i="52"/>
  <c r="E25" i="52"/>
  <c r="J95" i="52" s="1"/>
  <c r="J24" i="52"/>
  <c r="J22" i="52"/>
  <c r="E22" i="52"/>
  <c r="F123" i="52" s="1"/>
  <c r="J21" i="52"/>
  <c r="J19" i="52"/>
  <c r="E19" i="52"/>
  <c r="F122" i="52" s="1"/>
  <c r="J18" i="52"/>
  <c r="J16" i="52"/>
  <c r="J93" i="52"/>
  <c r="E7" i="52"/>
  <c r="E112" i="52"/>
  <c r="J41" i="51"/>
  <c r="J40" i="51"/>
  <c r="AY159" i="1" s="1"/>
  <c r="J39" i="51"/>
  <c r="AX159" i="1"/>
  <c r="BI189" i="51"/>
  <c r="BH189" i="51"/>
  <c r="BG189" i="51"/>
  <c r="BF189" i="51"/>
  <c r="T189" i="51"/>
  <c r="R189" i="51"/>
  <c r="P189" i="51"/>
  <c r="BI188" i="51"/>
  <c r="BH188" i="51"/>
  <c r="BG188" i="51"/>
  <c r="BF188" i="51"/>
  <c r="T188" i="51"/>
  <c r="R188" i="51"/>
  <c r="P188" i="51"/>
  <c r="BI187" i="51"/>
  <c r="BH187" i="51"/>
  <c r="BG187" i="51"/>
  <c r="BF187" i="51"/>
  <c r="T187" i="51"/>
  <c r="R187" i="51"/>
  <c r="P187" i="51"/>
  <c r="BI186" i="51"/>
  <c r="BH186" i="51"/>
  <c r="BG186" i="51"/>
  <c r="BF186" i="51"/>
  <c r="T186" i="51"/>
  <c r="R186" i="51"/>
  <c r="P186" i="51"/>
  <c r="BI185" i="51"/>
  <c r="BH185" i="51"/>
  <c r="BG185" i="51"/>
  <c r="BF185" i="51"/>
  <c r="T185" i="51"/>
  <c r="R185" i="51"/>
  <c r="P185" i="51"/>
  <c r="BI184" i="51"/>
  <c r="BH184" i="51"/>
  <c r="BG184" i="51"/>
  <c r="BF184" i="51"/>
  <c r="T184" i="51"/>
  <c r="R184" i="51"/>
  <c r="P184" i="51"/>
  <c r="BI183" i="51"/>
  <c r="BH183" i="51"/>
  <c r="BG183" i="51"/>
  <c r="BF183" i="51"/>
  <c r="T183" i="51"/>
  <c r="R183" i="51"/>
  <c r="P183" i="51"/>
  <c r="BI181" i="51"/>
  <c r="BH181" i="51"/>
  <c r="BG181" i="51"/>
  <c r="BF181" i="51"/>
  <c r="T181" i="51"/>
  <c r="R181" i="51"/>
  <c r="P181" i="51"/>
  <c r="BI180" i="51"/>
  <c r="BH180" i="51"/>
  <c r="BG180" i="51"/>
  <c r="BF180" i="51"/>
  <c r="T180" i="51"/>
  <c r="R180" i="51"/>
  <c r="P180" i="51"/>
  <c r="BI179" i="51"/>
  <c r="BH179" i="51"/>
  <c r="BG179" i="51"/>
  <c r="BF179" i="51"/>
  <c r="T179" i="51"/>
  <c r="R179" i="51"/>
  <c r="P179" i="51"/>
  <c r="BI178" i="51"/>
  <c r="BH178" i="51"/>
  <c r="BG178" i="51"/>
  <c r="BF178" i="51"/>
  <c r="T178" i="51"/>
  <c r="R178" i="51"/>
  <c r="P178" i="51"/>
  <c r="BI177" i="51"/>
  <c r="BH177" i="51"/>
  <c r="BG177" i="51"/>
  <c r="BF177" i="51"/>
  <c r="T177" i="51"/>
  <c r="R177" i="51"/>
  <c r="P177" i="51"/>
  <c r="BI176" i="51"/>
  <c r="BH176" i="51"/>
  <c r="BG176" i="51"/>
  <c r="BF176" i="51"/>
  <c r="T176" i="51"/>
  <c r="R176" i="51"/>
  <c r="P176" i="51"/>
  <c r="BI175" i="51"/>
  <c r="BH175" i="51"/>
  <c r="BG175" i="51"/>
  <c r="BF175" i="51"/>
  <c r="T175" i="51"/>
  <c r="R175" i="51"/>
  <c r="P175" i="51"/>
  <c r="BI174" i="51"/>
  <c r="BH174" i="51"/>
  <c r="BG174" i="51"/>
  <c r="BF174" i="51"/>
  <c r="T174" i="51"/>
  <c r="R174" i="51"/>
  <c r="P174" i="51"/>
  <c r="BI173" i="51"/>
  <c r="BH173" i="51"/>
  <c r="BG173" i="51"/>
  <c r="BF173" i="51"/>
  <c r="T173" i="51"/>
  <c r="R173" i="51"/>
  <c r="P173" i="51"/>
  <c r="BI172" i="51"/>
  <c r="BH172" i="51"/>
  <c r="BG172" i="51"/>
  <c r="BF172" i="51"/>
  <c r="T172" i="51"/>
  <c r="R172" i="51"/>
  <c r="P172" i="51"/>
  <c r="BI171" i="51"/>
  <c r="BH171" i="51"/>
  <c r="BG171" i="51"/>
  <c r="BF171" i="51"/>
  <c r="T171" i="51"/>
  <c r="R171" i="51"/>
  <c r="P171" i="51"/>
  <c r="BI170" i="51"/>
  <c r="BH170" i="51"/>
  <c r="BG170" i="51"/>
  <c r="BF170" i="51"/>
  <c r="T170" i="51"/>
  <c r="R170" i="51"/>
  <c r="P170" i="51"/>
  <c r="BI169" i="51"/>
  <c r="BH169" i="51"/>
  <c r="BG169" i="51"/>
  <c r="BF169" i="51"/>
  <c r="T169" i="51"/>
  <c r="R169" i="51"/>
  <c r="P169" i="51"/>
  <c r="BI168" i="51"/>
  <c r="BH168" i="51"/>
  <c r="BG168" i="51"/>
  <c r="BF168" i="51"/>
  <c r="T168" i="51"/>
  <c r="R168" i="51"/>
  <c r="P168" i="51"/>
  <c r="BI167" i="51"/>
  <c r="BH167" i="51"/>
  <c r="BG167" i="51"/>
  <c r="BF167" i="51"/>
  <c r="T167" i="51"/>
  <c r="R167" i="51"/>
  <c r="P167" i="51"/>
  <c r="BI166" i="51"/>
  <c r="BH166" i="51"/>
  <c r="BG166" i="51"/>
  <c r="BF166" i="51"/>
  <c r="T166" i="51"/>
  <c r="R166" i="51"/>
  <c r="P166" i="51"/>
  <c r="BI164" i="51"/>
  <c r="BH164" i="51"/>
  <c r="BG164" i="51"/>
  <c r="BF164" i="51"/>
  <c r="T164" i="51"/>
  <c r="R164" i="51"/>
  <c r="P164" i="51"/>
  <c r="BI163" i="51"/>
  <c r="BH163" i="51"/>
  <c r="BG163" i="51"/>
  <c r="BF163" i="51"/>
  <c r="T163" i="51"/>
  <c r="R163" i="51"/>
  <c r="P163" i="51"/>
  <c r="BI162" i="51"/>
  <c r="BH162" i="51"/>
  <c r="BG162" i="51"/>
  <c r="BF162" i="51"/>
  <c r="T162" i="51"/>
  <c r="R162" i="51"/>
  <c r="P162" i="51"/>
  <c r="BI161" i="51"/>
  <c r="BH161" i="51"/>
  <c r="BG161" i="51"/>
  <c r="BF161" i="51"/>
  <c r="T161" i="51"/>
  <c r="R161" i="51"/>
  <c r="P161" i="51"/>
  <c r="BI160" i="51"/>
  <c r="BH160" i="51"/>
  <c r="BG160" i="51"/>
  <c r="BF160" i="51"/>
  <c r="T160" i="51"/>
  <c r="R160" i="51"/>
  <c r="P160" i="51"/>
  <c r="BI159" i="51"/>
  <c r="BH159" i="51"/>
  <c r="BG159" i="51"/>
  <c r="BF159" i="51"/>
  <c r="T159" i="51"/>
  <c r="R159" i="51"/>
  <c r="P159" i="51"/>
  <c r="BI158" i="51"/>
  <c r="BH158" i="51"/>
  <c r="BG158" i="51"/>
  <c r="BF158" i="51"/>
  <c r="T158" i="51"/>
  <c r="R158" i="51"/>
  <c r="P158" i="51"/>
  <c r="BI157" i="51"/>
  <c r="BH157" i="51"/>
  <c r="BG157" i="51"/>
  <c r="BF157" i="51"/>
  <c r="T157" i="51"/>
  <c r="R157" i="51"/>
  <c r="P157" i="51"/>
  <c r="BI156" i="51"/>
  <c r="BH156" i="51"/>
  <c r="BG156" i="51"/>
  <c r="BF156" i="51"/>
  <c r="T156" i="51"/>
  <c r="R156" i="51"/>
  <c r="P156" i="51"/>
  <c r="BI155" i="51"/>
  <c r="BH155" i="51"/>
  <c r="BG155" i="51"/>
  <c r="BF155" i="51"/>
  <c r="T155" i="51"/>
  <c r="R155" i="51"/>
  <c r="P155" i="51"/>
  <c r="BI154" i="51"/>
  <c r="BH154" i="51"/>
  <c r="BG154" i="51"/>
  <c r="BF154" i="51"/>
  <c r="T154" i="51"/>
  <c r="R154" i="51"/>
  <c r="P154" i="51"/>
  <c r="BI153" i="51"/>
  <c r="BH153" i="51"/>
  <c r="BG153" i="51"/>
  <c r="BF153" i="51"/>
  <c r="T153" i="51"/>
  <c r="R153" i="51"/>
  <c r="P153" i="51"/>
  <c r="BI152" i="51"/>
  <c r="BH152" i="51"/>
  <c r="BG152" i="51"/>
  <c r="BF152" i="51"/>
  <c r="T152" i="51"/>
  <c r="R152" i="51"/>
  <c r="P152" i="51"/>
  <c r="BI151" i="51"/>
  <c r="BH151" i="51"/>
  <c r="BG151" i="51"/>
  <c r="BF151" i="51"/>
  <c r="T151" i="51"/>
  <c r="R151" i="51"/>
  <c r="P151"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39" i="51"/>
  <c r="BH139" i="51"/>
  <c r="BG139" i="51"/>
  <c r="BF139" i="51"/>
  <c r="T139" i="51"/>
  <c r="R139" i="51"/>
  <c r="P139"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F122" i="51"/>
  <c r="E120" i="51"/>
  <c r="F93" i="51"/>
  <c r="E91" i="51"/>
  <c r="J28" i="51"/>
  <c r="E28" i="51"/>
  <c r="J96" i="51" s="1"/>
  <c r="J27" i="51"/>
  <c r="J25" i="51"/>
  <c r="E25" i="51"/>
  <c r="J124" i="51" s="1"/>
  <c r="J24" i="51"/>
  <c r="J22" i="51"/>
  <c r="E22" i="51"/>
  <c r="F125" i="51" s="1"/>
  <c r="J21" i="51"/>
  <c r="J19" i="51"/>
  <c r="E19" i="51"/>
  <c r="F124" i="51" s="1"/>
  <c r="J18" i="51"/>
  <c r="J16" i="51"/>
  <c r="J93" i="51"/>
  <c r="E7" i="51"/>
  <c r="E85" i="51"/>
  <c r="J41" i="50"/>
  <c r="J40" i="50"/>
  <c r="AY157" i="1" s="1"/>
  <c r="J39" i="50"/>
  <c r="AX157" i="1"/>
  <c r="BI255" i="50"/>
  <c r="BH255" i="50"/>
  <c r="BG255" i="50"/>
  <c r="BF255" i="50"/>
  <c r="T255" i="50"/>
  <c r="R255" i="50"/>
  <c r="P255" i="50"/>
  <c r="BI254" i="50"/>
  <c r="BH254" i="50"/>
  <c r="BG254" i="50"/>
  <c r="BF254" i="50"/>
  <c r="T254" i="50"/>
  <c r="R254" i="50"/>
  <c r="P254" i="50"/>
  <c r="BI252" i="50"/>
  <c r="BH252" i="50"/>
  <c r="BG252" i="50"/>
  <c r="BF252" i="50"/>
  <c r="T252" i="50"/>
  <c r="R252" i="50"/>
  <c r="P252" i="50"/>
  <c r="BI251" i="50"/>
  <c r="BH251" i="50"/>
  <c r="BG251" i="50"/>
  <c r="BF251" i="50"/>
  <c r="T251" i="50"/>
  <c r="R251" i="50"/>
  <c r="P251" i="50"/>
  <c r="BI250" i="50"/>
  <c r="BH250" i="50"/>
  <c r="BG250" i="50"/>
  <c r="BF250" i="50"/>
  <c r="T250" i="50"/>
  <c r="R250" i="50"/>
  <c r="P250" i="50"/>
  <c r="BI249" i="50"/>
  <c r="BH249" i="50"/>
  <c r="BG249" i="50"/>
  <c r="BF249" i="50"/>
  <c r="T249" i="50"/>
  <c r="R249" i="50"/>
  <c r="P249" i="50"/>
  <c r="BI248" i="50"/>
  <c r="BH248" i="50"/>
  <c r="BG248" i="50"/>
  <c r="BF248" i="50"/>
  <c r="T248" i="50"/>
  <c r="R248" i="50"/>
  <c r="P248" i="50"/>
  <c r="BI247" i="50"/>
  <c r="BH247" i="50"/>
  <c r="BG247" i="50"/>
  <c r="BF247" i="50"/>
  <c r="T247" i="50"/>
  <c r="R247" i="50"/>
  <c r="P247" i="50"/>
  <c r="BI246" i="50"/>
  <c r="BH246" i="50"/>
  <c r="BG246" i="50"/>
  <c r="BF246" i="50"/>
  <c r="T246" i="50"/>
  <c r="R246" i="50"/>
  <c r="P246" i="50"/>
  <c r="BI245" i="50"/>
  <c r="BH245" i="50"/>
  <c r="BG245" i="50"/>
  <c r="BF245" i="50"/>
  <c r="T245" i="50"/>
  <c r="R245" i="50"/>
  <c r="P245" i="50"/>
  <c r="BI243" i="50"/>
  <c r="BH243" i="50"/>
  <c r="BG243" i="50"/>
  <c r="BF243" i="50"/>
  <c r="T243" i="50"/>
  <c r="R243" i="50"/>
  <c r="P243" i="50"/>
  <c r="BI242" i="50"/>
  <c r="BH242" i="50"/>
  <c r="BG242" i="50"/>
  <c r="BF242" i="50"/>
  <c r="T242" i="50"/>
  <c r="R242" i="50"/>
  <c r="P242" i="50"/>
  <c r="BI241" i="50"/>
  <c r="BH241" i="50"/>
  <c r="BG241" i="50"/>
  <c r="BF241" i="50"/>
  <c r="T241" i="50"/>
  <c r="R241" i="50"/>
  <c r="P241" i="50"/>
  <c r="BI239" i="50"/>
  <c r="BH239" i="50"/>
  <c r="BG239" i="50"/>
  <c r="BF239" i="50"/>
  <c r="T239" i="50"/>
  <c r="R239" i="50"/>
  <c r="P239" i="50"/>
  <c r="BI238" i="50"/>
  <c r="BH238" i="50"/>
  <c r="BG238" i="50"/>
  <c r="BF238" i="50"/>
  <c r="T238" i="50"/>
  <c r="R238" i="50"/>
  <c r="P238" i="50"/>
  <c r="BI237" i="50"/>
  <c r="BH237" i="50"/>
  <c r="BG237" i="50"/>
  <c r="BF237" i="50"/>
  <c r="T237" i="50"/>
  <c r="R237" i="50"/>
  <c r="P237" i="50"/>
  <c r="BI235" i="50"/>
  <c r="BH235" i="50"/>
  <c r="BG235" i="50"/>
  <c r="BF235" i="50"/>
  <c r="T235" i="50"/>
  <c r="R235" i="50"/>
  <c r="P235" i="50"/>
  <c r="BI234" i="50"/>
  <c r="BH234" i="50"/>
  <c r="BG234" i="50"/>
  <c r="BF234" i="50"/>
  <c r="T234" i="50"/>
  <c r="R234" i="50"/>
  <c r="P234" i="50"/>
  <c r="BI233" i="50"/>
  <c r="BH233" i="50"/>
  <c r="BG233" i="50"/>
  <c r="BF233" i="50"/>
  <c r="T233" i="50"/>
  <c r="R233" i="50"/>
  <c r="P233" i="50"/>
  <c r="BI232" i="50"/>
  <c r="BH232" i="50"/>
  <c r="BG232" i="50"/>
  <c r="BF232" i="50"/>
  <c r="T232" i="50"/>
  <c r="R232" i="50"/>
  <c r="P232" i="50"/>
  <c r="BI231" i="50"/>
  <c r="BH231" i="50"/>
  <c r="BG231" i="50"/>
  <c r="BF231" i="50"/>
  <c r="T231" i="50"/>
  <c r="R231" i="50"/>
  <c r="P231" i="50"/>
  <c r="BI230" i="50"/>
  <c r="BH230" i="50"/>
  <c r="BG230" i="50"/>
  <c r="BF230" i="50"/>
  <c r="T230" i="50"/>
  <c r="R230" i="50"/>
  <c r="P230" i="50"/>
  <c r="BI228" i="50"/>
  <c r="BH228" i="50"/>
  <c r="BG228" i="50"/>
  <c r="BF228" i="50"/>
  <c r="T228" i="50"/>
  <c r="T227" i="50"/>
  <c r="R228" i="50"/>
  <c r="R227" i="50" s="1"/>
  <c r="P228" i="50"/>
  <c r="P227" i="50"/>
  <c r="BI226" i="50"/>
  <c r="BH226" i="50"/>
  <c r="BG226" i="50"/>
  <c r="BF226" i="50"/>
  <c r="T226" i="50"/>
  <c r="R226" i="50"/>
  <c r="P226" i="50"/>
  <c r="BI225" i="50"/>
  <c r="BH225" i="50"/>
  <c r="BG225" i="50"/>
  <c r="BF225" i="50"/>
  <c r="T225" i="50"/>
  <c r="R225" i="50"/>
  <c r="P225" i="50"/>
  <c r="BI224" i="50"/>
  <c r="BH224" i="50"/>
  <c r="BG224" i="50"/>
  <c r="BF224" i="50"/>
  <c r="T224" i="50"/>
  <c r="R224" i="50"/>
  <c r="P224" i="50"/>
  <c r="BI222" i="50"/>
  <c r="BH222" i="50"/>
  <c r="BG222" i="50"/>
  <c r="BF222" i="50"/>
  <c r="T222" i="50"/>
  <c r="R222" i="50"/>
  <c r="P222" i="50"/>
  <c r="BI221" i="50"/>
  <c r="BH221" i="50"/>
  <c r="BG221" i="50"/>
  <c r="BF221" i="50"/>
  <c r="T221" i="50"/>
  <c r="R221" i="50"/>
  <c r="P221" i="50"/>
  <c r="BI220" i="50"/>
  <c r="BH220" i="50"/>
  <c r="BG220" i="50"/>
  <c r="BF220" i="50"/>
  <c r="T220" i="50"/>
  <c r="R220" i="50"/>
  <c r="P220" i="50"/>
  <c r="BI219" i="50"/>
  <c r="BH219" i="50"/>
  <c r="BG219" i="50"/>
  <c r="BF219" i="50"/>
  <c r="T219" i="50"/>
  <c r="R219" i="50"/>
  <c r="P219" i="50"/>
  <c r="BI218" i="50"/>
  <c r="BH218" i="50"/>
  <c r="BG218" i="50"/>
  <c r="BF218" i="50"/>
  <c r="T218" i="50"/>
  <c r="R218" i="50"/>
  <c r="P218" i="50"/>
  <c r="BI217" i="50"/>
  <c r="BH217" i="50"/>
  <c r="BG217" i="50"/>
  <c r="BF217" i="50"/>
  <c r="T217" i="50"/>
  <c r="R217" i="50"/>
  <c r="P217" i="50"/>
  <c r="BI216" i="50"/>
  <c r="BH216" i="50"/>
  <c r="BG216" i="50"/>
  <c r="BF216" i="50"/>
  <c r="T216" i="50"/>
  <c r="R216" i="50"/>
  <c r="P216" i="50"/>
  <c r="BI215" i="50"/>
  <c r="BH215" i="50"/>
  <c r="BG215" i="50"/>
  <c r="BF215" i="50"/>
  <c r="T215" i="50"/>
  <c r="R215" i="50"/>
  <c r="P215" i="50"/>
  <c r="BI214" i="50"/>
  <c r="BH214" i="50"/>
  <c r="BG214" i="50"/>
  <c r="BF214" i="50"/>
  <c r="T214" i="50"/>
  <c r="R214" i="50"/>
  <c r="P214" i="50"/>
  <c r="BI213" i="50"/>
  <c r="BH213" i="50"/>
  <c r="BG213" i="50"/>
  <c r="BF213" i="50"/>
  <c r="T213" i="50"/>
  <c r="R213" i="50"/>
  <c r="P213" i="50"/>
  <c r="BI212" i="50"/>
  <c r="BH212" i="50"/>
  <c r="BG212" i="50"/>
  <c r="BF212" i="50"/>
  <c r="T212" i="50"/>
  <c r="R212" i="50"/>
  <c r="P212" i="50"/>
  <c r="BI211" i="50"/>
  <c r="BH211" i="50"/>
  <c r="BG211" i="50"/>
  <c r="BF211" i="50"/>
  <c r="T211" i="50"/>
  <c r="R211" i="50"/>
  <c r="P211" i="50"/>
  <c r="BI210" i="50"/>
  <c r="BH210" i="50"/>
  <c r="BG210" i="50"/>
  <c r="BF210" i="50"/>
  <c r="T210" i="50"/>
  <c r="R210" i="50"/>
  <c r="P210" i="50"/>
  <c r="BI209" i="50"/>
  <c r="BH209" i="50"/>
  <c r="BG209" i="50"/>
  <c r="BF209" i="50"/>
  <c r="T209" i="50"/>
  <c r="R209" i="50"/>
  <c r="P209" i="50"/>
  <c r="BI208" i="50"/>
  <c r="BH208" i="50"/>
  <c r="BG208" i="50"/>
  <c r="BF208" i="50"/>
  <c r="T208" i="50"/>
  <c r="R208" i="50"/>
  <c r="P208" i="50"/>
  <c r="BI207" i="50"/>
  <c r="BH207" i="50"/>
  <c r="BG207" i="50"/>
  <c r="BF207" i="50"/>
  <c r="T207" i="50"/>
  <c r="R207" i="50"/>
  <c r="P207" i="50"/>
  <c r="BI206" i="50"/>
  <c r="BH206" i="50"/>
  <c r="BG206" i="50"/>
  <c r="BF206" i="50"/>
  <c r="T206" i="50"/>
  <c r="R206" i="50"/>
  <c r="P206" i="50"/>
  <c r="BI205" i="50"/>
  <c r="BH205" i="50"/>
  <c r="BG205" i="50"/>
  <c r="BF205" i="50"/>
  <c r="T205" i="50"/>
  <c r="R205" i="50"/>
  <c r="P205" i="50"/>
  <c r="BI204" i="50"/>
  <c r="BH204" i="50"/>
  <c r="BG204" i="50"/>
  <c r="BF204" i="50"/>
  <c r="T204" i="50"/>
  <c r="R204" i="50"/>
  <c r="P204" i="50"/>
  <c r="BI203" i="50"/>
  <c r="BH203" i="50"/>
  <c r="BG203" i="50"/>
  <c r="BF203" i="50"/>
  <c r="T203" i="50"/>
  <c r="R203" i="50"/>
  <c r="P203" i="50"/>
  <c r="BI202" i="50"/>
  <c r="BH202" i="50"/>
  <c r="BG202" i="50"/>
  <c r="BF202" i="50"/>
  <c r="T202" i="50"/>
  <c r="R202" i="50"/>
  <c r="P202" i="50"/>
  <c r="BI201" i="50"/>
  <c r="BH201" i="50"/>
  <c r="BG201" i="50"/>
  <c r="BF201" i="50"/>
  <c r="T201" i="50"/>
  <c r="R201" i="50"/>
  <c r="P201" i="50"/>
  <c r="BI200" i="50"/>
  <c r="BH200" i="50"/>
  <c r="BG200" i="50"/>
  <c r="BF200" i="50"/>
  <c r="T200" i="50"/>
  <c r="R200" i="50"/>
  <c r="P200" i="50"/>
  <c r="BI197" i="50"/>
  <c r="BH197" i="50"/>
  <c r="BG197" i="50"/>
  <c r="BF197" i="50"/>
  <c r="T197" i="50"/>
  <c r="R197" i="50"/>
  <c r="P197" i="50"/>
  <c r="BI195" i="50"/>
  <c r="BH195" i="50"/>
  <c r="BG195" i="50"/>
  <c r="BF195" i="50"/>
  <c r="T195" i="50"/>
  <c r="R195" i="50"/>
  <c r="P195" i="50"/>
  <c r="BI193" i="50"/>
  <c r="BH193" i="50"/>
  <c r="BG193" i="50"/>
  <c r="BF193" i="50"/>
  <c r="T193" i="50"/>
  <c r="R193" i="50"/>
  <c r="P193" i="50"/>
  <c r="BI191" i="50"/>
  <c r="BH191" i="50"/>
  <c r="BG191" i="50"/>
  <c r="BF191" i="50"/>
  <c r="T191" i="50"/>
  <c r="R191" i="50"/>
  <c r="P191" i="50"/>
  <c r="BI190" i="50"/>
  <c r="BH190" i="50"/>
  <c r="BG190" i="50"/>
  <c r="BF190" i="50"/>
  <c r="T190" i="50"/>
  <c r="R190" i="50"/>
  <c r="P190" i="50"/>
  <c r="BI189" i="50"/>
  <c r="BH189" i="50"/>
  <c r="BG189" i="50"/>
  <c r="BF189" i="50"/>
  <c r="T189" i="50"/>
  <c r="R189" i="50"/>
  <c r="P189" i="50"/>
  <c r="BI188" i="50"/>
  <c r="BH188" i="50"/>
  <c r="BG188" i="50"/>
  <c r="BF188" i="50"/>
  <c r="T188" i="50"/>
  <c r="R188" i="50"/>
  <c r="P188" i="50"/>
  <c r="BI187" i="50"/>
  <c r="BH187" i="50"/>
  <c r="BG187" i="50"/>
  <c r="BF187" i="50"/>
  <c r="T187" i="50"/>
  <c r="R187" i="50"/>
  <c r="P187" i="50"/>
  <c r="BI186" i="50"/>
  <c r="BH186" i="50"/>
  <c r="BG186" i="50"/>
  <c r="BF186" i="50"/>
  <c r="T186" i="50"/>
  <c r="R186" i="50"/>
  <c r="P186" i="50"/>
  <c r="BI185" i="50"/>
  <c r="BH185" i="50"/>
  <c r="BG185" i="50"/>
  <c r="BF185" i="50"/>
  <c r="T185" i="50"/>
  <c r="R185" i="50"/>
  <c r="P185" i="50"/>
  <c r="BI183" i="50"/>
  <c r="BH183" i="50"/>
  <c r="BG183" i="50"/>
  <c r="BF183" i="50"/>
  <c r="T183" i="50"/>
  <c r="R183" i="50"/>
  <c r="P183" i="50"/>
  <c r="BI182" i="50"/>
  <c r="BH182" i="50"/>
  <c r="BG182" i="50"/>
  <c r="BF182" i="50"/>
  <c r="T182" i="50"/>
  <c r="R182" i="50"/>
  <c r="P182" i="50"/>
  <c r="BI181" i="50"/>
  <c r="BH181" i="50"/>
  <c r="BG181" i="50"/>
  <c r="BF181" i="50"/>
  <c r="T181" i="50"/>
  <c r="R181" i="50"/>
  <c r="P181" i="50"/>
  <c r="BI180" i="50"/>
  <c r="BH180" i="50"/>
  <c r="BG180" i="50"/>
  <c r="BF180" i="50"/>
  <c r="T180" i="50"/>
  <c r="R180" i="50"/>
  <c r="P180" i="50"/>
  <c r="BI179" i="50"/>
  <c r="BH179" i="50"/>
  <c r="BG179" i="50"/>
  <c r="BF179" i="50"/>
  <c r="T179" i="50"/>
  <c r="R179" i="50"/>
  <c r="P179" i="50"/>
  <c r="BI178" i="50"/>
  <c r="BH178" i="50"/>
  <c r="BG178" i="50"/>
  <c r="BF178" i="50"/>
  <c r="T178" i="50"/>
  <c r="R178" i="50"/>
  <c r="P178" i="50"/>
  <c r="BI177" i="50"/>
  <c r="BH177" i="50"/>
  <c r="BG177" i="50"/>
  <c r="BF177" i="50"/>
  <c r="T177" i="50"/>
  <c r="R177" i="50"/>
  <c r="P177" i="50"/>
  <c r="BI176" i="50"/>
  <c r="BH176" i="50"/>
  <c r="BG176" i="50"/>
  <c r="BF176" i="50"/>
  <c r="T176" i="50"/>
  <c r="R176" i="50"/>
  <c r="P176" i="50"/>
  <c r="BI175" i="50"/>
  <c r="BH175" i="50"/>
  <c r="BG175" i="50"/>
  <c r="BF175" i="50"/>
  <c r="T175" i="50"/>
  <c r="R175" i="50"/>
  <c r="P175" i="50"/>
  <c r="BI174" i="50"/>
  <c r="BH174" i="50"/>
  <c r="BG174" i="50"/>
  <c r="BF174" i="50"/>
  <c r="T174" i="50"/>
  <c r="R174" i="50"/>
  <c r="P174" i="50"/>
  <c r="BI173" i="50"/>
  <c r="BH173" i="50"/>
  <c r="BG173" i="50"/>
  <c r="BF173" i="50"/>
  <c r="T173" i="50"/>
  <c r="R173" i="50"/>
  <c r="P173" i="50"/>
  <c r="BI172" i="50"/>
  <c r="BH172" i="50"/>
  <c r="BG172" i="50"/>
  <c r="BF172" i="50"/>
  <c r="T172" i="50"/>
  <c r="R172" i="50"/>
  <c r="P172" i="50"/>
  <c r="BI171" i="50"/>
  <c r="BH171" i="50"/>
  <c r="BG171" i="50"/>
  <c r="BF171" i="50"/>
  <c r="T171" i="50"/>
  <c r="R171" i="50"/>
  <c r="P171" i="50"/>
  <c r="BI170" i="50"/>
  <c r="BH170" i="50"/>
  <c r="BG170" i="50"/>
  <c r="BF170" i="50"/>
  <c r="T170" i="50"/>
  <c r="R170" i="50"/>
  <c r="P170" i="50"/>
  <c r="BI168" i="50"/>
  <c r="BH168" i="50"/>
  <c r="BG168" i="50"/>
  <c r="BF168" i="50"/>
  <c r="T168" i="50"/>
  <c r="R168" i="50"/>
  <c r="P168" i="50"/>
  <c r="BI166" i="50"/>
  <c r="BH166" i="50"/>
  <c r="BG166" i="50"/>
  <c r="BF166" i="50"/>
  <c r="T166" i="50"/>
  <c r="R166" i="50"/>
  <c r="P166" i="50"/>
  <c r="BI164" i="50"/>
  <c r="BH164" i="50"/>
  <c r="BG164" i="50"/>
  <c r="BF164" i="50"/>
  <c r="T164" i="50"/>
  <c r="R164" i="50"/>
  <c r="P164" i="50"/>
  <c r="BI163" i="50"/>
  <c r="BH163" i="50"/>
  <c r="BG163" i="50"/>
  <c r="BF163" i="50"/>
  <c r="T163" i="50"/>
  <c r="R163" i="50"/>
  <c r="P163" i="50"/>
  <c r="BI162" i="50"/>
  <c r="BH162" i="50"/>
  <c r="BG162" i="50"/>
  <c r="BF162" i="50"/>
  <c r="T162" i="50"/>
  <c r="R162" i="50"/>
  <c r="P162" i="50"/>
  <c r="BI161" i="50"/>
  <c r="BH161" i="50"/>
  <c r="BG161" i="50"/>
  <c r="BF161" i="50"/>
  <c r="T161" i="50"/>
  <c r="R161" i="50"/>
  <c r="P161" i="50"/>
  <c r="BI160" i="50"/>
  <c r="BH160" i="50"/>
  <c r="BG160" i="50"/>
  <c r="BF160" i="50"/>
  <c r="T160" i="50"/>
  <c r="R160" i="50"/>
  <c r="P160" i="50"/>
  <c r="BI159" i="50"/>
  <c r="BH159" i="50"/>
  <c r="BG159" i="50"/>
  <c r="BF159" i="50"/>
  <c r="T159" i="50"/>
  <c r="R159" i="50"/>
  <c r="P159" i="50"/>
  <c r="BI158" i="50"/>
  <c r="BH158" i="50"/>
  <c r="BG158" i="50"/>
  <c r="BF158" i="50"/>
  <c r="T158" i="50"/>
  <c r="R158" i="50"/>
  <c r="P158" i="50"/>
  <c r="BI157" i="50"/>
  <c r="BH157" i="50"/>
  <c r="BG157" i="50"/>
  <c r="BF157" i="50"/>
  <c r="T157" i="50"/>
  <c r="R157" i="50"/>
  <c r="P157" i="50"/>
  <c r="BI156" i="50"/>
  <c r="BH156" i="50"/>
  <c r="BG156" i="50"/>
  <c r="BF156" i="50"/>
  <c r="T156" i="50"/>
  <c r="R156" i="50"/>
  <c r="P156" i="50"/>
  <c r="BI155" i="50"/>
  <c r="BH155" i="50"/>
  <c r="BG155" i="50"/>
  <c r="BF155" i="50"/>
  <c r="T155" i="50"/>
  <c r="R155" i="50"/>
  <c r="P155" i="50"/>
  <c r="BI154" i="50"/>
  <c r="BH154" i="50"/>
  <c r="BG154" i="50"/>
  <c r="BF154" i="50"/>
  <c r="T154" i="50"/>
  <c r="R154" i="50"/>
  <c r="P154" i="50"/>
  <c r="BI153" i="50"/>
  <c r="BH153" i="50"/>
  <c r="BG153" i="50"/>
  <c r="BF153" i="50"/>
  <c r="T153" i="50"/>
  <c r="R153" i="50"/>
  <c r="P153" i="50"/>
  <c r="BI152" i="50"/>
  <c r="BH152" i="50"/>
  <c r="BG152" i="50"/>
  <c r="BF152" i="50"/>
  <c r="T152" i="50"/>
  <c r="R152" i="50"/>
  <c r="P152" i="50"/>
  <c r="BI151" i="50"/>
  <c r="BH151" i="50"/>
  <c r="BG151" i="50"/>
  <c r="BF151" i="50"/>
  <c r="T151" i="50"/>
  <c r="R151" i="50"/>
  <c r="P151" i="50"/>
  <c r="BI150" i="50"/>
  <c r="BH150" i="50"/>
  <c r="BG150" i="50"/>
  <c r="BF150" i="50"/>
  <c r="T150" i="50"/>
  <c r="R150" i="50"/>
  <c r="P150" i="50"/>
  <c r="BI149" i="50"/>
  <c r="BH149" i="50"/>
  <c r="BG149" i="50"/>
  <c r="BF149" i="50"/>
  <c r="T149" i="50"/>
  <c r="R149" i="50"/>
  <c r="P149" i="50"/>
  <c r="BI148" i="50"/>
  <c r="BH148" i="50"/>
  <c r="BG148" i="50"/>
  <c r="BF148" i="50"/>
  <c r="T148" i="50"/>
  <c r="R148" i="50"/>
  <c r="P148" i="50"/>
  <c r="BI146" i="50"/>
  <c r="BH146" i="50"/>
  <c r="BG146" i="50"/>
  <c r="BF146" i="50"/>
  <c r="T146" i="50"/>
  <c r="R146" i="50"/>
  <c r="P146" i="50"/>
  <c r="BI145" i="50"/>
  <c r="BH145" i="50"/>
  <c r="BG145" i="50"/>
  <c r="BF145" i="50"/>
  <c r="T145" i="50"/>
  <c r="R145" i="50"/>
  <c r="P145" i="50"/>
  <c r="BI144" i="50"/>
  <c r="BH144" i="50"/>
  <c r="BG144" i="50"/>
  <c r="BF144" i="50"/>
  <c r="T144" i="50"/>
  <c r="R144" i="50"/>
  <c r="P144" i="50"/>
  <c r="BI143" i="50"/>
  <c r="BH143" i="50"/>
  <c r="BG143" i="50"/>
  <c r="BF143" i="50"/>
  <c r="T143" i="50"/>
  <c r="R143" i="50"/>
  <c r="P143" i="50"/>
  <c r="BI142" i="50"/>
  <c r="BH142" i="50"/>
  <c r="BG142" i="50"/>
  <c r="BF142" i="50"/>
  <c r="T142" i="50"/>
  <c r="R142" i="50"/>
  <c r="P142" i="50"/>
  <c r="BI141" i="50"/>
  <c r="BH141" i="50"/>
  <c r="BG141" i="50"/>
  <c r="BF141" i="50"/>
  <c r="T141" i="50"/>
  <c r="R141" i="50"/>
  <c r="P141" i="50"/>
  <c r="BI140" i="50"/>
  <c r="BH140" i="50"/>
  <c r="BG140" i="50"/>
  <c r="BF140" i="50"/>
  <c r="T140" i="50"/>
  <c r="R140" i="50"/>
  <c r="P140" i="50"/>
  <c r="BI139" i="50"/>
  <c r="BH139" i="50"/>
  <c r="BG139" i="50"/>
  <c r="BF139" i="50"/>
  <c r="T139" i="50"/>
  <c r="R139" i="50"/>
  <c r="P139" i="50"/>
  <c r="BI138" i="50"/>
  <c r="BH138" i="50"/>
  <c r="BG138" i="50"/>
  <c r="BF138" i="50"/>
  <c r="T138" i="50"/>
  <c r="R138" i="50"/>
  <c r="P138" i="50"/>
  <c r="F130" i="50"/>
  <c r="E128" i="50"/>
  <c r="F93" i="50"/>
  <c r="E91" i="50"/>
  <c r="J28" i="50"/>
  <c r="E28" i="50"/>
  <c r="J133" i="50"/>
  <c r="J27" i="50"/>
  <c r="J25" i="50"/>
  <c r="E25" i="50"/>
  <c r="J95" i="50"/>
  <c r="J24" i="50"/>
  <c r="J22" i="50"/>
  <c r="E22" i="50"/>
  <c r="F133" i="50"/>
  <c r="J21" i="50"/>
  <c r="J19" i="50"/>
  <c r="E19" i="50"/>
  <c r="F132" i="50"/>
  <c r="J18" i="50"/>
  <c r="J16" i="50"/>
  <c r="J93" i="50"/>
  <c r="E7" i="50"/>
  <c r="E122" i="50" s="1"/>
  <c r="J41" i="49"/>
  <c r="J40" i="49"/>
  <c r="AY156" i="1"/>
  <c r="J39" i="49"/>
  <c r="AX156" i="1"/>
  <c r="BI247" i="49"/>
  <c r="BH247" i="49"/>
  <c r="BG247" i="49"/>
  <c r="BF247" i="49"/>
  <c r="T247" i="49"/>
  <c r="R247" i="49"/>
  <c r="P247" i="49"/>
  <c r="BI246" i="49"/>
  <c r="BH246" i="49"/>
  <c r="BG246" i="49"/>
  <c r="BF246" i="49"/>
  <c r="T246" i="49"/>
  <c r="R246" i="49"/>
  <c r="P246" i="49"/>
  <c r="BI245" i="49"/>
  <c r="BH245" i="49"/>
  <c r="BG245" i="49"/>
  <c r="BF245" i="49"/>
  <c r="T245" i="49"/>
  <c r="R245" i="49"/>
  <c r="P245" i="49"/>
  <c r="BI244" i="49"/>
  <c r="BH244" i="49"/>
  <c r="BG244" i="49"/>
  <c r="BF244" i="49"/>
  <c r="T244" i="49"/>
  <c r="R244" i="49"/>
  <c r="P244" i="49"/>
  <c r="BI243" i="49"/>
  <c r="BH243" i="49"/>
  <c r="BG243" i="49"/>
  <c r="BF243" i="49"/>
  <c r="T243" i="49"/>
  <c r="R243" i="49"/>
  <c r="P243" i="49"/>
  <c r="BI242" i="49"/>
  <c r="BH242" i="49"/>
  <c r="BG242" i="49"/>
  <c r="BF242" i="49"/>
  <c r="T242" i="49"/>
  <c r="R242" i="49"/>
  <c r="P242" i="49"/>
  <c r="BI241" i="49"/>
  <c r="BH241" i="49"/>
  <c r="BG241" i="49"/>
  <c r="BF241" i="49"/>
  <c r="T241" i="49"/>
  <c r="R241" i="49"/>
  <c r="P241" i="49"/>
  <c r="BI240" i="49"/>
  <c r="BH240" i="49"/>
  <c r="BG240" i="49"/>
  <c r="BF240" i="49"/>
  <c r="T240" i="49"/>
  <c r="R240" i="49"/>
  <c r="P240" i="49"/>
  <c r="BI239" i="49"/>
  <c r="BH239" i="49"/>
  <c r="BG239" i="49"/>
  <c r="BF239" i="49"/>
  <c r="T239" i="49"/>
  <c r="R239" i="49"/>
  <c r="P239" i="49"/>
  <c r="BI238" i="49"/>
  <c r="BH238" i="49"/>
  <c r="BG238" i="49"/>
  <c r="BF238" i="49"/>
  <c r="T238" i="49"/>
  <c r="R238" i="49"/>
  <c r="P238" i="49"/>
  <c r="BI237" i="49"/>
  <c r="BH237" i="49"/>
  <c r="BG237" i="49"/>
  <c r="BF237" i="49"/>
  <c r="T237" i="49"/>
  <c r="R237" i="49"/>
  <c r="P237" i="49"/>
  <c r="BI236" i="49"/>
  <c r="BH236" i="49"/>
  <c r="BG236" i="49"/>
  <c r="BF236" i="49"/>
  <c r="T236" i="49"/>
  <c r="R236" i="49"/>
  <c r="P236" i="49"/>
  <c r="BI235" i="49"/>
  <c r="BH235" i="49"/>
  <c r="BG235" i="49"/>
  <c r="BF235" i="49"/>
  <c r="T235" i="49"/>
  <c r="R235" i="49"/>
  <c r="P235" i="49"/>
  <c r="BI234" i="49"/>
  <c r="BH234" i="49"/>
  <c r="BG234" i="49"/>
  <c r="BF234" i="49"/>
  <c r="T234" i="49"/>
  <c r="R234" i="49"/>
  <c r="P234" i="49"/>
  <c r="BI233" i="49"/>
  <c r="BH233" i="49"/>
  <c r="BG233" i="49"/>
  <c r="BF233" i="49"/>
  <c r="T233" i="49"/>
  <c r="R233" i="49"/>
  <c r="P233" i="49"/>
  <c r="BI231" i="49"/>
  <c r="BH231" i="49"/>
  <c r="BG231" i="49"/>
  <c r="BF231" i="49"/>
  <c r="T231" i="49"/>
  <c r="R231" i="49"/>
  <c r="P231" i="49"/>
  <c r="BI230" i="49"/>
  <c r="BH230" i="49"/>
  <c r="BG230" i="49"/>
  <c r="BF230" i="49"/>
  <c r="T230" i="49"/>
  <c r="R230" i="49"/>
  <c r="P230" i="49"/>
  <c r="BI228" i="49"/>
  <c r="BH228" i="49"/>
  <c r="BG228" i="49"/>
  <c r="BF228" i="49"/>
  <c r="T228" i="49"/>
  <c r="T227" i="49"/>
  <c r="R228" i="49"/>
  <c r="R227" i="49" s="1"/>
  <c r="P228" i="49"/>
  <c r="P227" i="49"/>
  <c r="BI226" i="49"/>
  <c r="BH226" i="49"/>
  <c r="BG226" i="49"/>
  <c r="BF226" i="49"/>
  <c r="T226" i="49"/>
  <c r="R226" i="49"/>
  <c r="P226" i="49"/>
  <c r="BI225" i="49"/>
  <c r="BH225" i="49"/>
  <c r="BG225" i="49"/>
  <c r="BF225" i="49"/>
  <c r="T225" i="49"/>
  <c r="R225" i="49"/>
  <c r="P225" i="49"/>
  <c r="BI224" i="49"/>
  <c r="BH224" i="49"/>
  <c r="BG224" i="49"/>
  <c r="BF224" i="49"/>
  <c r="T224" i="49"/>
  <c r="R224" i="49"/>
  <c r="P224" i="49"/>
  <c r="BI223" i="49"/>
  <c r="BH223" i="49"/>
  <c r="BG223" i="49"/>
  <c r="BF223" i="49"/>
  <c r="T223" i="49"/>
  <c r="R223" i="49"/>
  <c r="P223" i="49"/>
  <c r="BI222" i="49"/>
  <c r="BH222" i="49"/>
  <c r="BG222" i="49"/>
  <c r="BF222" i="49"/>
  <c r="T222" i="49"/>
  <c r="R222" i="49"/>
  <c r="P222" i="49"/>
  <c r="BI221" i="49"/>
  <c r="BH221" i="49"/>
  <c r="BG221" i="49"/>
  <c r="BF221" i="49"/>
  <c r="T221" i="49"/>
  <c r="R221" i="49"/>
  <c r="P221" i="49"/>
  <c r="BI220" i="49"/>
  <c r="BH220" i="49"/>
  <c r="BG220" i="49"/>
  <c r="BF220" i="49"/>
  <c r="T220" i="49"/>
  <c r="R220" i="49"/>
  <c r="P220" i="49"/>
  <c r="BI219" i="49"/>
  <c r="BH219" i="49"/>
  <c r="BG219" i="49"/>
  <c r="BF219" i="49"/>
  <c r="T219" i="49"/>
  <c r="R219" i="49"/>
  <c r="P219" i="49"/>
  <c r="BI218" i="49"/>
  <c r="BH218" i="49"/>
  <c r="BG218" i="49"/>
  <c r="BF218" i="49"/>
  <c r="T218" i="49"/>
  <c r="R218" i="49"/>
  <c r="P218" i="49"/>
  <c r="BI217" i="49"/>
  <c r="BH217" i="49"/>
  <c r="BG217" i="49"/>
  <c r="BF217" i="49"/>
  <c r="T217" i="49"/>
  <c r="R217" i="49"/>
  <c r="P217" i="49"/>
  <c r="BI216" i="49"/>
  <c r="BH216" i="49"/>
  <c r="BG216" i="49"/>
  <c r="BF216" i="49"/>
  <c r="T216" i="49"/>
  <c r="R216" i="49"/>
  <c r="P216" i="49"/>
  <c r="BI215" i="49"/>
  <c r="BH215" i="49"/>
  <c r="BG215" i="49"/>
  <c r="BF215" i="49"/>
  <c r="T215" i="49"/>
  <c r="R215" i="49"/>
  <c r="P215" i="49"/>
  <c r="BI214" i="49"/>
  <c r="BH214" i="49"/>
  <c r="BG214" i="49"/>
  <c r="BF214" i="49"/>
  <c r="T214" i="49"/>
  <c r="R214" i="49"/>
  <c r="P214" i="49"/>
  <c r="BI213" i="49"/>
  <c r="BH213" i="49"/>
  <c r="BG213" i="49"/>
  <c r="BF213" i="49"/>
  <c r="T213" i="49"/>
  <c r="R213" i="49"/>
  <c r="P213" i="49"/>
  <c r="BI211" i="49"/>
  <c r="BH211" i="49"/>
  <c r="BG211" i="49"/>
  <c r="BF211" i="49"/>
  <c r="T211" i="49"/>
  <c r="R211" i="49"/>
  <c r="P211" i="49"/>
  <c r="BI210" i="49"/>
  <c r="BH210" i="49"/>
  <c r="BG210" i="49"/>
  <c r="BF210" i="49"/>
  <c r="T210" i="49"/>
  <c r="R210" i="49"/>
  <c r="P210" i="49"/>
  <c r="BI209" i="49"/>
  <c r="BH209" i="49"/>
  <c r="BG209" i="49"/>
  <c r="BF209" i="49"/>
  <c r="T209" i="49"/>
  <c r="R209" i="49"/>
  <c r="P209" i="49"/>
  <c r="BI208" i="49"/>
  <c r="BH208" i="49"/>
  <c r="BG208" i="49"/>
  <c r="BF208" i="49"/>
  <c r="T208" i="49"/>
  <c r="R208" i="49"/>
  <c r="P208" i="49"/>
  <c r="BI207" i="49"/>
  <c r="BH207" i="49"/>
  <c r="BG207" i="49"/>
  <c r="BF207" i="49"/>
  <c r="T207" i="49"/>
  <c r="R207" i="49"/>
  <c r="P207" i="49"/>
  <c r="BI206" i="49"/>
  <c r="BH206" i="49"/>
  <c r="BG206" i="49"/>
  <c r="BF206" i="49"/>
  <c r="T206" i="49"/>
  <c r="R206" i="49"/>
  <c r="P206" i="49"/>
  <c r="BI205" i="49"/>
  <c r="BH205" i="49"/>
  <c r="BG205" i="49"/>
  <c r="BF205" i="49"/>
  <c r="T205" i="49"/>
  <c r="R205" i="49"/>
  <c r="P205" i="49"/>
  <c r="BI204" i="49"/>
  <c r="BH204" i="49"/>
  <c r="BG204" i="49"/>
  <c r="BF204" i="49"/>
  <c r="T204" i="49"/>
  <c r="R204" i="49"/>
  <c r="P204" i="49"/>
  <c r="BI203" i="49"/>
  <c r="BH203" i="49"/>
  <c r="BG203" i="49"/>
  <c r="BF203" i="49"/>
  <c r="T203" i="49"/>
  <c r="R203" i="49"/>
  <c r="P203" i="49"/>
  <c r="BI202" i="49"/>
  <c r="BH202" i="49"/>
  <c r="BG202" i="49"/>
  <c r="BF202" i="49"/>
  <c r="T202" i="49"/>
  <c r="R202" i="49"/>
  <c r="P202" i="49"/>
  <c r="BI201" i="49"/>
  <c r="BH201" i="49"/>
  <c r="BG201" i="49"/>
  <c r="BF201" i="49"/>
  <c r="T201" i="49"/>
  <c r="R201" i="49"/>
  <c r="P201" i="49"/>
  <c r="BI199" i="49"/>
  <c r="BH199" i="49"/>
  <c r="BG199" i="49"/>
  <c r="BF199" i="49"/>
  <c r="T199" i="49"/>
  <c r="R199" i="49"/>
  <c r="P199" i="49"/>
  <c r="BI198" i="49"/>
  <c r="BH198" i="49"/>
  <c r="BG198" i="49"/>
  <c r="BF198" i="49"/>
  <c r="T198" i="49"/>
  <c r="R198" i="49"/>
  <c r="P198" i="49"/>
  <c r="BI197" i="49"/>
  <c r="BH197" i="49"/>
  <c r="BG197" i="49"/>
  <c r="BF197" i="49"/>
  <c r="T197" i="49"/>
  <c r="R197" i="49"/>
  <c r="P197" i="49"/>
  <c r="BI196" i="49"/>
  <c r="BH196" i="49"/>
  <c r="BG196" i="49"/>
  <c r="BF196" i="49"/>
  <c r="T196" i="49"/>
  <c r="R196" i="49"/>
  <c r="P196" i="49"/>
  <c r="BI195" i="49"/>
  <c r="BH195" i="49"/>
  <c r="BG195" i="49"/>
  <c r="BF195" i="49"/>
  <c r="T195" i="49"/>
  <c r="R195" i="49"/>
  <c r="P195" i="49"/>
  <c r="BI194" i="49"/>
  <c r="BH194" i="49"/>
  <c r="BG194" i="49"/>
  <c r="BF194" i="49"/>
  <c r="T194" i="49"/>
  <c r="R194" i="49"/>
  <c r="P194" i="49"/>
  <c r="BI193" i="49"/>
  <c r="BH193" i="49"/>
  <c r="BG193" i="49"/>
  <c r="BF193" i="49"/>
  <c r="T193" i="49"/>
  <c r="R193" i="49"/>
  <c r="P193" i="49"/>
  <c r="BI192" i="49"/>
  <c r="BH192" i="49"/>
  <c r="BG192" i="49"/>
  <c r="BF192" i="49"/>
  <c r="T192" i="49"/>
  <c r="R192" i="49"/>
  <c r="P192" i="49"/>
  <c r="BI191" i="49"/>
  <c r="BH191" i="49"/>
  <c r="BG191" i="49"/>
  <c r="BF191" i="49"/>
  <c r="T191" i="49"/>
  <c r="R191" i="49"/>
  <c r="P191" i="49"/>
  <c r="BI190" i="49"/>
  <c r="BH190" i="49"/>
  <c r="BG190" i="49"/>
  <c r="BF190" i="49"/>
  <c r="T190" i="49"/>
  <c r="R190" i="49"/>
  <c r="P190" i="49"/>
  <c r="BI189" i="49"/>
  <c r="BH189" i="49"/>
  <c r="BG189" i="49"/>
  <c r="BF189" i="49"/>
  <c r="T189" i="49"/>
  <c r="R189" i="49"/>
  <c r="P189" i="49"/>
  <c r="BI188" i="49"/>
  <c r="BH188" i="49"/>
  <c r="BG188" i="49"/>
  <c r="BF188" i="49"/>
  <c r="T188" i="49"/>
  <c r="R188" i="49"/>
  <c r="P188" i="49"/>
  <c r="BI187" i="49"/>
  <c r="BH187" i="49"/>
  <c r="BG187" i="49"/>
  <c r="BF187" i="49"/>
  <c r="T187" i="49"/>
  <c r="R187" i="49"/>
  <c r="P187" i="49"/>
  <c r="BI186" i="49"/>
  <c r="BH186" i="49"/>
  <c r="BG186" i="49"/>
  <c r="BF186" i="49"/>
  <c r="T186" i="49"/>
  <c r="R186" i="49"/>
  <c r="P186" i="49"/>
  <c r="BI185" i="49"/>
  <c r="BH185" i="49"/>
  <c r="BG185" i="49"/>
  <c r="BF185" i="49"/>
  <c r="T185" i="49"/>
  <c r="R185" i="49"/>
  <c r="P185" i="49"/>
  <c r="BI184" i="49"/>
  <c r="BH184" i="49"/>
  <c r="BG184" i="49"/>
  <c r="BF184" i="49"/>
  <c r="T184" i="49"/>
  <c r="R184" i="49"/>
  <c r="P184" i="49"/>
  <c r="BI183" i="49"/>
  <c r="BH183" i="49"/>
  <c r="BG183" i="49"/>
  <c r="BF183" i="49"/>
  <c r="T183" i="49"/>
  <c r="R183" i="49"/>
  <c r="P183" i="49"/>
  <c r="BI182" i="49"/>
  <c r="BH182" i="49"/>
  <c r="BG182" i="49"/>
  <c r="BF182" i="49"/>
  <c r="T182" i="49"/>
  <c r="R182" i="49"/>
  <c r="P182" i="49"/>
  <c r="BI181" i="49"/>
  <c r="BH181" i="49"/>
  <c r="BG181" i="49"/>
  <c r="BF181" i="49"/>
  <c r="T181" i="49"/>
  <c r="R181" i="49"/>
  <c r="P181" i="49"/>
  <c r="BI180" i="49"/>
  <c r="BH180" i="49"/>
  <c r="BG180" i="49"/>
  <c r="BF180" i="49"/>
  <c r="T180" i="49"/>
  <c r="R180" i="49"/>
  <c r="P180" i="49"/>
  <c r="BI179" i="49"/>
  <c r="BH179" i="49"/>
  <c r="BG179" i="49"/>
  <c r="BF179" i="49"/>
  <c r="T179" i="49"/>
  <c r="R179" i="49"/>
  <c r="P179" i="49"/>
  <c r="BI178" i="49"/>
  <c r="BH178" i="49"/>
  <c r="BG178" i="49"/>
  <c r="BF178" i="49"/>
  <c r="T178" i="49"/>
  <c r="R178" i="49"/>
  <c r="P178" i="49"/>
  <c r="BI177" i="49"/>
  <c r="BH177" i="49"/>
  <c r="BG177" i="49"/>
  <c r="BF177" i="49"/>
  <c r="T177" i="49"/>
  <c r="R177" i="49"/>
  <c r="P177" i="49"/>
  <c r="BI176" i="49"/>
  <c r="BH176" i="49"/>
  <c r="BG176" i="49"/>
  <c r="BF176" i="49"/>
  <c r="T176" i="49"/>
  <c r="R176" i="49"/>
  <c r="P176" i="49"/>
  <c r="BI175" i="49"/>
  <c r="BH175" i="49"/>
  <c r="BG175" i="49"/>
  <c r="BF175" i="49"/>
  <c r="T175" i="49"/>
  <c r="R175" i="49"/>
  <c r="P175" i="49"/>
  <c r="BI174" i="49"/>
  <c r="BH174" i="49"/>
  <c r="BG174" i="49"/>
  <c r="BF174" i="49"/>
  <c r="T174" i="49"/>
  <c r="R174" i="49"/>
  <c r="P174" i="49"/>
  <c r="BI173" i="49"/>
  <c r="BH173" i="49"/>
  <c r="BG173" i="49"/>
  <c r="BF173" i="49"/>
  <c r="T173" i="49"/>
  <c r="R173" i="49"/>
  <c r="P173" i="49"/>
  <c r="BI172" i="49"/>
  <c r="BH172" i="49"/>
  <c r="BG172" i="49"/>
  <c r="BF172" i="49"/>
  <c r="T172" i="49"/>
  <c r="R172" i="49"/>
  <c r="P172" i="49"/>
  <c r="BI170" i="49"/>
  <c r="BH170" i="49"/>
  <c r="BG170" i="49"/>
  <c r="BF170" i="49"/>
  <c r="T170" i="49"/>
  <c r="R170" i="49"/>
  <c r="P170" i="49"/>
  <c r="BI169" i="49"/>
  <c r="BH169" i="49"/>
  <c r="BG169" i="49"/>
  <c r="BF169" i="49"/>
  <c r="T169" i="49"/>
  <c r="R169" i="49"/>
  <c r="P169" i="49"/>
  <c r="BI168" i="49"/>
  <c r="BH168" i="49"/>
  <c r="BG168" i="49"/>
  <c r="BF168" i="49"/>
  <c r="T168" i="49"/>
  <c r="R168" i="49"/>
  <c r="P168" i="49"/>
  <c r="BI167" i="49"/>
  <c r="BH167" i="49"/>
  <c r="BG167" i="49"/>
  <c r="BF167" i="49"/>
  <c r="T167" i="49"/>
  <c r="R167" i="49"/>
  <c r="P167" i="49"/>
  <c r="BI166" i="49"/>
  <c r="BH166" i="49"/>
  <c r="BG166" i="49"/>
  <c r="BF166" i="49"/>
  <c r="T166" i="49"/>
  <c r="R166" i="49"/>
  <c r="P166" i="49"/>
  <c r="BI165" i="49"/>
  <c r="BH165" i="49"/>
  <c r="BG165" i="49"/>
  <c r="BF165" i="49"/>
  <c r="T165" i="49"/>
  <c r="R165" i="49"/>
  <c r="P165" i="49"/>
  <c r="BI164" i="49"/>
  <c r="BH164" i="49"/>
  <c r="BG164" i="49"/>
  <c r="BF164" i="49"/>
  <c r="T164" i="49"/>
  <c r="R164" i="49"/>
  <c r="P164" i="49"/>
  <c r="BI163" i="49"/>
  <c r="BH163" i="49"/>
  <c r="BG163" i="49"/>
  <c r="BF163" i="49"/>
  <c r="T163" i="49"/>
  <c r="R163" i="49"/>
  <c r="P163" i="49"/>
  <c r="BI162" i="49"/>
  <c r="BH162" i="49"/>
  <c r="BG162" i="49"/>
  <c r="BF162" i="49"/>
  <c r="T162" i="49"/>
  <c r="R162" i="49"/>
  <c r="P162" i="49"/>
  <c r="BI161" i="49"/>
  <c r="BH161" i="49"/>
  <c r="BG161" i="49"/>
  <c r="BF161" i="49"/>
  <c r="T161" i="49"/>
  <c r="R161" i="49"/>
  <c r="P161" i="49"/>
  <c r="BI160" i="49"/>
  <c r="BH160" i="49"/>
  <c r="BG160" i="49"/>
  <c r="BF160" i="49"/>
  <c r="T160" i="49"/>
  <c r="R160" i="49"/>
  <c r="P160" i="49"/>
  <c r="BI159" i="49"/>
  <c r="BH159" i="49"/>
  <c r="BG159" i="49"/>
  <c r="BF159" i="49"/>
  <c r="T159" i="49"/>
  <c r="R159" i="49"/>
  <c r="P159" i="49"/>
  <c r="BI158" i="49"/>
  <c r="BH158" i="49"/>
  <c r="BG158" i="49"/>
  <c r="BF158" i="49"/>
  <c r="T158" i="49"/>
  <c r="R158" i="49"/>
  <c r="P158" i="49"/>
  <c r="BI157" i="49"/>
  <c r="BH157" i="49"/>
  <c r="BG157" i="49"/>
  <c r="BF157" i="49"/>
  <c r="T157" i="49"/>
  <c r="R157" i="49"/>
  <c r="P157" i="49"/>
  <c r="BI156" i="49"/>
  <c r="BH156" i="49"/>
  <c r="BG156" i="49"/>
  <c r="BF156" i="49"/>
  <c r="T156" i="49"/>
  <c r="R156" i="49"/>
  <c r="P156" i="49"/>
  <c r="BI154" i="49"/>
  <c r="BH154" i="49"/>
  <c r="BG154" i="49"/>
  <c r="BF154" i="49"/>
  <c r="T154" i="49"/>
  <c r="R154" i="49"/>
  <c r="P154" i="49"/>
  <c r="BI153" i="49"/>
  <c r="BH153" i="49"/>
  <c r="BG153" i="49"/>
  <c r="BF153" i="49"/>
  <c r="T153" i="49"/>
  <c r="R153" i="49"/>
  <c r="P153" i="49"/>
  <c r="BI152" i="49"/>
  <c r="BH152" i="49"/>
  <c r="BG152" i="49"/>
  <c r="BF152" i="49"/>
  <c r="T152" i="49"/>
  <c r="R152" i="49"/>
  <c r="P152" i="49"/>
  <c r="BI151" i="49"/>
  <c r="BH151" i="49"/>
  <c r="BG151" i="49"/>
  <c r="BF151" i="49"/>
  <c r="T151" i="49"/>
  <c r="R151" i="49"/>
  <c r="P151" i="49"/>
  <c r="BI150" i="49"/>
  <c r="BH150" i="49"/>
  <c r="BG150" i="49"/>
  <c r="BF150" i="49"/>
  <c r="T150" i="49"/>
  <c r="R150" i="49"/>
  <c r="P150" i="49"/>
  <c r="BI149" i="49"/>
  <c r="BH149" i="49"/>
  <c r="BG149" i="49"/>
  <c r="BF149" i="49"/>
  <c r="T149" i="49"/>
  <c r="R149" i="49"/>
  <c r="P149" i="49"/>
  <c r="BI148" i="49"/>
  <c r="BH148" i="49"/>
  <c r="BG148" i="49"/>
  <c r="BF148" i="49"/>
  <c r="T148" i="49"/>
  <c r="R148" i="49"/>
  <c r="P148" i="49"/>
  <c r="BI147" i="49"/>
  <c r="BH147" i="49"/>
  <c r="BG147" i="49"/>
  <c r="BF147" i="49"/>
  <c r="T147" i="49"/>
  <c r="R147" i="49"/>
  <c r="P147" i="49"/>
  <c r="BI146" i="49"/>
  <c r="BH146" i="49"/>
  <c r="BG146" i="49"/>
  <c r="BF146" i="49"/>
  <c r="T146" i="49"/>
  <c r="R146" i="49"/>
  <c r="P146" i="49"/>
  <c r="BI145" i="49"/>
  <c r="BH145" i="49"/>
  <c r="BG145" i="49"/>
  <c r="BF145" i="49"/>
  <c r="T145" i="49"/>
  <c r="R145" i="49"/>
  <c r="P145" i="49"/>
  <c r="BI144" i="49"/>
  <c r="BH144" i="49"/>
  <c r="BG144" i="49"/>
  <c r="BF144" i="49"/>
  <c r="T144" i="49"/>
  <c r="R144" i="49"/>
  <c r="P144" i="49"/>
  <c r="BI142" i="49"/>
  <c r="BH142" i="49"/>
  <c r="BG142" i="49"/>
  <c r="BF142" i="49"/>
  <c r="T142" i="49"/>
  <c r="R142" i="49"/>
  <c r="P142" i="49"/>
  <c r="BI141" i="49"/>
  <c r="BH141" i="49"/>
  <c r="BG141" i="49"/>
  <c r="BF141" i="49"/>
  <c r="T141" i="49"/>
  <c r="R141" i="49"/>
  <c r="P141" i="49"/>
  <c r="BI140" i="49"/>
  <c r="BH140" i="49"/>
  <c r="BG140" i="49"/>
  <c r="BF140" i="49"/>
  <c r="T140" i="49"/>
  <c r="R140" i="49"/>
  <c r="P140" i="49"/>
  <c r="BI139" i="49"/>
  <c r="BH139" i="49"/>
  <c r="BG139" i="49"/>
  <c r="BF139" i="49"/>
  <c r="T139" i="49"/>
  <c r="R139" i="49"/>
  <c r="P139" i="49"/>
  <c r="BI138" i="49"/>
  <c r="BH138" i="49"/>
  <c r="BG138" i="49"/>
  <c r="BF138" i="49"/>
  <c r="T138" i="49"/>
  <c r="R138" i="49"/>
  <c r="P138" i="49"/>
  <c r="BI137" i="49"/>
  <c r="BH137" i="49"/>
  <c r="BG137" i="49"/>
  <c r="BF137" i="49"/>
  <c r="T137" i="49"/>
  <c r="R137" i="49"/>
  <c r="P137" i="49"/>
  <c r="BI136" i="49"/>
  <c r="BH136" i="49"/>
  <c r="BG136" i="49"/>
  <c r="BF136" i="49"/>
  <c r="T136" i="49"/>
  <c r="R136" i="49"/>
  <c r="P136" i="49"/>
  <c r="BI135" i="49"/>
  <c r="BH135" i="49"/>
  <c r="BG135" i="49"/>
  <c r="BF135" i="49"/>
  <c r="T135" i="49"/>
  <c r="R135" i="49"/>
  <c r="P135" i="49"/>
  <c r="F127" i="49"/>
  <c r="E125" i="49"/>
  <c r="F93" i="49"/>
  <c r="E91" i="49"/>
  <c r="J28" i="49"/>
  <c r="E28" i="49"/>
  <c r="J96" i="49"/>
  <c r="J27" i="49"/>
  <c r="J25" i="49"/>
  <c r="E25" i="49"/>
  <c r="J129" i="49"/>
  <c r="J24" i="49"/>
  <c r="J22" i="49"/>
  <c r="E22" i="49"/>
  <c r="F96" i="49"/>
  <c r="J21" i="49"/>
  <c r="J19" i="49"/>
  <c r="E19" i="49"/>
  <c r="F95" i="49"/>
  <c r="J18" i="49"/>
  <c r="J16" i="49"/>
  <c r="J127" i="49"/>
  <c r="E7" i="49"/>
  <c r="E85" i="49"/>
  <c r="J41" i="48"/>
  <c r="J40" i="48"/>
  <c r="AY155" i="1"/>
  <c r="J39" i="48"/>
  <c r="AX155" i="1" s="1"/>
  <c r="BI299" i="48"/>
  <c r="BH299" i="48"/>
  <c r="BG299" i="48"/>
  <c r="BF299" i="48"/>
  <c r="T299" i="48"/>
  <c r="R299" i="48"/>
  <c r="P299" i="48"/>
  <c r="BI297" i="48"/>
  <c r="BH297" i="48"/>
  <c r="BG297" i="48"/>
  <c r="BF297" i="48"/>
  <c r="T297" i="48"/>
  <c r="R297" i="48"/>
  <c r="P297" i="48"/>
  <c r="BI294" i="48"/>
  <c r="BH294" i="48"/>
  <c r="BG294" i="48"/>
  <c r="BF294" i="48"/>
  <c r="T294" i="48"/>
  <c r="R294" i="48"/>
  <c r="P294" i="48"/>
  <c r="BI293" i="48"/>
  <c r="BH293" i="48"/>
  <c r="BG293" i="48"/>
  <c r="BF293" i="48"/>
  <c r="T293" i="48"/>
  <c r="R293" i="48"/>
  <c r="P293" i="48"/>
  <c r="BI291" i="48"/>
  <c r="BH291" i="48"/>
  <c r="BG291" i="48"/>
  <c r="BF291" i="48"/>
  <c r="T291" i="48"/>
  <c r="R291" i="48"/>
  <c r="P291" i="48"/>
  <c r="BI289" i="48"/>
  <c r="BH289" i="48"/>
  <c r="BG289" i="48"/>
  <c r="BF289" i="48"/>
  <c r="T289" i="48"/>
  <c r="R289" i="48"/>
  <c r="P289" i="48"/>
  <c r="BI287" i="48"/>
  <c r="BH287" i="48"/>
  <c r="BG287" i="48"/>
  <c r="BF287" i="48"/>
  <c r="T287" i="48"/>
  <c r="R287" i="48"/>
  <c r="P287" i="48"/>
  <c r="BI285" i="48"/>
  <c r="BH285" i="48"/>
  <c r="BG285" i="48"/>
  <c r="BF285" i="48"/>
  <c r="T285" i="48"/>
  <c r="R285" i="48"/>
  <c r="P285" i="48"/>
  <c r="BI283" i="48"/>
  <c r="BH283" i="48"/>
  <c r="BG283" i="48"/>
  <c r="BF283" i="48"/>
  <c r="T283" i="48"/>
  <c r="R283" i="48"/>
  <c r="P283" i="48"/>
  <c r="BI281" i="48"/>
  <c r="BH281" i="48"/>
  <c r="BG281" i="48"/>
  <c r="BF281" i="48"/>
  <c r="T281" i="48"/>
  <c r="R281" i="48"/>
  <c r="P281" i="48"/>
  <c r="BI279" i="48"/>
  <c r="BH279" i="48"/>
  <c r="BG279" i="48"/>
  <c r="BF279" i="48"/>
  <c r="T279" i="48"/>
  <c r="R279" i="48"/>
  <c r="P279" i="48"/>
  <c r="BI276" i="48"/>
  <c r="BH276" i="48"/>
  <c r="BG276" i="48"/>
  <c r="BF276" i="48"/>
  <c r="T276" i="48"/>
  <c r="R276" i="48"/>
  <c r="P276" i="48"/>
  <c r="BI275" i="48"/>
  <c r="BH275" i="48"/>
  <c r="BG275" i="48"/>
  <c r="BF275" i="48"/>
  <c r="T275" i="48"/>
  <c r="R275" i="48"/>
  <c r="P275" i="48"/>
  <c r="BI274" i="48"/>
  <c r="BH274" i="48"/>
  <c r="BG274" i="48"/>
  <c r="BF274" i="48"/>
  <c r="T274" i="48"/>
  <c r="R274" i="48"/>
  <c r="P274" i="48"/>
  <c r="BI272" i="48"/>
  <c r="BH272" i="48"/>
  <c r="BG272" i="48"/>
  <c r="BF272" i="48"/>
  <c r="T272" i="48"/>
  <c r="R272" i="48"/>
  <c r="P272" i="48"/>
  <c r="BI270" i="48"/>
  <c r="BH270" i="48"/>
  <c r="BG270" i="48"/>
  <c r="BF270" i="48"/>
  <c r="T270" i="48"/>
  <c r="R270" i="48"/>
  <c r="P270" i="48"/>
  <c r="BI268" i="48"/>
  <c r="BH268" i="48"/>
  <c r="BG268" i="48"/>
  <c r="BF268" i="48"/>
  <c r="T268" i="48"/>
  <c r="R268" i="48"/>
  <c r="P268" i="48"/>
  <c r="BI265" i="48"/>
  <c r="BH265" i="48"/>
  <c r="BG265" i="48"/>
  <c r="BF265" i="48"/>
  <c r="T265" i="48"/>
  <c r="R265" i="48"/>
  <c r="P265" i="48"/>
  <c r="BI264" i="48"/>
  <c r="BH264" i="48"/>
  <c r="BG264" i="48"/>
  <c r="BF264" i="48"/>
  <c r="T264" i="48"/>
  <c r="R264" i="48"/>
  <c r="P264" i="48"/>
  <c r="BI263" i="48"/>
  <c r="BH263" i="48"/>
  <c r="BG263" i="48"/>
  <c r="BF263" i="48"/>
  <c r="T263" i="48"/>
  <c r="R263" i="48"/>
  <c r="P263" i="48"/>
  <c r="BI262" i="48"/>
  <c r="BH262" i="48"/>
  <c r="BG262" i="48"/>
  <c r="BF262" i="48"/>
  <c r="T262" i="48"/>
  <c r="R262" i="48"/>
  <c r="P262" i="48"/>
  <c r="BI261" i="48"/>
  <c r="BH261" i="48"/>
  <c r="BG261" i="48"/>
  <c r="BF261" i="48"/>
  <c r="T261" i="48"/>
  <c r="R261" i="48"/>
  <c r="P261" i="48"/>
  <c r="BI260" i="48"/>
  <c r="BH260" i="48"/>
  <c r="BG260" i="48"/>
  <c r="BF260" i="48"/>
  <c r="T260" i="48"/>
  <c r="R260" i="48"/>
  <c r="P260" i="48"/>
  <c r="BI259" i="48"/>
  <c r="BH259" i="48"/>
  <c r="BG259" i="48"/>
  <c r="BF259" i="48"/>
  <c r="T259" i="48"/>
  <c r="R259" i="48"/>
  <c r="P259" i="48"/>
  <c r="BI258" i="48"/>
  <c r="BH258" i="48"/>
  <c r="BG258" i="48"/>
  <c r="BF258" i="48"/>
  <c r="T258" i="48"/>
  <c r="R258" i="48"/>
  <c r="P258" i="48"/>
  <c r="BI257" i="48"/>
  <c r="BH257" i="48"/>
  <c r="BG257" i="48"/>
  <c r="BF257" i="48"/>
  <c r="T257" i="48"/>
  <c r="R257" i="48"/>
  <c r="P257" i="48"/>
  <c r="BI256" i="48"/>
  <c r="BH256" i="48"/>
  <c r="BG256" i="48"/>
  <c r="BF256" i="48"/>
  <c r="T256" i="48"/>
  <c r="R256" i="48"/>
  <c r="P256" i="48"/>
  <c r="BI255" i="48"/>
  <c r="BH255" i="48"/>
  <c r="BG255" i="48"/>
  <c r="BF255" i="48"/>
  <c r="T255" i="48"/>
  <c r="R255" i="48"/>
  <c r="P255" i="48"/>
  <c r="BI254" i="48"/>
  <c r="BH254" i="48"/>
  <c r="BG254" i="48"/>
  <c r="BF254" i="48"/>
  <c r="T254" i="48"/>
  <c r="R254" i="48"/>
  <c r="P254" i="48"/>
  <c r="BI253" i="48"/>
  <c r="BH253" i="48"/>
  <c r="BG253" i="48"/>
  <c r="BF253" i="48"/>
  <c r="T253" i="48"/>
  <c r="R253" i="48"/>
  <c r="P253" i="48"/>
  <c r="BI252" i="48"/>
  <c r="BH252" i="48"/>
  <c r="BG252" i="48"/>
  <c r="BF252" i="48"/>
  <c r="T252" i="48"/>
  <c r="R252" i="48"/>
  <c r="P252" i="48"/>
  <c r="BI251" i="48"/>
  <c r="BH251" i="48"/>
  <c r="BG251" i="48"/>
  <c r="BF251" i="48"/>
  <c r="T251" i="48"/>
  <c r="R251" i="48"/>
  <c r="P251" i="48"/>
  <c r="BI250" i="48"/>
  <c r="BH250" i="48"/>
  <c r="BG250" i="48"/>
  <c r="BF250" i="48"/>
  <c r="T250" i="48"/>
  <c r="R250" i="48"/>
  <c r="P250" i="48"/>
  <c r="BI249" i="48"/>
  <c r="BH249" i="48"/>
  <c r="BG249" i="48"/>
  <c r="BF249" i="48"/>
  <c r="T249" i="48"/>
  <c r="R249" i="48"/>
  <c r="P249" i="48"/>
  <c r="BI248" i="48"/>
  <c r="BH248" i="48"/>
  <c r="BG248" i="48"/>
  <c r="BF248" i="48"/>
  <c r="T248" i="48"/>
  <c r="R248" i="48"/>
  <c r="P248" i="48"/>
  <c r="BI247" i="48"/>
  <c r="BH247" i="48"/>
  <c r="BG247" i="48"/>
  <c r="BF247" i="48"/>
  <c r="T247" i="48"/>
  <c r="R247" i="48"/>
  <c r="P247" i="48"/>
  <c r="BI246" i="48"/>
  <c r="BH246" i="48"/>
  <c r="BG246" i="48"/>
  <c r="BF246" i="48"/>
  <c r="T246" i="48"/>
  <c r="R246" i="48"/>
  <c r="P246" i="48"/>
  <c r="BI245" i="48"/>
  <c r="BH245" i="48"/>
  <c r="BG245" i="48"/>
  <c r="BF245" i="48"/>
  <c r="T245" i="48"/>
  <c r="R245" i="48"/>
  <c r="P245" i="48"/>
  <c r="BI244" i="48"/>
  <c r="BH244" i="48"/>
  <c r="BG244" i="48"/>
  <c r="BF244" i="48"/>
  <c r="T244" i="48"/>
  <c r="R244" i="48"/>
  <c r="P244" i="48"/>
  <c r="BI243" i="48"/>
  <c r="BH243" i="48"/>
  <c r="BG243" i="48"/>
  <c r="BF243" i="48"/>
  <c r="T243" i="48"/>
  <c r="R243" i="48"/>
  <c r="P243" i="48"/>
  <c r="BI241" i="48"/>
  <c r="BH241" i="48"/>
  <c r="BG241" i="48"/>
  <c r="BF241" i="48"/>
  <c r="T241" i="48"/>
  <c r="R241" i="48"/>
  <c r="P241" i="48"/>
  <c r="BI240" i="48"/>
  <c r="BH240" i="48"/>
  <c r="BG240" i="48"/>
  <c r="BF240" i="48"/>
  <c r="T240" i="48"/>
  <c r="R240" i="48"/>
  <c r="P240" i="48"/>
  <c r="BI239" i="48"/>
  <c r="BH239" i="48"/>
  <c r="BG239" i="48"/>
  <c r="BF239" i="48"/>
  <c r="T239" i="48"/>
  <c r="R239" i="48"/>
  <c r="P239" i="48"/>
  <c r="BI238" i="48"/>
  <c r="BH238" i="48"/>
  <c r="BG238" i="48"/>
  <c r="BF238" i="48"/>
  <c r="T238" i="48"/>
  <c r="R238" i="48"/>
  <c r="P238" i="48"/>
  <c r="BI236" i="48"/>
  <c r="BH236" i="48"/>
  <c r="BG236" i="48"/>
  <c r="BF236" i="48"/>
  <c r="T236" i="48"/>
  <c r="R236" i="48"/>
  <c r="P236" i="48"/>
  <c r="BI235" i="48"/>
  <c r="BH235" i="48"/>
  <c r="BG235" i="48"/>
  <c r="BF235" i="48"/>
  <c r="T235" i="48"/>
  <c r="R235" i="48"/>
  <c r="P235" i="48"/>
  <c r="BI234" i="48"/>
  <c r="BH234" i="48"/>
  <c r="BG234" i="48"/>
  <c r="BF234" i="48"/>
  <c r="T234" i="48"/>
  <c r="R234" i="48"/>
  <c r="P234" i="48"/>
  <c r="BI232" i="48"/>
  <c r="BH232" i="48"/>
  <c r="BG232" i="48"/>
  <c r="BF232" i="48"/>
  <c r="T232" i="48"/>
  <c r="R232" i="48"/>
  <c r="P232" i="48"/>
  <c r="BI231" i="48"/>
  <c r="BH231" i="48"/>
  <c r="BG231" i="48"/>
  <c r="BF231" i="48"/>
  <c r="T231" i="48"/>
  <c r="R231" i="48"/>
  <c r="P231" i="48"/>
  <c r="BI230" i="48"/>
  <c r="BH230" i="48"/>
  <c r="BG230" i="48"/>
  <c r="BF230" i="48"/>
  <c r="T230" i="48"/>
  <c r="R230" i="48"/>
  <c r="P230" i="48"/>
  <c r="BI227" i="48"/>
  <c r="BH227" i="48"/>
  <c r="BG227" i="48"/>
  <c r="BF227" i="48"/>
  <c r="T227" i="48"/>
  <c r="R227" i="48"/>
  <c r="P227" i="48"/>
  <c r="BI226" i="48"/>
  <c r="BH226" i="48"/>
  <c r="BG226" i="48"/>
  <c r="BF226" i="48"/>
  <c r="T226" i="48"/>
  <c r="R226" i="48"/>
  <c r="P226" i="48"/>
  <c r="BI225" i="48"/>
  <c r="BH225" i="48"/>
  <c r="BG225" i="48"/>
  <c r="BF225" i="48"/>
  <c r="T225" i="48"/>
  <c r="R225" i="48"/>
  <c r="P225" i="48"/>
  <c r="BI224" i="48"/>
  <c r="BH224" i="48"/>
  <c r="BG224" i="48"/>
  <c r="BF224" i="48"/>
  <c r="T224" i="48"/>
  <c r="R224" i="48"/>
  <c r="P224" i="48"/>
  <c r="BI223" i="48"/>
  <c r="BH223" i="48"/>
  <c r="BG223" i="48"/>
  <c r="BF223" i="48"/>
  <c r="T223" i="48"/>
  <c r="R223" i="48"/>
  <c r="P223" i="48"/>
  <c r="BI222" i="48"/>
  <c r="BH222" i="48"/>
  <c r="BG222" i="48"/>
  <c r="BF222" i="48"/>
  <c r="T222" i="48"/>
  <c r="R222" i="48"/>
  <c r="P222" i="48"/>
  <c r="BI221" i="48"/>
  <c r="BH221" i="48"/>
  <c r="BG221" i="48"/>
  <c r="BF221" i="48"/>
  <c r="T221" i="48"/>
  <c r="R221" i="48"/>
  <c r="P221" i="48"/>
  <c r="BI220" i="48"/>
  <c r="BH220" i="48"/>
  <c r="BG220" i="48"/>
  <c r="BF220" i="48"/>
  <c r="T220" i="48"/>
  <c r="R220" i="48"/>
  <c r="P220" i="48"/>
  <c r="BI218" i="48"/>
  <c r="BH218" i="48"/>
  <c r="BG218" i="48"/>
  <c r="BF218" i="48"/>
  <c r="T218" i="48"/>
  <c r="R218" i="48"/>
  <c r="P218" i="48"/>
  <c r="BI216" i="48"/>
  <c r="BH216" i="48"/>
  <c r="BG216" i="48"/>
  <c r="BF216" i="48"/>
  <c r="T216" i="48"/>
  <c r="R216" i="48"/>
  <c r="P216" i="48"/>
  <c r="BI214" i="48"/>
  <c r="BH214" i="48"/>
  <c r="BG214" i="48"/>
  <c r="BF214" i="48"/>
  <c r="T214" i="48"/>
  <c r="R214" i="48"/>
  <c r="P214" i="48"/>
  <c r="BI212" i="48"/>
  <c r="BH212" i="48"/>
  <c r="BG212" i="48"/>
  <c r="BF212" i="48"/>
  <c r="T212" i="48"/>
  <c r="R212" i="48"/>
  <c r="P212" i="48"/>
  <c r="BI210" i="48"/>
  <c r="BH210" i="48"/>
  <c r="BG210" i="48"/>
  <c r="BF210" i="48"/>
  <c r="T210" i="48"/>
  <c r="R210" i="48"/>
  <c r="P210" i="48"/>
  <c r="BI209" i="48"/>
  <c r="BH209" i="48"/>
  <c r="BG209" i="48"/>
  <c r="BF209" i="48"/>
  <c r="T209" i="48"/>
  <c r="R209" i="48"/>
  <c r="P209" i="48"/>
  <c r="BI208" i="48"/>
  <c r="BH208" i="48"/>
  <c r="BG208" i="48"/>
  <c r="BF208" i="48"/>
  <c r="T208" i="48"/>
  <c r="R208" i="48"/>
  <c r="P208" i="48"/>
  <c r="BI207" i="48"/>
  <c r="BH207" i="48"/>
  <c r="BG207" i="48"/>
  <c r="BF207" i="48"/>
  <c r="T207" i="48"/>
  <c r="R207" i="48"/>
  <c r="P207" i="48"/>
  <c r="BI206" i="48"/>
  <c r="BH206" i="48"/>
  <c r="BG206" i="48"/>
  <c r="BF206" i="48"/>
  <c r="T206" i="48"/>
  <c r="R206" i="48"/>
  <c r="P206" i="48"/>
  <c r="BI205" i="48"/>
  <c r="BH205" i="48"/>
  <c r="BG205" i="48"/>
  <c r="BF205" i="48"/>
  <c r="T205" i="48"/>
  <c r="R205" i="48"/>
  <c r="P205" i="48"/>
  <c r="BI204" i="48"/>
  <c r="BH204" i="48"/>
  <c r="BG204" i="48"/>
  <c r="BF204" i="48"/>
  <c r="T204" i="48"/>
  <c r="R204" i="48"/>
  <c r="P204" i="48"/>
  <c r="BI203" i="48"/>
  <c r="BH203" i="48"/>
  <c r="BG203" i="48"/>
  <c r="BF203" i="48"/>
  <c r="T203" i="48"/>
  <c r="R203" i="48"/>
  <c r="P203" i="48"/>
  <c r="BI202" i="48"/>
  <c r="BH202" i="48"/>
  <c r="BG202" i="48"/>
  <c r="BF202" i="48"/>
  <c r="T202" i="48"/>
  <c r="R202" i="48"/>
  <c r="P202" i="48"/>
  <c r="BI200" i="48"/>
  <c r="BH200" i="48"/>
  <c r="BG200" i="48"/>
  <c r="BF200" i="48"/>
  <c r="T200" i="48"/>
  <c r="R200" i="48"/>
  <c r="P200" i="48"/>
  <c r="BI198" i="48"/>
  <c r="BH198" i="48"/>
  <c r="BG198" i="48"/>
  <c r="BF198" i="48"/>
  <c r="T198" i="48"/>
  <c r="R198" i="48"/>
  <c r="P198" i="48"/>
  <c r="BI196" i="48"/>
  <c r="BH196" i="48"/>
  <c r="BG196" i="48"/>
  <c r="BF196" i="48"/>
  <c r="T196" i="48"/>
  <c r="R196" i="48"/>
  <c r="P196" i="48"/>
  <c r="BI194" i="48"/>
  <c r="BH194" i="48"/>
  <c r="BG194" i="48"/>
  <c r="BF194" i="48"/>
  <c r="T194" i="48"/>
  <c r="R194" i="48"/>
  <c r="P194" i="48"/>
  <c r="BI192" i="48"/>
  <c r="BH192" i="48"/>
  <c r="BG192" i="48"/>
  <c r="BF192" i="48"/>
  <c r="T192" i="48"/>
  <c r="R192" i="48"/>
  <c r="P192" i="48"/>
  <c r="BI190" i="48"/>
  <c r="BH190" i="48"/>
  <c r="BG190" i="48"/>
  <c r="BF190" i="48"/>
  <c r="T190" i="48"/>
  <c r="R190" i="48"/>
  <c r="P190" i="48"/>
  <c r="BI188" i="48"/>
  <c r="BH188" i="48"/>
  <c r="BG188" i="48"/>
  <c r="BF188" i="48"/>
  <c r="T188" i="48"/>
  <c r="R188" i="48"/>
  <c r="P188" i="48"/>
  <c r="BI186" i="48"/>
  <c r="BH186" i="48"/>
  <c r="BG186" i="48"/>
  <c r="BF186" i="48"/>
  <c r="T186" i="48"/>
  <c r="R186" i="48"/>
  <c r="P186" i="48"/>
  <c r="BI184" i="48"/>
  <c r="BH184" i="48"/>
  <c r="BG184" i="48"/>
  <c r="BF184" i="48"/>
  <c r="T184" i="48"/>
  <c r="R184" i="48"/>
  <c r="P184" i="48"/>
  <c r="BI182" i="48"/>
  <c r="BH182" i="48"/>
  <c r="BG182" i="48"/>
  <c r="BF182" i="48"/>
  <c r="T182" i="48"/>
  <c r="R182" i="48"/>
  <c r="P182" i="48"/>
  <c r="BI180" i="48"/>
  <c r="BH180" i="48"/>
  <c r="BG180" i="48"/>
  <c r="BF180" i="48"/>
  <c r="T180" i="48"/>
  <c r="R180" i="48"/>
  <c r="P180" i="48"/>
  <c r="BI178" i="48"/>
  <c r="BH178" i="48"/>
  <c r="BG178" i="48"/>
  <c r="BF178" i="48"/>
  <c r="T178" i="48"/>
  <c r="R178" i="48"/>
  <c r="P178" i="48"/>
  <c r="BI176" i="48"/>
  <c r="BH176" i="48"/>
  <c r="BG176" i="48"/>
  <c r="BF176" i="48"/>
  <c r="T176" i="48"/>
  <c r="R176" i="48"/>
  <c r="P176" i="48"/>
  <c r="BI173" i="48"/>
  <c r="BH173" i="48"/>
  <c r="BG173" i="48"/>
  <c r="BF173" i="48"/>
  <c r="T173" i="48"/>
  <c r="R173" i="48"/>
  <c r="P173" i="48"/>
  <c r="BI172" i="48"/>
  <c r="BH172" i="48"/>
  <c r="BG172" i="48"/>
  <c r="BF172" i="48"/>
  <c r="T172" i="48"/>
  <c r="R172" i="48"/>
  <c r="P172" i="48"/>
  <c r="BI170" i="48"/>
  <c r="BH170" i="48"/>
  <c r="BG170" i="48"/>
  <c r="BF170" i="48"/>
  <c r="T170" i="48"/>
  <c r="R170" i="48"/>
  <c r="P170" i="48"/>
  <c r="BI168" i="48"/>
  <c r="BH168" i="48"/>
  <c r="BG168" i="48"/>
  <c r="BF168" i="48"/>
  <c r="T168" i="48"/>
  <c r="R168" i="48"/>
  <c r="P168" i="48"/>
  <c r="BI167" i="48"/>
  <c r="BH167" i="48"/>
  <c r="BG167" i="48"/>
  <c r="BF167" i="48"/>
  <c r="T167" i="48"/>
  <c r="R167" i="48"/>
  <c r="P167" i="48"/>
  <c r="BI166" i="48"/>
  <c r="BH166" i="48"/>
  <c r="BG166" i="48"/>
  <c r="BF166" i="48"/>
  <c r="T166" i="48"/>
  <c r="R166" i="48"/>
  <c r="P166" i="48"/>
  <c r="BI164" i="48"/>
  <c r="BH164" i="48"/>
  <c r="BG164" i="48"/>
  <c r="BF164" i="48"/>
  <c r="T164" i="48"/>
  <c r="R164" i="48"/>
  <c r="P164" i="48"/>
  <c r="BI162" i="48"/>
  <c r="BH162" i="48"/>
  <c r="BG162" i="48"/>
  <c r="BF162" i="48"/>
  <c r="T162" i="48"/>
  <c r="R162" i="48"/>
  <c r="P162" i="48"/>
  <c r="BI160" i="48"/>
  <c r="BH160" i="48"/>
  <c r="BG160" i="48"/>
  <c r="BF160" i="48"/>
  <c r="T160" i="48"/>
  <c r="R160" i="48"/>
  <c r="P160" i="48"/>
  <c r="BI158" i="48"/>
  <c r="BH158" i="48"/>
  <c r="BG158" i="48"/>
  <c r="BF158" i="48"/>
  <c r="T158" i="48"/>
  <c r="R158" i="48"/>
  <c r="P158" i="48"/>
  <c r="BI156" i="48"/>
  <c r="BH156" i="48"/>
  <c r="BG156" i="48"/>
  <c r="BF156" i="48"/>
  <c r="T156" i="48"/>
  <c r="R156" i="48"/>
  <c r="P156" i="48"/>
  <c r="BI154" i="48"/>
  <c r="BH154" i="48"/>
  <c r="BG154" i="48"/>
  <c r="BF154" i="48"/>
  <c r="T154" i="48"/>
  <c r="R154" i="48"/>
  <c r="P154" i="48"/>
  <c r="BI152" i="48"/>
  <c r="BH152" i="48"/>
  <c r="BG152" i="48"/>
  <c r="BF152" i="48"/>
  <c r="T152" i="48"/>
  <c r="R152" i="48"/>
  <c r="P152" i="48"/>
  <c r="BI151" i="48"/>
  <c r="BH151" i="48"/>
  <c r="BG151" i="48"/>
  <c r="BF151" i="48"/>
  <c r="T151" i="48"/>
  <c r="R151" i="48"/>
  <c r="P151" i="48"/>
  <c r="BI150" i="48"/>
  <c r="BH150" i="48"/>
  <c r="BG150" i="48"/>
  <c r="BF150" i="48"/>
  <c r="T150" i="48"/>
  <c r="R150" i="48"/>
  <c r="P150" i="48"/>
  <c r="BI149" i="48"/>
  <c r="BH149" i="48"/>
  <c r="BG149" i="48"/>
  <c r="BF149" i="48"/>
  <c r="T149" i="48"/>
  <c r="R149" i="48"/>
  <c r="P149" i="48"/>
  <c r="BI147" i="48"/>
  <c r="BH147" i="48"/>
  <c r="BG147" i="48"/>
  <c r="BF147" i="48"/>
  <c r="T147" i="48"/>
  <c r="R147" i="48"/>
  <c r="P147" i="48"/>
  <c r="BI145" i="48"/>
  <c r="BH145" i="48"/>
  <c r="BG145" i="48"/>
  <c r="BF145" i="48"/>
  <c r="T145" i="48"/>
  <c r="R145" i="48"/>
  <c r="P145" i="48"/>
  <c r="BI143" i="48"/>
  <c r="BH143" i="48"/>
  <c r="BG143" i="48"/>
  <c r="BF143" i="48"/>
  <c r="T143" i="48"/>
  <c r="R143" i="48"/>
  <c r="P143" i="48"/>
  <c r="BI142" i="48"/>
  <c r="BH142" i="48"/>
  <c r="BG142" i="48"/>
  <c r="BF142" i="48"/>
  <c r="T142" i="48"/>
  <c r="R142" i="48"/>
  <c r="P142" i="48"/>
  <c r="BI139" i="48"/>
  <c r="BH139" i="48"/>
  <c r="BG139" i="48"/>
  <c r="BF139" i="48"/>
  <c r="T139" i="48"/>
  <c r="R139" i="48"/>
  <c r="P139" i="48"/>
  <c r="BI137" i="48"/>
  <c r="BH137" i="48"/>
  <c r="BG137" i="48"/>
  <c r="BF137" i="48"/>
  <c r="T137" i="48"/>
  <c r="R137" i="48"/>
  <c r="P137" i="48"/>
  <c r="BI135" i="48"/>
  <c r="BH135" i="48"/>
  <c r="BG135" i="48"/>
  <c r="BF135" i="48"/>
  <c r="T135" i="48"/>
  <c r="R135" i="48"/>
  <c r="P135" i="48"/>
  <c r="BI133" i="48"/>
  <c r="BH133" i="48"/>
  <c r="BG133" i="48"/>
  <c r="BF133" i="48"/>
  <c r="T133" i="48"/>
  <c r="R133" i="48"/>
  <c r="P133" i="48"/>
  <c r="F125" i="48"/>
  <c r="E123" i="48"/>
  <c r="F93" i="48"/>
  <c r="E91" i="48"/>
  <c r="J28" i="48"/>
  <c r="E28" i="48"/>
  <c r="J96" i="48"/>
  <c r="J27" i="48"/>
  <c r="J25" i="48"/>
  <c r="E25" i="48"/>
  <c r="J127" i="48"/>
  <c r="J24" i="48"/>
  <c r="J22" i="48"/>
  <c r="E22" i="48"/>
  <c r="F96" i="48"/>
  <c r="J21" i="48"/>
  <c r="J19" i="48"/>
  <c r="E19" i="48"/>
  <c r="F127" i="48"/>
  <c r="J18" i="48"/>
  <c r="J16" i="48"/>
  <c r="J93" i="48"/>
  <c r="E7" i="48"/>
  <c r="E85" i="48" s="1"/>
  <c r="J41" i="47"/>
  <c r="J40" i="47"/>
  <c r="AY154" i="1"/>
  <c r="J39" i="47"/>
  <c r="AX154" i="1" s="1"/>
  <c r="BI326" i="47"/>
  <c r="BH326" i="47"/>
  <c r="BG326" i="47"/>
  <c r="BF326" i="47"/>
  <c r="T326" i="47"/>
  <c r="R326" i="47"/>
  <c r="P326" i="47"/>
  <c r="BI325" i="47"/>
  <c r="BH325" i="47"/>
  <c r="BG325" i="47"/>
  <c r="BF325" i="47"/>
  <c r="T325" i="47"/>
  <c r="R325" i="47"/>
  <c r="P325" i="47"/>
  <c r="BI324" i="47"/>
  <c r="BH324" i="47"/>
  <c r="BG324" i="47"/>
  <c r="BF324" i="47"/>
  <c r="T324" i="47"/>
  <c r="R324" i="47"/>
  <c r="P324" i="47"/>
  <c r="BI323" i="47"/>
  <c r="BH323" i="47"/>
  <c r="BG323" i="47"/>
  <c r="BF323" i="47"/>
  <c r="T323" i="47"/>
  <c r="R323" i="47"/>
  <c r="P323" i="47"/>
  <c r="BI322" i="47"/>
  <c r="BH322" i="47"/>
  <c r="BG322" i="47"/>
  <c r="BF322" i="47"/>
  <c r="T322" i="47"/>
  <c r="R322" i="47"/>
  <c r="P322" i="47"/>
  <c r="BI321" i="47"/>
  <c r="BH321" i="47"/>
  <c r="BG321" i="47"/>
  <c r="BF321" i="47"/>
  <c r="T321" i="47"/>
  <c r="R321" i="47"/>
  <c r="P321" i="47"/>
  <c r="BI320" i="47"/>
  <c r="BH320" i="47"/>
  <c r="BG320" i="47"/>
  <c r="BF320" i="47"/>
  <c r="T320" i="47"/>
  <c r="R320" i="47"/>
  <c r="P320" i="47"/>
  <c r="BI319" i="47"/>
  <c r="BH319" i="47"/>
  <c r="BG319" i="47"/>
  <c r="BF319" i="47"/>
  <c r="T319" i="47"/>
  <c r="R319" i="47"/>
  <c r="P319" i="47"/>
  <c r="BI318" i="47"/>
  <c r="BH318" i="47"/>
  <c r="BG318" i="47"/>
  <c r="BF318" i="47"/>
  <c r="T318" i="47"/>
  <c r="R318" i="47"/>
  <c r="P318" i="47"/>
  <c r="BI317" i="47"/>
  <c r="BH317" i="47"/>
  <c r="BG317" i="47"/>
  <c r="BF317" i="47"/>
  <c r="T317" i="47"/>
  <c r="R317" i="47"/>
  <c r="P317" i="47"/>
  <c r="BI316" i="47"/>
  <c r="BH316" i="47"/>
  <c r="BG316" i="47"/>
  <c r="BF316" i="47"/>
  <c r="T316" i="47"/>
  <c r="R316" i="47"/>
  <c r="P316" i="47"/>
  <c r="BI315" i="47"/>
  <c r="BH315" i="47"/>
  <c r="BG315" i="47"/>
  <c r="BF315" i="47"/>
  <c r="T315" i="47"/>
  <c r="R315" i="47"/>
  <c r="P315" i="47"/>
  <c r="BI314" i="47"/>
  <c r="BH314" i="47"/>
  <c r="BG314" i="47"/>
  <c r="BF314" i="47"/>
  <c r="T314" i="47"/>
  <c r="R314" i="47"/>
  <c r="P314" i="47"/>
  <c r="BI313" i="47"/>
  <c r="BH313" i="47"/>
  <c r="BG313" i="47"/>
  <c r="BF313" i="47"/>
  <c r="T313" i="47"/>
  <c r="R313" i="47"/>
  <c r="P313" i="47"/>
  <c r="BI312" i="47"/>
  <c r="BH312" i="47"/>
  <c r="BG312" i="47"/>
  <c r="BF312" i="47"/>
  <c r="T312" i="47"/>
  <c r="R312" i="47"/>
  <c r="P312" i="47"/>
  <c r="BI311" i="47"/>
  <c r="BH311" i="47"/>
  <c r="BG311" i="47"/>
  <c r="BF311" i="47"/>
  <c r="T311" i="47"/>
  <c r="R311" i="47"/>
  <c r="P311" i="47"/>
  <c r="BI310" i="47"/>
  <c r="BH310" i="47"/>
  <c r="BG310" i="47"/>
  <c r="BF310" i="47"/>
  <c r="T310" i="47"/>
  <c r="R310" i="47"/>
  <c r="P310" i="47"/>
  <c r="BI309" i="47"/>
  <c r="BH309" i="47"/>
  <c r="BG309" i="47"/>
  <c r="BF309" i="47"/>
  <c r="T309" i="47"/>
  <c r="R309" i="47"/>
  <c r="P309" i="47"/>
  <c r="BI307" i="47"/>
  <c r="BH307" i="47"/>
  <c r="BG307" i="47"/>
  <c r="BF307" i="47"/>
  <c r="T307" i="47"/>
  <c r="R307" i="47"/>
  <c r="P307" i="47"/>
  <c r="BI306" i="47"/>
  <c r="BH306" i="47"/>
  <c r="BG306" i="47"/>
  <c r="BF306" i="47"/>
  <c r="T306" i="47"/>
  <c r="R306" i="47"/>
  <c r="P306" i="47"/>
  <c r="BI305" i="47"/>
  <c r="BH305" i="47"/>
  <c r="BG305" i="47"/>
  <c r="BF305" i="47"/>
  <c r="T305" i="47"/>
  <c r="R305" i="47"/>
  <c r="P305" i="47"/>
  <c r="BI304" i="47"/>
  <c r="BH304" i="47"/>
  <c r="BG304" i="47"/>
  <c r="BF304" i="47"/>
  <c r="T304" i="47"/>
  <c r="R304" i="47"/>
  <c r="P304" i="47"/>
  <c r="BI303" i="47"/>
  <c r="BH303" i="47"/>
  <c r="BG303" i="47"/>
  <c r="BF303" i="47"/>
  <c r="T303" i="47"/>
  <c r="R303" i="47"/>
  <c r="P303" i="47"/>
  <c r="BI302" i="47"/>
  <c r="BH302" i="47"/>
  <c r="BG302" i="47"/>
  <c r="BF302" i="47"/>
  <c r="T302" i="47"/>
  <c r="R302" i="47"/>
  <c r="P302" i="47"/>
  <c r="BI301" i="47"/>
  <c r="BH301" i="47"/>
  <c r="BG301" i="47"/>
  <c r="BF301" i="47"/>
  <c r="T301" i="47"/>
  <c r="R301" i="47"/>
  <c r="P301" i="47"/>
  <c r="BI299" i="47"/>
  <c r="BH299" i="47"/>
  <c r="BG299" i="47"/>
  <c r="BF299" i="47"/>
  <c r="T299" i="47"/>
  <c r="R299" i="47"/>
  <c r="P299" i="47"/>
  <c r="BI298" i="47"/>
  <c r="BH298" i="47"/>
  <c r="BG298" i="47"/>
  <c r="BF298" i="47"/>
  <c r="T298" i="47"/>
  <c r="R298" i="47"/>
  <c r="P298" i="47"/>
  <c r="BI297" i="47"/>
  <c r="BH297" i="47"/>
  <c r="BG297" i="47"/>
  <c r="BF297" i="47"/>
  <c r="T297" i="47"/>
  <c r="R297" i="47"/>
  <c r="P297" i="47"/>
  <c r="BI296" i="47"/>
  <c r="BH296" i="47"/>
  <c r="BG296" i="47"/>
  <c r="BF296" i="47"/>
  <c r="T296" i="47"/>
  <c r="R296" i="47"/>
  <c r="P296" i="47"/>
  <c r="BI295" i="47"/>
  <c r="BH295" i="47"/>
  <c r="BG295" i="47"/>
  <c r="BF295" i="47"/>
  <c r="T295" i="47"/>
  <c r="R295" i="47"/>
  <c r="P295" i="47"/>
  <c r="BI294" i="47"/>
  <c r="BH294" i="47"/>
  <c r="BG294" i="47"/>
  <c r="BF294" i="47"/>
  <c r="T294" i="47"/>
  <c r="R294" i="47"/>
  <c r="P294" i="47"/>
  <c r="BI293" i="47"/>
  <c r="BH293" i="47"/>
  <c r="BG293" i="47"/>
  <c r="BF293" i="47"/>
  <c r="T293" i="47"/>
  <c r="R293" i="47"/>
  <c r="P293" i="47"/>
  <c r="BI292" i="47"/>
  <c r="BH292" i="47"/>
  <c r="BG292" i="47"/>
  <c r="BF292" i="47"/>
  <c r="T292" i="47"/>
  <c r="R292" i="47"/>
  <c r="P292" i="47"/>
  <c r="BI291" i="47"/>
  <c r="BH291" i="47"/>
  <c r="BG291" i="47"/>
  <c r="BF291" i="47"/>
  <c r="T291" i="47"/>
  <c r="R291" i="47"/>
  <c r="P291" i="47"/>
  <c r="BI290" i="47"/>
  <c r="BH290" i="47"/>
  <c r="BG290" i="47"/>
  <c r="BF290" i="47"/>
  <c r="T290" i="47"/>
  <c r="R290" i="47"/>
  <c r="P290" i="47"/>
  <c r="BI289" i="47"/>
  <c r="BH289" i="47"/>
  <c r="BG289" i="47"/>
  <c r="BF289" i="47"/>
  <c r="T289" i="47"/>
  <c r="R289" i="47"/>
  <c r="P289" i="47"/>
  <c r="BI288" i="47"/>
  <c r="BH288" i="47"/>
  <c r="BG288" i="47"/>
  <c r="BF288" i="47"/>
  <c r="T288" i="47"/>
  <c r="R288" i="47"/>
  <c r="P288" i="47"/>
  <c r="BI287" i="47"/>
  <c r="BH287" i="47"/>
  <c r="BG287" i="47"/>
  <c r="BF287" i="47"/>
  <c r="T287" i="47"/>
  <c r="R287" i="47"/>
  <c r="P287" i="47"/>
  <c r="BI286" i="47"/>
  <c r="BH286" i="47"/>
  <c r="BG286" i="47"/>
  <c r="BF286" i="47"/>
  <c r="T286" i="47"/>
  <c r="R286" i="47"/>
  <c r="P286" i="47"/>
  <c r="BI285" i="47"/>
  <c r="BH285" i="47"/>
  <c r="BG285" i="47"/>
  <c r="BF285" i="47"/>
  <c r="T285" i="47"/>
  <c r="R285" i="47"/>
  <c r="P285" i="47"/>
  <c r="BI284" i="47"/>
  <c r="BH284" i="47"/>
  <c r="BG284" i="47"/>
  <c r="BF284" i="47"/>
  <c r="T284" i="47"/>
  <c r="R284" i="47"/>
  <c r="P284" i="47"/>
  <c r="BI283" i="47"/>
  <c r="BH283" i="47"/>
  <c r="BG283" i="47"/>
  <c r="BF283" i="47"/>
  <c r="T283" i="47"/>
  <c r="R283" i="47"/>
  <c r="P283" i="47"/>
  <c r="BI282" i="47"/>
  <c r="BH282" i="47"/>
  <c r="BG282" i="47"/>
  <c r="BF282" i="47"/>
  <c r="T282" i="47"/>
  <c r="R282" i="47"/>
  <c r="P282" i="47"/>
  <c r="BI281" i="47"/>
  <c r="BH281" i="47"/>
  <c r="BG281" i="47"/>
  <c r="BF281" i="47"/>
  <c r="T281" i="47"/>
  <c r="R281" i="47"/>
  <c r="P281" i="47"/>
  <c r="BI280" i="47"/>
  <c r="BH280" i="47"/>
  <c r="BG280" i="47"/>
  <c r="BF280" i="47"/>
  <c r="T280" i="47"/>
  <c r="R280" i="47"/>
  <c r="P280" i="47"/>
  <c r="BI279" i="47"/>
  <c r="BH279" i="47"/>
  <c r="BG279" i="47"/>
  <c r="BF279" i="47"/>
  <c r="T279" i="47"/>
  <c r="R279" i="47"/>
  <c r="P279" i="47"/>
  <c r="BI278" i="47"/>
  <c r="BH278" i="47"/>
  <c r="BG278" i="47"/>
  <c r="BF278" i="47"/>
  <c r="T278" i="47"/>
  <c r="R278" i="47"/>
  <c r="P278" i="47"/>
  <c r="BI277" i="47"/>
  <c r="BH277" i="47"/>
  <c r="BG277" i="47"/>
  <c r="BF277" i="47"/>
  <c r="T277" i="47"/>
  <c r="R277" i="47"/>
  <c r="P277" i="47"/>
  <c r="BI276" i="47"/>
  <c r="BH276" i="47"/>
  <c r="BG276" i="47"/>
  <c r="BF276" i="47"/>
  <c r="T276" i="47"/>
  <c r="R276" i="47"/>
  <c r="P276" i="47"/>
  <c r="BI275" i="47"/>
  <c r="BH275" i="47"/>
  <c r="BG275" i="47"/>
  <c r="BF275" i="47"/>
  <c r="T275" i="47"/>
  <c r="R275" i="47"/>
  <c r="P275" i="47"/>
  <c r="BI274" i="47"/>
  <c r="BH274" i="47"/>
  <c r="BG274" i="47"/>
  <c r="BF274" i="47"/>
  <c r="T274" i="47"/>
  <c r="R274" i="47"/>
  <c r="P274" i="47"/>
  <c r="BI273" i="47"/>
  <c r="BH273" i="47"/>
  <c r="BG273" i="47"/>
  <c r="BF273" i="47"/>
  <c r="T273" i="47"/>
  <c r="R273" i="47"/>
  <c r="P273" i="47"/>
  <c r="BI272" i="47"/>
  <c r="BH272" i="47"/>
  <c r="BG272" i="47"/>
  <c r="BF272" i="47"/>
  <c r="T272" i="47"/>
  <c r="R272" i="47"/>
  <c r="P272" i="47"/>
  <c r="BI271" i="47"/>
  <c r="BH271" i="47"/>
  <c r="BG271" i="47"/>
  <c r="BF271" i="47"/>
  <c r="T271" i="47"/>
  <c r="R271" i="47"/>
  <c r="P271" i="47"/>
  <c r="BI270" i="47"/>
  <c r="BH270" i="47"/>
  <c r="BG270" i="47"/>
  <c r="BF270" i="47"/>
  <c r="T270" i="47"/>
  <c r="R270" i="47"/>
  <c r="P270" i="47"/>
  <c r="BI269" i="47"/>
  <c r="BH269" i="47"/>
  <c r="BG269" i="47"/>
  <c r="BF269" i="47"/>
  <c r="T269" i="47"/>
  <c r="R269" i="47"/>
  <c r="P269" i="47"/>
  <c r="BI268" i="47"/>
  <c r="BH268" i="47"/>
  <c r="BG268" i="47"/>
  <c r="BF268" i="47"/>
  <c r="T268" i="47"/>
  <c r="R268" i="47"/>
  <c r="P268" i="47"/>
  <c r="BI267" i="47"/>
  <c r="BH267" i="47"/>
  <c r="BG267" i="47"/>
  <c r="BF267" i="47"/>
  <c r="T267" i="47"/>
  <c r="R267" i="47"/>
  <c r="P267" i="47"/>
  <c r="BI266" i="47"/>
  <c r="BH266" i="47"/>
  <c r="BG266" i="47"/>
  <c r="BF266" i="47"/>
  <c r="T266" i="47"/>
  <c r="R266" i="47"/>
  <c r="P266" i="47"/>
  <c r="BI265" i="47"/>
  <c r="BH265" i="47"/>
  <c r="BG265" i="47"/>
  <c r="BF265" i="47"/>
  <c r="T265" i="47"/>
  <c r="R265" i="47"/>
  <c r="P265" i="47"/>
  <c r="BI264" i="47"/>
  <c r="BH264" i="47"/>
  <c r="BG264" i="47"/>
  <c r="BF264" i="47"/>
  <c r="T264" i="47"/>
  <c r="R264" i="47"/>
  <c r="P264" i="47"/>
  <c r="BI263" i="47"/>
  <c r="BH263" i="47"/>
  <c r="BG263" i="47"/>
  <c r="BF263" i="47"/>
  <c r="T263" i="47"/>
  <c r="R263" i="47"/>
  <c r="P263" i="47"/>
  <c r="BI262" i="47"/>
  <c r="BH262" i="47"/>
  <c r="BG262" i="47"/>
  <c r="BF262" i="47"/>
  <c r="T262" i="47"/>
  <c r="R262" i="47"/>
  <c r="P262" i="47"/>
  <c r="BI261" i="47"/>
  <c r="BH261" i="47"/>
  <c r="BG261" i="47"/>
  <c r="BF261" i="47"/>
  <c r="T261" i="47"/>
  <c r="R261" i="47"/>
  <c r="P261" i="47"/>
  <c r="BI260" i="47"/>
  <c r="BH260" i="47"/>
  <c r="BG260" i="47"/>
  <c r="BF260" i="47"/>
  <c r="T260" i="47"/>
  <c r="R260" i="47"/>
  <c r="P260" i="47"/>
  <c r="BI259" i="47"/>
  <c r="BH259" i="47"/>
  <c r="BG259" i="47"/>
  <c r="BF259" i="47"/>
  <c r="T259" i="47"/>
  <c r="R259" i="47"/>
  <c r="P259" i="47"/>
  <c r="BI258" i="47"/>
  <c r="BH258" i="47"/>
  <c r="BG258" i="47"/>
  <c r="BF258" i="47"/>
  <c r="T258" i="47"/>
  <c r="R258" i="47"/>
  <c r="P258" i="47"/>
  <c r="BI257" i="47"/>
  <c r="BH257" i="47"/>
  <c r="BG257" i="47"/>
  <c r="BF257" i="47"/>
  <c r="T257" i="47"/>
  <c r="R257" i="47"/>
  <c r="P257" i="47"/>
  <c r="BI256" i="47"/>
  <c r="BH256" i="47"/>
  <c r="BG256" i="47"/>
  <c r="BF256" i="47"/>
  <c r="T256" i="47"/>
  <c r="R256" i="47"/>
  <c r="P256" i="47"/>
  <c r="BI255" i="47"/>
  <c r="BH255" i="47"/>
  <c r="BG255" i="47"/>
  <c r="BF255" i="47"/>
  <c r="T255" i="47"/>
  <c r="R255" i="47"/>
  <c r="P255" i="47"/>
  <c r="BI253" i="47"/>
  <c r="BH253" i="47"/>
  <c r="BG253" i="47"/>
  <c r="BF253" i="47"/>
  <c r="T253" i="47"/>
  <c r="R253" i="47"/>
  <c r="P253" i="47"/>
  <c r="BI252" i="47"/>
  <c r="BH252" i="47"/>
  <c r="BG252" i="47"/>
  <c r="BF252" i="47"/>
  <c r="T252" i="47"/>
  <c r="R252" i="47"/>
  <c r="P252" i="47"/>
  <c r="BI251" i="47"/>
  <c r="BH251" i="47"/>
  <c r="BG251" i="47"/>
  <c r="BF251" i="47"/>
  <c r="T251" i="47"/>
  <c r="R251" i="47"/>
  <c r="P251" i="47"/>
  <c r="BI250" i="47"/>
  <c r="BH250" i="47"/>
  <c r="BG250" i="47"/>
  <c r="BF250" i="47"/>
  <c r="T250" i="47"/>
  <c r="R250" i="47"/>
  <c r="P250" i="47"/>
  <c r="BI249" i="47"/>
  <c r="BH249" i="47"/>
  <c r="BG249" i="47"/>
  <c r="BF249" i="47"/>
  <c r="T249" i="47"/>
  <c r="R249" i="47"/>
  <c r="P249" i="47"/>
  <c r="BI248" i="47"/>
  <c r="BH248" i="47"/>
  <c r="BG248" i="47"/>
  <c r="BF248" i="47"/>
  <c r="T248" i="47"/>
  <c r="R248" i="47"/>
  <c r="P248" i="47"/>
  <c r="BI247" i="47"/>
  <c r="BH247" i="47"/>
  <c r="BG247" i="47"/>
  <c r="BF247" i="47"/>
  <c r="T247" i="47"/>
  <c r="R247" i="47"/>
  <c r="P247" i="47"/>
  <c r="BI246" i="47"/>
  <c r="BH246" i="47"/>
  <c r="BG246" i="47"/>
  <c r="BF246" i="47"/>
  <c r="T246" i="47"/>
  <c r="R246" i="47"/>
  <c r="P246" i="47"/>
  <c r="BI245" i="47"/>
  <c r="BH245" i="47"/>
  <c r="BG245" i="47"/>
  <c r="BF245" i="47"/>
  <c r="T245" i="47"/>
  <c r="R245" i="47"/>
  <c r="P245" i="47"/>
  <c r="BI244" i="47"/>
  <c r="BH244" i="47"/>
  <c r="BG244" i="47"/>
  <c r="BF244" i="47"/>
  <c r="T244" i="47"/>
  <c r="R244" i="47"/>
  <c r="P244" i="47"/>
  <c r="BI243" i="47"/>
  <c r="BH243" i="47"/>
  <c r="BG243" i="47"/>
  <c r="BF243" i="47"/>
  <c r="T243" i="47"/>
  <c r="R243" i="47"/>
  <c r="P243" i="47"/>
  <c r="BI242" i="47"/>
  <c r="BH242" i="47"/>
  <c r="BG242" i="47"/>
  <c r="BF242" i="47"/>
  <c r="T242" i="47"/>
  <c r="R242" i="47"/>
  <c r="P242" i="47"/>
  <c r="BI241" i="47"/>
  <c r="BH241" i="47"/>
  <c r="BG241" i="47"/>
  <c r="BF241" i="47"/>
  <c r="T241" i="47"/>
  <c r="R241" i="47"/>
  <c r="P241" i="47"/>
  <c r="BI240" i="47"/>
  <c r="BH240" i="47"/>
  <c r="BG240" i="47"/>
  <c r="BF240" i="47"/>
  <c r="T240" i="47"/>
  <c r="R240" i="47"/>
  <c r="P240" i="47"/>
  <c r="BI239" i="47"/>
  <c r="BH239" i="47"/>
  <c r="BG239" i="47"/>
  <c r="BF239" i="47"/>
  <c r="T239" i="47"/>
  <c r="R239" i="47"/>
  <c r="P239" i="47"/>
  <c r="BI238" i="47"/>
  <c r="BH238" i="47"/>
  <c r="BG238" i="47"/>
  <c r="BF238" i="47"/>
  <c r="T238" i="47"/>
  <c r="R238" i="47"/>
  <c r="P238" i="47"/>
  <c r="BI237" i="47"/>
  <c r="BH237" i="47"/>
  <c r="BG237" i="47"/>
  <c r="BF237" i="47"/>
  <c r="T237" i="47"/>
  <c r="R237" i="47"/>
  <c r="P237" i="47"/>
  <c r="BI236" i="47"/>
  <c r="BH236" i="47"/>
  <c r="BG236" i="47"/>
  <c r="BF236" i="47"/>
  <c r="T236" i="47"/>
  <c r="R236" i="47"/>
  <c r="P236" i="47"/>
  <c r="BI235" i="47"/>
  <c r="BH235" i="47"/>
  <c r="BG235" i="47"/>
  <c r="BF235" i="47"/>
  <c r="T235" i="47"/>
  <c r="R235" i="47"/>
  <c r="P235" i="47"/>
  <c r="BI234" i="47"/>
  <c r="BH234" i="47"/>
  <c r="BG234" i="47"/>
  <c r="BF234" i="47"/>
  <c r="T234" i="47"/>
  <c r="R234" i="47"/>
  <c r="P234" i="47"/>
  <c r="BI233" i="47"/>
  <c r="BH233" i="47"/>
  <c r="BG233" i="47"/>
  <c r="BF233" i="47"/>
  <c r="T233" i="47"/>
  <c r="R233" i="47"/>
  <c r="P233" i="47"/>
  <c r="BI232" i="47"/>
  <c r="BH232" i="47"/>
  <c r="BG232" i="47"/>
  <c r="BF232" i="47"/>
  <c r="T232" i="47"/>
  <c r="R232" i="47"/>
  <c r="P232" i="47"/>
  <c r="BI231" i="47"/>
  <c r="BH231" i="47"/>
  <c r="BG231" i="47"/>
  <c r="BF231" i="47"/>
  <c r="T231" i="47"/>
  <c r="R231" i="47"/>
  <c r="P231" i="47"/>
  <c r="BI230" i="47"/>
  <c r="BH230" i="47"/>
  <c r="BG230" i="47"/>
  <c r="BF230" i="47"/>
  <c r="T230" i="47"/>
  <c r="R230" i="47"/>
  <c r="P230" i="47"/>
  <c r="BI229" i="47"/>
  <c r="BH229" i="47"/>
  <c r="BG229" i="47"/>
  <c r="BF229" i="47"/>
  <c r="T229" i="47"/>
  <c r="R229" i="47"/>
  <c r="P229" i="47"/>
  <c r="BI228" i="47"/>
  <c r="BH228" i="47"/>
  <c r="BG228" i="47"/>
  <c r="BF228" i="47"/>
  <c r="T228" i="47"/>
  <c r="R228" i="47"/>
  <c r="P228" i="47"/>
  <c r="BI227" i="47"/>
  <c r="BH227" i="47"/>
  <c r="BG227" i="47"/>
  <c r="BF227" i="47"/>
  <c r="T227" i="47"/>
  <c r="R227" i="47"/>
  <c r="P227" i="47"/>
  <c r="BI226" i="47"/>
  <c r="BH226" i="47"/>
  <c r="BG226" i="47"/>
  <c r="BF226" i="47"/>
  <c r="T226" i="47"/>
  <c r="R226" i="47"/>
  <c r="P226" i="47"/>
  <c r="BI225" i="47"/>
  <c r="BH225" i="47"/>
  <c r="BG225" i="47"/>
  <c r="BF225" i="47"/>
  <c r="T225" i="47"/>
  <c r="R225" i="47"/>
  <c r="P225" i="47"/>
  <c r="BI224" i="47"/>
  <c r="BH224" i="47"/>
  <c r="BG224" i="47"/>
  <c r="BF224" i="47"/>
  <c r="T224" i="47"/>
  <c r="R224" i="47"/>
  <c r="P224" i="47"/>
  <c r="BI223" i="47"/>
  <c r="BH223" i="47"/>
  <c r="BG223" i="47"/>
  <c r="BF223" i="47"/>
  <c r="T223" i="47"/>
  <c r="R223" i="47"/>
  <c r="P223" i="47"/>
  <c r="BI222" i="47"/>
  <c r="BH222" i="47"/>
  <c r="BG222" i="47"/>
  <c r="BF222" i="47"/>
  <c r="T222" i="47"/>
  <c r="R222" i="47"/>
  <c r="P222" i="47"/>
  <c r="BI221" i="47"/>
  <c r="BH221" i="47"/>
  <c r="BG221" i="47"/>
  <c r="BF221" i="47"/>
  <c r="T221" i="47"/>
  <c r="R221" i="47"/>
  <c r="P221" i="47"/>
  <c r="BI220" i="47"/>
  <c r="BH220" i="47"/>
  <c r="BG220" i="47"/>
  <c r="BF220" i="47"/>
  <c r="T220" i="47"/>
  <c r="R220" i="47"/>
  <c r="P220" i="47"/>
  <c r="BI219" i="47"/>
  <c r="BH219" i="47"/>
  <c r="BG219" i="47"/>
  <c r="BF219" i="47"/>
  <c r="T219" i="47"/>
  <c r="R219" i="47"/>
  <c r="P219" i="47"/>
  <c r="BI218" i="47"/>
  <c r="BH218" i="47"/>
  <c r="BG218" i="47"/>
  <c r="BF218" i="47"/>
  <c r="T218" i="47"/>
  <c r="R218" i="47"/>
  <c r="P218" i="47"/>
  <c r="BI217" i="47"/>
  <c r="BH217" i="47"/>
  <c r="BG217" i="47"/>
  <c r="BF217" i="47"/>
  <c r="T217" i="47"/>
  <c r="R217" i="47"/>
  <c r="P217" i="47"/>
  <c r="BI216" i="47"/>
  <c r="BH216" i="47"/>
  <c r="BG216" i="47"/>
  <c r="BF216" i="47"/>
  <c r="T216" i="47"/>
  <c r="R216" i="47"/>
  <c r="P216" i="47"/>
  <c r="BI215" i="47"/>
  <c r="BH215" i="47"/>
  <c r="BG215" i="47"/>
  <c r="BF215" i="47"/>
  <c r="T215" i="47"/>
  <c r="R215" i="47"/>
  <c r="P215" i="47"/>
  <c r="BI214" i="47"/>
  <c r="BH214" i="47"/>
  <c r="BG214" i="47"/>
  <c r="BF214" i="47"/>
  <c r="T214" i="47"/>
  <c r="R214" i="47"/>
  <c r="P214" i="47"/>
  <c r="BI213" i="47"/>
  <c r="BH213" i="47"/>
  <c r="BG213" i="47"/>
  <c r="BF213" i="47"/>
  <c r="T213" i="47"/>
  <c r="R213" i="47"/>
  <c r="P213" i="47"/>
  <c r="BI212" i="47"/>
  <c r="BH212" i="47"/>
  <c r="BG212" i="47"/>
  <c r="BF212" i="47"/>
  <c r="T212" i="47"/>
  <c r="R212" i="47"/>
  <c r="P212" i="47"/>
  <c r="BI211" i="47"/>
  <c r="BH211" i="47"/>
  <c r="BG211" i="47"/>
  <c r="BF211" i="47"/>
  <c r="T211" i="47"/>
  <c r="R211" i="47"/>
  <c r="P211" i="47"/>
  <c r="BI210" i="47"/>
  <c r="BH210" i="47"/>
  <c r="BG210" i="47"/>
  <c r="BF210" i="47"/>
  <c r="T210" i="47"/>
  <c r="R210" i="47"/>
  <c r="P210" i="47"/>
  <c r="BI209" i="47"/>
  <c r="BH209" i="47"/>
  <c r="BG209" i="47"/>
  <c r="BF209" i="47"/>
  <c r="T209" i="47"/>
  <c r="R209" i="47"/>
  <c r="P209" i="47"/>
  <c r="BI207" i="47"/>
  <c r="BH207" i="47"/>
  <c r="BG207" i="47"/>
  <c r="BF207" i="47"/>
  <c r="T207" i="47"/>
  <c r="R207" i="47"/>
  <c r="P207" i="47"/>
  <c r="BI206" i="47"/>
  <c r="BH206" i="47"/>
  <c r="BG206" i="47"/>
  <c r="BF206" i="47"/>
  <c r="T206" i="47"/>
  <c r="R206" i="47"/>
  <c r="P206" i="47"/>
  <c r="BI205" i="47"/>
  <c r="BH205" i="47"/>
  <c r="BG205" i="47"/>
  <c r="BF205" i="47"/>
  <c r="T205" i="47"/>
  <c r="R205" i="47"/>
  <c r="P205" i="47"/>
  <c r="BI204" i="47"/>
  <c r="BH204" i="47"/>
  <c r="BG204" i="47"/>
  <c r="BF204" i="47"/>
  <c r="T204" i="47"/>
  <c r="R204" i="47"/>
  <c r="P204" i="47"/>
  <c r="BI203" i="47"/>
  <c r="BH203" i="47"/>
  <c r="BG203" i="47"/>
  <c r="BF203" i="47"/>
  <c r="T203" i="47"/>
  <c r="R203" i="47"/>
  <c r="P203" i="47"/>
  <c r="BI202" i="47"/>
  <c r="BH202" i="47"/>
  <c r="BG202" i="47"/>
  <c r="BF202" i="47"/>
  <c r="T202" i="47"/>
  <c r="R202" i="47"/>
  <c r="P202" i="47"/>
  <c r="BI201" i="47"/>
  <c r="BH201" i="47"/>
  <c r="BG201" i="47"/>
  <c r="BF201" i="47"/>
  <c r="T201" i="47"/>
  <c r="R201" i="47"/>
  <c r="P201" i="47"/>
  <c r="BI200" i="47"/>
  <c r="BH200" i="47"/>
  <c r="BG200" i="47"/>
  <c r="BF200" i="47"/>
  <c r="T200" i="47"/>
  <c r="R200" i="47"/>
  <c r="P200" i="47"/>
  <c r="BI199" i="47"/>
  <c r="BH199" i="47"/>
  <c r="BG199" i="47"/>
  <c r="BF199" i="47"/>
  <c r="T199" i="47"/>
  <c r="R199" i="47"/>
  <c r="P199" i="47"/>
  <c r="BI198" i="47"/>
  <c r="BH198" i="47"/>
  <c r="BG198" i="47"/>
  <c r="BF198" i="47"/>
  <c r="T198" i="47"/>
  <c r="R198" i="47"/>
  <c r="P198" i="47"/>
  <c r="BI197" i="47"/>
  <c r="BH197" i="47"/>
  <c r="BG197" i="47"/>
  <c r="BF197" i="47"/>
  <c r="T197" i="47"/>
  <c r="R197" i="47"/>
  <c r="P197" i="47"/>
  <c r="BI196" i="47"/>
  <c r="BH196" i="47"/>
  <c r="BG196" i="47"/>
  <c r="BF196" i="47"/>
  <c r="T196" i="47"/>
  <c r="R196" i="47"/>
  <c r="P196" i="47"/>
  <c r="BI195" i="47"/>
  <c r="BH195" i="47"/>
  <c r="BG195" i="47"/>
  <c r="BF195" i="47"/>
  <c r="T195" i="47"/>
  <c r="R195" i="47"/>
  <c r="P195" i="47"/>
  <c r="BI194" i="47"/>
  <c r="BH194" i="47"/>
  <c r="BG194" i="47"/>
  <c r="BF194" i="47"/>
  <c r="T194" i="47"/>
  <c r="R194" i="47"/>
  <c r="P194" i="47"/>
  <c r="BI193" i="47"/>
  <c r="BH193" i="47"/>
  <c r="BG193" i="47"/>
  <c r="BF193" i="47"/>
  <c r="T193" i="47"/>
  <c r="R193" i="47"/>
  <c r="P193" i="47"/>
  <c r="BI192" i="47"/>
  <c r="BH192" i="47"/>
  <c r="BG192" i="47"/>
  <c r="BF192" i="47"/>
  <c r="T192" i="47"/>
  <c r="R192" i="47"/>
  <c r="P192" i="47"/>
  <c r="BI191" i="47"/>
  <c r="BH191" i="47"/>
  <c r="BG191" i="47"/>
  <c r="BF191" i="47"/>
  <c r="T191" i="47"/>
  <c r="R191" i="47"/>
  <c r="P191" i="47"/>
  <c r="BI190" i="47"/>
  <c r="BH190" i="47"/>
  <c r="BG190" i="47"/>
  <c r="BF190" i="47"/>
  <c r="T190" i="47"/>
  <c r="R190" i="47"/>
  <c r="P190" i="47"/>
  <c r="BI189" i="47"/>
  <c r="BH189" i="47"/>
  <c r="BG189" i="47"/>
  <c r="BF189" i="47"/>
  <c r="T189" i="47"/>
  <c r="R189" i="47"/>
  <c r="P189" i="47"/>
  <c r="BI188" i="47"/>
  <c r="BH188" i="47"/>
  <c r="BG188" i="47"/>
  <c r="BF188" i="47"/>
  <c r="T188" i="47"/>
  <c r="R188" i="47"/>
  <c r="P188" i="47"/>
  <c r="BI187" i="47"/>
  <c r="BH187" i="47"/>
  <c r="BG187" i="47"/>
  <c r="BF187" i="47"/>
  <c r="T187" i="47"/>
  <c r="R187" i="47"/>
  <c r="P187" i="47"/>
  <c r="BI186" i="47"/>
  <c r="BH186" i="47"/>
  <c r="BG186" i="47"/>
  <c r="BF186" i="47"/>
  <c r="T186" i="47"/>
  <c r="R186" i="47"/>
  <c r="P186" i="47"/>
  <c r="BI184" i="47"/>
  <c r="BH184" i="47"/>
  <c r="BG184" i="47"/>
  <c r="BF184" i="47"/>
  <c r="T184" i="47"/>
  <c r="R184" i="47"/>
  <c r="P184" i="47"/>
  <c r="BI183" i="47"/>
  <c r="BH183" i="47"/>
  <c r="BG183" i="47"/>
  <c r="BF183" i="47"/>
  <c r="T183" i="47"/>
  <c r="R183" i="47"/>
  <c r="P183" i="47"/>
  <c r="BI182" i="47"/>
  <c r="BH182" i="47"/>
  <c r="BG182" i="47"/>
  <c r="BF182" i="47"/>
  <c r="T182" i="47"/>
  <c r="R182" i="47"/>
  <c r="P182" i="47"/>
  <c r="BI181" i="47"/>
  <c r="BH181" i="47"/>
  <c r="BG181" i="47"/>
  <c r="BF181" i="47"/>
  <c r="T181" i="47"/>
  <c r="R181" i="47"/>
  <c r="P181" i="47"/>
  <c r="BI179" i="47"/>
  <c r="BH179" i="47"/>
  <c r="BG179" i="47"/>
  <c r="BF179" i="47"/>
  <c r="T179" i="47"/>
  <c r="R179" i="47"/>
  <c r="P179" i="47"/>
  <c r="BI178" i="47"/>
  <c r="BH178" i="47"/>
  <c r="BG178" i="47"/>
  <c r="BF178" i="47"/>
  <c r="T178" i="47"/>
  <c r="R178" i="47"/>
  <c r="P178" i="47"/>
  <c r="BI177" i="47"/>
  <c r="BH177" i="47"/>
  <c r="BG177" i="47"/>
  <c r="BF177" i="47"/>
  <c r="T177" i="47"/>
  <c r="R177" i="47"/>
  <c r="P177" i="47"/>
  <c r="BI176" i="47"/>
  <c r="BH176" i="47"/>
  <c r="BG176" i="47"/>
  <c r="BF176" i="47"/>
  <c r="T176" i="47"/>
  <c r="R176" i="47"/>
  <c r="P176" i="47"/>
  <c r="BI175" i="47"/>
  <c r="BH175" i="47"/>
  <c r="BG175" i="47"/>
  <c r="BF175" i="47"/>
  <c r="T175" i="47"/>
  <c r="R175" i="47"/>
  <c r="P175" i="47"/>
  <c r="BI174" i="47"/>
  <c r="BH174" i="47"/>
  <c r="BG174" i="47"/>
  <c r="BF174" i="47"/>
  <c r="T174" i="47"/>
  <c r="R174" i="47"/>
  <c r="P174" i="47"/>
  <c r="BI173" i="47"/>
  <c r="BH173" i="47"/>
  <c r="BG173" i="47"/>
  <c r="BF173" i="47"/>
  <c r="T173" i="47"/>
  <c r="R173" i="47"/>
  <c r="P173" i="47"/>
  <c r="BI172" i="47"/>
  <c r="BH172" i="47"/>
  <c r="BG172" i="47"/>
  <c r="BF172" i="47"/>
  <c r="T172" i="47"/>
  <c r="R172" i="47"/>
  <c r="P172" i="47"/>
  <c r="BI171" i="47"/>
  <c r="BH171" i="47"/>
  <c r="BG171" i="47"/>
  <c r="BF171" i="47"/>
  <c r="T171" i="47"/>
  <c r="R171" i="47"/>
  <c r="P171" i="47"/>
  <c r="BI170" i="47"/>
  <c r="BH170" i="47"/>
  <c r="BG170" i="47"/>
  <c r="BF170" i="47"/>
  <c r="T170" i="47"/>
  <c r="R170" i="47"/>
  <c r="P170" i="47"/>
  <c r="BI169" i="47"/>
  <c r="BH169" i="47"/>
  <c r="BG169" i="47"/>
  <c r="BF169" i="47"/>
  <c r="T169" i="47"/>
  <c r="R169" i="47"/>
  <c r="P169" i="47"/>
  <c r="BI168" i="47"/>
  <c r="BH168" i="47"/>
  <c r="BG168" i="47"/>
  <c r="BF168" i="47"/>
  <c r="T168" i="47"/>
  <c r="R168" i="47"/>
  <c r="P168" i="47"/>
  <c r="BI167" i="47"/>
  <c r="BH167" i="47"/>
  <c r="BG167" i="47"/>
  <c r="BF167" i="47"/>
  <c r="T167" i="47"/>
  <c r="R167" i="47"/>
  <c r="P167" i="47"/>
  <c r="BI166" i="47"/>
  <c r="BH166" i="47"/>
  <c r="BG166" i="47"/>
  <c r="BF166" i="47"/>
  <c r="T166" i="47"/>
  <c r="R166" i="47"/>
  <c r="P166" i="47"/>
  <c r="BI165" i="47"/>
  <c r="BH165" i="47"/>
  <c r="BG165" i="47"/>
  <c r="BF165" i="47"/>
  <c r="T165" i="47"/>
  <c r="R165" i="47"/>
  <c r="P165" i="47"/>
  <c r="BI164" i="47"/>
  <c r="BH164" i="47"/>
  <c r="BG164" i="47"/>
  <c r="BF164" i="47"/>
  <c r="T164" i="47"/>
  <c r="R164" i="47"/>
  <c r="P164" i="47"/>
  <c r="BI163" i="47"/>
  <c r="BH163" i="47"/>
  <c r="BG163" i="47"/>
  <c r="BF163" i="47"/>
  <c r="T163" i="47"/>
  <c r="R163" i="47"/>
  <c r="P163" i="47"/>
  <c r="BI162" i="47"/>
  <c r="BH162" i="47"/>
  <c r="BG162" i="47"/>
  <c r="BF162" i="47"/>
  <c r="T162" i="47"/>
  <c r="R162" i="47"/>
  <c r="P162" i="47"/>
  <c r="BI161" i="47"/>
  <c r="BH161" i="47"/>
  <c r="BG161" i="47"/>
  <c r="BF161" i="47"/>
  <c r="T161" i="47"/>
  <c r="R161" i="47"/>
  <c r="P161" i="47"/>
  <c r="BI160" i="47"/>
  <c r="BH160" i="47"/>
  <c r="BG160" i="47"/>
  <c r="BF160" i="47"/>
  <c r="T160" i="47"/>
  <c r="R160" i="47"/>
  <c r="P160" i="47"/>
  <c r="BI158" i="47"/>
  <c r="BH158" i="47"/>
  <c r="BG158" i="47"/>
  <c r="BF158" i="47"/>
  <c r="T158" i="47"/>
  <c r="R158" i="47"/>
  <c r="P158" i="47"/>
  <c r="BI157" i="47"/>
  <c r="BH157" i="47"/>
  <c r="BG157" i="47"/>
  <c r="BF157" i="47"/>
  <c r="T157" i="47"/>
  <c r="R157" i="47"/>
  <c r="P157" i="47"/>
  <c r="BI156" i="47"/>
  <c r="BH156" i="47"/>
  <c r="BG156" i="47"/>
  <c r="BF156" i="47"/>
  <c r="T156" i="47"/>
  <c r="R156" i="47"/>
  <c r="P156" i="47"/>
  <c r="BI155" i="47"/>
  <c r="BH155" i="47"/>
  <c r="BG155" i="47"/>
  <c r="BF155" i="47"/>
  <c r="T155" i="47"/>
  <c r="R155" i="47"/>
  <c r="P155" i="47"/>
  <c r="BI154" i="47"/>
  <c r="BH154" i="47"/>
  <c r="BG154" i="47"/>
  <c r="BF154" i="47"/>
  <c r="T154" i="47"/>
  <c r="R154" i="47"/>
  <c r="P154" i="47"/>
  <c r="BI153" i="47"/>
  <c r="BH153" i="47"/>
  <c r="BG153" i="47"/>
  <c r="BF153" i="47"/>
  <c r="T153" i="47"/>
  <c r="R153" i="47"/>
  <c r="P153" i="47"/>
  <c r="BI152" i="47"/>
  <c r="BH152" i="47"/>
  <c r="BG152" i="47"/>
  <c r="BF152" i="47"/>
  <c r="T152" i="47"/>
  <c r="R152" i="47"/>
  <c r="P152" i="47"/>
  <c r="BI151" i="47"/>
  <c r="BH151" i="47"/>
  <c r="BG151" i="47"/>
  <c r="BF151" i="47"/>
  <c r="T151" i="47"/>
  <c r="R151" i="47"/>
  <c r="P151" i="47"/>
  <c r="BI150" i="47"/>
  <c r="BH150" i="47"/>
  <c r="BG150" i="47"/>
  <c r="BF150" i="47"/>
  <c r="T150" i="47"/>
  <c r="R150" i="47"/>
  <c r="P150" i="47"/>
  <c r="BI148" i="47"/>
  <c r="BH148" i="47"/>
  <c r="BG148" i="47"/>
  <c r="BF148" i="47"/>
  <c r="T148" i="47"/>
  <c r="R148" i="47"/>
  <c r="P148" i="47"/>
  <c r="BI147" i="47"/>
  <c r="BH147" i="47"/>
  <c r="BG147" i="47"/>
  <c r="BF147" i="47"/>
  <c r="T147" i="47"/>
  <c r="R147" i="47"/>
  <c r="P147" i="47"/>
  <c r="BI146" i="47"/>
  <c r="BH146" i="47"/>
  <c r="BG146" i="47"/>
  <c r="BF146" i="47"/>
  <c r="T146" i="47"/>
  <c r="R146" i="47"/>
  <c r="P146" i="47"/>
  <c r="BI145" i="47"/>
  <c r="BH145" i="47"/>
  <c r="BG145" i="47"/>
  <c r="BF145" i="47"/>
  <c r="T145" i="47"/>
  <c r="R145" i="47"/>
  <c r="P145" i="47"/>
  <c r="BI144" i="47"/>
  <c r="BH144" i="47"/>
  <c r="BG144" i="47"/>
  <c r="BF144" i="47"/>
  <c r="T144" i="47"/>
  <c r="R144" i="47"/>
  <c r="P144" i="47"/>
  <c r="BI143" i="47"/>
  <c r="BH143" i="47"/>
  <c r="BG143" i="47"/>
  <c r="BF143" i="47"/>
  <c r="T143" i="47"/>
  <c r="R143" i="47"/>
  <c r="P143" i="47"/>
  <c r="BI142" i="47"/>
  <c r="BH142" i="47"/>
  <c r="BG142" i="47"/>
  <c r="BF142" i="47"/>
  <c r="T142" i="47"/>
  <c r="R142" i="47"/>
  <c r="P142" i="47"/>
  <c r="BI141" i="47"/>
  <c r="BH141" i="47"/>
  <c r="BG141" i="47"/>
  <c r="BF141" i="47"/>
  <c r="T141" i="47"/>
  <c r="R141" i="47"/>
  <c r="P141" i="47"/>
  <c r="BI140" i="47"/>
  <c r="BH140" i="47"/>
  <c r="BG140" i="47"/>
  <c r="BF140" i="47"/>
  <c r="T140" i="47"/>
  <c r="R140" i="47"/>
  <c r="P140" i="47"/>
  <c r="BI138" i="47"/>
  <c r="BH138" i="47"/>
  <c r="BG138" i="47"/>
  <c r="BF138" i="47"/>
  <c r="T138" i="47"/>
  <c r="R138" i="47"/>
  <c r="P138" i="47"/>
  <c r="BI137" i="47"/>
  <c r="BH137" i="47"/>
  <c r="BG137" i="47"/>
  <c r="BF137" i="47"/>
  <c r="T137" i="47"/>
  <c r="R137" i="47"/>
  <c r="P137" i="47"/>
  <c r="BI136" i="47"/>
  <c r="BH136" i="47"/>
  <c r="BG136" i="47"/>
  <c r="BF136" i="47"/>
  <c r="T136" i="47"/>
  <c r="R136" i="47"/>
  <c r="P136" i="47"/>
  <c r="BI135" i="47"/>
  <c r="BH135" i="47"/>
  <c r="BG135" i="47"/>
  <c r="BF135" i="47"/>
  <c r="T135" i="47"/>
  <c r="R135" i="47"/>
  <c r="P135" i="47"/>
  <c r="BI134" i="47"/>
  <c r="BH134" i="47"/>
  <c r="BG134" i="47"/>
  <c r="BF134" i="47"/>
  <c r="T134" i="47"/>
  <c r="R134" i="47"/>
  <c r="P134" i="47"/>
  <c r="F126" i="47"/>
  <c r="E124" i="47"/>
  <c r="F93" i="47"/>
  <c r="E91" i="47"/>
  <c r="J28" i="47"/>
  <c r="E28" i="47"/>
  <c r="J129" i="47" s="1"/>
  <c r="J27" i="47"/>
  <c r="J25" i="47"/>
  <c r="E25" i="47"/>
  <c r="J128" i="47" s="1"/>
  <c r="J24" i="47"/>
  <c r="J22" i="47"/>
  <c r="E22" i="47"/>
  <c r="F129" i="47" s="1"/>
  <c r="J21" i="47"/>
  <c r="J19" i="47"/>
  <c r="E19" i="47"/>
  <c r="F95" i="47" s="1"/>
  <c r="J18" i="47"/>
  <c r="J16" i="47"/>
  <c r="J126" i="47"/>
  <c r="E7" i="47"/>
  <c r="E118" i="47"/>
  <c r="J41" i="46"/>
  <c r="J40" i="46"/>
  <c r="AY152" i="1" s="1"/>
  <c r="J39" i="46"/>
  <c r="AX152" i="1"/>
  <c r="BI607" i="46"/>
  <c r="BH607" i="46"/>
  <c r="BG607" i="46"/>
  <c r="BF607" i="46"/>
  <c r="T607" i="46"/>
  <c r="R607" i="46"/>
  <c r="P607" i="46"/>
  <c r="BI605" i="46"/>
  <c r="BH605" i="46"/>
  <c r="BG605" i="46"/>
  <c r="BF605" i="46"/>
  <c r="T605" i="46"/>
  <c r="R605" i="46"/>
  <c r="P605" i="46"/>
  <c r="BI603" i="46"/>
  <c r="BH603" i="46"/>
  <c r="BG603" i="46"/>
  <c r="BF603" i="46"/>
  <c r="T603" i="46"/>
  <c r="R603" i="46"/>
  <c r="P603" i="46"/>
  <c r="BI601" i="46"/>
  <c r="BH601" i="46"/>
  <c r="BG601" i="46"/>
  <c r="BF601" i="46"/>
  <c r="T601" i="46"/>
  <c r="R601" i="46"/>
  <c r="P601" i="46"/>
  <c r="BI599" i="46"/>
  <c r="BH599" i="46"/>
  <c r="BG599" i="46"/>
  <c r="BF599" i="46"/>
  <c r="T599" i="46"/>
  <c r="R599" i="46"/>
  <c r="P599" i="46"/>
  <c r="BI597" i="46"/>
  <c r="BH597" i="46"/>
  <c r="BG597" i="46"/>
  <c r="BF597" i="46"/>
  <c r="T597" i="46"/>
  <c r="R597" i="46"/>
  <c r="P597" i="46"/>
  <c r="BI595" i="46"/>
  <c r="BH595" i="46"/>
  <c r="BG595" i="46"/>
  <c r="BF595" i="46"/>
  <c r="T595" i="46"/>
  <c r="R595" i="46"/>
  <c r="P595" i="46"/>
  <c r="BI593" i="46"/>
  <c r="BH593" i="46"/>
  <c r="BG593" i="46"/>
  <c r="BF593" i="46"/>
  <c r="T593" i="46"/>
  <c r="R593" i="46"/>
  <c r="P593" i="46"/>
  <c r="BI591" i="46"/>
  <c r="BH591" i="46"/>
  <c r="BG591" i="46"/>
  <c r="BF591" i="46"/>
  <c r="T591" i="46"/>
  <c r="R591" i="46"/>
  <c r="P591" i="46"/>
  <c r="BI589" i="46"/>
  <c r="BH589" i="46"/>
  <c r="BG589" i="46"/>
  <c r="BF589" i="46"/>
  <c r="T589" i="46"/>
  <c r="R589" i="46"/>
  <c r="P589" i="46"/>
  <c r="BI587" i="46"/>
  <c r="BH587" i="46"/>
  <c r="BG587" i="46"/>
  <c r="BF587" i="46"/>
  <c r="T587" i="46"/>
  <c r="R587" i="46"/>
  <c r="P587" i="46"/>
  <c r="BI585" i="46"/>
  <c r="BH585" i="46"/>
  <c r="BG585" i="46"/>
  <c r="BF585" i="46"/>
  <c r="T585" i="46"/>
  <c r="R585" i="46"/>
  <c r="P585" i="46"/>
  <c r="BI583" i="46"/>
  <c r="BH583" i="46"/>
  <c r="BG583" i="46"/>
  <c r="BF583" i="46"/>
  <c r="T583" i="46"/>
  <c r="R583" i="46"/>
  <c r="P583" i="46"/>
  <c r="BI581" i="46"/>
  <c r="BH581" i="46"/>
  <c r="BG581" i="46"/>
  <c r="BF581" i="46"/>
  <c r="T581" i="46"/>
  <c r="R581" i="46"/>
  <c r="P581" i="46"/>
  <c r="BI579" i="46"/>
  <c r="BH579" i="46"/>
  <c r="BG579" i="46"/>
  <c r="BF579" i="46"/>
  <c r="T579" i="46"/>
  <c r="R579" i="46"/>
  <c r="P579" i="46"/>
  <c r="BI577" i="46"/>
  <c r="BH577" i="46"/>
  <c r="BG577" i="46"/>
  <c r="BF577" i="46"/>
  <c r="T577" i="46"/>
  <c r="R577" i="46"/>
  <c r="P577" i="46"/>
  <c r="BI575" i="46"/>
  <c r="BH575" i="46"/>
  <c r="BG575" i="46"/>
  <c r="BF575" i="46"/>
  <c r="T575" i="46"/>
  <c r="R575" i="46"/>
  <c r="P575" i="46"/>
  <c r="BI573" i="46"/>
  <c r="BH573" i="46"/>
  <c r="BG573" i="46"/>
  <c r="BF573" i="46"/>
  <c r="T573" i="46"/>
  <c r="R573" i="46"/>
  <c r="P573" i="46"/>
  <c r="BI571" i="46"/>
  <c r="BH571" i="46"/>
  <c r="BG571" i="46"/>
  <c r="BF571" i="46"/>
  <c r="T571" i="46"/>
  <c r="R571" i="46"/>
  <c r="P571" i="46"/>
  <c r="BI569" i="46"/>
  <c r="BH569" i="46"/>
  <c r="BG569" i="46"/>
  <c r="BF569" i="46"/>
  <c r="T569" i="46"/>
  <c r="R569" i="46"/>
  <c r="P569" i="46"/>
  <c r="BI567" i="46"/>
  <c r="BH567" i="46"/>
  <c r="BG567" i="46"/>
  <c r="BF567" i="46"/>
  <c r="T567" i="46"/>
  <c r="R567" i="46"/>
  <c r="P567" i="46"/>
  <c r="BI565" i="46"/>
  <c r="BH565" i="46"/>
  <c r="BG565" i="46"/>
  <c r="BF565" i="46"/>
  <c r="T565" i="46"/>
  <c r="R565" i="46"/>
  <c r="P565" i="46"/>
  <c r="BI563" i="46"/>
  <c r="BH563" i="46"/>
  <c r="BG563" i="46"/>
  <c r="BF563" i="46"/>
  <c r="T563" i="46"/>
  <c r="R563" i="46"/>
  <c r="P563" i="46"/>
  <c r="BI561" i="46"/>
  <c r="BH561" i="46"/>
  <c r="BG561" i="46"/>
  <c r="BF561" i="46"/>
  <c r="T561" i="46"/>
  <c r="R561" i="46"/>
  <c r="P561" i="46"/>
  <c r="BI559" i="46"/>
  <c r="BH559" i="46"/>
  <c r="BG559" i="46"/>
  <c r="BF559" i="46"/>
  <c r="T559" i="46"/>
  <c r="R559" i="46"/>
  <c r="P559" i="46"/>
  <c r="BI557" i="46"/>
  <c r="BH557" i="46"/>
  <c r="BG557" i="46"/>
  <c r="BF557" i="46"/>
  <c r="T557" i="46"/>
  <c r="R557" i="46"/>
  <c r="P557" i="46"/>
  <c r="BI555" i="46"/>
  <c r="BH555" i="46"/>
  <c r="BG555" i="46"/>
  <c r="BF555" i="46"/>
  <c r="T555" i="46"/>
  <c r="R555" i="46"/>
  <c r="P555" i="46"/>
  <c r="BI553" i="46"/>
  <c r="BH553" i="46"/>
  <c r="BG553" i="46"/>
  <c r="BF553" i="46"/>
  <c r="T553" i="46"/>
  <c r="R553" i="46"/>
  <c r="P553" i="46"/>
  <c r="BI551" i="46"/>
  <c r="BH551" i="46"/>
  <c r="BG551" i="46"/>
  <c r="BF551" i="46"/>
  <c r="T551" i="46"/>
  <c r="R551" i="46"/>
  <c r="P551" i="46"/>
  <c r="BI549" i="46"/>
  <c r="BH549" i="46"/>
  <c r="BG549" i="46"/>
  <c r="BF549" i="46"/>
  <c r="T549" i="46"/>
  <c r="R549" i="46"/>
  <c r="P549" i="46"/>
  <c r="BI547" i="46"/>
  <c r="BH547" i="46"/>
  <c r="BG547" i="46"/>
  <c r="BF547" i="46"/>
  <c r="T547" i="46"/>
  <c r="R547" i="46"/>
  <c r="P547" i="46"/>
  <c r="BI545" i="46"/>
  <c r="BH545" i="46"/>
  <c r="BG545" i="46"/>
  <c r="BF545" i="46"/>
  <c r="T545" i="46"/>
  <c r="R545" i="46"/>
  <c r="P545" i="46"/>
  <c r="BI543" i="46"/>
  <c r="BH543" i="46"/>
  <c r="BG543" i="46"/>
  <c r="BF543" i="46"/>
  <c r="T543" i="46"/>
  <c r="R543" i="46"/>
  <c r="P543" i="46"/>
  <c r="BI541" i="46"/>
  <c r="BH541" i="46"/>
  <c r="BG541" i="46"/>
  <c r="BF541" i="46"/>
  <c r="T541" i="46"/>
  <c r="R541" i="46"/>
  <c r="P541" i="46"/>
  <c r="BI539" i="46"/>
  <c r="BH539" i="46"/>
  <c r="BG539" i="46"/>
  <c r="BF539" i="46"/>
  <c r="T539" i="46"/>
  <c r="R539" i="46"/>
  <c r="P539" i="46"/>
  <c r="BI537" i="46"/>
  <c r="BH537" i="46"/>
  <c r="BG537" i="46"/>
  <c r="BF537" i="46"/>
  <c r="T537" i="46"/>
  <c r="R537" i="46"/>
  <c r="P537" i="46"/>
  <c r="BI535" i="46"/>
  <c r="BH535" i="46"/>
  <c r="BG535" i="46"/>
  <c r="BF535" i="46"/>
  <c r="T535" i="46"/>
  <c r="R535" i="46"/>
  <c r="P535" i="46"/>
  <c r="BI533" i="46"/>
  <c r="BH533" i="46"/>
  <c r="BG533" i="46"/>
  <c r="BF533" i="46"/>
  <c r="T533" i="46"/>
  <c r="R533" i="46"/>
  <c r="P533" i="46"/>
  <c r="BI531" i="46"/>
  <c r="BH531" i="46"/>
  <c r="BG531" i="46"/>
  <c r="BF531" i="46"/>
  <c r="T531" i="46"/>
  <c r="R531" i="46"/>
  <c r="P531" i="46"/>
  <c r="BI529" i="46"/>
  <c r="BH529" i="46"/>
  <c r="BG529" i="46"/>
  <c r="BF529" i="46"/>
  <c r="T529" i="46"/>
  <c r="R529" i="46"/>
  <c r="P529" i="46"/>
  <c r="BI527" i="46"/>
  <c r="BH527" i="46"/>
  <c r="BG527" i="46"/>
  <c r="BF527" i="46"/>
  <c r="T527" i="46"/>
  <c r="R527" i="46"/>
  <c r="P527" i="46"/>
  <c r="BI525" i="46"/>
  <c r="BH525" i="46"/>
  <c r="BG525" i="46"/>
  <c r="BF525" i="46"/>
  <c r="T525" i="46"/>
  <c r="R525" i="46"/>
  <c r="P525" i="46"/>
  <c r="BI523" i="46"/>
  <c r="BH523" i="46"/>
  <c r="BG523" i="46"/>
  <c r="BF523" i="46"/>
  <c r="T523" i="46"/>
  <c r="R523" i="46"/>
  <c r="P523" i="46"/>
  <c r="BI521" i="46"/>
  <c r="BH521" i="46"/>
  <c r="BG521" i="46"/>
  <c r="BF521" i="46"/>
  <c r="T521" i="46"/>
  <c r="R521" i="46"/>
  <c r="P521" i="46"/>
  <c r="BI519" i="46"/>
  <c r="BH519" i="46"/>
  <c r="BG519" i="46"/>
  <c r="BF519" i="46"/>
  <c r="T519" i="46"/>
  <c r="R519" i="46"/>
  <c r="P519" i="46"/>
  <c r="BI517" i="46"/>
  <c r="BH517" i="46"/>
  <c r="BG517" i="46"/>
  <c r="BF517" i="46"/>
  <c r="T517" i="46"/>
  <c r="R517" i="46"/>
  <c r="P517" i="46"/>
  <c r="BI515" i="46"/>
  <c r="BH515" i="46"/>
  <c r="BG515" i="46"/>
  <c r="BF515" i="46"/>
  <c r="T515" i="46"/>
  <c r="R515" i="46"/>
  <c r="P515" i="46"/>
  <c r="BI513" i="46"/>
  <c r="BH513" i="46"/>
  <c r="BG513" i="46"/>
  <c r="BF513" i="46"/>
  <c r="T513" i="46"/>
  <c r="R513" i="46"/>
  <c r="P513" i="46"/>
  <c r="BI511" i="46"/>
  <c r="BH511" i="46"/>
  <c r="BG511" i="46"/>
  <c r="BF511" i="46"/>
  <c r="T511" i="46"/>
  <c r="R511" i="46"/>
  <c r="P511" i="46"/>
  <c r="BI509" i="46"/>
  <c r="BH509" i="46"/>
  <c r="BG509" i="46"/>
  <c r="BF509" i="46"/>
  <c r="T509" i="46"/>
  <c r="R509" i="46"/>
  <c r="P509" i="46"/>
  <c r="BI507" i="46"/>
  <c r="BH507" i="46"/>
  <c r="BG507" i="46"/>
  <c r="BF507" i="46"/>
  <c r="T507" i="46"/>
  <c r="R507" i="46"/>
  <c r="P507" i="46"/>
  <c r="BI505" i="46"/>
  <c r="BH505" i="46"/>
  <c r="BG505" i="46"/>
  <c r="BF505" i="46"/>
  <c r="T505" i="46"/>
  <c r="R505" i="46"/>
  <c r="P505" i="46"/>
  <c r="BI503" i="46"/>
  <c r="BH503" i="46"/>
  <c r="BG503" i="46"/>
  <c r="BF503" i="46"/>
  <c r="T503" i="46"/>
  <c r="R503" i="46"/>
  <c r="P503" i="46"/>
  <c r="BI501" i="46"/>
  <c r="BH501" i="46"/>
  <c r="BG501" i="46"/>
  <c r="BF501" i="46"/>
  <c r="T501" i="46"/>
  <c r="R501" i="46"/>
  <c r="P501" i="46"/>
  <c r="BI499" i="46"/>
  <c r="BH499" i="46"/>
  <c r="BG499" i="46"/>
  <c r="BF499" i="46"/>
  <c r="T499" i="46"/>
  <c r="R499" i="46"/>
  <c r="P499" i="46"/>
  <c r="BI497" i="46"/>
  <c r="BH497" i="46"/>
  <c r="BG497" i="46"/>
  <c r="BF497" i="46"/>
  <c r="T497" i="46"/>
  <c r="R497" i="46"/>
  <c r="P497" i="46"/>
  <c r="BI495" i="46"/>
  <c r="BH495" i="46"/>
  <c r="BG495" i="46"/>
  <c r="BF495" i="46"/>
  <c r="T495" i="46"/>
  <c r="R495" i="46"/>
  <c r="P495" i="46"/>
  <c r="BI493" i="46"/>
  <c r="BH493" i="46"/>
  <c r="BG493" i="46"/>
  <c r="BF493" i="46"/>
  <c r="T493" i="46"/>
  <c r="R493" i="46"/>
  <c r="P493" i="46"/>
  <c r="BI491" i="46"/>
  <c r="BH491" i="46"/>
  <c r="BG491" i="46"/>
  <c r="BF491" i="46"/>
  <c r="T491" i="46"/>
  <c r="R491" i="46"/>
  <c r="P491" i="46"/>
  <c r="BI489" i="46"/>
  <c r="BH489" i="46"/>
  <c r="BG489" i="46"/>
  <c r="BF489" i="46"/>
  <c r="T489" i="46"/>
  <c r="R489" i="46"/>
  <c r="P489" i="46"/>
  <c r="BI487" i="46"/>
  <c r="BH487" i="46"/>
  <c r="BG487" i="46"/>
  <c r="BF487" i="46"/>
  <c r="T487" i="46"/>
  <c r="R487" i="46"/>
  <c r="P487" i="46"/>
  <c r="BI485" i="46"/>
  <c r="BH485" i="46"/>
  <c r="BG485" i="46"/>
  <c r="BF485" i="46"/>
  <c r="T485" i="46"/>
  <c r="R485" i="46"/>
  <c r="P485" i="46"/>
  <c r="BI483" i="46"/>
  <c r="BH483" i="46"/>
  <c r="BG483" i="46"/>
  <c r="BF483" i="46"/>
  <c r="T483" i="46"/>
  <c r="R483" i="46"/>
  <c r="P483" i="46"/>
  <c r="BI481" i="46"/>
  <c r="BH481" i="46"/>
  <c r="BG481" i="46"/>
  <c r="BF481" i="46"/>
  <c r="T481" i="46"/>
  <c r="R481" i="46"/>
  <c r="P481" i="46"/>
  <c r="BI478" i="46"/>
  <c r="BH478" i="46"/>
  <c r="BG478" i="46"/>
  <c r="BF478" i="46"/>
  <c r="T478" i="46"/>
  <c r="R478" i="46"/>
  <c r="P478" i="46"/>
  <c r="BI476" i="46"/>
  <c r="BH476" i="46"/>
  <c r="BG476" i="46"/>
  <c r="BF476" i="46"/>
  <c r="T476" i="46"/>
  <c r="R476" i="46"/>
  <c r="P476" i="46"/>
  <c r="BI474" i="46"/>
  <c r="BH474" i="46"/>
  <c r="BG474" i="46"/>
  <c r="BF474" i="46"/>
  <c r="T474" i="46"/>
  <c r="R474" i="46"/>
  <c r="P474" i="46"/>
  <c r="BI472" i="46"/>
  <c r="BH472" i="46"/>
  <c r="BG472" i="46"/>
  <c r="BF472" i="46"/>
  <c r="T472" i="46"/>
  <c r="R472" i="46"/>
  <c r="P472" i="46"/>
  <c r="BI470" i="46"/>
  <c r="BH470" i="46"/>
  <c r="BG470" i="46"/>
  <c r="BF470" i="46"/>
  <c r="T470" i="46"/>
  <c r="R470" i="46"/>
  <c r="P470" i="46"/>
  <c r="BI468" i="46"/>
  <c r="BH468" i="46"/>
  <c r="BG468" i="46"/>
  <c r="BF468" i="46"/>
  <c r="T468" i="46"/>
  <c r="R468" i="46"/>
  <c r="P468" i="46"/>
  <c r="BI464" i="46"/>
  <c r="BH464" i="46"/>
  <c r="BG464" i="46"/>
  <c r="BF464" i="46"/>
  <c r="T464" i="46"/>
  <c r="R464" i="46"/>
  <c r="P464" i="46"/>
  <c r="BI459" i="46"/>
  <c r="BH459" i="46"/>
  <c r="BG459" i="46"/>
  <c r="BF459" i="46"/>
  <c r="T459" i="46"/>
  <c r="R459" i="46"/>
  <c r="P459" i="46"/>
  <c r="BI458" i="46"/>
  <c r="BH458" i="46"/>
  <c r="BG458" i="46"/>
  <c r="BF458" i="46"/>
  <c r="T458" i="46"/>
  <c r="R458" i="46"/>
  <c r="P458" i="46"/>
  <c r="BI457" i="46"/>
  <c r="BH457" i="46"/>
  <c r="BG457" i="46"/>
  <c r="BF457" i="46"/>
  <c r="T457" i="46"/>
  <c r="R457" i="46"/>
  <c r="P457" i="46"/>
  <c r="BI456" i="46"/>
  <c r="BH456" i="46"/>
  <c r="BG456" i="46"/>
  <c r="BF456" i="46"/>
  <c r="T456" i="46"/>
  <c r="R456" i="46"/>
  <c r="P456" i="46"/>
  <c r="BI455" i="46"/>
  <c r="BH455" i="46"/>
  <c r="BG455" i="46"/>
  <c r="BF455" i="46"/>
  <c r="T455" i="46"/>
  <c r="R455" i="46"/>
  <c r="P455" i="46"/>
  <c r="BI454" i="46"/>
  <c r="BH454" i="46"/>
  <c r="BG454" i="46"/>
  <c r="BF454" i="46"/>
  <c r="T454" i="46"/>
  <c r="R454" i="46"/>
  <c r="P454" i="46"/>
  <c r="BI453" i="46"/>
  <c r="BH453" i="46"/>
  <c r="BG453" i="46"/>
  <c r="BF453" i="46"/>
  <c r="T453" i="46"/>
  <c r="R453" i="46"/>
  <c r="P453" i="46"/>
  <c r="BI447" i="46"/>
  <c r="BH447" i="46"/>
  <c r="BG447" i="46"/>
  <c r="BF447" i="46"/>
  <c r="T447" i="46"/>
  <c r="T446" i="46"/>
  <c r="R447" i="46"/>
  <c r="R446" i="46" s="1"/>
  <c r="P447" i="46"/>
  <c r="P446" i="46"/>
  <c r="BI445" i="46"/>
  <c r="BH445" i="46"/>
  <c r="BG445" i="46"/>
  <c r="BF445" i="46"/>
  <c r="T445" i="46"/>
  <c r="R445" i="46"/>
  <c r="P445" i="46"/>
  <c r="BI443" i="46"/>
  <c r="BH443" i="46"/>
  <c r="BG443" i="46"/>
  <c r="BF443" i="46"/>
  <c r="T443" i="46"/>
  <c r="R443" i="46"/>
  <c r="P443" i="46"/>
  <c r="BI441" i="46"/>
  <c r="BH441" i="46"/>
  <c r="BG441" i="46"/>
  <c r="BF441" i="46"/>
  <c r="T441" i="46"/>
  <c r="R441" i="46"/>
  <c r="P441" i="46"/>
  <c r="BI438" i="46"/>
  <c r="BH438" i="46"/>
  <c r="BG438" i="46"/>
  <c r="BF438" i="46"/>
  <c r="T438" i="46"/>
  <c r="R438" i="46"/>
  <c r="P438" i="46"/>
  <c r="BI433" i="46"/>
  <c r="BH433" i="46"/>
  <c r="BG433" i="46"/>
  <c r="BF433" i="46"/>
  <c r="T433" i="46"/>
  <c r="R433" i="46"/>
  <c r="P433" i="46"/>
  <c r="BI429" i="46"/>
  <c r="BH429" i="46"/>
  <c r="BG429" i="46"/>
  <c r="BF429" i="46"/>
  <c r="T429" i="46"/>
  <c r="R429" i="46"/>
  <c r="P429" i="46"/>
  <c r="BI424" i="46"/>
  <c r="BH424" i="46"/>
  <c r="BG424" i="46"/>
  <c r="BF424" i="46"/>
  <c r="T424" i="46"/>
  <c r="R424" i="46"/>
  <c r="P424" i="46"/>
  <c r="BI420" i="46"/>
  <c r="BH420" i="46"/>
  <c r="BG420" i="46"/>
  <c r="BF420" i="46"/>
  <c r="T420" i="46"/>
  <c r="R420" i="46"/>
  <c r="P420" i="46"/>
  <c r="BI418" i="46"/>
  <c r="BH418" i="46"/>
  <c r="BG418" i="46"/>
  <c r="BF418" i="46"/>
  <c r="T418" i="46"/>
  <c r="R418" i="46"/>
  <c r="P418" i="46"/>
  <c r="BI412" i="46"/>
  <c r="BH412" i="46"/>
  <c r="BG412" i="46"/>
  <c r="BF412" i="46"/>
  <c r="T412" i="46"/>
  <c r="R412" i="46"/>
  <c r="P412" i="46"/>
  <c r="BI410" i="46"/>
  <c r="BH410" i="46"/>
  <c r="BG410" i="46"/>
  <c r="BF410" i="46"/>
  <c r="T410" i="46"/>
  <c r="R410" i="46"/>
  <c r="P410" i="46"/>
  <c r="BI405" i="46"/>
  <c r="BH405" i="46"/>
  <c r="BG405" i="46"/>
  <c r="BF405" i="46"/>
  <c r="T405" i="46"/>
  <c r="R405" i="46"/>
  <c r="P405" i="46"/>
  <c r="BI403" i="46"/>
  <c r="BH403" i="46"/>
  <c r="BG403" i="46"/>
  <c r="BF403" i="46"/>
  <c r="T403" i="46"/>
  <c r="R403" i="46"/>
  <c r="P403" i="46"/>
  <c r="BI402" i="46"/>
  <c r="BH402" i="46"/>
  <c r="BG402" i="46"/>
  <c r="BF402" i="46"/>
  <c r="T402" i="46"/>
  <c r="R402" i="46"/>
  <c r="P402" i="46"/>
  <c r="BI400" i="46"/>
  <c r="BH400" i="46"/>
  <c r="BG400" i="46"/>
  <c r="BF400" i="46"/>
  <c r="T400" i="46"/>
  <c r="R400" i="46"/>
  <c r="P400" i="46"/>
  <c r="BI399" i="46"/>
  <c r="BH399" i="46"/>
  <c r="BG399" i="46"/>
  <c r="BF399" i="46"/>
  <c r="T399" i="46"/>
  <c r="R399" i="46"/>
  <c r="P399" i="46"/>
  <c r="BI395" i="46"/>
  <c r="BH395" i="46"/>
  <c r="BG395" i="46"/>
  <c r="BF395" i="46"/>
  <c r="T395" i="46"/>
  <c r="R395" i="46"/>
  <c r="P395" i="46"/>
  <c r="BI394" i="46"/>
  <c r="BH394" i="46"/>
  <c r="BG394" i="46"/>
  <c r="BF394" i="46"/>
  <c r="T394" i="46"/>
  <c r="R394" i="46"/>
  <c r="P394" i="46"/>
  <c r="BI393" i="46"/>
  <c r="BH393" i="46"/>
  <c r="BG393" i="46"/>
  <c r="BF393" i="46"/>
  <c r="T393" i="46"/>
  <c r="R393" i="46"/>
  <c r="P393" i="46"/>
  <c r="BI389" i="46"/>
  <c r="BH389" i="46"/>
  <c r="BG389" i="46"/>
  <c r="BF389" i="46"/>
  <c r="T389" i="46"/>
  <c r="R389" i="46"/>
  <c r="P389" i="46"/>
  <c r="BI385" i="46"/>
  <c r="BH385" i="46"/>
  <c r="BG385" i="46"/>
  <c r="BF385" i="46"/>
  <c r="T385" i="46"/>
  <c r="R385" i="46"/>
  <c r="P385" i="46"/>
  <c r="BI379" i="46"/>
  <c r="BH379" i="46"/>
  <c r="BG379" i="46"/>
  <c r="BF379" i="46"/>
  <c r="T379" i="46"/>
  <c r="R379" i="46"/>
  <c r="P379" i="46"/>
  <c r="BI376" i="46"/>
  <c r="BH376" i="46"/>
  <c r="BG376" i="46"/>
  <c r="BF376" i="46"/>
  <c r="T376" i="46"/>
  <c r="R376" i="46"/>
  <c r="P376" i="46"/>
  <c r="BI370" i="46"/>
  <c r="BH370" i="46"/>
  <c r="BG370" i="46"/>
  <c r="BF370" i="46"/>
  <c r="T370" i="46"/>
  <c r="R370" i="46"/>
  <c r="P370" i="46"/>
  <c r="BI369" i="46"/>
  <c r="BH369" i="46"/>
  <c r="BG369" i="46"/>
  <c r="BF369" i="46"/>
  <c r="T369" i="46"/>
  <c r="R369" i="46"/>
  <c r="P369" i="46"/>
  <c r="BI368" i="46"/>
  <c r="BH368" i="46"/>
  <c r="BG368" i="46"/>
  <c r="BF368" i="46"/>
  <c r="T368" i="46"/>
  <c r="R368" i="46"/>
  <c r="P368" i="46"/>
  <c r="BI365" i="46"/>
  <c r="BH365" i="46"/>
  <c r="BG365" i="46"/>
  <c r="BF365" i="46"/>
  <c r="T365" i="46"/>
  <c r="R365" i="46"/>
  <c r="P365" i="46"/>
  <c r="BI362" i="46"/>
  <c r="BH362" i="46"/>
  <c r="BG362" i="46"/>
  <c r="BF362" i="46"/>
  <c r="T362" i="46"/>
  <c r="R362" i="46"/>
  <c r="P362" i="46"/>
  <c r="BI359" i="46"/>
  <c r="BH359" i="46"/>
  <c r="BG359" i="46"/>
  <c r="BF359" i="46"/>
  <c r="T359" i="46"/>
  <c r="R359" i="46"/>
  <c r="P359" i="46"/>
  <c r="BI356" i="46"/>
  <c r="BH356" i="46"/>
  <c r="BG356" i="46"/>
  <c r="BF356" i="46"/>
  <c r="T356" i="46"/>
  <c r="R356" i="46"/>
  <c r="P356" i="46"/>
  <c r="BI353" i="46"/>
  <c r="BH353" i="46"/>
  <c r="BG353" i="46"/>
  <c r="BF353" i="46"/>
  <c r="T353" i="46"/>
  <c r="R353" i="46"/>
  <c r="P353" i="46"/>
  <c r="BI351" i="46"/>
  <c r="BH351" i="46"/>
  <c r="BG351" i="46"/>
  <c r="BF351" i="46"/>
  <c r="T351" i="46"/>
  <c r="R351" i="46"/>
  <c r="P351" i="46"/>
  <c r="BI349" i="46"/>
  <c r="BH349" i="46"/>
  <c r="BG349" i="46"/>
  <c r="BF349" i="46"/>
  <c r="T349" i="46"/>
  <c r="R349" i="46"/>
  <c r="P349" i="46"/>
  <c r="BI347" i="46"/>
  <c r="BH347" i="46"/>
  <c r="BG347" i="46"/>
  <c r="BF347" i="46"/>
  <c r="T347" i="46"/>
  <c r="R347" i="46"/>
  <c r="P347" i="46"/>
  <c r="BI344" i="46"/>
  <c r="BH344" i="46"/>
  <c r="BG344" i="46"/>
  <c r="BF344" i="46"/>
  <c r="T344" i="46"/>
  <c r="R344" i="46"/>
  <c r="P344" i="46"/>
  <c r="BI338" i="46"/>
  <c r="BH338" i="46"/>
  <c r="BG338" i="46"/>
  <c r="BF338" i="46"/>
  <c r="T338" i="46"/>
  <c r="R338" i="46"/>
  <c r="P338" i="46"/>
  <c r="BI333" i="46"/>
  <c r="BH333" i="46"/>
  <c r="BG333" i="46"/>
  <c r="BF333" i="46"/>
  <c r="T333" i="46"/>
  <c r="R333" i="46"/>
  <c r="P333" i="46"/>
  <c r="BI328" i="46"/>
  <c r="BH328" i="46"/>
  <c r="BG328" i="46"/>
  <c r="BF328" i="46"/>
  <c r="T328" i="46"/>
  <c r="R328" i="46"/>
  <c r="P328" i="46"/>
  <c r="BI323" i="46"/>
  <c r="BH323" i="46"/>
  <c r="BG323" i="46"/>
  <c r="BF323" i="46"/>
  <c r="T323" i="46"/>
  <c r="R323" i="46"/>
  <c r="P323" i="46"/>
  <c r="BI321" i="46"/>
  <c r="BH321" i="46"/>
  <c r="BG321" i="46"/>
  <c r="BF321" i="46"/>
  <c r="T321" i="46"/>
  <c r="R321" i="46"/>
  <c r="P321" i="46"/>
  <c r="BI319" i="46"/>
  <c r="BH319" i="46"/>
  <c r="BG319" i="46"/>
  <c r="BF319" i="46"/>
  <c r="T319" i="46"/>
  <c r="R319" i="46"/>
  <c r="P319" i="46"/>
  <c r="BI317" i="46"/>
  <c r="BH317" i="46"/>
  <c r="BG317" i="46"/>
  <c r="BF317" i="46"/>
  <c r="T317" i="46"/>
  <c r="R317" i="46"/>
  <c r="P317" i="46"/>
  <c r="BI315" i="46"/>
  <c r="BH315" i="46"/>
  <c r="BG315" i="46"/>
  <c r="BF315" i="46"/>
  <c r="T315" i="46"/>
  <c r="R315" i="46"/>
  <c r="P315" i="46"/>
  <c r="BI313" i="46"/>
  <c r="BH313" i="46"/>
  <c r="BG313" i="46"/>
  <c r="BF313" i="46"/>
  <c r="T313" i="46"/>
  <c r="R313" i="46"/>
  <c r="P313" i="46"/>
  <c r="BI311" i="46"/>
  <c r="BH311" i="46"/>
  <c r="BG311" i="46"/>
  <c r="BF311" i="46"/>
  <c r="T311" i="46"/>
  <c r="R311" i="46"/>
  <c r="P311" i="46"/>
  <c r="BI309" i="46"/>
  <c r="BH309" i="46"/>
  <c r="BG309" i="46"/>
  <c r="BF309" i="46"/>
  <c r="T309" i="46"/>
  <c r="R309" i="46"/>
  <c r="P309" i="46"/>
  <c r="BI307" i="46"/>
  <c r="BH307" i="46"/>
  <c r="BG307" i="46"/>
  <c r="BF307" i="46"/>
  <c r="T307" i="46"/>
  <c r="R307" i="46"/>
  <c r="P307" i="46"/>
  <c r="BI305" i="46"/>
  <c r="BH305" i="46"/>
  <c r="BG305" i="46"/>
  <c r="BF305" i="46"/>
  <c r="T305" i="46"/>
  <c r="R305" i="46"/>
  <c r="P305" i="46"/>
  <c r="BI303" i="46"/>
  <c r="BH303" i="46"/>
  <c r="BG303" i="46"/>
  <c r="BF303" i="46"/>
  <c r="T303" i="46"/>
  <c r="R303" i="46"/>
  <c r="P303" i="46"/>
  <c r="BI301" i="46"/>
  <c r="BH301" i="46"/>
  <c r="BG301" i="46"/>
  <c r="BF301" i="46"/>
  <c r="T301" i="46"/>
  <c r="R301" i="46"/>
  <c r="P301" i="46"/>
  <c r="BI299" i="46"/>
  <c r="BH299" i="46"/>
  <c r="BG299" i="46"/>
  <c r="BF299" i="46"/>
  <c r="T299" i="46"/>
  <c r="R299" i="46"/>
  <c r="P299" i="46"/>
  <c r="BI297" i="46"/>
  <c r="BH297" i="46"/>
  <c r="BG297" i="46"/>
  <c r="BF297" i="46"/>
  <c r="T297" i="46"/>
  <c r="R297" i="46"/>
  <c r="P297" i="46"/>
  <c r="BI295" i="46"/>
  <c r="BH295" i="46"/>
  <c r="BG295" i="46"/>
  <c r="BF295" i="46"/>
  <c r="T295" i="46"/>
  <c r="R295" i="46"/>
  <c r="P295" i="46"/>
  <c r="BI293" i="46"/>
  <c r="BH293" i="46"/>
  <c r="BG293" i="46"/>
  <c r="BF293" i="46"/>
  <c r="T293" i="46"/>
  <c r="R293" i="46"/>
  <c r="P293" i="46"/>
  <c r="BI291" i="46"/>
  <c r="BH291" i="46"/>
  <c r="BG291" i="46"/>
  <c r="BF291" i="46"/>
  <c r="T291" i="46"/>
  <c r="R291" i="46"/>
  <c r="P291" i="46"/>
  <c r="BI289" i="46"/>
  <c r="BH289" i="46"/>
  <c r="BG289" i="46"/>
  <c r="BF289" i="46"/>
  <c r="T289" i="46"/>
  <c r="R289" i="46"/>
  <c r="P289" i="46"/>
  <c r="BI287" i="46"/>
  <c r="BH287" i="46"/>
  <c r="BG287" i="46"/>
  <c r="BF287" i="46"/>
  <c r="T287" i="46"/>
  <c r="R287" i="46"/>
  <c r="P287" i="46"/>
  <c r="BI285" i="46"/>
  <c r="BH285" i="46"/>
  <c r="BG285" i="46"/>
  <c r="BF285" i="46"/>
  <c r="T285" i="46"/>
  <c r="R285" i="46"/>
  <c r="P285" i="46"/>
  <c r="BI283" i="46"/>
  <c r="BH283" i="46"/>
  <c r="BG283" i="46"/>
  <c r="BF283" i="46"/>
  <c r="T283" i="46"/>
  <c r="R283" i="46"/>
  <c r="P283" i="46"/>
  <c r="BI277" i="46"/>
  <c r="BH277" i="46"/>
  <c r="BG277" i="46"/>
  <c r="BF277" i="46"/>
  <c r="T277" i="46"/>
  <c r="R277" i="46"/>
  <c r="P277" i="46"/>
  <c r="BI271" i="46"/>
  <c r="BH271" i="46"/>
  <c r="BG271" i="46"/>
  <c r="BF271" i="46"/>
  <c r="T271" i="46"/>
  <c r="R271" i="46"/>
  <c r="P271" i="46"/>
  <c r="BI265" i="46"/>
  <c r="BH265" i="46"/>
  <c r="BG265" i="46"/>
  <c r="BF265" i="46"/>
  <c r="T265" i="46"/>
  <c r="R265" i="46"/>
  <c r="P265" i="46"/>
  <c r="BI259" i="46"/>
  <c r="BH259" i="46"/>
  <c r="BG259" i="46"/>
  <c r="BF259" i="46"/>
  <c r="T259" i="46"/>
  <c r="R259" i="46"/>
  <c r="P259" i="46"/>
  <c r="BI257" i="46"/>
  <c r="BH257" i="46"/>
  <c r="BG257" i="46"/>
  <c r="BF257" i="46"/>
  <c r="T257" i="46"/>
  <c r="R257" i="46"/>
  <c r="P257" i="46"/>
  <c r="BI255" i="46"/>
  <c r="BH255" i="46"/>
  <c r="BG255" i="46"/>
  <c r="BF255" i="46"/>
  <c r="T255" i="46"/>
  <c r="R255" i="46"/>
  <c r="P255" i="46"/>
  <c r="BI252" i="46"/>
  <c r="BH252" i="46"/>
  <c r="BG252" i="46"/>
  <c r="BF252" i="46"/>
  <c r="T252" i="46"/>
  <c r="R252" i="46"/>
  <c r="P252" i="46"/>
  <c r="BI249" i="46"/>
  <c r="BH249" i="46"/>
  <c r="BG249" i="46"/>
  <c r="BF249" i="46"/>
  <c r="T249" i="46"/>
  <c r="R249" i="46"/>
  <c r="P249" i="46"/>
  <c r="BI241" i="46"/>
  <c r="BH241" i="46"/>
  <c r="BG241" i="46"/>
  <c r="BF241" i="46"/>
  <c r="T241" i="46"/>
  <c r="R241" i="46"/>
  <c r="P241" i="46"/>
  <c r="BI233" i="46"/>
  <c r="BH233" i="46"/>
  <c r="BG233" i="46"/>
  <c r="BF233" i="46"/>
  <c r="T233" i="46"/>
  <c r="R233" i="46"/>
  <c r="P233" i="46"/>
  <c r="BI231" i="46"/>
  <c r="BH231" i="46"/>
  <c r="BG231" i="46"/>
  <c r="BF231" i="46"/>
  <c r="T231" i="46"/>
  <c r="R231" i="46"/>
  <c r="P231" i="46"/>
  <c r="BI225" i="46"/>
  <c r="BH225" i="46"/>
  <c r="BG225" i="46"/>
  <c r="BF225" i="46"/>
  <c r="T225" i="46"/>
  <c r="R225" i="46"/>
  <c r="P225" i="46"/>
  <c r="BI223" i="46"/>
  <c r="BH223" i="46"/>
  <c r="BG223" i="46"/>
  <c r="BF223" i="46"/>
  <c r="T223" i="46"/>
  <c r="R223" i="46"/>
  <c r="P223" i="46"/>
  <c r="BI218" i="46"/>
  <c r="BH218" i="46"/>
  <c r="BG218" i="46"/>
  <c r="BF218" i="46"/>
  <c r="T218" i="46"/>
  <c r="R218" i="46"/>
  <c r="P218" i="46"/>
  <c r="BI215" i="46"/>
  <c r="BH215" i="46"/>
  <c r="BG215" i="46"/>
  <c r="BF215" i="46"/>
  <c r="T215" i="46"/>
  <c r="R215" i="46"/>
  <c r="P215" i="46"/>
  <c r="BI214" i="46"/>
  <c r="BH214" i="46"/>
  <c r="BG214" i="46"/>
  <c r="BF214" i="46"/>
  <c r="T214" i="46"/>
  <c r="R214" i="46"/>
  <c r="P214" i="46"/>
  <c r="BI209" i="46"/>
  <c r="BH209" i="46"/>
  <c r="BG209" i="46"/>
  <c r="BF209" i="46"/>
  <c r="T209" i="46"/>
  <c r="R209" i="46"/>
  <c r="P209" i="46"/>
  <c r="BI207" i="46"/>
  <c r="BH207" i="46"/>
  <c r="BG207" i="46"/>
  <c r="BF207" i="46"/>
  <c r="T207" i="46"/>
  <c r="R207" i="46"/>
  <c r="P207" i="46"/>
  <c r="BI202" i="46"/>
  <c r="BH202" i="46"/>
  <c r="BG202" i="46"/>
  <c r="BF202" i="46"/>
  <c r="T202" i="46"/>
  <c r="R202" i="46"/>
  <c r="P202" i="46"/>
  <c r="BI196" i="46"/>
  <c r="BH196" i="46"/>
  <c r="BG196" i="46"/>
  <c r="BF196" i="46"/>
  <c r="T196" i="46"/>
  <c r="R196" i="46"/>
  <c r="P196" i="46"/>
  <c r="BI191" i="46"/>
  <c r="BH191" i="46"/>
  <c r="BG191" i="46"/>
  <c r="BF191" i="46"/>
  <c r="T191" i="46"/>
  <c r="R191" i="46"/>
  <c r="P191" i="46"/>
  <c r="BI185" i="46"/>
  <c r="BH185" i="46"/>
  <c r="BG185" i="46"/>
  <c r="BF185" i="46"/>
  <c r="T185" i="46"/>
  <c r="R185" i="46"/>
  <c r="P185" i="46"/>
  <c r="BI180" i="46"/>
  <c r="BH180" i="46"/>
  <c r="BG180" i="46"/>
  <c r="BF180" i="46"/>
  <c r="T180" i="46"/>
  <c r="R180" i="46"/>
  <c r="P180" i="46"/>
  <c r="BI179" i="46"/>
  <c r="BH179" i="46"/>
  <c r="BG179" i="46"/>
  <c r="BF179" i="46"/>
  <c r="T179" i="46"/>
  <c r="R179" i="46"/>
  <c r="P179" i="46"/>
  <c r="BI178" i="46"/>
  <c r="BH178" i="46"/>
  <c r="BG178" i="46"/>
  <c r="BF178" i="46"/>
  <c r="T178" i="46"/>
  <c r="R178" i="46"/>
  <c r="P178" i="46"/>
  <c r="BI172" i="46"/>
  <c r="BH172" i="46"/>
  <c r="BG172" i="46"/>
  <c r="BF172" i="46"/>
  <c r="T172" i="46"/>
  <c r="R172" i="46"/>
  <c r="P172" i="46"/>
  <c r="BI166" i="46"/>
  <c r="BH166" i="46"/>
  <c r="BG166" i="46"/>
  <c r="BF166" i="46"/>
  <c r="T166" i="46"/>
  <c r="R166" i="46"/>
  <c r="P166" i="46"/>
  <c r="BI165" i="46"/>
  <c r="BH165" i="46"/>
  <c r="BG165" i="46"/>
  <c r="BF165" i="46"/>
  <c r="T165" i="46"/>
  <c r="R165" i="46"/>
  <c r="P165" i="46"/>
  <c r="BI160" i="46"/>
  <c r="BH160" i="46"/>
  <c r="BG160" i="46"/>
  <c r="BF160" i="46"/>
  <c r="T160" i="46"/>
  <c r="R160" i="46"/>
  <c r="P160" i="46"/>
  <c r="BI154" i="46"/>
  <c r="BH154" i="46"/>
  <c r="BG154" i="46"/>
  <c r="BF154" i="46"/>
  <c r="T154" i="46"/>
  <c r="R154" i="46"/>
  <c r="P154" i="46"/>
  <c r="BI153" i="46"/>
  <c r="BH153" i="46"/>
  <c r="BG153" i="46"/>
  <c r="BF153" i="46"/>
  <c r="T153" i="46"/>
  <c r="R153" i="46"/>
  <c r="P153" i="46"/>
  <c r="BI150" i="46"/>
  <c r="BH150" i="46"/>
  <c r="BG150" i="46"/>
  <c r="BF150" i="46"/>
  <c r="T150" i="46"/>
  <c r="R150" i="46"/>
  <c r="P150" i="46"/>
  <c r="BI145" i="46"/>
  <c r="BH145" i="46"/>
  <c r="BG145" i="46"/>
  <c r="BF145" i="46"/>
  <c r="T145" i="46"/>
  <c r="R145" i="46"/>
  <c r="P145" i="46"/>
  <c r="J138" i="46"/>
  <c r="F138" i="46"/>
  <c r="F136" i="46"/>
  <c r="E134" i="46"/>
  <c r="J95" i="46"/>
  <c r="F95" i="46"/>
  <c r="F93" i="46"/>
  <c r="E91" i="46"/>
  <c r="J28" i="46"/>
  <c r="E28" i="46"/>
  <c r="J139" i="46" s="1"/>
  <c r="J27" i="46"/>
  <c r="J22" i="46"/>
  <c r="E22" i="46"/>
  <c r="F96" i="46" s="1"/>
  <c r="J21" i="46"/>
  <c r="J16" i="46"/>
  <c r="J136" i="46" s="1"/>
  <c r="E7" i="46"/>
  <c r="E128" i="46"/>
  <c r="J41" i="45"/>
  <c r="J40" i="45"/>
  <c r="AY150" i="1"/>
  <c r="J39" i="45"/>
  <c r="AX150" i="1"/>
  <c r="BI129" i="45"/>
  <c r="BH129" i="45"/>
  <c r="BG129" i="45"/>
  <c r="BF129" i="45"/>
  <c r="T129" i="45"/>
  <c r="T128" i="45"/>
  <c r="T127" i="45"/>
  <c r="T126" i="45"/>
  <c r="R129" i="45"/>
  <c r="R128" i="45" s="1"/>
  <c r="R127" i="45" s="1"/>
  <c r="R126" i="45" s="1"/>
  <c r="P129" i="45"/>
  <c r="P128" i="45"/>
  <c r="P127" i="45"/>
  <c r="P126" i="45"/>
  <c r="AU150" i="1" s="1"/>
  <c r="J122" i="45"/>
  <c r="F122" i="45"/>
  <c r="F120" i="45"/>
  <c r="E118" i="45"/>
  <c r="J95" i="45"/>
  <c r="F95" i="45"/>
  <c r="F93" i="45"/>
  <c r="E91" i="45"/>
  <c r="J28" i="45"/>
  <c r="E28" i="45"/>
  <c r="J123" i="45"/>
  <c r="J27" i="45"/>
  <c r="J22" i="45"/>
  <c r="E22" i="45"/>
  <c r="F123" i="45"/>
  <c r="J21" i="45"/>
  <c r="J16" i="45"/>
  <c r="J120" i="45"/>
  <c r="E7" i="45"/>
  <c r="E112" i="45" s="1"/>
  <c r="J41" i="44"/>
  <c r="J40" i="44"/>
  <c r="AY147" i="1"/>
  <c r="J39" i="44"/>
  <c r="AX147" i="1"/>
  <c r="BI193" i="44"/>
  <c r="BH193" i="44"/>
  <c r="BG193" i="44"/>
  <c r="BF193" i="44"/>
  <c r="T193" i="44"/>
  <c r="R193" i="44"/>
  <c r="P193" i="44"/>
  <c r="BI191" i="44"/>
  <c r="BH191" i="44"/>
  <c r="BG191" i="44"/>
  <c r="BF191" i="44"/>
  <c r="T191" i="44"/>
  <c r="R191" i="44"/>
  <c r="P191" i="44"/>
  <c r="BI189" i="44"/>
  <c r="BH189" i="44"/>
  <c r="BG189" i="44"/>
  <c r="BF189" i="44"/>
  <c r="T189" i="44"/>
  <c r="R189" i="44"/>
  <c r="P189" i="44"/>
  <c r="BI186" i="44"/>
  <c r="BH186" i="44"/>
  <c r="BG186" i="44"/>
  <c r="BF186" i="44"/>
  <c r="T186" i="44"/>
  <c r="T185" i="44" s="1"/>
  <c r="R186" i="44"/>
  <c r="R185" i="44"/>
  <c r="P186" i="44"/>
  <c r="P185" i="44" s="1"/>
  <c r="BI184" i="44"/>
  <c r="BH184" i="44"/>
  <c r="BG184" i="44"/>
  <c r="BF184" i="44"/>
  <c r="T184" i="44"/>
  <c r="R184" i="44"/>
  <c r="P184" i="44"/>
  <c r="BI183" i="44"/>
  <c r="BH183" i="44"/>
  <c r="BG183" i="44"/>
  <c r="BF183" i="44"/>
  <c r="T183" i="44"/>
  <c r="R183" i="44"/>
  <c r="P183" i="44"/>
  <c r="BI182" i="44"/>
  <c r="BH182" i="44"/>
  <c r="BG182" i="44"/>
  <c r="BF182" i="44"/>
  <c r="T182" i="44"/>
  <c r="R182" i="44"/>
  <c r="P182" i="44"/>
  <c r="BI181" i="44"/>
  <c r="BH181" i="44"/>
  <c r="BG181" i="44"/>
  <c r="BF181" i="44"/>
  <c r="T181" i="44"/>
  <c r="R181" i="44"/>
  <c r="P181" i="44"/>
  <c r="BI180" i="44"/>
  <c r="BH180" i="44"/>
  <c r="BG180" i="44"/>
  <c r="BF180" i="44"/>
  <c r="T180" i="44"/>
  <c r="R180" i="44"/>
  <c r="P180" i="44"/>
  <c r="BI179" i="44"/>
  <c r="BH179" i="44"/>
  <c r="BG179" i="44"/>
  <c r="BF179" i="44"/>
  <c r="T179" i="44"/>
  <c r="R179" i="44"/>
  <c r="P179" i="44"/>
  <c r="BI177" i="44"/>
  <c r="BH177" i="44"/>
  <c r="BG177" i="44"/>
  <c r="BF177" i="44"/>
  <c r="T177" i="44"/>
  <c r="R177" i="44"/>
  <c r="P177" i="44"/>
  <c r="BI175" i="44"/>
  <c r="BH175" i="44"/>
  <c r="BG175" i="44"/>
  <c r="BF175" i="44"/>
  <c r="T175" i="44"/>
  <c r="R175" i="44"/>
  <c r="P175" i="44"/>
  <c r="BI174" i="44"/>
  <c r="BH174" i="44"/>
  <c r="BG174" i="44"/>
  <c r="BF174" i="44"/>
  <c r="T174" i="44"/>
  <c r="R174" i="44"/>
  <c r="P174" i="44"/>
  <c r="BI172" i="44"/>
  <c r="BH172" i="44"/>
  <c r="BG172" i="44"/>
  <c r="BF172" i="44"/>
  <c r="T172" i="44"/>
  <c r="R172" i="44"/>
  <c r="P172" i="44"/>
  <c r="BI170" i="44"/>
  <c r="BH170" i="44"/>
  <c r="BG170" i="44"/>
  <c r="BF170" i="44"/>
  <c r="T170" i="44"/>
  <c r="R170" i="44"/>
  <c r="P170" i="44"/>
  <c r="BI168" i="44"/>
  <c r="BH168" i="44"/>
  <c r="BG168" i="44"/>
  <c r="BF168" i="44"/>
  <c r="T168" i="44"/>
  <c r="R168" i="44"/>
  <c r="P168" i="44"/>
  <c r="BI165" i="44"/>
  <c r="BH165" i="44"/>
  <c r="BG165" i="44"/>
  <c r="BF165" i="44"/>
  <c r="T165" i="44"/>
  <c r="R165" i="44"/>
  <c r="P165" i="44"/>
  <c r="BI163" i="44"/>
  <c r="BH163" i="44"/>
  <c r="BG163" i="44"/>
  <c r="BF163" i="44"/>
  <c r="T163" i="44"/>
  <c r="R163" i="44"/>
  <c r="P163" i="44"/>
  <c r="BI160" i="44"/>
  <c r="BH160" i="44"/>
  <c r="BG160" i="44"/>
  <c r="BF160" i="44"/>
  <c r="T160" i="44"/>
  <c r="T159" i="44" s="1"/>
  <c r="R160" i="44"/>
  <c r="R159" i="44"/>
  <c r="P160" i="44"/>
  <c r="P159" i="44" s="1"/>
  <c r="BI157" i="44"/>
  <c r="BH157" i="44"/>
  <c r="BG157" i="44"/>
  <c r="BF157" i="44"/>
  <c r="T157" i="44"/>
  <c r="R157" i="44"/>
  <c r="P157" i="44"/>
  <c r="BI156" i="44"/>
  <c r="BH156" i="44"/>
  <c r="BG156" i="44"/>
  <c r="BF156" i="44"/>
  <c r="T156" i="44"/>
  <c r="R156" i="44"/>
  <c r="P156" i="44"/>
  <c r="BI154" i="44"/>
  <c r="BH154" i="44"/>
  <c r="BG154" i="44"/>
  <c r="BF154" i="44"/>
  <c r="T154" i="44"/>
  <c r="R154" i="44"/>
  <c r="P154" i="44"/>
  <c r="BI152" i="44"/>
  <c r="BH152" i="44"/>
  <c r="BG152" i="44"/>
  <c r="BF152" i="44"/>
  <c r="T152" i="44"/>
  <c r="R152" i="44"/>
  <c r="P152" i="44"/>
  <c r="BI151" i="44"/>
  <c r="BH151" i="44"/>
  <c r="BG151" i="44"/>
  <c r="BF151" i="44"/>
  <c r="T151" i="44"/>
  <c r="R151" i="44"/>
  <c r="P151" i="44"/>
  <c r="BI150" i="44"/>
  <c r="BH150" i="44"/>
  <c r="BG150" i="44"/>
  <c r="BF150" i="44"/>
  <c r="T150" i="44"/>
  <c r="R150" i="44"/>
  <c r="P150" i="44"/>
  <c r="BI148" i="44"/>
  <c r="BH148" i="44"/>
  <c r="BG148" i="44"/>
  <c r="BF148" i="44"/>
  <c r="T148" i="44"/>
  <c r="R148" i="44"/>
  <c r="P148" i="44"/>
  <c r="BI146" i="44"/>
  <c r="BH146" i="44"/>
  <c r="BG146" i="44"/>
  <c r="BF146" i="44"/>
  <c r="T146" i="44"/>
  <c r="R146" i="44"/>
  <c r="P146" i="44"/>
  <c r="BI144" i="44"/>
  <c r="BH144" i="44"/>
  <c r="BG144" i="44"/>
  <c r="BF144" i="44"/>
  <c r="T144" i="44"/>
  <c r="R144" i="44"/>
  <c r="P144" i="44"/>
  <c r="BI142" i="44"/>
  <c r="BH142" i="44"/>
  <c r="BG142" i="44"/>
  <c r="BF142" i="44"/>
  <c r="T142" i="44"/>
  <c r="R142" i="44"/>
  <c r="P142" i="44"/>
  <c r="BI140" i="44"/>
  <c r="BH140" i="44"/>
  <c r="BG140" i="44"/>
  <c r="BF140" i="44"/>
  <c r="T140" i="44"/>
  <c r="R140" i="44"/>
  <c r="P140" i="44"/>
  <c r="BI138" i="44"/>
  <c r="BH138" i="44"/>
  <c r="BG138" i="44"/>
  <c r="BF138" i="44"/>
  <c r="T138" i="44"/>
  <c r="R138" i="44"/>
  <c r="P138" i="44"/>
  <c r="BI136" i="44"/>
  <c r="BH136" i="44"/>
  <c r="BG136" i="44"/>
  <c r="BF136" i="44"/>
  <c r="T136" i="44"/>
  <c r="R136" i="44"/>
  <c r="P136" i="44"/>
  <c r="BI134" i="44"/>
  <c r="BH134" i="44"/>
  <c r="BG134" i="44"/>
  <c r="BF134" i="44"/>
  <c r="T134" i="44"/>
  <c r="R134" i="44"/>
  <c r="P134" i="44"/>
  <c r="BI132" i="44"/>
  <c r="BH132" i="44"/>
  <c r="BG132" i="44"/>
  <c r="BF132" i="44"/>
  <c r="T132" i="44"/>
  <c r="R132" i="44"/>
  <c r="P132" i="44"/>
  <c r="F124" i="44"/>
  <c r="E122" i="44"/>
  <c r="F93" i="44"/>
  <c r="E91" i="44"/>
  <c r="J28" i="44"/>
  <c r="E28" i="44"/>
  <c r="J127" i="44" s="1"/>
  <c r="J27" i="44"/>
  <c r="J25" i="44"/>
  <c r="E25" i="44"/>
  <c r="J126" i="44" s="1"/>
  <c r="J24" i="44"/>
  <c r="J22" i="44"/>
  <c r="E22" i="44"/>
  <c r="F127" i="44" s="1"/>
  <c r="J21" i="44"/>
  <c r="J19" i="44"/>
  <c r="E19" i="44"/>
  <c r="F95" i="44" s="1"/>
  <c r="J18" i="44"/>
  <c r="J16" i="44"/>
  <c r="J124" i="44"/>
  <c r="E7" i="44"/>
  <c r="E85" i="44"/>
  <c r="J41" i="43"/>
  <c r="J40" i="43"/>
  <c r="AY146" i="1" s="1"/>
  <c r="J39" i="43"/>
  <c r="AX146" i="1"/>
  <c r="BI131" i="43"/>
  <c r="BH131" i="43"/>
  <c r="BG131" i="43"/>
  <c r="BF131" i="43"/>
  <c r="T131" i="43"/>
  <c r="R131" i="43"/>
  <c r="P131" i="43"/>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J121" i="43"/>
  <c r="F121" i="43"/>
  <c r="F119" i="43"/>
  <c r="E117" i="43"/>
  <c r="J95" i="43"/>
  <c r="F95" i="43"/>
  <c r="F93" i="43"/>
  <c r="E91" i="43"/>
  <c r="J28" i="43"/>
  <c r="E28" i="43"/>
  <c r="J96" i="43" s="1"/>
  <c r="J27" i="43"/>
  <c r="J22" i="43"/>
  <c r="E22" i="43"/>
  <c r="F122" i="43" s="1"/>
  <c r="J21" i="43"/>
  <c r="J16" i="43"/>
  <c r="J93" i="43"/>
  <c r="E7" i="43"/>
  <c r="E85" i="43"/>
  <c r="J41" i="42"/>
  <c r="J40" i="42"/>
  <c r="AY145" i="1" s="1"/>
  <c r="J39" i="42"/>
  <c r="AX145" i="1"/>
  <c r="BI145" i="42"/>
  <c r="BH145" i="42"/>
  <c r="BG145" i="42"/>
  <c r="BF145" i="42"/>
  <c r="T145" i="42"/>
  <c r="R145" i="42"/>
  <c r="P145" i="42"/>
  <c r="BI144" i="42"/>
  <c r="BH144" i="42"/>
  <c r="BG144" i="42"/>
  <c r="BF144" i="42"/>
  <c r="T144" i="42"/>
  <c r="R144" i="42"/>
  <c r="P144" i="42"/>
  <c r="BI143" i="42"/>
  <c r="BH143" i="42"/>
  <c r="BG143" i="42"/>
  <c r="BF143" i="42"/>
  <c r="T143" i="42"/>
  <c r="R143" i="42"/>
  <c r="P143" i="42"/>
  <c r="BI142" i="42"/>
  <c r="BH142" i="42"/>
  <c r="BG142" i="42"/>
  <c r="BF142" i="42"/>
  <c r="T142" i="42"/>
  <c r="R142" i="42"/>
  <c r="P142" i="42"/>
  <c r="BI140" i="42"/>
  <c r="BH140" i="42"/>
  <c r="BG140" i="42"/>
  <c r="BF140" i="42"/>
  <c r="T140" i="42"/>
  <c r="R140" i="42"/>
  <c r="P140" i="42"/>
  <c r="BI139" i="42"/>
  <c r="BH139" i="42"/>
  <c r="BG139" i="42"/>
  <c r="BF139" i="42"/>
  <c r="T139" i="42"/>
  <c r="R139" i="42"/>
  <c r="P139" i="42"/>
  <c r="BI138" i="42"/>
  <c r="BH138" i="42"/>
  <c r="BG138" i="42"/>
  <c r="BF138" i="42"/>
  <c r="T138" i="42"/>
  <c r="R138" i="42"/>
  <c r="P138" i="42"/>
  <c r="BI137" i="42"/>
  <c r="BH137" i="42"/>
  <c r="BG137" i="42"/>
  <c r="BF137" i="42"/>
  <c r="T137" i="42"/>
  <c r="R137" i="42"/>
  <c r="P137" i="42"/>
  <c r="BI136" i="42"/>
  <c r="BH136" i="42"/>
  <c r="BG136" i="42"/>
  <c r="BF136" i="42"/>
  <c r="T136" i="42"/>
  <c r="R136" i="42"/>
  <c r="P136" i="42"/>
  <c r="BI134" i="42"/>
  <c r="BH134" i="42"/>
  <c r="BG134" i="42"/>
  <c r="BF134" i="42"/>
  <c r="T134" i="42"/>
  <c r="R134" i="42"/>
  <c r="P134" i="42"/>
  <c r="BI133" i="42"/>
  <c r="BH133" i="42"/>
  <c r="BG133" i="42"/>
  <c r="BF133" i="42"/>
  <c r="T133" i="42"/>
  <c r="R133" i="42"/>
  <c r="P133" i="42"/>
  <c r="BI132" i="42"/>
  <c r="BH132" i="42"/>
  <c r="BG132" i="42"/>
  <c r="BF132" i="42"/>
  <c r="T132" i="42"/>
  <c r="R132" i="42"/>
  <c r="P132" i="42"/>
  <c r="BI130" i="42"/>
  <c r="BH130" i="42"/>
  <c r="BG130" i="42"/>
  <c r="BF130" i="42"/>
  <c r="T130" i="42"/>
  <c r="T129" i="42" s="1"/>
  <c r="R130" i="42"/>
  <c r="R129" i="42"/>
  <c r="P130" i="42"/>
  <c r="P129" i="42" s="1"/>
  <c r="F122" i="42"/>
  <c r="E120" i="42"/>
  <c r="F93" i="42"/>
  <c r="E91" i="42"/>
  <c r="J28" i="42"/>
  <c r="E28" i="42"/>
  <c r="J125" i="42"/>
  <c r="J27" i="42"/>
  <c r="J25" i="42"/>
  <c r="E25" i="42"/>
  <c r="J95" i="42"/>
  <c r="J24" i="42"/>
  <c r="J22" i="42"/>
  <c r="E22" i="42"/>
  <c r="F96" i="42"/>
  <c r="J21" i="42"/>
  <c r="J19" i="42"/>
  <c r="E19" i="42"/>
  <c r="F124" i="42"/>
  <c r="J18" i="42"/>
  <c r="J16" i="42"/>
  <c r="J122" i="42"/>
  <c r="E7" i="42"/>
  <c r="E85" i="42" s="1"/>
  <c r="J41" i="41"/>
  <c r="J40" i="41"/>
  <c r="AY143" i="1"/>
  <c r="J39" i="41"/>
  <c r="AX143" i="1"/>
  <c r="BI210" i="41"/>
  <c r="BH210" i="41"/>
  <c r="BG210" i="41"/>
  <c r="BF210" i="41"/>
  <c r="T210" i="41"/>
  <c r="T209" i="41"/>
  <c r="R210" i="41"/>
  <c r="R209" i="41"/>
  <c r="P210" i="41"/>
  <c r="P209" i="41"/>
  <c r="BI207" i="41"/>
  <c r="BH207" i="41"/>
  <c r="BG207" i="41"/>
  <c r="BF207" i="41"/>
  <c r="T207" i="41"/>
  <c r="R207" i="41"/>
  <c r="P207" i="41"/>
  <c r="BI205" i="41"/>
  <c r="BH205" i="41"/>
  <c r="BG205" i="41"/>
  <c r="BF205" i="41"/>
  <c r="T205" i="41"/>
  <c r="R205" i="41"/>
  <c r="P205" i="41"/>
  <c r="BI203" i="41"/>
  <c r="BH203" i="41"/>
  <c r="BG203" i="41"/>
  <c r="BF203" i="41"/>
  <c r="T203" i="41"/>
  <c r="R203" i="41"/>
  <c r="P203" i="41"/>
  <c r="BI200" i="41"/>
  <c r="BH200" i="41"/>
  <c r="BG200" i="41"/>
  <c r="BF200" i="41"/>
  <c r="T200" i="41"/>
  <c r="R200" i="41"/>
  <c r="P200" i="41"/>
  <c r="BI199" i="41"/>
  <c r="BH199" i="41"/>
  <c r="BG199" i="41"/>
  <c r="BF199" i="41"/>
  <c r="T199" i="41"/>
  <c r="R199" i="41"/>
  <c r="P199" i="41"/>
  <c r="BI198" i="41"/>
  <c r="BH198" i="41"/>
  <c r="BG198" i="41"/>
  <c r="BF198" i="41"/>
  <c r="T198" i="41"/>
  <c r="R198" i="41"/>
  <c r="P198" i="41"/>
  <c r="BI197" i="41"/>
  <c r="BH197" i="41"/>
  <c r="BG197" i="41"/>
  <c r="BF197" i="41"/>
  <c r="T197" i="41"/>
  <c r="R197" i="41"/>
  <c r="P197" i="41"/>
  <c r="BI194" i="41"/>
  <c r="BH194" i="41"/>
  <c r="BG194" i="41"/>
  <c r="BF194" i="41"/>
  <c r="T194" i="41"/>
  <c r="T193" i="41"/>
  <c r="R194" i="41"/>
  <c r="R193" i="41" s="1"/>
  <c r="P194" i="41"/>
  <c r="P193" i="41"/>
  <c r="BI191" i="41"/>
  <c r="BH191" i="41"/>
  <c r="BG191" i="41"/>
  <c r="BF191" i="41"/>
  <c r="T191" i="41"/>
  <c r="R191" i="41"/>
  <c r="P191" i="41"/>
  <c r="BI189" i="41"/>
  <c r="BH189" i="41"/>
  <c r="BG189" i="41"/>
  <c r="BF189" i="41"/>
  <c r="T189" i="41"/>
  <c r="R189" i="41"/>
  <c r="P189" i="41"/>
  <c r="BI187" i="41"/>
  <c r="BH187" i="41"/>
  <c r="BG187" i="41"/>
  <c r="BF187" i="41"/>
  <c r="T187" i="41"/>
  <c r="R187" i="41"/>
  <c r="P187" i="41"/>
  <c r="BI186" i="41"/>
  <c r="BH186" i="41"/>
  <c r="BG186" i="41"/>
  <c r="BF186" i="41"/>
  <c r="T186" i="41"/>
  <c r="R186" i="41"/>
  <c r="P186" i="41"/>
  <c r="BI185" i="41"/>
  <c r="BH185" i="41"/>
  <c r="BG185" i="41"/>
  <c r="BF185" i="41"/>
  <c r="T185" i="41"/>
  <c r="R185" i="41"/>
  <c r="P185" i="41"/>
  <c r="BI184" i="41"/>
  <c r="BH184" i="41"/>
  <c r="BG184" i="41"/>
  <c r="BF184" i="41"/>
  <c r="T184" i="41"/>
  <c r="R184" i="41"/>
  <c r="P184" i="41"/>
  <c r="BI183" i="41"/>
  <c r="BH183" i="41"/>
  <c r="BG183" i="41"/>
  <c r="BF183" i="41"/>
  <c r="T183" i="41"/>
  <c r="R183" i="41"/>
  <c r="P183" i="41"/>
  <c r="BI182" i="41"/>
  <c r="BH182" i="41"/>
  <c r="BG182" i="41"/>
  <c r="BF182" i="41"/>
  <c r="T182" i="41"/>
  <c r="R182" i="41"/>
  <c r="P182" i="41"/>
  <c r="BI181" i="41"/>
  <c r="BH181" i="41"/>
  <c r="BG181" i="41"/>
  <c r="BF181" i="41"/>
  <c r="T181" i="41"/>
  <c r="R181" i="41"/>
  <c r="P181" i="41"/>
  <c r="BI180" i="41"/>
  <c r="BH180" i="41"/>
  <c r="BG180" i="41"/>
  <c r="BF180" i="41"/>
  <c r="T180" i="41"/>
  <c r="R180" i="41"/>
  <c r="P180" i="41"/>
  <c r="BI179" i="41"/>
  <c r="BH179" i="41"/>
  <c r="BG179" i="41"/>
  <c r="BF179" i="41"/>
  <c r="T179" i="41"/>
  <c r="R179" i="41"/>
  <c r="P179" i="41"/>
  <c r="BI178" i="41"/>
  <c r="BH178" i="41"/>
  <c r="BG178" i="41"/>
  <c r="BF178" i="41"/>
  <c r="T178" i="41"/>
  <c r="R178" i="41"/>
  <c r="P178" i="41"/>
  <c r="BI177" i="41"/>
  <c r="BH177" i="41"/>
  <c r="BG177" i="41"/>
  <c r="BF177" i="41"/>
  <c r="T177" i="41"/>
  <c r="R177" i="41"/>
  <c r="P177" i="41"/>
  <c r="BI176" i="41"/>
  <c r="BH176" i="41"/>
  <c r="BG176" i="41"/>
  <c r="BF176" i="41"/>
  <c r="T176" i="41"/>
  <c r="R176" i="41"/>
  <c r="P176" i="41"/>
  <c r="BI175" i="41"/>
  <c r="BH175" i="41"/>
  <c r="BG175" i="41"/>
  <c r="BF175" i="41"/>
  <c r="T175" i="41"/>
  <c r="R175" i="41"/>
  <c r="P175" i="41"/>
  <c r="BI174" i="41"/>
  <c r="BH174" i="41"/>
  <c r="BG174" i="41"/>
  <c r="BF174" i="41"/>
  <c r="T174" i="41"/>
  <c r="R174" i="41"/>
  <c r="P174" i="41"/>
  <c r="BI172" i="41"/>
  <c r="BH172" i="41"/>
  <c r="BG172" i="41"/>
  <c r="BF172" i="41"/>
  <c r="T172" i="41"/>
  <c r="R172" i="41"/>
  <c r="P172" i="41"/>
  <c r="BI171" i="41"/>
  <c r="BH171" i="41"/>
  <c r="BG171" i="41"/>
  <c r="BF171" i="41"/>
  <c r="T171" i="41"/>
  <c r="R171" i="41"/>
  <c r="P171" i="41"/>
  <c r="BI170" i="41"/>
  <c r="BH170" i="41"/>
  <c r="BG170" i="41"/>
  <c r="BF170" i="41"/>
  <c r="T170" i="41"/>
  <c r="R170" i="41"/>
  <c r="P170" i="41"/>
  <c r="BI168" i="41"/>
  <c r="BH168" i="41"/>
  <c r="BG168" i="41"/>
  <c r="BF168" i="41"/>
  <c r="T168" i="41"/>
  <c r="R168" i="41"/>
  <c r="P168" i="41"/>
  <c r="BI166" i="41"/>
  <c r="BH166" i="41"/>
  <c r="BG166" i="41"/>
  <c r="BF166" i="41"/>
  <c r="T166" i="41"/>
  <c r="R166" i="41"/>
  <c r="P166" i="41"/>
  <c r="BI163" i="41"/>
  <c r="BH163" i="41"/>
  <c r="BG163" i="41"/>
  <c r="BF163" i="41"/>
  <c r="T163" i="41"/>
  <c r="R163" i="41"/>
  <c r="P163" i="41"/>
  <c r="BI162" i="41"/>
  <c r="BH162" i="41"/>
  <c r="BG162" i="41"/>
  <c r="BF162" i="41"/>
  <c r="T162" i="41"/>
  <c r="R162" i="41"/>
  <c r="P162" i="41"/>
  <c r="BI159" i="41"/>
  <c r="BH159" i="41"/>
  <c r="BG159" i="41"/>
  <c r="BF159" i="41"/>
  <c r="T159" i="41"/>
  <c r="T158" i="41" s="1"/>
  <c r="R159" i="41"/>
  <c r="R158" i="41"/>
  <c r="P159" i="41"/>
  <c r="P158" i="41" s="1"/>
  <c r="BI157" i="41"/>
  <c r="BH157" i="41"/>
  <c r="BG157" i="41"/>
  <c r="BF157" i="41"/>
  <c r="T157" i="41"/>
  <c r="R157" i="41"/>
  <c r="P157" i="41"/>
  <c r="BI156" i="41"/>
  <c r="BH156" i="41"/>
  <c r="BG156" i="41"/>
  <c r="BF156" i="41"/>
  <c r="T156" i="41"/>
  <c r="R156" i="41"/>
  <c r="P156" i="41"/>
  <c r="BI154" i="41"/>
  <c r="BH154" i="41"/>
  <c r="BG154" i="41"/>
  <c r="BF154" i="41"/>
  <c r="T154" i="41"/>
  <c r="R154" i="41"/>
  <c r="P154" i="41"/>
  <c r="BI152" i="41"/>
  <c r="BH152" i="41"/>
  <c r="BG152" i="41"/>
  <c r="BF152" i="41"/>
  <c r="T152" i="41"/>
  <c r="R152" i="41"/>
  <c r="P152" i="41"/>
  <c r="BI151" i="41"/>
  <c r="BH151" i="41"/>
  <c r="BG151" i="41"/>
  <c r="BF151" i="41"/>
  <c r="T151" i="41"/>
  <c r="R151" i="41"/>
  <c r="P151" i="41"/>
  <c r="BI150" i="41"/>
  <c r="BH150" i="41"/>
  <c r="BG150" i="41"/>
  <c r="BF150" i="41"/>
  <c r="T150" i="41"/>
  <c r="R150" i="41"/>
  <c r="P150" i="41"/>
  <c r="BI148" i="41"/>
  <c r="BH148" i="41"/>
  <c r="BG148" i="41"/>
  <c r="BF148" i="41"/>
  <c r="T148" i="41"/>
  <c r="R148" i="41"/>
  <c r="P148" i="41"/>
  <c r="BI146" i="41"/>
  <c r="BH146" i="41"/>
  <c r="BG146" i="41"/>
  <c r="BF146" i="41"/>
  <c r="T146" i="41"/>
  <c r="R146" i="41"/>
  <c r="P146" i="41"/>
  <c r="BI144" i="41"/>
  <c r="BH144" i="41"/>
  <c r="BG144" i="41"/>
  <c r="BF144" i="41"/>
  <c r="T144" i="41"/>
  <c r="R144" i="41"/>
  <c r="P144" i="41"/>
  <c r="BI142" i="41"/>
  <c r="BH142" i="41"/>
  <c r="BG142" i="41"/>
  <c r="BF142" i="41"/>
  <c r="T142" i="41"/>
  <c r="R142" i="41"/>
  <c r="P142" i="41"/>
  <c r="BI140" i="41"/>
  <c r="BH140" i="41"/>
  <c r="BG140" i="41"/>
  <c r="BF140" i="41"/>
  <c r="T140" i="41"/>
  <c r="R140" i="41"/>
  <c r="P140" i="41"/>
  <c r="BI138" i="41"/>
  <c r="BH138" i="41"/>
  <c r="BG138" i="41"/>
  <c r="BF138" i="41"/>
  <c r="T138" i="41"/>
  <c r="R138" i="41"/>
  <c r="P138" i="41"/>
  <c r="BI136" i="41"/>
  <c r="BH136" i="41"/>
  <c r="BG136" i="41"/>
  <c r="BF136" i="41"/>
  <c r="T136" i="41"/>
  <c r="R136" i="41"/>
  <c r="P136" i="41"/>
  <c r="BI134" i="41"/>
  <c r="BH134" i="41"/>
  <c r="BG134" i="41"/>
  <c r="BF134" i="41"/>
  <c r="T134" i="41"/>
  <c r="R134" i="41"/>
  <c r="P134" i="41"/>
  <c r="F126" i="41"/>
  <c r="E124" i="41"/>
  <c r="F93" i="41"/>
  <c r="E91" i="41"/>
  <c r="J28" i="41"/>
  <c r="E28" i="41"/>
  <c r="J96" i="41"/>
  <c r="J27" i="41"/>
  <c r="J25" i="41"/>
  <c r="E25" i="41"/>
  <c r="J95" i="41"/>
  <c r="J24" i="41"/>
  <c r="J22" i="41"/>
  <c r="E22" i="41"/>
  <c r="F129" i="41"/>
  <c r="J21" i="41"/>
  <c r="J19" i="41"/>
  <c r="E19" i="41"/>
  <c r="F128" i="41"/>
  <c r="J18" i="41"/>
  <c r="J16" i="41"/>
  <c r="J126" i="41" s="1"/>
  <c r="E7" i="41"/>
  <c r="E118" i="41"/>
  <c r="J41" i="40"/>
  <c r="J40" i="40"/>
  <c r="AY142" i="1"/>
  <c r="J39" i="40"/>
  <c r="AX142" i="1" s="1"/>
  <c r="BI223" i="40"/>
  <c r="BH223" i="40"/>
  <c r="BG223" i="40"/>
  <c r="BF223" i="40"/>
  <c r="T223" i="40"/>
  <c r="R223" i="40"/>
  <c r="P223" i="40"/>
  <c r="BI221" i="40"/>
  <c r="BH221" i="40"/>
  <c r="BG221" i="40"/>
  <c r="BF221" i="40"/>
  <c r="T221" i="40"/>
  <c r="R221" i="40"/>
  <c r="P221" i="40"/>
  <c r="BI219" i="40"/>
  <c r="BH219" i="40"/>
  <c r="BG219" i="40"/>
  <c r="BF219" i="40"/>
  <c r="T219" i="40"/>
  <c r="R219" i="40"/>
  <c r="P219" i="40"/>
  <c r="BI216" i="40"/>
  <c r="BH216" i="40"/>
  <c r="BG216" i="40"/>
  <c r="BF216" i="40"/>
  <c r="T216" i="40"/>
  <c r="T215" i="40"/>
  <c r="R216" i="40"/>
  <c r="R215" i="40"/>
  <c r="P216" i="40"/>
  <c r="P215" i="40"/>
  <c r="BI214" i="40"/>
  <c r="BH214" i="40"/>
  <c r="BG214" i="40"/>
  <c r="BF214" i="40"/>
  <c r="T214" i="40"/>
  <c r="R214" i="40"/>
  <c r="P214" i="40"/>
  <c r="BI213" i="40"/>
  <c r="BH213" i="40"/>
  <c r="BG213" i="40"/>
  <c r="BF213" i="40"/>
  <c r="T213" i="40"/>
  <c r="R213" i="40"/>
  <c r="P213" i="40"/>
  <c r="BI212" i="40"/>
  <c r="BH212" i="40"/>
  <c r="BG212" i="40"/>
  <c r="BF212" i="40"/>
  <c r="T212" i="40"/>
  <c r="R212" i="40"/>
  <c r="P212" i="40"/>
  <c r="BI210" i="40"/>
  <c r="BH210" i="40"/>
  <c r="BG210" i="40"/>
  <c r="BF210" i="40"/>
  <c r="T210" i="40"/>
  <c r="R210" i="40"/>
  <c r="P210" i="40"/>
  <c r="BI209" i="40"/>
  <c r="BH209" i="40"/>
  <c r="BG209" i="40"/>
  <c r="BF209" i="40"/>
  <c r="T209" i="40"/>
  <c r="R209" i="40"/>
  <c r="P209" i="40"/>
  <c r="BI208" i="40"/>
  <c r="BH208" i="40"/>
  <c r="BG208" i="40"/>
  <c r="BF208" i="40"/>
  <c r="T208" i="40"/>
  <c r="R208" i="40"/>
  <c r="P208" i="40"/>
  <c r="BI207" i="40"/>
  <c r="BH207" i="40"/>
  <c r="BG207" i="40"/>
  <c r="BF207" i="40"/>
  <c r="T207" i="40"/>
  <c r="R207" i="40"/>
  <c r="P207" i="40"/>
  <c r="BI206" i="40"/>
  <c r="BH206" i="40"/>
  <c r="BG206" i="40"/>
  <c r="BF206" i="40"/>
  <c r="T206" i="40"/>
  <c r="R206" i="40"/>
  <c r="P206" i="40"/>
  <c r="BI205" i="40"/>
  <c r="BH205" i="40"/>
  <c r="BG205" i="40"/>
  <c r="BF205" i="40"/>
  <c r="T205" i="40"/>
  <c r="R205" i="40"/>
  <c r="P205" i="40"/>
  <c r="BI204" i="40"/>
  <c r="BH204" i="40"/>
  <c r="BG204" i="40"/>
  <c r="BF204" i="40"/>
  <c r="T204" i="40"/>
  <c r="R204" i="40"/>
  <c r="P204" i="40"/>
  <c r="BI203" i="40"/>
  <c r="BH203" i="40"/>
  <c r="BG203" i="40"/>
  <c r="BF203" i="40"/>
  <c r="T203" i="40"/>
  <c r="R203" i="40"/>
  <c r="P203" i="40"/>
  <c r="BI202" i="40"/>
  <c r="BH202" i="40"/>
  <c r="BG202" i="40"/>
  <c r="BF202" i="40"/>
  <c r="T202" i="40"/>
  <c r="R202" i="40"/>
  <c r="P202" i="40"/>
  <c r="BI201" i="40"/>
  <c r="BH201" i="40"/>
  <c r="BG201" i="40"/>
  <c r="BF201" i="40"/>
  <c r="T201" i="40"/>
  <c r="R201" i="40"/>
  <c r="P201" i="40"/>
  <c r="BI200" i="40"/>
  <c r="BH200" i="40"/>
  <c r="BG200" i="40"/>
  <c r="BF200" i="40"/>
  <c r="T200" i="40"/>
  <c r="R200" i="40"/>
  <c r="P200" i="40"/>
  <c r="BI199" i="40"/>
  <c r="BH199" i="40"/>
  <c r="BG199" i="40"/>
  <c r="BF199" i="40"/>
  <c r="T199" i="40"/>
  <c r="R199" i="40"/>
  <c r="P199" i="40"/>
  <c r="BI198" i="40"/>
  <c r="BH198" i="40"/>
  <c r="BG198" i="40"/>
  <c r="BF198" i="40"/>
  <c r="T198" i="40"/>
  <c r="R198" i="40"/>
  <c r="P198" i="40"/>
  <c r="BI197" i="40"/>
  <c r="BH197" i="40"/>
  <c r="BG197" i="40"/>
  <c r="BF197" i="40"/>
  <c r="T197" i="40"/>
  <c r="R197" i="40"/>
  <c r="P197" i="40"/>
  <c r="BI196" i="40"/>
  <c r="BH196" i="40"/>
  <c r="BG196" i="40"/>
  <c r="BF196" i="40"/>
  <c r="T196" i="40"/>
  <c r="R196" i="40"/>
  <c r="P196" i="40"/>
  <c r="BI195" i="40"/>
  <c r="BH195" i="40"/>
  <c r="BG195" i="40"/>
  <c r="BF195" i="40"/>
  <c r="T195" i="40"/>
  <c r="R195" i="40"/>
  <c r="P195" i="40"/>
  <c r="BI194" i="40"/>
  <c r="BH194" i="40"/>
  <c r="BG194" i="40"/>
  <c r="BF194" i="40"/>
  <c r="T194" i="40"/>
  <c r="R194" i="40"/>
  <c r="P194" i="40"/>
  <c r="BI193" i="40"/>
  <c r="BH193" i="40"/>
  <c r="BG193" i="40"/>
  <c r="BF193" i="40"/>
  <c r="T193" i="40"/>
  <c r="R193" i="40"/>
  <c r="P193" i="40"/>
  <c r="BI192" i="40"/>
  <c r="BH192" i="40"/>
  <c r="BG192" i="40"/>
  <c r="BF192" i="40"/>
  <c r="T192" i="40"/>
  <c r="R192" i="40"/>
  <c r="P192" i="40"/>
  <c r="BI191" i="40"/>
  <c r="BH191" i="40"/>
  <c r="BG191" i="40"/>
  <c r="BF191" i="40"/>
  <c r="T191" i="40"/>
  <c r="R191" i="40"/>
  <c r="P191" i="40"/>
  <c r="BI190" i="40"/>
  <c r="BH190" i="40"/>
  <c r="BG190" i="40"/>
  <c r="BF190" i="40"/>
  <c r="T190" i="40"/>
  <c r="R190" i="40"/>
  <c r="P190" i="40"/>
  <c r="BI189" i="40"/>
  <c r="BH189" i="40"/>
  <c r="BG189" i="40"/>
  <c r="BF189" i="40"/>
  <c r="T189" i="40"/>
  <c r="R189" i="40"/>
  <c r="P189" i="40"/>
  <c r="BI187" i="40"/>
  <c r="BH187" i="40"/>
  <c r="BG187" i="40"/>
  <c r="BF187" i="40"/>
  <c r="T187" i="40"/>
  <c r="R187" i="40"/>
  <c r="P187" i="40"/>
  <c r="BI185" i="40"/>
  <c r="BH185" i="40"/>
  <c r="BG185" i="40"/>
  <c r="BF185" i="40"/>
  <c r="T185" i="40"/>
  <c r="R185" i="40"/>
  <c r="P185" i="40"/>
  <c r="BI183" i="40"/>
  <c r="BH183" i="40"/>
  <c r="BG183" i="40"/>
  <c r="BF183" i="40"/>
  <c r="T183" i="40"/>
  <c r="R183" i="40"/>
  <c r="P183" i="40"/>
  <c r="BI182" i="40"/>
  <c r="BH182" i="40"/>
  <c r="BG182" i="40"/>
  <c r="BF182" i="40"/>
  <c r="T182" i="40"/>
  <c r="R182" i="40"/>
  <c r="P182" i="40"/>
  <c r="BI181" i="40"/>
  <c r="BH181" i="40"/>
  <c r="BG181" i="40"/>
  <c r="BF181" i="40"/>
  <c r="T181" i="40"/>
  <c r="R181" i="40"/>
  <c r="P181" i="40"/>
  <c r="BI180" i="40"/>
  <c r="BH180" i="40"/>
  <c r="BG180" i="40"/>
  <c r="BF180" i="40"/>
  <c r="T180" i="40"/>
  <c r="R180" i="40"/>
  <c r="P180" i="40"/>
  <c r="BI179" i="40"/>
  <c r="BH179" i="40"/>
  <c r="BG179" i="40"/>
  <c r="BF179" i="40"/>
  <c r="T179" i="40"/>
  <c r="R179" i="40"/>
  <c r="P179" i="40"/>
  <c r="BI177" i="40"/>
  <c r="BH177" i="40"/>
  <c r="BG177" i="40"/>
  <c r="BF177" i="40"/>
  <c r="T177" i="40"/>
  <c r="R177" i="40"/>
  <c r="P177" i="40"/>
  <c r="BI175" i="40"/>
  <c r="BH175" i="40"/>
  <c r="BG175" i="40"/>
  <c r="BF175" i="40"/>
  <c r="T175" i="40"/>
  <c r="R175" i="40"/>
  <c r="P175" i="40"/>
  <c r="BI173" i="40"/>
  <c r="BH173" i="40"/>
  <c r="BG173" i="40"/>
  <c r="BF173" i="40"/>
  <c r="T173" i="40"/>
  <c r="R173" i="40"/>
  <c r="P173" i="40"/>
  <c r="BI171" i="40"/>
  <c r="BH171" i="40"/>
  <c r="BG171" i="40"/>
  <c r="BF171" i="40"/>
  <c r="T171" i="40"/>
  <c r="R171" i="40"/>
  <c r="P171" i="40"/>
  <c r="BI170" i="40"/>
  <c r="BH170" i="40"/>
  <c r="BG170" i="40"/>
  <c r="BF170" i="40"/>
  <c r="T170" i="40"/>
  <c r="R170" i="40"/>
  <c r="P170" i="40"/>
  <c r="BI167" i="40"/>
  <c r="BH167" i="40"/>
  <c r="BG167" i="40"/>
  <c r="BF167" i="40"/>
  <c r="T167" i="40"/>
  <c r="R167" i="40"/>
  <c r="P167" i="40"/>
  <c r="BI165" i="40"/>
  <c r="BH165" i="40"/>
  <c r="BG165" i="40"/>
  <c r="BF165" i="40"/>
  <c r="T165" i="40"/>
  <c r="R165" i="40"/>
  <c r="P165" i="40"/>
  <c r="BI162" i="40"/>
  <c r="BH162" i="40"/>
  <c r="BG162" i="40"/>
  <c r="BF162" i="40"/>
  <c r="T162" i="40"/>
  <c r="T161" i="40"/>
  <c r="R162" i="40"/>
  <c r="R161" i="40" s="1"/>
  <c r="P162" i="40"/>
  <c r="P161" i="40"/>
  <c r="BI160" i="40"/>
  <c r="BH160" i="40"/>
  <c r="BG160" i="40"/>
  <c r="BF160" i="40"/>
  <c r="T160" i="40"/>
  <c r="R160" i="40"/>
  <c r="P160" i="40"/>
  <c r="BI158" i="40"/>
  <c r="BH158" i="40"/>
  <c r="BG158" i="40"/>
  <c r="BF158" i="40"/>
  <c r="T158" i="40"/>
  <c r="R158" i="40"/>
  <c r="P158" i="40"/>
  <c r="BI156" i="40"/>
  <c r="BH156" i="40"/>
  <c r="BG156" i="40"/>
  <c r="BF156" i="40"/>
  <c r="T156" i="40"/>
  <c r="R156" i="40"/>
  <c r="P156" i="40"/>
  <c r="BI155" i="40"/>
  <c r="BH155" i="40"/>
  <c r="BG155" i="40"/>
  <c r="BF155" i="40"/>
  <c r="T155" i="40"/>
  <c r="R155" i="40"/>
  <c r="P155" i="40"/>
  <c r="BI154" i="40"/>
  <c r="BH154" i="40"/>
  <c r="BG154" i="40"/>
  <c r="BF154" i="40"/>
  <c r="T154" i="40"/>
  <c r="R154" i="40"/>
  <c r="P154" i="40"/>
  <c r="BI152" i="40"/>
  <c r="BH152" i="40"/>
  <c r="BG152" i="40"/>
  <c r="BF152" i="40"/>
  <c r="T152" i="40"/>
  <c r="R152" i="40"/>
  <c r="P152" i="40"/>
  <c r="BI150" i="40"/>
  <c r="BH150" i="40"/>
  <c r="BG150" i="40"/>
  <c r="BF150" i="40"/>
  <c r="T150" i="40"/>
  <c r="R150" i="40"/>
  <c r="P150" i="40"/>
  <c r="BI148" i="40"/>
  <c r="BH148" i="40"/>
  <c r="BG148" i="40"/>
  <c r="BF148" i="40"/>
  <c r="T148" i="40"/>
  <c r="R148" i="40"/>
  <c r="P148" i="40"/>
  <c r="BI146" i="40"/>
  <c r="BH146" i="40"/>
  <c r="BG146" i="40"/>
  <c r="BF146" i="40"/>
  <c r="T146" i="40"/>
  <c r="R146" i="40"/>
  <c r="P146" i="40"/>
  <c r="BI144" i="40"/>
  <c r="BH144" i="40"/>
  <c r="BG144" i="40"/>
  <c r="BF144" i="40"/>
  <c r="T144" i="40"/>
  <c r="R144" i="40"/>
  <c r="P144" i="40"/>
  <c r="BI142" i="40"/>
  <c r="BH142" i="40"/>
  <c r="BG142" i="40"/>
  <c r="BF142" i="40"/>
  <c r="T142" i="40"/>
  <c r="R142" i="40"/>
  <c r="P142" i="40"/>
  <c r="BI140" i="40"/>
  <c r="BH140" i="40"/>
  <c r="BG140" i="40"/>
  <c r="BF140" i="40"/>
  <c r="T140" i="40"/>
  <c r="R140" i="40"/>
  <c r="P140" i="40"/>
  <c r="BI138" i="40"/>
  <c r="BH138" i="40"/>
  <c r="BG138" i="40"/>
  <c r="BF138" i="40"/>
  <c r="T138" i="40"/>
  <c r="R138" i="40"/>
  <c r="P138" i="40"/>
  <c r="BI136" i="40"/>
  <c r="BH136" i="40"/>
  <c r="BG136" i="40"/>
  <c r="BF136" i="40"/>
  <c r="T136" i="40"/>
  <c r="R136" i="40"/>
  <c r="P136" i="40"/>
  <c r="BI134" i="40"/>
  <c r="BH134" i="40"/>
  <c r="BG134" i="40"/>
  <c r="BF134" i="40"/>
  <c r="T134" i="40"/>
  <c r="R134" i="40"/>
  <c r="P134" i="40"/>
  <c r="BI132" i="40"/>
  <c r="BH132" i="40"/>
  <c r="BG132" i="40"/>
  <c r="BF132" i="40"/>
  <c r="T132" i="40"/>
  <c r="R132" i="40"/>
  <c r="P132" i="40"/>
  <c r="F124" i="40"/>
  <c r="E122" i="40"/>
  <c r="F93" i="40"/>
  <c r="E91" i="40"/>
  <c r="J28" i="40"/>
  <c r="E28" i="40"/>
  <c r="J127" i="40" s="1"/>
  <c r="J27" i="40"/>
  <c r="J25" i="40"/>
  <c r="E25" i="40"/>
  <c r="J95" i="40" s="1"/>
  <c r="J24" i="40"/>
  <c r="J22" i="40"/>
  <c r="E22" i="40"/>
  <c r="F127" i="40" s="1"/>
  <c r="J21" i="40"/>
  <c r="J19" i="40"/>
  <c r="E19" i="40"/>
  <c r="F95" i="40" s="1"/>
  <c r="J18" i="40"/>
  <c r="J16" i="40"/>
  <c r="J93" i="40" s="1"/>
  <c r="E7" i="40"/>
  <c r="E85" i="40"/>
  <c r="J41" i="39"/>
  <c r="J40" i="39"/>
  <c r="AY141" i="1" s="1"/>
  <c r="J39" i="39"/>
  <c r="AX141" i="1"/>
  <c r="BI193" i="39"/>
  <c r="BH193" i="39"/>
  <c r="BG193" i="39"/>
  <c r="BF193" i="39"/>
  <c r="T193" i="39"/>
  <c r="R193" i="39"/>
  <c r="P193" i="39"/>
  <c r="BI191" i="39"/>
  <c r="BH191" i="39"/>
  <c r="BG191" i="39"/>
  <c r="BF191" i="39"/>
  <c r="T191" i="39"/>
  <c r="R191" i="39"/>
  <c r="P191" i="39"/>
  <c r="BI189" i="39"/>
  <c r="BH189" i="39"/>
  <c r="BG189" i="39"/>
  <c r="BF189" i="39"/>
  <c r="T189" i="39"/>
  <c r="R189" i="39"/>
  <c r="P189" i="39"/>
  <c r="BI186" i="39"/>
  <c r="BH186" i="39"/>
  <c r="BG186" i="39"/>
  <c r="BF186" i="39"/>
  <c r="T186" i="39"/>
  <c r="T185" i="39"/>
  <c r="R186" i="39"/>
  <c r="R185" i="39" s="1"/>
  <c r="P186" i="39"/>
  <c r="P185" i="39"/>
  <c r="BI183" i="39"/>
  <c r="BH183" i="39"/>
  <c r="BG183" i="39"/>
  <c r="BF183" i="39"/>
  <c r="T183" i="39"/>
  <c r="R183" i="39"/>
  <c r="P183" i="39"/>
  <c r="BI181" i="39"/>
  <c r="BH181" i="39"/>
  <c r="BG181" i="39"/>
  <c r="BF181" i="39"/>
  <c r="T181" i="39"/>
  <c r="R181" i="39"/>
  <c r="P181" i="39"/>
  <c r="BI179" i="39"/>
  <c r="BH179" i="39"/>
  <c r="BG179" i="39"/>
  <c r="BF179" i="39"/>
  <c r="T179" i="39"/>
  <c r="R179" i="39"/>
  <c r="P179" i="39"/>
  <c r="BI178" i="39"/>
  <c r="BH178" i="39"/>
  <c r="BG178" i="39"/>
  <c r="BF178" i="39"/>
  <c r="T178" i="39"/>
  <c r="R178" i="39"/>
  <c r="P178" i="39"/>
  <c r="BI177" i="39"/>
  <c r="BH177" i="39"/>
  <c r="BG177" i="39"/>
  <c r="BF177" i="39"/>
  <c r="T177" i="39"/>
  <c r="R177" i="39"/>
  <c r="P177" i="39"/>
  <c r="BI176" i="39"/>
  <c r="BH176" i="39"/>
  <c r="BG176" i="39"/>
  <c r="BF176" i="39"/>
  <c r="T176" i="39"/>
  <c r="R176" i="39"/>
  <c r="P176" i="39"/>
  <c r="BI174" i="39"/>
  <c r="BH174" i="39"/>
  <c r="BG174" i="39"/>
  <c r="BF174" i="39"/>
  <c r="T174" i="39"/>
  <c r="R174" i="39"/>
  <c r="P174" i="39"/>
  <c r="BI172" i="39"/>
  <c r="BH172" i="39"/>
  <c r="BG172" i="39"/>
  <c r="BF172" i="39"/>
  <c r="T172" i="39"/>
  <c r="R172" i="39"/>
  <c r="P172" i="39"/>
  <c r="BI169" i="39"/>
  <c r="BH169" i="39"/>
  <c r="BG169" i="39"/>
  <c r="BF169" i="39"/>
  <c r="T169" i="39"/>
  <c r="R169" i="39"/>
  <c r="P169" i="39"/>
  <c r="BI167" i="39"/>
  <c r="BH167" i="39"/>
  <c r="BG167" i="39"/>
  <c r="BF167" i="39"/>
  <c r="T167" i="39"/>
  <c r="R167" i="39"/>
  <c r="P167" i="39"/>
  <c r="BI165" i="39"/>
  <c r="BH165" i="39"/>
  <c r="BG165" i="39"/>
  <c r="BF165" i="39"/>
  <c r="T165" i="39"/>
  <c r="R165" i="39"/>
  <c r="P165" i="39"/>
  <c r="BI163" i="39"/>
  <c r="BH163" i="39"/>
  <c r="BG163" i="39"/>
  <c r="BF163" i="39"/>
  <c r="T163" i="39"/>
  <c r="R163" i="39"/>
  <c r="P163" i="39"/>
  <c r="BI160" i="39"/>
  <c r="BH160" i="39"/>
  <c r="BG160" i="39"/>
  <c r="BF160" i="39"/>
  <c r="T160" i="39"/>
  <c r="T159" i="39" s="1"/>
  <c r="R160" i="39"/>
  <c r="R159" i="39"/>
  <c r="P160" i="39"/>
  <c r="P159" i="39" s="1"/>
  <c r="BI157" i="39"/>
  <c r="BH157" i="39"/>
  <c r="BG157" i="39"/>
  <c r="BF157" i="39"/>
  <c r="T157" i="39"/>
  <c r="R157" i="39"/>
  <c r="P157" i="39"/>
  <c r="BI156" i="39"/>
  <c r="BH156" i="39"/>
  <c r="BG156" i="39"/>
  <c r="BF156" i="39"/>
  <c r="T156" i="39"/>
  <c r="R156" i="39"/>
  <c r="P156" i="39"/>
  <c r="BI154" i="39"/>
  <c r="BH154" i="39"/>
  <c r="BG154" i="39"/>
  <c r="BF154" i="39"/>
  <c r="T154" i="39"/>
  <c r="R154" i="39"/>
  <c r="P154" i="39"/>
  <c r="BI152" i="39"/>
  <c r="BH152" i="39"/>
  <c r="BG152" i="39"/>
  <c r="BF152" i="39"/>
  <c r="T152" i="39"/>
  <c r="R152" i="39"/>
  <c r="P152" i="39"/>
  <c r="BI151" i="39"/>
  <c r="BH151" i="39"/>
  <c r="BG151" i="39"/>
  <c r="BF151" i="39"/>
  <c r="T151" i="39"/>
  <c r="R151" i="39"/>
  <c r="P151" i="39"/>
  <c r="BI150" i="39"/>
  <c r="BH150" i="39"/>
  <c r="BG150" i="39"/>
  <c r="BF150" i="39"/>
  <c r="T150" i="39"/>
  <c r="R150" i="39"/>
  <c r="P150" i="39"/>
  <c r="BI148" i="39"/>
  <c r="BH148" i="39"/>
  <c r="BG148" i="39"/>
  <c r="BF148" i="39"/>
  <c r="T148" i="39"/>
  <c r="R148" i="39"/>
  <c r="P148" i="39"/>
  <c r="BI146" i="39"/>
  <c r="BH146" i="39"/>
  <c r="BG146" i="39"/>
  <c r="BF146" i="39"/>
  <c r="T146" i="39"/>
  <c r="R146" i="39"/>
  <c r="P146" i="39"/>
  <c r="BI144" i="39"/>
  <c r="BH144" i="39"/>
  <c r="BG144" i="39"/>
  <c r="BF144" i="39"/>
  <c r="T144" i="39"/>
  <c r="R144" i="39"/>
  <c r="P144" i="39"/>
  <c r="BI142" i="39"/>
  <c r="BH142" i="39"/>
  <c r="BG142" i="39"/>
  <c r="BF142" i="39"/>
  <c r="T142" i="39"/>
  <c r="R142" i="39"/>
  <c r="P142" i="39"/>
  <c r="BI140" i="39"/>
  <c r="BH140" i="39"/>
  <c r="BG140" i="39"/>
  <c r="BF140" i="39"/>
  <c r="T140" i="39"/>
  <c r="R140" i="39"/>
  <c r="P140" i="39"/>
  <c r="BI138" i="39"/>
  <c r="BH138" i="39"/>
  <c r="BG138" i="39"/>
  <c r="BF138" i="39"/>
  <c r="T138" i="39"/>
  <c r="R138" i="39"/>
  <c r="P138" i="39"/>
  <c r="BI136" i="39"/>
  <c r="BH136" i="39"/>
  <c r="BG136" i="39"/>
  <c r="BF136" i="39"/>
  <c r="T136" i="39"/>
  <c r="R136" i="39"/>
  <c r="P136" i="39"/>
  <c r="BI134" i="39"/>
  <c r="BH134" i="39"/>
  <c r="BG134" i="39"/>
  <c r="BF134" i="39"/>
  <c r="T134" i="39"/>
  <c r="R134" i="39"/>
  <c r="P134" i="39"/>
  <c r="BI132" i="39"/>
  <c r="BH132" i="39"/>
  <c r="BG132" i="39"/>
  <c r="BF132" i="39"/>
  <c r="T132" i="39"/>
  <c r="R132" i="39"/>
  <c r="P132" i="39"/>
  <c r="F124" i="39"/>
  <c r="E122" i="39"/>
  <c r="F93" i="39"/>
  <c r="E91" i="39"/>
  <c r="J28" i="39"/>
  <c r="E28" i="39"/>
  <c r="J127" i="39" s="1"/>
  <c r="J27" i="39"/>
  <c r="J25" i="39"/>
  <c r="E25" i="39"/>
  <c r="J126" i="39" s="1"/>
  <c r="J24" i="39"/>
  <c r="J22" i="39"/>
  <c r="E22" i="39"/>
  <c r="F96" i="39" s="1"/>
  <c r="J21" i="39"/>
  <c r="J19" i="39"/>
  <c r="E19" i="39"/>
  <c r="F95" i="39" s="1"/>
  <c r="J18" i="39"/>
  <c r="J16" i="39"/>
  <c r="J93" i="39"/>
  <c r="E7" i="39"/>
  <c r="E116" i="39"/>
  <c r="J41" i="38"/>
  <c r="J40" i="38"/>
  <c r="AY140" i="1" s="1"/>
  <c r="J39" i="38"/>
  <c r="AX140" i="1"/>
  <c r="BI209" i="38"/>
  <c r="BH209" i="38"/>
  <c r="BG209" i="38"/>
  <c r="BF209" i="38"/>
  <c r="T209" i="38"/>
  <c r="R209" i="38"/>
  <c r="P209" i="38"/>
  <c r="BI207" i="38"/>
  <c r="BH207" i="38"/>
  <c r="BG207" i="38"/>
  <c r="BF207" i="38"/>
  <c r="T207" i="38"/>
  <c r="R207" i="38"/>
  <c r="P207" i="38"/>
  <c r="BI205" i="38"/>
  <c r="BH205" i="38"/>
  <c r="BG205" i="38"/>
  <c r="BF205" i="38"/>
  <c r="T205" i="38"/>
  <c r="R205" i="38"/>
  <c r="P205" i="38"/>
  <c r="BI202" i="38"/>
  <c r="BH202" i="38"/>
  <c r="BG202" i="38"/>
  <c r="BF202" i="38"/>
  <c r="T202" i="38"/>
  <c r="T201" i="38" s="1"/>
  <c r="R202" i="38"/>
  <c r="R201" i="38"/>
  <c r="P202" i="38"/>
  <c r="P201" i="38"/>
  <c r="BI199" i="38"/>
  <c r="BH199" i="38"/>
  <c r="BG199" i="38"/>
  <c r="BF199" i="38"/>
  <c r="T199" i="38"/>
  <c r="R199" i="38"/>
  <c r="P199" i="38"/>
  <c r="BI197" i="38"/>
  <c r="BH197" i="38"/>
  <c r="BG197" i="38"/>
  <c r="BF197" i="38"/>
  <c r="T197" i="38"/>
  <c r="R197" i="38"/>
  <c r="P197" i="38"/>
  <c r="BI195" i="38"/>
  <c r="BH195" i="38"/>
  <c r="BG195" i="38"/>
  <c r="BF195" i="38"/>
  <c r="T195" i="38"/>
  <c r="R195" i="38"/>
  <c r="P195" i="38"/>
  <c r="BI194" i="38"/>
  <c r="BH194" i="38"/>
  <c r="BG194" i="38"/>
  <c r="BF194" i="38"/>
  <c r="T194" i="38"/>
  <c r="R194" i="38"/>
  <c r="P194" i="38"/>
  <c r="BI193" i="38"/>
  <c r="BH193" i="38"/>
  <c r="BG193" i="38"/>
  <c r="BF193" i="38"/>
  <c r="T193" i="38"/>
  <c r="R193" i="38"/>
  <c r="P193" i="38"/>
  <c r="BI192" i="38"/>
  <c r="BH192" i="38"/>
  <c r="BG192" i="38"/>
  <c r="BF192" i="38"/>
  <c r="T192" i="38"/>
  <c r="R192" i="38"/>
  <c r="P192" i="38"/>
  <c r="BI191" i="38"/>
  <c r="BH191" i="38"/>
  <c r="BG191" i="38"/>
  <c r="BF191" i="38"/>
  <c r="T191" i="38"/>
  <c r="R191" i="38"/>
  <c r="P191" i="38"/>
  <c r="BI190" i="38"/>
  <c r="BH190" i="38"/>
  <c r="BG190" i="38"/>
  <c r="BF190" i="38"/>
  <c r="T190" i="38"/>
  <c r="R190" i="38"/>
  <c r="P190" i="38"/>
  <c r="BI188" i="38"/>
  <c r="BH188" i="38"/>
  <c r="BG188" i="38"/>
  <c r="BF188" i="38"/>
  <c r="T188" i="38"/>
  <c r="R188" i="38"/>
  <c r="P188" i="38"/>
  <c r="BI186" i="38"/>
  <c r="BH186" i="38"/>
  <c r="BG186" i="38"/>
  <c r="BF186" i="38"/>
  <c r="T186" i="38"/>
  <c r="R186" i="38"/>
  <c r="P186" i="38"/>
  <c r="BI184" i="38"/>
  <c r="BH184" i="38"/>
  <c r="BG184" i="38"/>
  <c r="BF184" i="38"/>
  <c r="T184" i="38"/>
  <c r="R184" i="38"/>
  <c r="P184" i="38"/>
  <c r="BI182" i="38"/>
  <c r="BH182" i="38"/>
  <c r="BG182" i="38"/>
  <c r="BF182" i="38"/>
  <c r="T182" i="38"/>
  <c r="R182" i="38"/>
  <c r="P182" i="38"/>
  <c r="BI180" i="38"/>
  <c r="BH180" i="38"/>
  <c r="BG180" i="38"/>
  <c r="BF180" i="38"/>
  <c r="T180" i="38"/>
  <c r="R180" i="38"/>
  <c r="P180" i="38"/>
  <c r="BI177" i="38"/>
  <c r="BH177" i="38"/>
  <c r="BG177" i="38"/>
  <c r="BF177" i="38"/>
  <c r="T177" i="38"/>
  <c r="R177" i="38"/>
  <c r="P177" i="38"/>
  <c r="BI175" i="38"/>
  <c r="BH175" i="38"/>
  <c r="BG175" i="38"/>
  <c r="BF175" i="38"/>
  <c r="T175" i="38"/>
  <c r="R175" i="38"/>
  <c r="P175" i="38"/>
  <c r="BI173" i="38"/>
  <c r="BH173" i="38"/>
  <c r="BG173" i="38"/>
  <c r="BF173" i="38"/>
  <c r="T173" i="38"/>
  <c r="R173" i="38"/>
  <c r="P173" i="38"/>
  <c r="BI171" i="38"/>
  <c r="BH171" i="38"/>
  <c r="BG171" i="38"/>
  <c r="BF171" i="38"/>
  <c r="T171" i="38"/>
  <c r="R171" i="38"/>
  <c r="P171" i="38"/>
  <c r="BI169" i="38"/>
  <c r="BH169" i="38"/>
  <c r="BG169" i="38"/>
  <c r="BF169" i="38"/>
  <c r="T169" i="38"/>
  <c r="R169" i="38"/>
  <c r="P169" i="38"/>
  <c r="BI167" i="38"/>
  <c r="BH167" i="38"/>
  <c r="BG167" i="38"/>
  <c r="BF167" i="38"/>
  <c r="T167" i="38"/>
  <c r="R167" i="38"/>
  <c r="P167" i="38"/>
  <c r="BI165" i="38"/>
  <c r="BH165" i="38"/>
  <c r="BG165" i="38"/>
  <c r="BF165" i="38"/>
  <c r="T165" i="38"/>
  <c r="R165" i="38"/>
  <c r="P165" i="38"/>
  <c r="BI163" i="38"/>
  <c r="BH163" i="38"/>
  <c r="BG163" i="38"/>
  <c r="BF163" i="38"/>
  <c r="T163" i="38"/>
  <c r="R163" i="38"/>
  <c r="P163" i="38"/>
  <c r="BI160" i="38"/>
  <c r="BH160" i="38"/>
  <c r="BG160" i="38"/>
  <c r="BF160" i="38"/>
  <c r="T160" i="38"/>
  <c r="T159" i="38"/>
  <c r="R160" i="38"/>
  <c r="R159" i="38" s="1"/>
  <c r="P160" i="38"/>
  <c r="P159" i="38"/>
  <c r="BI157" i="38"/>
  <c r="BH157" i="38"/>
  <c r="BG157" i="38"/>
  <c r="BF157" i="38"/>
  <c r="T157" i="38"/>
  <c r="R157" i="38"/>
  <c r="P157" i="38"/>
  <c r="BI156" i="38"/>
  <c r="BH156" i="38"/>
  <c r="BG156" i="38"/>
  <c r="BF156" i="38"/>
  <c r="T156" i="38"/>
  <c r="R156" i="38"/>
  <c r="P156" i="38"/>
  <c r="BI154" i="38"/>
  <c r="BH154" i="38"/>
  <c r="BG154" i="38"/>
  <c r="BF154" i="38"/>
  <c r="T154" i="38"/>
  <c r="R154" i="38"/>
  <c r="P154" i="38"/>
  <c r="BI152" i="38"/>
  <c r="BH152" i="38"/>
  <c r="BG152" i="38"/>
  <c r="BF152" i="38"/>
  <c r="T152" i="38"/>
  <c r="R152" i="38"/>
  <c r="P152" i="38"/>
  <c r="BI151" i="38"/>
  <c r="BH151" i="38"/>
  <c r="BG151" i="38"/>
  <c r="BF151" i="38"/>
  <c r="T151" i="38"/>
  <c r="R151" i="38"/>
  <c r="P151" i="38"/>
  <c r="BI150" i="38"/>
  <c r="BH150" i="38"/>
  <c r="BG150" i="38"/>
  <c r="BF150" i="38"/>
  <c r="T150" i="38"/>
  <c r="R150" i="38"/>
  <c r="P150" i="38"/>
  <c r="BI148" i="38"/>
  <c r="BH148" i="38"/>
  <c r="BG148" i="38"/>
  <c r="BF148" i="38"/>
  <c r="T148" i="38"/>
  <c r="R148" i="38"/>
  <c r="P148" i="38"/>
  <c r="BI146" i="38"/>
  <c r="BH146" i="38"/>
  <c r="BG146" i="38"/>
  <c r="BF146" i="38"/>
  <c r="T146" i="38"/>
  <c r="R146" i="38"/>
  <c r="P146" i="38"/>
  <c r="BI144" i="38"/>
  <c r="BH144" i="38"/>
  <c r="BG144" i="38"/>
  <c r="BF144" i="38"/>
  <c r="T144" i="38"/>
  <c r="R144" i="38"/>
  <c r="P144" i="38"/>
  <c r="BI142" i="38"/>
  <c r="BH142" i="38"/>
  <c r="BG142" i="38"/>
  <c r="BF142" i="38"/>
  <c r="T142" i="38"/>
  <c r="R142" i="38"/>
  <c r="P142" i="38"/>
  <c r="BI140" i="38"/>
  <c r="BH140" i="38"/>
  <c r="BG140" i="38"/>
  <c r="BF140" i="38"/>
  <c r="T140" i="38"/>
  <c r="R140" i="38"/>
  <c r="P140" i="38"/>
  <c r="BI138" i="38"/>
  <c r="BH138" i="38"/>
  <c r="BG138" i="38"/>
  <c r="BF138" i="38"/>
  <c r="T138" i="38"/>
  <c r="R138" i="38"/>
  <c r="P138" i="38"/>
  <c r="BI136" i="38"/>
  <c r="BH136" i="38"/>
  <c r="BG136" i="38"/>
  <c r="BF136" i="38"/>
  <c r="T136" i="38"/>
  <c r="R136" i="38"/>
  <c r="P136" i="38"/>
  <c r="BI134" i="38"/>
  <c r="BH134" i="38"/>
  <c r="BG134" i="38"/>
  <c r="BF134" i="38"/>
  <c r="T134" i="38"/>
  <c r="R134" i="38"/>
  <c r="P134" i="38"/>
  <c r="BI132" i="38"/>
  <c r="BH132" i="38"/>
  <c r="BG132" i="38"/>
  <c r="BF132" i="38"/>
  <c r="T132" i="38"/>
  <c r="R132" i="38"/>
  <c r="P132" i="38"/>
  <c r="F124" i="38"/>
  <c r="E122" i="38"/>
  <c r="F93" i="38"/>
  <c r="E91" i="38"/>
  <c r="J28" i="38"/>
  <c r="E28" i="38"/>
  <c r="J96" i="38"/>
  <c r="J27" i="38"/>
  <c r="J25" i="38"/>
  <c r="E25" i="38"/>
  <c r="J95" i="38"/>
  <c r="J24" i="38"/>
  <c r="J22" i="38"/>
  <c r="E22" i="38"/>
  <c r="F96" i="38"/>
  <c r="J21" i="38"/>
  <c r="J19" i="38"/>
  <c r="E19" i="38"/>
  <c r="F126" i="38"/>
  <c r="J18" i="38"/>
  <c r="J16" i="38"/>
  <c r="J124" i="38" s="1"/>
  <c r="E7" i="38"/>
  <c r="E85" i="38"/>
  <c r="J41" i="37"/>
  <c r="J40" i="37"/>
  <c r="AY139" i="1"/>
  <c r="J39" i="37"/>
  <c r="AX139" i="1" s="1"/>
  <c r="BI131" i="37"/>
  <c r="BH131" i="37"/>
  <c r="BG131" i="37"/>
  <c r="BF131" i="37"/>
  <c r="T131" i="37"/>
  <c r="R131" i="37"/>
  <c r="P131" i="37"/>
  <c r="BI130" i="37"/>
  <c r="BH130" i="37"/>
  <c r="BG130" i="37"/>
  <c r="BF130" i="37"/>
  <c r="T130" i="37"/>
  <c r="R130" i="37"/>
  <c r="P130" i="37"/>
  <c r="BI129" i="37"/>
  <c r="BH129" i="37"/>
  <c r="BG129" i="37"/>
  <c r="BF129" i="37"/>
  <c r="T129" i="37"/>
  <c r="R129" i="37"/>
  <c r="P129" i="37"/>
  <c r="BI128" i="37"/>
  <c r="BH128" i="37"/>
  <c r="BG128" i="37"/>
  <c r="BF128" i="37"/>
  <c r="T128" i="37"/>
  <c r="R128" i="37"/>
  <c r="P128" i="37"/>
  <c r="BI127" i="37"/>
  <c r="BH127" i="37"/>
  <c r="BG127" i="37"/>
  <c r="BF127" i="37"/>
  <c r="T127" i="37"/>
  <c r="R127" i="37"/>
  <c r="P127" i="37"/>
  <c r="J121" i="37"/>
  <c r="F121" i="37"/>
  <c r="F119" i="37"/>
  <c r="E117" i="37"/>
  <c r="J95" i="37"/>
  <c r="F95" i="37"/>
  <c r="F93" i="37"/>
  <c r="E91" i="37"/>
  <c r="J28" i="37"/>
  <c r="E28" i="37"/>
  <c r="J122" i="37"/>
  <c r="J27" i="37"/>
  <c r="J22" i="37"/>
  <c r="E22" i="37"/>
  <c r="F96" i="37"/>
  <c r="J21" i="37"/>
  <c r="J16" i="37"/>
  <c r="J119" i="37"/>
  <c r="E7" i="37"/>
  <c r="E111" i="37"/>
  <c r="J41" i="36"/>
  <c r="J40" i="36"/>
  <c r="AY138" i="1"/>
  <c r="J39" i="36"/>
  <c r="AX138" i="1" s="1"/>
  <c r="BI146" i="36"/>
  <c r="BH146" i="36"/>
  <c r="BG146" i="36"/>
  <c r="BF146" i="36"/>
  <c r="T146" i="36"/>
  <c r="R146" i="36"/>
  <c r="P146" i="36"/>
  <c r="BI145" i="36"/>
  <c r="BH145" i="36"/>
  <c r="BG145" i="36"/>
  <c r="BF145" i="36"/>
  <c r="T145" i="36"/>
  <c r="R145" i="36"/>
  <c r="P145" i="36"/>
  <c r="BI144" i="36"/>
  <c r="BH144" i="36"/>
  <c r="BG144" i="36"/>
  <c r="BF144" i="36"/>
  <c r="T144" i="36"/>
  <c r="R144" i="36"/>
  <c r="P144" i="36"/>
  <c r="BI143" i="36"/>
  <c r="BH143" i="36"/>
  <c r="BG143" i="36"/>
  <c r="BF143" i="36"/>
  <c r="T143" i="36"/>
  <c r="R143" i="36"/>
  <c r="P143" i="36"/>
  <c r="BI142" i="36"/>
  <c r="BH142" i="36"/>
  <c r="BG142" i="36"/>
  <c r="BF142" i="36"/>
  <c r="T142" i="36"/>
  <c r="R142" i="36"/>
  <c r="P142" i="36"/>
  <c r="BI141" i="36"/>
  <c r="BH141" i="36"/>
  <c r="BG141" i="36"/>
  <c r="BF141" i="36"/>
  <c r="T141" i="36"/>
  <c r="R141" i="36"/>
  <c r="P141" i="36"/>
  <c r="BI140" i="36"/>
  <c r="BH140" i="36"/>
  <c r="BG140" i="36"/>
  <c r="BF140" i="36"/>
  <c r="T140" i="36"/>
  <c r="R140" i="36"/>
  <c r="P140" i="36"/>
  <c r="BI139" i="36"/>
  <c r="BH139" i="36"/>
  <c r="BG139" i="36"/>
  <c r="BF139" i="36"/>
  <c r="T139" i="36"/>
  <c r="R139" i="36"/>
  <c r="P139" i="36"/>
  <c r="BI137" i="36"/>
  <c r="BH137" i="36"/>
  <c r="BG137" i="36"/>
  <c r="BF137" i="36"/>
  <c r="T137" i="36"/>
  <c r="R137" i="36"/>
  <c r="P137" i="36"/>
  <c r="BI136" i="36"/>
  <c r="BH136" i="36"/>
  <c r="BG136" i="36"/>
  <c r="BF136" i="36"/>
  <c r="T136" i="36"/>
  <c r="R136" i="36"/>
  <c r="P136" i="36"/>
  <c r="BI135" i="36"/>
  <c r="BH135" i="36"/>
  <c r="BG135" i="36"/>
  <c r="BF135" i="36"/>
  <c r="T135" i="36"/>
  <c r="R135" i="36"/>
  <c r="P135" i="36"/>
  <c r="BI134" i="36"/>
  <c r="BH134" i="36"/>
  <c r="BG134" i="36"/>
  <c r="BF134" i="36"/>
  <c r="T134" i="36"/>
  <c r="R134" i="36"/>
  <c r="P134" i="36"/>
  <c r="BI132" i="36"/>
  <c r="BH132" i="36"/>
  <c r="BG132" i="36"/>
  <c r="BF132" i="36"/>
  <c r="T132" i="36"/>
  <c r="T131" i="36"/>
  <c r="R132" i="36"/>
  <c r="R131" i="36" s="1"/>
  <c r="P132" i="36"/>
  <c r="P131" i="36"/>
  <c r="BI130" i="36"/>
  <c r="BH130" i="36"/>
  <c r="BG130" i="36"/>
  <c r="BF130" i="36"/>
  <c r="T130" i="36"/>
  <c r="T129" i="36" s="1"/>
  <c r="R130" i="36"/>
  <c r="R129" i="36"/>
  <c r="P130" i="36"/>
  <c r="P129" i="36" s="1"/>
  <c r="F122" i="36"/>
  <c r="E120" i="36"/>
  <c r="F93" i="36"/>
  <c r="E91" i="36"/>
  <c r="J28" i="36"/>
  <c r="E28" i="36"/>
  <c r="J125" i="36"/>
  <c r="J27" i="36"/>
  <c r="J25" i="36"/>
  <c r="E25" i="36"/>
  <c r="J124" i="36"/>
  <c r="J24" i="36"/>
  <c r="J22" i="36"/>
  <c r="E22" i="36"/>
  <c r="F96" i="36"/>
  <c r="J21" i="36"/>
  <c r="J19" i="36"/>
  <c r="E19" i="36"/>
  <c r="F95" i="36"/>
  <c r="J18" i="36"/>
  <c r="J16" i="36"/>
  <c r="J93" i="36"/>
  <c r="E7" i="36"/>
  <c r="E114" i="36" s="1"/>
  <c r="J41" i="35"/>
  <c r="J40" i="35"/>
  <c r="AY136" i="1"/>
  <c r="J39" i="35"/>
  <c r="AX136" i="1"/>
  <c r="BI131" i="35"/>
  <c r="BH131" i="35"/>
  <c r="BG131" i="35"/>
  <c r="BF131" i="35"/>
  <c r="T131" i="35"/>
  <c r="R131" i="35"/>
  <c r="P131" i="35"/>
  <c r="BI130" i="35"/>
  <c r="BH130" i="35"/>
  <c r="BG130" i="35"/>
  <c r="BF130" i="35"/>
  <c r="T130" i="35"/>
  <c r="R130" i="35"/>
  <c r="P130" i="35"/>
  <c r="BI129" i="35"/>
  <c r="BH129" i="35"/>
  <c r="BG129" i="35"/>
  <c r="BF129" i="35"/>
  <c r="T129" i="35"/>
  <c r="R129" i="35"/>
  <c r="P129" i="35"/>
  <c r="BI128" i="35"/>
  <c r="BH128" i="35"/>
  <c r="BG128" i="35"/>
  <c r="BF128" i="35"/>
  <c r="T128" i="35"/>
  <c r="R128" i="35"/>
  <c r="P128" i="35"/>
  <c r="BI127" i="35"/>
  <c r="BH127" i="35"/>
  <c r="BG127" i="35"/>
  <c r="BF127" i="35"/>
  <c r="T127" i="35"/>
  <c r="R127" i="35"/>
  <c r="P127" i="35"/>
  <c r="J121" i="35"/>
  <c r="F121" i="35"/>
  <c r="F119" i="35"/>
  <c r="E117" i="35"/>
  <c r="J95" i="35"/>
  <c r="F95" i="35"/>
  <c r="F93" i="35"/>
  <c r="E91" i="35"/>
  <c r="J28" i="35"/>
  <c r="E28" i="35"/>
  <c r="J96" i="35"/>
  <c r="J27" i="35"/>
  <c r="J22" i="35"/>
  <c r="E22" i="35"/>
  <c r="F96" i="35"/>
  <c r="J21" i="35"/>
  <c r="J16" i="35"/>
  <c r="J93" i="35"/>
  <c r="E7" i="35"/>
  <c r="E111" i="35" s="1"/>
  <c r="J41" i="34"/>
  <c r="J40" i="34"/>
  <c r="AY135" i="1"/>
  <c r="J39" i="34"/>
  <c r="AX135" i="1"/>
  <c r="BI139" i="34"/>
  <c r="BH139" i="34"/>
  <c r="BG139" i="34"/>
  <c r="BF139" i="34"/>
  <c r="T139" i="34"/>
  <c r="R139" i="34"/>
  <c r="P139" i="34"/>
  <c r="BI138" i="34"/>
  <c r="BH138" i="34"/>
  <c r="BG138" i="34"/>
  <c r="BF138" i="34"/>
  <c r="T138" i="34"/>
  <c r="R138" i="34"/>
  <c r="P138" i="34"/>
  <c r="BI137" i="34"/>
  <c r="BH137" i="34"/>
  <c r="BG137" i="34"/>
  <c r="BF137" i="34"/>
  <c r="T137" i="34"/>
  <c r="R137" i="34"/>
  <c r="P137" i="34"/>
  <c r="BI136" i="34"/>
  <c r="BH136" i="34"/>
  <c r="BG136" i="34"/>
  <c r="BF136" i="34"/>
  <c r="T136" i="34"/>
  <c r="R136" i="34"/>
  <c r="P136" i="34"/>
  <c r="BI135" i="34"/>
  <c r="BH135" i="34"/>
  <c r="BG135" i="34"/>
  <c r="BF135" i="34"/>
  <c r="T135" i="34"/>
  <c r="R135" i="34"/>
  <c r="P135" i="34"/>
  <c r="BI133" i="34"/>
  <c r="BH133" i="34"/>
  <c r="BG133" i="34"/>
  <c r="BF133" i="34"/>
  <c r="T133" i="34"/>
  <c r="R133" i="34"/>
  <c r="P133" i="34"/>
  <c r="BI132" i="34"/>
  <c r="BH132" i="34"/>
  <c r="BG132" i="34"/>
  <c r="BF132" i="34"/>
  <c r="T132" i="34"/>
  <c r="R132" i="34"/>
  <c r="P132" i="34"/>
  <c r="BI131" i="34"/>
  <c r="BH131" i="34"/>
  <c r="BG131" i="34"/>
  <c r="BF131" i="34"/>
  <c r="T131" i="34"/>
  <c r="R131" i="34"/>
  <c r="P131" i="34"/>
  <c r="BI130" i="34"/>
  <c r="BH130" i="34"/>
  <c r="BG130" i="34"/>
  <c r="BF130" i="34"/>
  <c r="T130" i="34"/>
  <c r="R130" i="34"/>
  <c r="P130" i="34"/>
  <c r="BI129" i="34"/>
  <c r="BH129" i="34"/>
  <c r="BG129" i="34"/>
  <c r="BF129" i="34"/>
  <c r="T129" i="34"/>
  <c r="R129" i="34"/>
  <c r="P129" i="34"/>
  <c r="BI128" i="34"/>
  <c r="BH128" i="34"/>
  <c r="BG128" i="34"/>
  <c r="BF128" i="34"/>
  <c r="T128" i="34"/>
  <c r="R128" i="34"/>
  <c r="P128" i="34"/>
  <c r="F120" i="34"/>
  <c r="E118" i="34"/>
  <c r="F93" i="34"/>
  <c r="E91" i="34"/>
  <c r="J28" i="34"/>
  <c r="E28" i="34"/>
  <c r="J123" i="34" s="1"/>
  <c r="J27" i="34"/>
  <c r="J25" i="34"/>
  <c r="E25" i="34"/>
  <c r="J122" i="34" s="1"/>
  <c r="J24" i="34"/>
  <c r="J22" i="34"/>
  <c r="E22" i="34"/>
  <c r="F123" i="34" s="1"/>
  <c r="J21" i="34"/>
  <c r="J19" i="34"/>
  <c r="E19" i="34"/>
  <c r="F95" i="34" s="1"/>
  <c r="J18" i="34"/>
  <c r="J16" i="34"/>
  <c r="J120" i="34" s="1"/>
  <c r="E7" i="34"/>
  <c r="E112" i="34"/>
  <c r="J41" i="33"/>
  <c r="J40" i="33"/>
  <c r="AY134" i="1" s="1"/>
  <c r="J39" i="33"/>
  <c r="AX134" i="1"/>
  <c r="BI136" i="33"/>
  <c r="BH136" i="33"/>
  <c r="BG136" i="33"/>
  <c r="BF136" i="33"/>
  <c r="T136" i="33"/>
  <c r="R136" i="33"/>
  <c r="P136" i="33"/>
  <c r="BI135" i="33"/>
  <c r="BH135" i="33"/>
  <c r="BG135" i="33"/>
  <c r="BF135" i="33"/>
  <c r="T135" i="33"/>
  <c r="R135" i="33"/>
  <c r="P135" i="33"/>
  <c r="BI134" i="33"/>
  <c r="BH134" i="33"/>
  <c r="BG134" i="33"/>
  <c r="BF134" i="33"/>
  <c r="T134" i="33"/>
  <c r="R134" i="33"/>
  <c r="P134" i="33"/>
  <c r="BI133" i="33"/>
  <c r="BH133" i="33"/>
  <c r="BG133" i="33"/>
  <c r="BF133" i="33"/>
  <c r="T133" i="33"/>
  <c r="R133" i="33"/>
  <c r="P133" i="33"/>
  <c r="BI131" i="33"/>
  <c r="BH131" i="33"/>
  <c r="BG131" i="33"/>
  <c r="BF131" i="33"/>
  <c r="T131" i="33"/>
  <c r="R131" i="33"/>
  <c r="P131" i="33"/>
  <c r="BI130" i="33"/>
  <c r="BH130" i="33"/>
  <c r="BG130" i="33"/>
  <c r="BF130" i="33"/>
  <c r="T130" i="33"/>
  <c r="R130" i="33"/>
  <c r="P130" i="33"/>
  <c r="BI129" i="33"/>
  <c r="BH129" i="33"/>
  <c r="BG129" i="33"/>
  <c r="BF129" i="33"/>
  <c r="T129" i="33"/>
  <c r="R129" i="33"/>
  <c r="P129" i="33"/>
  <c r="BI128" i="33"/>
  <c r="BH128" i="33"/>
  <c r="BG128" i="33"/>
  <c r="BF128" i="33"/>
  <c r="T128" i="33"/>
  <c r="R128" i="33"/>
  <c r="P128" i="33"/>
  <c r="F120" i="33"/>
  <c r="E118" i="33"/>
  <c r="F93" i="33"/>
  <c r="E91" i="33"/>
  <c r="J28" i="33"/>
  <c r="E28" i="33"/>
  <c r="J123" i="33"/>
  <c r="J27" i="33"/>
  <c r="J25" i="33"/>
  <c r="E25" i="33"/>
  <c r="J95" i="33"/>
  <c r="J24" i="33"/>
  <c r="J22" i="33"/>
  <c r="E22" i="33"/>
  <c r="F123" i="33"/>
  <c r="J21" i="33"/>
  <c r="J19" i="33"/>
  <c r="E19" i="33"/>
  <c r="F95" i="33"/>
  <c r="J18" i="33"/>
  <c r="J16" i="33"/>
  <c r="J120" i="33" s="1"/>
  <c r="E7" i="33"/>
  <c r="E85" i="33"/>
  <c r="J41" i="32"/>
  <c r="J40" i="32"/>
  <c r="AY133" i="1"/>
  <c r="J39" i="32"/>
  <c r="AX133" i="1" s="1"/>
  <c r="BI145" i="32"/>
  <c r="BH145" i="32"/>
  <c r="BG145" i="32"/>
  <c r="BF145" i="32"/>
  <c r="T145" i="32"/>
  <c r="R145" i="32"/>
  <c r="P145" i="32"/>
  <c r="BI144" i="32"/>
  <c r="BH144" i="32"/>
  <c r="BG144" i="32"/>
  <c r="BF144" i="32"/>
  <c r="T144" i="32"/>
  <c r="R144" i="32"/>
  <c r="P144" i="32"/>
  <c r="BI143" i="32"/>
  <c r="BH143" i="32"/>
  <c r="BG143" i="32"/>
  <c r="BF143" i="32"/>
  <c r="T143" i="32"/>
  <c r="R143" i="32"/>
  <c r="P143" i="32"/>
  <c r="BI141" i="32"/>
  <c r="BH141" i="32"/>
  <c r="BG141" i="32"/>
  <c r="BF141" i="32"/>
  <c r="T141" i="32"/>
  <c r="R141" i="32"/>
  <c r="P141" i="32"/>
  <c r="BI140" i="32"/>
  <c r="BH140" i="32"/>
  <c r="BG140" i="32"/>
  <c r="BF140" i="32"/>
  <c r="T140" i="32"/>
  <c r="R140" i="32"/>
  <c r="P140" i="32"/>
  <c r="BI139" i="32"/>
  <c r="BH139" i="32"/>
  <c r="BG139" i="32"/>
  <c r="BF139" i="32"/>
  <c r="T139" i="32"/>
  <c r="R139" i="32"/>
  <c r="P139" i="32"/>
  <c r="BI138" i="32"/>
  <c r="BH138" i="32"/>
  <c r="BG138" i="32"/>
  <c r="BF138" i="32"/>
  <c r="T138" i="32"/>
  <c r="R138" i="32"/>
  <c r="P138" i="32"/>
  <c r="BI137" i="32"/>
  <c r="BH137" i="32"/>
  <c r="BG137" i="32"/>
  <c r="BF137" i="32"/>
  <c r="T137" i="32"/>
  <c r="R137" i="32"/>
  <c r="P137" i="32"/>
  <c r="BI135" i="32"/>
  <c r="BH135" i="32"/>
  <c r="BG135" i="32"/>
  <c r="BF135" i="32"/>
  <c r="T135" i="32"/>
  <c r="R135" i="32"/>
  <c r="P135" i="32"/>
  <c r="BI134" i="32"/>
  <c r="BH134" i="32"/>
  <c r="BG134" i="32"/>
  <c r="BF134" i="32"/>
  <c r="T134" i="32"/>
  <c r="R134" i="32"/>
  <c r="P134" i="32"/>
  <c r="BI132" i="32"/>
  <c r="BH132" i="32"/>
  <c r="BG132" i="32"/>
  <c r="BF132" i="32"/>
  <c r="T132" i="32"/>
  <c r="R132" i="32"/>
  <c r="P132" i="32"/>
  <c r="BI131" i="32"/>
  <c r="BH131" i="32"/>
  <c r="BG131" i="32"/>
  <c r="BF131" i="32"/>
  <c r="T131" i="32"/>
  <c r="R131" i="32"/>
  <c r="P131" i="32"/>
  <c r="BI130" i="32"/>
  <c r="BH130" i="32"/>
  <c r="BG130" i="32"/>
  <c r="BF130" i="32"/>
  <c r="T130" i="32"/>
  <c r="R130" i="32"/>
  <c r="P130" i="32"/>
  <c r="F122" i="32"/>
  <c r="E120" i="32"/>
  <c r="F93" i="32"/>
  <c r="E91" i="32"/>
  <c r="J28" i="32"/>
  <c r="E28" i="32"/>
  <c r="J96" i="32"/>
  <c r="J27" i="32"/>
  <c r="J25" i="32"/>
  <c r="E25" i="32"/>
  <c r="J95" i="32"/>
  <c r="J24" i="32"/>
  <c r="J22" i="32"/>
  <c r="E22" i="32"/>
  <c r="F125" i="32"/>
  <c r="J21" i="32"/>
  <c r="J19" i="32"/>
  <c r="E19" i="32"/>
  <c r="F124" i="32"/>
  <c r="J18" i="32"/>
  <c r="J16" i="32"/>
  <c r="J93" i="32" s="1"/>
  <c r="E7" i="32"/>
  <c r="E85" i="32"/>
  <c r="J41" i="31"/>
  <c r="J40" i="31"/>
  <c r="AY131" i="1"/>
  <c r="J39" i="31"/>
  <c r="AX131" i="1" s="1"/>
  <c r="BI127" i="31"/>
  <c r="BH127" i="31"/>
  <c r="BG127" i="31"/>
  <c r="BF127" i="31"/>
  <c r="T127" i="31"/>
  <c r="T126" i="31"/>
  <c r="T125" i="31"/>
  <c r="R127" i="31"/>
  <c r="R126" i="31"/>
  <c r="R125" i="31"/>
  <c r="P127" i="31"/>
  <c r="P126" i="31" s="1"/>
  <c r="P125" i="31" s="1"/>
  <c r="AU131" i="1" s="1"/>
  <c r="J121" i="31"/>
  <c r="F121" i="31"/>
  <c r="F119" i="31"/>
  <c r="E117" i="31"/>
  <c r="J95" i="31"/>
  <c r="F95" i="31"/>
  <c r="F93" i="31"/>
  <c r="E91" i="31"/>
  <c r="J28" i="31"/>
  <c r="E28" i="31"/>
  <c r="J96" i="31" s="1"/>
  <c r="J27" i="31"/>
  <c r="J22" i="31"/>
  <c r="E22" i="31"/>
  <c r="F96" i="31" s="1"/>
  <c r="J21" i="31"/>
  <c r="J16" i="31"/>
  <c r="J119" i="31" s="1"/>
  <c r="E7" i="31"/>
  <c r="E85" i="31"/>
  <c r="J41" i="30"/>
  <c r="J40" i="30"/>
  <c r="AY129" i="1"/>
  <c r="J39" i="30"/>
  <c r="AX129" i="1"/>
  <c r="BI208" i="30"/>
  <c r="BH208" i="30"/>
  <c r="BG208" i="30"/>
  <c r="BF208" i="30"/>
  <c r="T208" i="30"/>
  <c r="T207" i="30" s="1"/>
  <c r="R208" i="30"/>
  <c r="R207" i="30"/>
  <c r="R202" i="30" s="1"/>
  <c r="P208" i="30"/>
  <c r="P207" i="30" s="1"/>
  <c r="BI204" i="30"/>
  <c r="BH204" i="30"/>
  <c r="BG204" i="30"/>
  <c r="BF204" i="30"/>
  <c r="T204" i="30"/>
  <c r="T203" i="30"/>
  <c r="T202" i="30" s="1"/>
  <c r="R204" i="30"/>
  <c r="R203" i="30"/>
  <c r="P204" i="30"/>
  <c r="P203" i="30" s="1"/>
  <c r="P202" i="30" s="1"/>
  <c r="BI201" i="30"/>
  <c r="BH201" i="30"/>
  <c r="BG201" i="30"/>
  <c r="BF201" i="30"/>
  <c r="T201" i="30"/>
  <c r="R201" i="30"/>
  <c r="P201" i="30"/>
  <c r="BI199" i="30"/>
  <c r="BH199" i="30"/>
  <c r="BG199" i="30"/>
  <c r="BF199" i="30"/>
  <c r="T199" i="30"/>
  <c r="R199" i="30"/>
  <c r="P199" i="30"/>
  <c r="BI195" i="30"/>
  <c r="BH195" i="30"/>
  <c r="BG195" i="30"/>
  <c r="BF195" i="30"/>
  <c r="T195" i="30"/>
  <c r="T194" i="30"/>
  <c r="R195" i="30"/>
  <c r="R194" i="30" s="1"/>
  <c r="P195" i="30"/>
  <c r="P194" i="30"/>
  <c r="BI191" i="30"/>
  <c r="BH191" i="30"/>
  <c r="BG191" i="30"/>
  <c r="BF191" i="30"/>
  <c r="T191" i="30"/>
  <c r="R191" i="30"/>
  <c r="P191" i="30"/>
  <c r="BI187" i="30"/>
  <c r="BH187" i="30"/>
  <c r="BG187" i="30"/>
  <c r="BF187" i="30"/>
  <c r="T187" i="30"/>
  <c r="R187" i="30"/>
  <c r="P187" i="30"/>
  <c r="BI184" i="30"/>
  <c r="BH184" i="30"/>
  <c r="BG184" i="30"/>
  <c r="BF184" i="30"/>
  <c r="T184" i="30"/>
  <c r="R184" i="30"/>
  <c r="P184" i="30"/>
  <c r="BI180" i="30"/>
  <c r="BH180" i="30"/>
  <c r="BG180" i="30"/>
  <c r="BF180" i="30"/>
  <c r="T180" i="30"/>
  <c r="R180" i="30"/>
  <c r="P180" i="30"/>
  <c r="BI179" i="30"/>
  <c r="BH179" i="30"/>
  <c r="BG179" i="30"/>
  <c r="BF179" i="30"/>
  <c r="T179" i="30"/>
  <c r="R179" i="30"/>
  <c r="P179" i="30"/>
  <c r="BI178" i="30"/>
  <c r="BH178" i="30"/>
  <c r="BG178" i="30"/>
  <c r="BF178" i="30"/>
  <c r="T178" i="30"/>
  <c r="R178" i="30"/>
  <c r="P178" i="30"/>
  <c r="BI177" i="30"/>
  <c r="BH177" i="30"/>
  <c r="BG177" i="30"/>
  <c r="BF177" i="30"/>
  <c r="T177" i="30"/>
  <c r="R177" i="30"/>
  <c r="P177" i="30"/>
  <c r="BI176" i="30"/>
  <c r="BH176" i="30"/>
  <c r="BG176" i="30"/>
  <c r="BF176" i="30"/>
  <c r="T176" i="30"/>
  <c r="R176" i="30"/>
  <c r="P176" i="30"/>
  <c r="BI175" i="30"/>
  <c r="BH175" i="30"/>
  <c r="BG175" i="30"/>
  <c r="BF175" i="30"/>
  <c r="T175" i="30"/>
  <c r="R175" i="30"/>
  <c r="P175" i="30"/>
  <c r="BI174" i="30"/>
  <c r="BH174" i="30"/>
  <c r="BG174" i="30"/>
  <c r="BF174" i="30"/>
  <c r="T174" i="30"/>
  <c r="R174" i="30"/>
  <c r="P174" i="30"/>
  <c r="BI169" i="30"/>
  <c r="BH169" i="30"/>
  <c r="BG169" i="30"/>
  <c r="BF169" i="30"/>
  <c r="T169" i="30"/>
  <c r="R169" i="30"/>
  <c r="P169" i="30"/>
  <c r="BI165" i="30"/>
  <c r="BH165" i="30"/>
  <c r="BG165" i="30"/>
  <c r="BF165" i="30"/>
  <c r="T165" i="30"/>
  <c r="R165" i="30"/>
  <c r="P165" i="30"/>
  <c r="BI161" i="30"/>
  <c r="BH161" i="30"/>
  <c r="BG161" i="30"/>
  <c r="BF161" i="30"/>
  <c r="T161" i="30"/>
  <c r="R161" i="30"/>
  <c r="P161" i="30"/>
  <c r="BI157" i="30"/>
  <c r="BH157" i="30"/>
  <c r="BG157" i="30"/>
  <c r="BF157" i="30"/>
  <c r="T157" i="30"/>
  <c r="R157" i="30"/>
  <c r="P157" i="30"/>
  <c r="BI155" i="30"/>
  <c r="BH155" i="30"/>
  <c r="BG155" i="30"/>
  <c r="BF155" i="30"/>
  <c r="T155" i="30"/>
  <c r="R155" i="30"/>
  <c r="P155" i="30"/>
  <c r="BI152" i="30"/>
  <c r="BH152" i="30"/>
  <c r="BG152" i="30"/>
  <c r="BF152" i="30"/>
  <c r="T152" i="30"/>
  <c r="R152" i="30"/>
  <c r="P152" i="30"/>
  <c r="BI149" i="30"/>
  <c r="BH149" i="30"/>
  <c r="BG149" i="30"/>
  <c r="BF149" i="30"/>
  <c r="T149" i="30"/>
  <c r="R149" i="30"/>
  <c r="P149" i="30"/>
  <c r="BI148" i="30"/>
  <c r="BH148" i="30"/>
  <c r="BG148" i="30"/>
  <c r="BF148" i="30"/>
  <c r="T148" i="30"/>
  <c r="R148" i="30"/>
  <c r="P148" i="30"/>
  <c r="BI147" i="30"/>
  <c r="BH147" i="30"/>
  <c r="BG147" i="30"/>
  <c r="BF147" i="30"/>
  <c r="T147" i="30"/>
  <c r="R147" i="30"/>
  <c r="P147" i="30"/>
  <c r="BI145" i="30"/>
  <c r="BH145" i="30"/>
  <c r="BG145" i="30"/>
  <c r="BF145" i="30"/>
  <c r="T145" i="30"/>
  <c r="R145" i="30"/>
  <c r="P145" i="30"/>
  <c r="BI142" i="30"/>
  <c r="BH142" i="30"/>
  <c r="BG142" i="30"/>
  <c r="BF142" i="30"/>
  <c r="T142" i="30"/>
  <c r="R142" i="30"/>
  <c r="P142" i="30"/>
  <c r="BI139" i="30"/>
  <c r="BH139" i="30"/>
  <c r="BG139" i="30"/>
  <c r="BF139" i="30"/>
  <c r="T139" i="30"/>
  <c r="R139" i="30"/>
  <c r="P139" i="30"/>
  <c r="BI136" i="30"/>
  <c r="BH136" i="30"/>
  <c r="BG136" i="30"/>
  <c r="BF136" i="30"/>
  <c r="T136" i="30"/>
  <c r="R136" i="30"/>
  <c r="P136" i="30"/>
  <c r="J129" i="30"/>
  <c r="F129" i="30"/>
  <c r="F127" i="30"/>
  <c r="E125" i="30"/>
  <c r="J95" i="30"/>
  <c r="F95" i="30"/>
  <c r="F93" i="30"/>
  <c r="E91" i="30"/>
  <c r="J28" i="30"/>
  <c r="E28" i="30"/>
  <c r="J130" i="30"/>
  <c r="J27" i="30"/>
  <c r="J22" i="30"/>
  <c r="E22" i="30"/>
  <c r="F96" i="30"/>
  <c r="J21" i="30"/>
  <c r="J16" i="30"/>
  <c r="J127" i="30" s="1"/>
  <c r="E7" i="30"/>
  <c r="E85" i="30"/>
  <c r="J41" i="29"/>
  <c r="J40" i="29"/>
  <c r="AY128" i="1"/>
  <c r="J39" i="29"/>
  <c r="AX128" i="1" s="1"/>
  <c r="BI172" i="29"/>
  <c r="BH172" i="29"/>
  <c r="BG172" i="29"/>
  <c r="BF172" i="29"/>
  <c r="T172" i="29"/>
  <c r="R172" i="29"/>
  <c r="P172" i="29"/>
  <c r="BI170" i="29"/>
  <c r="BH170" i="29"/>
  <c r="BG170" i="29"/>
  <c r="BF170" i="29"/>
  <c r="T170" i="29"/>
  <c r="R170" i="29"/>
  <c r="P170" i="29"/>
  <c r="BI167" i="29"/>
  <c r="BH167" i="29"/>
  <c r="BG167" i="29"/>
  <c r="BF167" i="29"/>
  <c r="T167" i="29"/>
  <c r="R167" i="29"/>
  <c r="P167" i="29"/>
  <c r="BI166" i="29"/>
  <c r="BH166" i="29"/>
  <c r="BG166" i="29"/>
  <c r="BF166" i="29"/>
  <c r="T166" i="29"/>
  <c r="R166" i="29"/>
  <c r="P166" i="29"/>
  <c r="BI165" i="29"/>
  <c r="BH165" i="29"/>
  <c r="BG165" i="29"/>
  <c r="BF165" i="29"/>
  <c r="T165" i="29"/>
  <c r="R165" i="29"/>
  <c r="P165" i="29"/>
  <c r="BI164" i="29"/>
  <c r="BH164" i="29"/>
  <c r="BG164" i="29"/>
  <c r="BF164" i="29"/>
  <c r="T164" i="29"/>
  <c r="R164" i="29"/>
  <c r="P164" i="29"/>
  <c r="BI163" i="29"/>
  <c r="BH163" i="29"/>
  <c r="BG163" i="29"/>
  <c r="BF163" i="29"/>
  <c r="T163" i="29"/>
  <c r="R163" i="29"/>
  <c r="P163" i="29"/>
  <c r="BI160" i="29"/>
  <c r="BH160" i="29"/>
  <c r="BG160" i="29"/>
  <c r="BF160" i="29"/>
  <c r="T160" i="29"/>
  <c r="R160" i="29"/>
  <c r="P160" i="29"/>
  <c r="BI158" i="29"/>
  <c r="BH158" i="29"/>
  <c r="BG158" i="29"/>
  <c r="BF158" i="29"/>
  <c r="T158" i="29"/>
  <c r="R158" i="29"/>
  <c r="P158" i="29"/>
  <c r="BI157" i="29"/>
  <c r="BH157" i="29"/>
  <c r="BG157" i="29"/>
  <c r="BF157" i="29"/>
  <c r="T157" i="29"/>
  <c r="R157" i="29"/>
  <c r="P157" i="29"/>
  <c r="BI156" i="29"/>
  <c r="BH156" i="29"/>
  <c r="BG156" i="29"/>
  <c r="BF156" i="29"/>
  <c r="T156" i="29"/>
  <c r="R156" i="29"/>
  <c r="P156" i="29"/>
  <c r="BI155" i="29"/>
  <c r="BH155" i="29"/>
  <c r="BG155" i="29"/>
  <c r="BF155" i="29"/>
  <c r="T155" i="29"/>
  <c r="R155" i="29"/>
  <c r="P155" i="29"/>
  <c r="BI154" i="29"/>
  <c r="BH154" i="29"/>
  <c r="BG154" i="29"/>
  <c r="BF154" i="29"/>
  <c r="T154" i="29"/>
  <c r="R154" i="29"/>
  <c r="P154" i="29"/>
  <c r="BI153" i="29"/>
  <c r="BH153" i="29"/>
  <c r="BG153" i="29"/>
  <c r="BF153" i="29"/>
  <c r="T153" i="29"/>
  <c r="R153" i="29"/>
  <c r="P153" i="29"/>
  <c r="BI152" i="29"/>
  <c r="BH152" i="29"/>
  <c r="BG152" i="29"/>
  <c r="BF152" i="29"/>
  <c r="T152" i="29"/>
  <c r="R152" i="29"/>
  <c r="P152" i="29"/>
  <c r="BI151" i="29"/>
  <c r="BH151" i="29"/>
  <c r="BG151" i="29"/>
  <c r="BF151" i="29"/>
  <c r="T151" i="29"/>
  <c r="R151" i="29"/>
  <c r="P151" i="29"/>
  <c r="BI150" i="29"/>
  <c r="BH150" i="29"/>
  <c r="BG150" i="29"/>
  <c r="BF150" i="29"/>
  <c r="T150" i="29"/>
  <c r="R150" i="29"/>
  <c r="P150" i="29"/>
  <c r="BI149" i="29"/>
  <c r="BH149" i="29"/>
  <c r="BG149" i="29"/>
  <c r="BF149" i="29"/>
  <c r="T149" i="29"/>
  <c r="R149" i="29"/>
  <c r="P149" i="29"/>
  <c r="BI148" i="29"/>
  <c r="BH148" i="29"/>
  <c r="BG148" i="29"/>
  <c r="BF148" i="29"/>
  <c r="T148" i="29"/>
  <c r="R148" i="29"/>
  <c r="P148" i="29"/>
  <c r="BI147" i="29"/>
  <c r="BH147" i="29"/>
  <c r="BG147" i="29"/>
  <c r="BF147" i="29"/>
  <c r="T147" i="29"/>
  <c r="R147" i="29"/>
  <c r="P147" i="29"/>
  <c r="BI145" i="29"/>
  <c r="BH145" i="29"/>
  <c r="BG145" i="29"/>
  <c r="BF145" i="29"/>
  <c r="T145" i="29"/>
  <c r="R145" i="29"/>
  <c r="P145" i="29"/>
  <c r="BI143" i="29"/>
  <c r="BH143" i="29"/>
  <c r="BG143" i="29"/>
  <c r="BF143" i="29"/>
  <c r="T143" i="29"/>
  <c r="R143" i="29"/>
  <c r="P143" i="29"/>
  <c r="BI142" i="29"/>
  <c r="BH142" i="29"/>
  <c r="BG142" i="29"/>
  <c r="BF142" i="29"/>
  <c r="T142" i="29"/>
  <c r="R142" i="29"/>
  <c r="P142" i="29"/>
  <c r="BI141" i="29"/>
  <c r="BH141" i="29"/>
  <c r="BG141" i="29"/>
  <c r="BF141" i="29"/>
  <c r="T141" i="29"/>
  <c r="R141" i="29"/>
  <c r="P141" i="29"/>
  <c r="BI139" i="29"/>
  <c r="BH139" i="29"/>
  <c r="BG139" i="29"/>
  <c r="BF139" i="29"/>
  <c r="T139" i="29"/>
  <c r="R139" i="29"/>
  <c r="P139" i="29"/>
  <c r="BI137" i="29"/>
  <c r="BH137" i="29"/>
  <c r="BG137" i="29"/>
  <c r="BF137" i="29"/>
  <c r="T137" i="29"/>
  <c r="R137" i="29"/>
  <c r="P137" i="29"/>
  <c r="BI135" i="29"/>
  <c r="BH135" i="29"/>
  <c r="BG135" i="29"/>
  <c r="BF135" i="29"/>
  <c r="T135" i="29"/>
  <c r="R135" i="29"/>
  <c r="P135" i="29"/>
  <c r="BI132" i="29"/>
  <c r="BH132" i="29"/>
  <c r="BG132" i="29"/>
  <c r="BF132" i="29"/>
  <c r="T132" i="29"/>
  <c r="R132" i="29"/>
  <c r="P132" i="29"/>
  <c r="BI131" i="29"/>
  <c r="BH131" i="29"/>
  <c r="BG131" i="29"/>
  <c r="BF131" i="29"/>
  <c r="T131" i="29"/>
  <c r="R131" i="29"/>
  <c r="P131" i="29"/>
  <c r="BI130" i="29"/>
  <c r="BH130" i="29"/>
  <c r="BG130" i="29"/>
  <c r="BF130" i="29"/>
  <c r="T130" i="29"/>
  <c r="R130" i="29"/>
  <c r="P130" i="29"/>
  <c r="F122" i="29"/>
  <c r="E120" i="29"/>
  <c r="F93" i="29"/>
  <c r="E91" i="29"/>
  <c r="J28" i="29"/>
  <c r="E28" i="29"/>
  <c r="J125" i="29" s="1"/>
  <c r="J27" i="29"/>
  <c r="J25" i="29"/>
  <c r="E25" i="29"/>
  <c r="J124" i="29"/>
  <c r="J24" i="29"/>
  <c r="J22" i="29"/>
  <c r="E22" i="29"/>
  <c r="F96" i="29" s="1"/>
  <c r="J21" i="29"/>
  <c r="J19" i="29"/>
  <c r="E19" i="29"/>
  <c r="F95" i="29"/>
  <c r="J18" i="29"/>
  <c r="J16" i="29"/>
  <c r="J93" i="29" s="1"/>
  <c r="E7" i="29"/>
  <c r="E114" i="29"/>
  <c r="J41" i="28"/>
  <c r="J40" i="28"/>
  <c r="AY127" i="1"/>
  <c r="J39" i="28"/>
  <c r="AX127" i="1"/>
  <c r="BI170" i="28"/>
  <c r="BH170" i="28"/>
  <c r="BG170" i="28"/>
  <c r="BF170" i="28"/>
  <c r="T170" i="28"/>
  <c r="R170" i="28"/>
  <c r="P170" i="28"/>
  <c r="BI169" i="28"/>
  <c r="BH169" i="28"/>
  <c r="BG169" i="28"/>
  <c r="BF169" i="28"/>
  <c r="T169" i="28"/>
  <c r="R169" i="28"/>
  <c r="P169" i="28"/>
  <c r="BI168" i="28"/>
  <c r="BH168" i="28"/>
  <c r="BG168" i="28"/>
  <c r="BF168" i="28"/>
  <c r="T168" i="28"/>
  <c r="R168" i="28"/>
  <c r="P168" i="28"/>
  <c r="BI167" i="28"/>
  <c r="BH167" i="28"/>
  <c r="BG167" i="28"/>
  <c r="BF167" i="28"/>
  <c r="T167" i="28"/>
  <c r="R167" i="28"/>
  <c r="P167" i="28"/>
  <c r="BI166" i="28"/>
  <c r="BH166" i="28"/>
  <c r="BG166" i="28"/>
  <c r="BF166" i="28"/>
  <c r="T166" i="28"/>
  <c r="R166" i="28"/>
  <c r="P166" i="28"/>
  <c r="BI165" i="28"/>
  <c r="BH165" i="28"/>
  <c r="BG165" i="28"/>
  <c r="BF165" i="28"/>
  <c r="T165" i="28"/>
  <c r="R165" i="28"/>
  <c r="P165" i="28"/>
  <c r="BI163" i="28"/>
  <c r="BH163" i="28"/>
  <c r="BG163" i="28"/>
  <c r="BF163" i="28"/>
  <c r="T163" i="28"/>
  <c r="R163" i="28"/>
  <c r="P163" i="28"/>
  <c r="BI162" i="28"/>
  <c r="BH162" i="28"/>
  <c r="BG162" i="28"/>
  <c r="BF162" i="28"/>
  <c r="T162" i="28"/>
  <c r="R162" i="28"/>
  <c r="P162" i="28"/>
  <c r="BI161" i="28"/>
  <c r="BH161" i="28"/>
  <c r="BG161" i="28"/>
  <c r="BF161" i="28"/>
  <c r="T161" i="28"/>
  <c r="R161" i="28"/>
  <c r="P161" i="28"/>
  <c r="BI160" i="28"/>
  <c r="BH160" i="28"/>
  <c r="BG160" i="28"/>
  <c r="BF160" i="28"/>
  <c r="T160" i="28"/>
  <c r="R160" i="28"/>
  <c r="P160" i="28"/>
  <c r="BI159" i="28"/>
  <c r="BH159" i="28"/>
  <c r="BG159" i="28"/>
  <c r="BF159" i="28"/>
  <c r="T159" i="28"/>
  <c r="R159" i="28"/>
  <c r="P159" i="28"/>
  <c r="BI158" i="28"/>
  <c r="BH158" i="28"/>
  <c r="BG158" i="28"/>
  <c r="BF158" i="28"/>
  <c r="T158" i="28"/>
  <c r="R158" i="28"/>
  <c r="P158" i="28"/>
  <c r="BI157" i="28"/>
  <c r="BH157" i="28"/>
  <c r="BG157" i="28"/>
  <c r="BF157" i="28"/>
  <c r="T157" i="28"/>
  <c r="R157" i="28"/>
  <c r="P157" i="28"/>
  <c r="BI156" i="28"/>
  <c r="BH156" i="28"/>
  <c r="BG156" i="28"/>
  <c r="BF156" i="28"/>
  <c r="T156" i="28"/>
  <c r="R156" i="28"/>
  <c r="P156" i="28"/>
  <c r="BI155" i="28"/>
  <c r="BH155" i="28"/>
  <c r="BG155" i="28"/>
  <c r="BF155" i="28"/>
  <c r="T155" i="28"/>
  <c r="R155" i="28"/>
  <c r="P155" i="28"/>
  <c r="BI154" i="28"/>
  <c r="BH154" i="28"/>
  <c r="BG154" i="28"/>
  <c r="BF154" i="28"/>
  <c r="T154" i="28"/>
  <c r="R154" i="28"/>
  <c r="P154" i="28"/>
  <c r="BI153" i="28"/>
  <c r="BH153" i="28"/>
  <c r="BG153" i="28"/>
  <c r="BF153" i="28"/>
  <c r="T153" i="28"/>
  <c r="R153" i="28"/>
  <c r="P153" i="28"/>
  <c r="BI152" i="28"/>
  <c r="BH152" i="28"/>
  <c r="BG152" i="28"/>
  <c r="BF152" i="28"/>
  <c r="T152" i="28"/>
  <c r="R152" i="28"/>
  <c r="P152" i="28"/>
  <c r="BI151" i="28"/>
  <c r="BH151" i="28"/>
  <c r="BG151" i="28"/>
  <c r="BF151" i="28"/>
  <c r="T151" i="28"/>
  <c r="R151" i="28"/>
  <c r="P151" i="28"/>
  <c r="BI150" i="28"/>
  <c r="BH150" i="28"/>
  <c r="BG150" i="28"/>
  <c r="BF150" i="28"/>
  <c r="T150" i="28"/>
  <c r="R150" i="28"/>
  <c r="P150" i="28"/>
  <c r="BI149" i="28"/>
  <c r="BH149" i="28"/>
  <c r="BG149" i="28"/>
  <c r="BF149" i="28"/>
  <c r="T149" i="28"/>
  <c r="R149" i="28"/>
  <c r="P149" i="28"/>
  <c r="BI148" i="28"/>
  <c r="BH148" i="28"/>
  <c r="BG148" i="28"/>
  <c r="BF148" i="28"/>
  <c r="T148" i="28"/>
  <c r="R148" i="28"/>
  <c r="P148" i="28"/>
  <c r="BI147" i="28"/>
  <c r="BH147" i="28"/>
  <c r="BG147" i="28"/>
  <c r="BF147" i="28"/>
  <c r="T147" i="28"/>
  <c r="R147" i="28"/>
  <c r="P147" i="28"/>
  <c r="BI146" i="28"/>
  <c r="BH146" i="28"/>
  <c r="BG146" i="28"/>
  <c r="BF146" i="28"/>
  <c r="T146" i="28"/>
  <c r="R146" i="28"/>
  <c r="P146" i="28"/>
  <c r="BI145" i="28"/>
  <c r="BH145" i="28"/>
  <c r="BG145" i="28"/>
  <c r="BF145" i="28"/>
  <c r="T145" i="28"/>
  <c r="R145" i="28"/>
  <c r="P145" i="28"/>
  <c r="BI144" i="28"/>
  <c r="BH144" i="28"/>
  <c r="BG144" i="28"/>
  <c r="BF144" i="28"/>
  <c r="T144" i="28"/>
  <c r="R144" i="28"/>
  <c r="P144" i="28"/>
  <c r="BI143" i="28"/>
  <c r="BH143" i="28"/>
  <c r="BG143" i="28"/>
  <c r="BF143" i="28"/>
  <c r="T143" i="28"/>
  <c r="R143" i="28"/>
  <c r="P143" i="28"/>
  <c r="BI142" i="28"/>
  <c r="BH142" i="28"/>
  <c r="BG142" i="28"/>
  <c r="BF142" i="28"/>
  <c r="T142" i="28"/>
  <c r="R142" i="28"/>
  <c r="P142" i="28"/>
  <c r="BI141" i="28"/>
  <c r="BH141" i="28"/>
  <c r="BG141" i="28"/>
  <c r="BF141" i="28"/>
  <c r="T141" i="28"/>
  <c r="R141" i="28"/>
  <c r="P141" i="28"/>
  <c r="BI140" i="28"/>
  <c r="BH140" i="28"/>
  <c r="BG140" i="28"/>
  <c r="BF140" i="28"/>
  <c r="T140" i="28"/>
  <c r="R140" i="28"/>
  <c r="P140" i="28"/>
  <c r="BI139" i="28"/>
  <c r="BH139" i="28"/>
  <c r="BG139" i="28"/>
  <c r="BF139" i="28"/>
  <c r="T139" i="28"/>
  <c r="R139" i="28"/>
  <c r="P139" i="28"/>
  <c r="BI138" i="28"/>
  <c r="BH138" i="28"/>
  <c r="BG138" i="28"/>
  <c r="BF138" i="28"/>
  <c r="T138" i="28"/>
  <c r="R138" i="28"/>
  <c r="P138" i="28"/>
  <c r="BI137" i="28"/>
  <c r="BH137" i="28"/>
  <c r="BG137" i="28"/>
  <c r="BF137" i="28"/>
  <c r="T137" i="28"/>
  <c r="R137" i="28"/>
  <c r="P137" i="28"/>
  <c r="BI136" i="28"/>
  <c r="BH136" i="28"/>
  <c r="BG136" i="28"/>
  <c r="BF136" i="28"/>
  <c r="T136" i="28"/>
  <c r="R136" i="28"/>
  <c r="P136" i="28"/>
  <c r="BI135" i="28"/>
  <c r="BH135" i="28"/>
  <c r="BG135" i="28"/>
  <c r="BF135" i="28"/>
  <c r="T135" i="28"/>
  <c r="R135" i="28"/>
  <c r="P135" i="28"/>
  <c r="BI134" i="28"/>
  <c r="BH134" i="28"/>
  <c r="BG134" i="28"/>
  <c r="BF134" i="28"/>
  <c r="T134" i="28"/>
  <c r="R134" i="28"/>
  <c r="P134" i="28"/>
  <c r="BI133" i="28"/>
  <c r="BH133" i="28"/>
  <c r="BG133" i="28"/>
  <c r="BF133" i="28"/>
  <c r="T133" i="28"/>
  <c r="R133" i="28"/>
  <c r="P133" i="28"/>
  <c r="BI132" i="28"/>
  <c r="BH132" i="28"/>
  <c r="BG132" i="28"/>
  <c r="BF132" i="28"/>
  <c r="T132" i="28"/>
  <c r="R132" i="28"/>
  <c r="P132" i="28"/>
  <c r="BI131" i="28"/>
  <c r="BH131" i="28"/>
  <c r="BG131" i="28"/>
  <c r="BF131" i="28"/>
  <c r="T131" i="28"/>
  <c r="R131" i="28"/>
  <c r="P131" i="28"/>
  <c r="BI130" i="28"/>
  <c r="BH130" i="28"/>
  <c r="BG130" i="28"/>
  <c r="BF130" i="28"/>
  <c r="T130" i="28"/>
  <c r="R130" i="28"/>
  <c r="P130" i="28"/>
  <c r="BI129" i="28"/>
  <c r="BH129" i="28"/>
  <c r="BG129" i="28"/>
  <c r="BF129" i="28"/>
  <c r="T129" i="28"/>
  <c r="R129" i="28"/>
  <c r="P129" i="28"/>
  <c r="BI128" i="28"/>
  <c r="BH128" i="28"/>
  <c r="BG128" i="28"/>
  <c r="BF128" i="28"/>
  <c r="T128" i="28"/>
  <c r="R128" i="28"/>
  <c r="P128" i="28"/>
  <c r="F120" i="28"/>
  <c r="E118" i="28"/>
  <c r="F93" i="28"/>
  <c r="E91" i="28"/>
  <c r="J28" i="28"/>
  <c r="E28" i="28"/>
  <c r="J96" i="28" s="1"/>
  <c r="J27" i="28"/>
  <c r="J25" i="28"/>
  <c r="E25" i="28"/>
  <c r="J95" i="28" s="1"/>
  <c r="J24" i="28"/>
  <c r="J22" i="28"/>
  <c r="E22" i="28"/>
  <c r="F123" i="28" s="1"/>
  <c r="J21" i="28"/>
  <c r="J19" i="28"/>
  <c r="E19" i="28"/>
  <c r="F122" i="28" s="1"/>
  <c r="J18" i="28"/>
  <c r="J16" i="28"/>
  <c r="J120" i="28"/>
  <c r="E7" i="28"/>
  <c r="E85" i="28" s="1"/>
  <c r="J41" i="27"/>
  <c r="J40" i="27"/>
  <c r="AY126" i="1" s="1"/>
  <c r="J39" i="27"/>
  <c r="AX126" i="1"/>
  <c r="BI128" i="27"/>
  <c r="BH128" i="27"/>
  <c r="BG128" i="27"/>
  <c r="BF128" i="27"/>
  <c r="T128" i="27"/>
  <c r="R128" i="27"/>
  <c r="P128" i="27"/>
  <c r="BI127" i="27"/>
  <c r="BH127" i="27"/>
  <c r="BG127" i="27"/>
  <c r="BF127" i="27"/>
  <c r="T127" i="27"/>
  <c r="R127" i="27"/>
  <c r="P127" i="27"/>
  <c r="J121" i="27"/>
  <c r="F121" i="27"/>
  <c r="F119" i="27"/>
  <c r="E117" i="27"/>
  <c r="J95" i="27"/>
  <c r="F95" i="27"/>
  <c r="F93" i="27"/>
  <c r="E91" i="27"/>
  <c r="J28" i="27"/>
  <c r="E28" i="27"/>
  <c r="J122" i="27"/>
  <c r="J27" i="27"/>
  <c r="J22" i="27"/>
  <c r="E22" i="27"/>
  <c r="F96" i="27"/>
  <c r="J21" i="27"/>
  <c r="J16" i="27"/>
  <c r="J93" i="27"/>
  <c r="E7" i="27"/>
  <c r="E85" i="27" s="1"/>
  <c r="J41" i="26"/>
  <c r="J40" i="26"/>
  <c r="AY125" i="1"/>
  <c r="J39" i="26"/>
  <c r="AX125" i="1"/>
  <c r="BI183" i="26"/>
  <c r="BH183" i="26"/>
  <c r="BG183" i="26"/>
  <c r="BF183" i="26"/>
  <c r="T183" i="26"/>
  <c r="R183" i="26"/>
  <c r="P183" i="26"/>
  <c r="BI182" i="26"/>
  <c r="BH182" i="26"/>
  <c r="BG182" i="26"/>
  <c r="BF182" i="26"/>
  <c r="T182" i="26"/>
  <c r="R182" i="26"/>
  <c r="P182" i="26"/>
  <c r="BI181" i="26"/>
  <c r="BH181" i="26"/>
  <c r="BG181" i="26"/>
  <c r="BF181" i="26"/>
  <c r="T181" i="26"/>
  <c r="R181" i="26"/>
  <c r="P181" i="26"/>
  <c r="BI180" i="26"/>
  <c r="BH180" i="26"/>
  <c r="BG180" i="26"/>
  <c r="BF180" i="26"/>
  <c r="T180" i="26"/>
  <c r="R180" i="26"/>
  <c r="P180" i="26"/>
  <c r="BI179" i="26"/>
  <c r="BH179" i="26"/>
  <c r="BG179" i="26"/>
  <c r="BF179" i="26"/>
  <c r="T179" i="26"/>
  <c r="R179" i="26"/>
  <c r="P179" i="26"/>
  <c r="BI178" i="26"/>
  <c r="BH178" i="26"/>
  <c r="BG178" i="26"/>
  <c r="BF178" i="26"/>
  <c r="T178" i="26"/>
  <c r="R178" i="26"/>
  <c r="P178" i="26"/>
  <c r="BI177" i="26"/>
  <c r="BH177" i="26"/>
  <c r="BG177" i="26"/>
  <c r="BF177" i="26"/>
  <c r="T177" i="26"/>
  <c r="R177" i="26"/>
  <c r="P177" i="26"/>
  <c r="BI176" i="26"/>
  <c r="BH176" i="26"/>
  <c r="BG176" i="26"/>
  <c r="BF176" i="26"/>
  <c r="T176" i="26"/>
  <c r="R176" i="26"/>
  <c r="P176" i="26"/>
  <c r="BI175" i="26"/>
  <c r="BH175" i="26"/>
  <c r="BG175" i="26"/>
  <c r="BF175" i="26"/>
  <c r="T175" i="26"/>
  <c r="R175" i="26"/>
  <c r="P175" i="26"/>
  <c r="BI174" i="26"/>
  <c r="BH174" i="26"/>
  <c r="BG174" i="26"/>
  <c r="BF174" i="26"/>
  <c r="T174" i="26"/>
  <c r="R174" i="26"/>
  <c r="P174" i="26"/>
  <c r="BI172" i="26"/>
  <c r="BH172" i="26"/>
  <c r="BG172" i="26"/>
  <c r="BF172" i="26"/>
  <c r="T172" i="26"/>
  <c r="R172" i="26"/>
  <c r="P172" i="26"/>
  <c r="BI171" i="26"/>
  <c r="BH171" i="26"/>
  <c r="BG171" i="26"/>
  <c r="BF171" i="26"/>
  <c r="T171" i="26"/>
  <c r="R171" i="26"/>
  <c r="P171" i="26"/>
  <c r="BI170" i="26"/>
  <c r="BH170" i="26"/>
  <c r="BG170" i="26"/>
  <c r="BF170" i="26"/>
  <c r="T170" i="26"/>
  <c r="R170" i="26"/>
  <c r="P170" i="26"/>
  <c r="BI169" i="26"/>
  <c r="BH169" i="26"/>
  <c r="BG169" i="26"/>
  <c r="BF169" i="26"/>
  <c r="T169" i="26"/>
  <c r="R169" i="26"/>
  <c r="P169" i="26"/>
  <c r="BI168" i="26"/>
  <c r="BH168" i="26"/>
  <c r="BG168" i="26"/>
  <c r="BF168" i="26"/>
  <c r="T168" i="26"/>
  <c r="R168" i="26"/>
  <c r="P168" i="26"/>
  <c r="BI167" i="26"/>
  <c r="BH167" i="26"/>
  <c r="BG167" i="26"/>
  <c r="BF167" i="26"/>
  <c r="T167" i="26"/>
  <c r="R167" i="26"/>
  <c r="P167" i="26"/>
  <c r="BI166" i="26"/>
  <c r="BH166" i="26"/>
  <c r="BG166" i="26"/>
  <c r="BF166" i="26"/>
  <c r="T166" i="26"/>
  <c r="R166" i="26"/>
  <c r="P166" i="26"/>
  <c r="BI165" i="26"/>
  <c r="BH165" i="26"/>
  <c r="BG165" i="26"/>
  <c r="BF165" i="26"/>
  <c r="T165" i="26"/>
  <c r="R165" i="26"/>
  <c r="P165" i="26"/>
  <c r="BI164" i="26"/>
  <c r="BH164" i="26"/>
  <c r="BG164" i="26"/>
  <c r="BF164" i="26"/>
  <c r="T164" i="26"/>
  <c r="R164" i="26"/>
  <c r="P164" i="26"/>
  <c r="BI163" i="26"/>
  <c r="BH163" i="26"/>
  <c r="BG163" i="26"/>
  <c r="BF163" i="26"/>
  <c r="T163" i="26"/>
  <c r="R163" i="26"/>
  <c r="P163" i="26"/>
  <c r="BI162" i="26"/>
  <c r="BH162" i="26"/>
  <c r="BG162" i="26"/>
  <c r="BF162" i="26"/>
  <c r="T162" i="26"/>
  <c r="R162" i="26"/>
  <c r="P162" i="26"/>
  <c r="BI161" i="26"/>
  <c r="BH161" i="26"/>
  <c r="BG161" i="26"/>
  <c r="BF161" i="26"/>
  <c r="T161" i="26"/>
  <c r="R161" i="26"/>
  <c r="P161" i="26"/>
  <c r="BI160" i="26"/>
  <c r="BH160" i="26"/>
  <c r="BG160" i="26"/>
  <c r="BF160" i="26"/>
  <c r="T160" i="26"/>
  <c r="R160" i="26"/>
  <c r="P160" i="26"/>
  <c r="BI159" i="26"/>
  <c r="BH159" i="26"/>
  <c r="BG159" i="26"/>
  <c r="BF159" i="26"/>
  <c r="T159" i="26"/>
  <c r="R159" i="26"/>
  <c r="P159" i="26"/>
  <c r="BI158" i="26"/>
  <c r="BH158" i="26"/>
  <c r="BG158" i="26"/>
  <c r="BF158" i="26"/>
  <c r="T158" i="26"/>
  <c r="R158" i="26"/>
  <c r="P158" i="26"/>
  <c r="BI157" i="26"/>
  <c r="BH157" i="26"/>
  <c r="BG157" i="26"/>
  <c r="BF157" i="26"/>
  <c r="T157" i="26"/>
  <c r="R157" i="26"/>
  <c r="P157" i="26"/>
  <c r="BI156" i="26"/>
  <c r="BH156" i="26"/>
  <c r="BG156" i="26"/>
  <c r="BF156" i="26"/>
  <c r="T156" i="26"/>
  <c r="R156" i="26"/>
  <c r="P156" i="26"/>
  <c r="BI155" i="26"/>
  <c r="BH155" i="26"/>
  <c r="BG155" i="26"/>
  <c r="BF155" i="26"/>
  <c r="T155" i="26"/>
  <c r="R155" i="26"/>
  <c r="P155" i="26"/>
  <c r="BI154" i="26"/>
  <c r="BH154" i="26"/>
  <c r="BG154" i="26"/>
  <c r="BF154" i="26"/>
  <c r="T154" i="26"/>
  <c r="R154" i="26"/>
  <c r="P154" i="26"/>
  <c r="BI153" i="26"/>
  <c r="BH153" i="26"/>
  <c r="BG153" i="26"/>
  <c r="BF153" i="26"/>
  <c r="T153" i="26"/>
  <c r="R153" i="26"/>
  <c r="P153" i="26"/>
  <c r="BI152" i="26"/>
  <c r="BH152" i="26"/>
  <c r="BG152" i="26"/>
  <c r="BF152" i="26"/>
  <c r="T152" i="26"/>
  <c r="R152" i="26"/>
  <c r="P152" i="26"/>
  <c r="BI151" i="26"/>
  <c r="BH151" i="26"/>
  <c r="BG151" i="26"/>
  <c r="BF151" i="26"/>
  <c r="T151" i="26"/>
  <c r="R151" i="26"/>
  <c r="P151" i="26"/>
  <c r="BI150" i="26"/>
  <c r="BH150" i="26"/>
  <c r="BG150" i="26"/>
  <c r="BF150" i="26"/>
  <c r="T150" i="26"/>
  <c r="R150" i="26"/>
  <c r="P150" i="26"/>
  <c r="BI149" i="26"/>
  <c r="BH149" i="26"/>
  <c r="BG149" i="26"/>
  <c r="BF149" i="26"/>
  <c r="T149" i="26"/>
  <c r="R149" i="26"/>
  <c r="P149" i="26"/>
  <c r="BI148" i="26"/>
  <c r="BH148" i="26"/>
  <c r="BG148" i="26"/>
  <c r="BF148" i="26"/>
  <c r="T148" i="26"/>
  <c r="R148" i="26"/>
  <c r="P148" i="26"/>
  <c r="BI147" i="26"/>
  <c r="BH147" i="26"/>
  <c r="BG147" i="26"/>
  <c r="BF147" i="26"/>
  <c r="T147" i="26"/>
  <c r="R147" i="26"/>
  <c r="P147" i="26"/>
  <c r="BI146" i="26"/>
  <c r="BH146" i="26"/>
  <c r="BG146" i="26"/>
  <c r="BF146" i="26"/>
  <c r="T146" i="26"/>
  <c r="R146" i="26"/>
  <c r="P146" i="26"/>
  <c r="BI145" i="26"/>
  <c r="BH145" i="26"/>
  <c r="BG145" i="26"/>
  <c r="BF145" i="26"/>
  <c r="T145" i="26"/>
  <c r="R145" i="26"/>
  <c r="P145" i="26"/>
  <c r="BI144" i="26"/>
  <c r="BH144" i="26"/>
  <c r="BG144" i="26"/>
  <c r="BF144" i="26"/>
  <c r="T144" i="26"/>
  <c r="R144" i="26"/>
  <c r="P144" i="26"/>
  <c r="BI143" i="26"/>
  <c r="BH143" i="26"/>
  <c r="BG143" i="26"/>
  <c r="BF143" i="26"/>
  <c r="T143" i="26"/>
  <c r="R143" i="26"/>
  <c r="P143" i="26"/>
  <c r="BI142" i="26"/>
  <c r="BH142" i="26"/>
  <c r="BG142" i="26"/>
  <c r="BF142" i="26"/>
  <c r="T142" i="26"/>
  <c r="R142" i="26"/>
  <c r="P142" i="26"/>
  <c r="BI141" i="26"/>
  <c r="BH141" i="26"/>
  <c r="BG141" i="26"/>
  <c r="BF141" i="26"/>
  <c r="T141" i="26"/>
  <c r="R141" i="26"/>
  <c r="P141" i="26"/>
  <c r="BI140" i="26"/>
  <c r="BH140" i="26"/>
  <c r="BG140" i="26"/>
  <c r="BF140" i="26"/>
  <c r="T140" i="26"/>
  <c r="R140" i="26"/>
  <c r="P140" i="26"/>
  <c r="BI139" i="26"/>
  <c r="BH139" i="26"/>
  <c r="BG139" i="26"/>
  <c r="BF139" i="26"/>
  <c r="T139" i="26"/>
  <c r="R139" i="26"/>
  <c r="P139" i="26"/>
  <c r="BI138" i="26"/>
  <c r="BH138" i="26"/>
  <c r="BG138" i="26"/>
  <c r="BF138" i="26"/>
  <c r="T138" i="26"/>
  <c r="R138" i="26"/>
  <c r="P138" i="26"/>
  <c r="BI137" i="26"/>
  <c r="BH137" i="26"/>
  <c r="BG137" i="26"/>
  <c r="BF137" i="26"/>
  <c r="T137" i="26"/>
  <c r="R137" i="26"/>
  <c r="P137" i="26"/>
  <c r="BI136" i="26"/>
  <c r="BH136" i="26"/>
  <c r="BG136" i="26"/>
  <c r="BF136" i="26"/>
  <c r="T136" i="26"/>
  <c r="R136" i="26"/>
  <c r="P136" i="26"/>
  <c r="BI135" i="26"/>
  <c r="BH135" i="26"/>
  <c r="BG135" i="26"/>
  <c r="BF135" i="26"/>
  <c r="T135" i="26"/>
  <c r="R135" i="26"/>
  <c r="P135" i="26"/>
  <c r="BI134" i="26"/>
  <c r="BH134" i="26"/>
  <c r="BG134" i="26"/>
  <c r="BF134" i="26"/>
  <c r="T134" i="26"/>
  <c r="R134" i="26"/>
  <c r="P134" i="26"/>
  <c r="BI133" i="26"/>
  <c r="BH133" i="26"/>
  <c r="BG133" i="26"/>
  <c r="BF133" i="26"/>
  <c r="T133" i="26"/>
  <c r="R133" i="26"/>
  <c r="P133" i="26"/>
  <c r="BI132" i="26"/>
  <c r="BH132" i="26"/>
  <c r="BG132" i="26"/>
  <c r="BF132" i="26"/>
  <c r="T132" i="26"/>
  <c r="R132" i="26"/>
  <c r="P132" i="26"/>
  <c r="BI131" i="26"/>
  <c r="BH131" i="26"/>
  <c r="BG131" i="26"/>
  <c r="BF131" i="26"/>
  <c r="T131" i="26"/>
  <c r="R131" i="26"/>
  <c r="P131" i="26"/>
  <c r="BI130" i="26"/>
  <c r="BH130" i="26"/>
  <c r="BG130" i="26"/>
  <c r="BF130" i="26"/>
  <c r="T130" i="26"/>
  <c r="R130" i="26"/>
  <c r="P130" i="26"/>
  <c r="BI129" i="26"/>
  <c r="BH129" i="26"/>
  <c r="BG129" i="26"/>
  <c r="BF129" i="26"/>
  <c r="T129" i="26"/>
  <c r="R129" i="26"/>
  <c r="P129" i="26"/>
  <c r="BI128" i="26"/>
  <c r="BH128" i="26"/>
  <c r="BG128" i="26"/>
  <c r="BF128" i="26"/>
  <c r="T128" i="26"/>
  <c r="R128" i="26"/>
  <c r="P128" i="26"/>
  <c r="F120" i="26"/>
  <c r="E118" i="26"/>
  <c r="F93" i="26"/>
  <c r="E91" i="26"/>
  <c r="J28" i="26"/>
  <c r="E28" i="26"/>
  <c r="J123" i="26" s="1"/>
  <c r="J27" i="26"/>
  <c r="J25" i="26"/>
  <c r="E25" i="26"/>
  <c r="J122" i="26" s="1"/>
  <c r="J24" i="26"/>
  <c r="J22" i="26"/>
  <c r="E22" i="26"/>
  <c r="F123" i="26" s="1"/>
  <c r="J21" i="26"/>
  <c r="J19" i="26"/>
  <c r="E19" i="26"/>
  <c r="F122" i="26" s="1"/>
  <c r="J18" i="26"/>
  <c r="J16" i="26"/>
  <c r="J93" i="26" s="1"/>
  <c r="E7" i="26"/>
  <c r="E85" i="26"/>
  <c r="J41" i="25"/>
  <c r="J40" i="25"/>
  <c r="AY124" i="1" s="1"/>
  <c r="J39" i="25"/>
  <c r="AX124" i="1"/>
  <c r="BI136" i="25"/>
  <c r="BH136" i="25"/>
  <c r="BG136" i="25"/>
  <c r="BF136" i="25"/>
  <c r="T136" i="25"/>
  <c r="R136" i="25"/>
  <c r="P136" i="25"/>
  <c r="BI135" i="25"/>
  <c r="BH135" i="25"/>
  <c r="BG135" i="25"/>
  <c r="BF135" i="25"/>
  <c r="T135" i="25"/>
  <c r="R135" i="25"/>
  <c r="P135" i="25"/>
  <c r="BI133" i="25"/>
  <c r="BH133" i="25"/>
  <c r="BG133" i="25"/>
  <c r="BF133" i="25"/>
  <c r="T133" i="25"/>
  <c r="R133" i="25"/>
  <c r="P133" i="25"/>
  <c r="BI132" i="25"/>
  <c r="BH132" i="25"/>
  <c r="BG132" i="25"/>
  <c r="BF132" i="25"/>
  <c r="T132" i="25"/>
  <c r="R132" i="25"/>
  <c r="P132" i="25"/>
  <c r="BI131" i="25"/>
  <c r="BH131" i="25"/>
  <c r="BG131" i="25"/>
  <c r="BF131" i="25"/>
  <c r="T131" i="25"/>
  <c r="R131" i="25"/>
  <c r="P131" i="25"/>
  <c r="BI130" i="25"/>
  <c r="BH130" i="25"/>
  <c r="BG130" i="25"/>
  <c r="BF130" i="25"/>
  <c r="T130" i="25"/>
  <c r="R130" i="25"/>
  <c r="P130" i="25"/>
  <c r="BI129" i="25"/>
  <c r="BH129" i="25"/>
  <c r="BG129" i="25"/>
  <c r="BF129" i="25"/>
  <c r="T129" i="25"/>
  <c r="R129" i="25"/>
  <c r="P129" i="25"/>
  <c r="BI128" i="25"/>
  <c r="BH128" i="25"/>
  <c r="BG128" i="25"/>
  <c r="BF128" i="25"/>
  <c r="T128" i="25"/>
  <c r="R128" i="25"/>
  <c r="P128" i="25"/>
  <c r="F120" i="25"/>
  <c r="E118" i="25"/>
  <c r="F93" i="25"/>
  <c r="E91" i="25"/>
  <c r="J28" i="25"/>
  <c r="E28" i="25"/>
  <c r="J96" i="25"/>
  <c r="J27" i="25"/>
  <c r="J25" i="25"/>
  <c r="E25" i="25"/>
  <c r="J122" i="25"/>
  <c r="J24" i="25"/>
  <c r="J22" i="25"/>
  <c r="E22" i="25"/>
  <c r="F123" i="25"/>
  <c r="J21" i="25"/>
  <c r="J19" i="25"/>
  <c r="E19" i="25"/>
  <c r="F95" i="25"/>
  <c r="J18" i="25"/>
  <c r="J16" i="25"/>
  <c r="J93" i="25" s="1"/>
  <c r="E7" i="25"/>
  <c r="E85" i="25"/>
  <c r="J41" i="24"/>
  <c r="J40" i="24"/>
  <c r="AY123" i="1"/>
  <c r="J39" i="24"/>
  <c r="AX123" i="1" s="1"/>
  <c r="BI142" i="24"/>
  <c r="BH142" i="24"/>
  <c r="BG142" i="24"/>
  <c r="BF142" i="24"/>
  <c r="T142" i="24"/>
  <c r="R142" i="24"/>
  <c r="P142" i="24"/>
  <c r="BI141" i="24"/>
  <c r="BH141" i="24"/>
  <c r="BG141" i="24"/>
  <c r="BF141" i="24"/>
  <c r="T141" i="24"/>
  <c r="R141" i="24"/>
  <c r="P141" i="24"/>
  <c r="BI140" i="24"/>
  <c r="BH140" i="24"/>
  <c r="BG140" i="24"/>
  <c r="BF140" i="24"/>
  <c r="T140" i="24"/>
  <c r="R140" i="24"/>
  <c r="P140" i="24"/>
  <c r="BI138" i="24"/>
  <c r="BH138" i="24"/>
  <c r="BG138" i="24"/>
  <c r="BF138" i="24"/>
  <c r="T138" i="24"/>
  <c r="R138" i="24"/>
  <c r="P138" i="24"/>
  <c r="BI137" i="24"/>
  <c r="BH137" i="24"/>
  <c r="BG137" i="24"/>
  <c r="BF137" i="24"/>
  <c r="T137" i="24"/>
  <c r="R137" i="24"/>
  <c r="P137" i="24"/>
  <c r="BI136" i="24"/>
  <c r="BH136" i="24"/>
  <c r="BG136" i="24"/>
  <c r="BF136" i="24"/>
  <c r="T136" i="24"/>
  <c r="R136" i="24"/>
  <c r="P136" i="24"/>
  <c r="BI135" i="24"/>
  <c r="BH135" i="24"/>
  <c r="BG135" i="24"/>
  <c r="BF135" i="24"/>
  <c r="T135" i="24"/>
  <c r="R135" i="24"/>
  <c r="P135" i="24"/>
  <c r="BI134" i="24"/>
  <c r="BH134" i="24"/>
  <c r="BG134" i="24"/>
  <c r="BF134" i="24"/>
  <c r="T134" i="24"/>
  <c r="R134" i="24"/>
  <c r="P134" i="24"/>
  <c r="BI133" i="24"/>
  <c r="BH133" i="24"/>
  <c r="BG133" i="24"/>
  <c r="BF133" i="24"/>
  <c r="T133" i="24"/>
  <c r="R133" i="24"/>
  <c r="P133" i="24"/>
  <c r="BI131" i="24"/>
  <c r="BH131" i="24"/>
  <c r="BG131" i="24"/>
  <c r="BF131" i="24"/>
  <c r="T131" i="24"/>
  <c r="R131" i="24"/>
  <c r="P131" i="24"/>
  <c r="BI130" i="24"/>
  <c r="BH130" i="24"/>
  <c r="BG130" i="24"/>
  <c r="BF130" i="24"/>
  <c r="T130" i="24"/>
  <c r="R130" i="24"/>
  <c r="P130" i="24"/>
  <c r="BI129" i="24"/>
  <c r="BH129" i="24"/>
  <c r="BG129" i="24"/>
  <c r="BF129" i="24"/>
  <c r="T129" i="24"/>
  <c r="R129" i="24"/>
  <c r="P129" i="24"/>
  <c r="F121" i="24"/>
  <c r="E119" i="24"/>
  <c r="F93" i="24"/>
  <c r="E91" i="24"/>
  <c r="J28" i="24"/>
  <c r="E28" i="24"/>
  <c r="J124" i="24"/>
  <c r="J27" i="24"/>
  <c r="J25" i="24"/>
  <c r="E25" i="24"/>
  <c r="J95" i="24"/>
  <c r="J24" i="24"/>
  <c r="J22" i="24"/>
  <c r="E22" i="24"/>
  <c r="F96" i="24"/>
  <c r="J21" i="24"/>
  <c r="J19" i="24"/>
  <c r="E19" i="24"/>
  <c r="F123" i="24"/>
  <c r="J18" i="24"/>
  <c r="J16" i="24"/>
  <c r="J121" i="24"/>
  <c r="E7" i="24"/>
  <c r="E85" i="24" s="1"/>
  <c r="J41" i="23"/>
  <c r="J40" i="23"/>
  <c r="AY122" i="1"/>
  <c r="J39" i="23"/>
  <c r="AX122" i="1"/>
  <c r="BI185" i="23"/>
  <c r="BH185" i="23"/>
  <c r="BG185" i="23"/>
  <c r="BF185" i="23"/>
  <c r="T185" i="23"/>
  <c r="R185" i="23"/>
  <c r="P185" i="23"/>
  <c r="BI184" i="23"/>
  <c r="BH184" i="23"/>
  <c r="BG184" i="23"/>
  <c r="BF184" i="23"/>
  <c r="T184" i="23"/>
  <c r="R184" i="23"/>
  <c r="P184" i="23"/>
  <c r="BI183" i="23"/>
  <c r="BH183" i="23"/>
  <c r="BG183" i="23"/>
  <c r="BF183" i="23"/>
  <c r="T183" i="23"/>
  <c r="R183" i="23"/>
  <c r="P183" i="23"/>
  <c r="BI181" i="23"/>
  <c r="BH181" i="23"/>
  <c r="BG181" i="23"/>
  <c r="BF181" i="23"/>
  <c r="T181" i="23"/>
  <c r="T180" i="23" s="1"/>
  <c r="R181" i="23"/>
  <c r="R180" i="23"/>
  <c r="P181" i="23"/>
  <c r="P180" i="23" s="1"/>
  <c r="BI179" i="23"/>
  <c r="BH179" i="23"/>
  <c r="BG179" i="23"/>
  <c r="BF179" i="23"/>
  <c r="T179" i="23"/>
  <c r="R179" i="23"/>
  <c r="P179" i="23"/>
  <c r="BI178" i="23"/>
  <c r="BH178" i="23"/>
  <c r="BG178" i="23"/>
  <c r="BF178" i="23"/>
  <c r="T178" i="23"/>
  <c r="R178" i="23"/>
  <c r="P178" i="23"/>
  <c r="BI177" i="23"/>
  <c r="BH177" i="23"/>
  <c r="BG177" i="23"/>
  <c r="BF177" i="23"/>
  <c r="T177" i="23"/>
  <c r="R177" i="23"/>
  <c r="P177" i="23"/>
  <c r="BI175" i="23"/>
  <c r="BH175" i="23"/>
  <c r="BG175" i="23"/>
  <c r="BF175" i="23"/>
  <c r="T175" i="23"/>
  <c r="R175" i="23"/>
  <c r="P175" i="23"/>
  <c r="BI174" i="23"/>
  <c r="BH174" i="23"/>
  <c r="BG174" i="23"/>
  <c r="BF174" i="23"/>
  <c r="T174" i="23"/>
  <c r="R174" i="23"/>
  <c r="P174" i="23"/>
  <c r="BI173" i="23"/>
  <c r="BH173" i="23"/>
  <c r="BG173" i="23"/>
  <c r="BF173" i="23"/>
  <c r="T173" i="23"/>
  <c r="R173" i="23"/>
  <c r="P173" i="23"/>
  <c r="BI172" i="23"/>
  <c r="BH172" i="23"/>
  <c r="BG172" i="23"/>
  <c r="BF172" i="23"/>
  <c r="T172" i="23"/>
  <c r="R172" i="23"/>
  <c r="P172" i="23"/>
  <c r="BI170" i="23"/>
  <c r="BH170" i="23"/>
  <c r="BG170" i="23"/>
  <c r="BF170" i="23"/>
  <c r="T170" i="23"/>
  <c r="R170" i="23"/>
  <c r="P170" i="23"/>
  <c r="BI168" i="23"/>
  <c r="BH168" i="23"/>
  <c r="BG168" i="23"/>
  <c r="BF168" i="23"/>
  <c r="T168" i="23"/>
  <c r="R168" i="23"/>
  <c r="P168" i="23"/>
  <c r="BI167" i="23"/>
  <c r="BH167" i="23"/>
  <c r="BG167" i="23"/>
  <c r="BF167" i="23"/>
  <c r="T167" i="23"/>
  <c r="R167" i="23"/>
  <c r="P167" i="23"/>
  <c r="BI166" i="23"/>
  <c r="BH166" i="23"/>
  <c r="BG166" i="23"/>
  <c r="BF166" i="23"/>
  <c r="T166" i="23"/>
  <c r="R166" i="23"/>
  <c r="P166" i="23"/>
  <c r="BI165" i="23"/>
  <c r="BH165" i="23"/>
  <c r="BG165" i="23"/>
  <c r="BF165" i="23"/>
  <c r="T165" i="23"/>
  <c r="R165" i="23"/>
  <c r="P165" i="23"/>
  <c r="BI164" i="23"/>
  <c r="BH164" i="23"/>
  <c r="BG164" i="23"/>
  <c r="BF164" i="23"/>
  <c r="T164" i="23"/>
  <c r="R164" i="23"/>
  <c r="P164" i="23"/>
  <c r="BI163" i="23"/>
  <c r="BH163" i="23"/>
  <c r="BG163" i="23"/>
  <c r="BF163" i="23"/>
  <c r="T163" i="23"/>
  <c r="R163" i="23"/>
  <c r="P163" i="23"/>
  <c r="BI162" i="23"/>
  <c r="BH162" i="23"/>
  <c r="BG162" i="23"/>
  <c r="BF162" i="23"/>
  <c r="T162" i="23"/>
  <c r="R162" i="23"/>
  <c r="P162" i="23"/>
  <c r="BI161" i="23"/>
  <c r="BH161" i="23"/>
  <c r="BG161" i="23"/>
  <c r="BF161" i="23"/>
  <c r="T161" i="23"/>
  <c r="R161" i="23"/>
  <c r="P161" i="23"/>
  <c r="BI160" i="23"/>
  <c r="BH160" i="23"/>
  <c r="BG160" i="23"/>
  <c r="BF160" i="23"/>
  <c r="T160" i="23"/>
  <c r="R160" i="23"/>
  <c r="P160" i="23"/>
  <c r="BI158" i="23"/>
  <c r="BH158" i="23"/>
  <c r="BG158" i="23"/>
  <c r="BF158" i="23"/>
  <c r="T158" i="23"/>
  <c r="R158" i="23"/>
  <c r="P158" i="23"/>
  <c r="BI157" i="23"/>
  <c r="BH157" i="23"/>
  <c r="BG157" i="23"/>
  <c r="BF157" i="23"/>
  <c r="T157" i="23"/>
  <c r="R157" i="23"/>
  <c r="P157" i="23"/>
  <c r="BI156" i="23"/>
  <c r="BH156" i="23"/>
  <c r="BG156" i="23"/>
  <c r="BF156" i="23"/>
  <c r="T156" i="23"/>
  <c r="R156" i="23"/>
  <c r="P156" i="23"/>
  <c r="BI155" i="23"/>
  <c r="BH155" i="23"/>
  <c r="BG155" i="23"/>
  <c r="BF155" i="23"/>
  <c r="T155" i="23"/>
  <c r="R155" i="23"/>
  <c r="P155" i="23"/>
  <c r="BI154" i="23"/>
  <c r="BH154" i="23"/>
  <c r="BG154" i="23"/>
  <c r="BF154" i="23"/>
  <c r="T154" i="23"/>
  <c r="R154" i="23"/>
  <c r="P154" i="23"/>
  <c r="BI153" i="23"/>
  <c r="BH153" i="23"/>
  <c r="BG153" i="23"/>
  <c r="BF153" i="23"/>
  <c r="T153" i="23"/>
  <c r="R153" i="23"/>
  <c r="P153" i="23"/>
  <c r="BI152" i="23"/>
  <c r="BH152" i="23"/>
  <c r="BG152" i="23"/>
  <c r="BF152" i="23"/>
  <c r="T152" i="23"/>
  <c r="R152" i="23"/>
  <c r="P152" i="23"/>
  <c r="BI151" i="23"/>
  <c r="BH151" i="23"/>
  <c r="BG151" i="23"/>
  <c r="BF151" i="23"/>
  <c r="T151" i="23"/>
  <c r="R151" i="23"/>
  <c r="P151" i="23"/>
  <c r="BI150" i="23"/>
  <c r="BH150" i="23"/>
  <c r="BG150" i="23"/>
  <c r="BF150" i="23"/>
  <c r="T150" i="23"/>
  <c r="R150" i="23"/>
  <c r="P150" i="23"/>
  <c r="BI149" i="23"/>
  <c r="BH149" i="23"/>
  <c r="BG149" i="23"/>
  <c r="BF149" i="23"/>
  <c r="T149" i="23"/>
  <c r="R149" i="23"/>
  <c r="P149" i="23"/>
  <c r="BI147" i="23"/>
  <c r="BH147" i="23"/>
  <c r="BG147" i="23"/>
  <c r="BF147" i="23"/>
  <c r="T147" i="23"/>
  <c r="R147" i="23"/>
  <c r="P147" i="23"/>
  <c r="BI146" i="23"/>
  <c r="BH146" i="23"/>
  <c r="BG146" i="23"/>
  <c r="BF146" i="23"/>
  <c r="T146" i="23"/>
  <c r="R146" i="23"/>
  <c r="P146" i="23"/>
  <c r="BI145" i="23"/>
  <c r="BH145" i="23"/>
  <c r="BG145" i="23"/>
  <c r="BF145" i="23"/>
  <c r="T145" i="23"/>
  <c r="R145" i="23"/>
  <c r="P145" i="23"/>
  <c r="BI144" i="23"/>
  <c r="BH144" i="23"/>
  <c r="BG144" i="23"/>
  <c r="BF144" i="23"/>
  <c r="T144" i="23"/>
  <c r="R144" i="23"/>
  <c r="P144" i="23"/>
  <c r="BI143" i="23"/>
  <c r="BH143" i="23"/>
  <c r="BG143" i="23"/>
  <c r="BF143" i="23"/>
  <c r="T143" i="23"/>
  <c r="R143" i="23"/>
  <c r="P143" i="23"/>
  <c r="BI142" i="23"/>
  <c r="BH142" i="23"/>
  <c r="BG142" i="23"/>
  <c r="BF142" i="23"/>
  <c r="T142" i="23"/>
  <c r="R142" i="23"/>
  <c r="P142" i="23"/>
  <c r="BI141" i="23"/>
  <c r="BH141" i="23"/>
  <c r="BG141" i="23"/>
  <c r="BF141" i="23"/>
  <c r="T141" i="23"/>
  <c r="R141" i="23"/>
  <c r="P141" i="23"/>
  <c r="BI140" i="23"/>
  <c r="BH140" i="23"/>
  <c r="BG140" i="23"/>
  <c r="BF140" i="23"/>
  <c r="T140" i="23"/>
  <c r="R140" i="23"/>
  <c r="P140" i="23"/>
  <c r="BI139" i="23"/>
  <c r="BH139" i="23"/>
  <c r="BG139" i="23"/>
  <c r="BF139" i="23"/>
  <c r="T139" i="23"/>
  <c r="R139" i="23"/>
  <c r="P139" i="23"/>
  <c r="BI138" i="23"/>
  <c r="BH138" i="23"/>
  <c r="BG138" i="23"/>
  <c r="BF138" i="23"/>
  <c r="T138" i="23"/>
  <c r="R138" i="23"/>
  <c r="P138" i="23"/>
  <c r="BI137" i="23"/>
  <c r="BH137" i="23"/>
  <c r="BG137" i="23"/>
  <c r="BF137" i="23"/>
  <c r="T137" i="23"/>
  <c r="R137" i="23"/>
  <c r="P137" i="23"/>
  <c r="BI136" i="23"/>
  <c r="BH136" i="23"/>
  <c r="BG136" i="23"/>
  <c r="BF136" i="23"/>
  <c r="T136" i="23"/>
  <c r="R136" i="23"/>
  <c r="P136" i="23"/>
  <c r="BI135" i="23"/>
  <c r="BH135" i="23"/>
  <c r="BG135" i="23"/>
  <c r="BF135" i="23"/>
  <c r="T135" i="23"/>
  <c r="R135" i="23"/>
  <c r="P135" i="23"/>
  <c r="BI134" i="23"/>
  <c r="BH134" i="23"/>
  <c r="BG134" i="23"/>
  <c r="BF134" i="23"/>
  <c r="T134" i="23"/>
  <c r="R134" i="23"/>
  <c r="P134" i="23"/>
  <c r="BI133" i="23"/>
  <c r="BH133" i="23"/>
  <c r="BG133" i="23"/>
  <c r="BF133" i="23"/>
  <c r="T133" i="23"/>
  <c r="R133" i="23"/>
  <c r="P133" i="23"/>
  <c r="F125" i="23"/>
  <c r="E123" i="23"/>
  <c r="F93" i="23"/>
  <c r="E91" i="23"/>
  <c r="J28" i="23"/>
  <c r="E28" i="23"/>
  <c r="J128" i="23" s="1"/>
  <c r="J27" i="23"/>
  <c r="J25" i="23"/>
  <c r="E25" i="23"/>
  <c r="J127" i="23" s="1"/>
  <c r="J24" i="23"/>
  <c r="J22" i="23"/>
  <c r="E22" i="23"/>
  <c r="F128" i="23" s="1"/>
  <c r="J21" i="23"/>
  <c r="J19" i="23"/>
  <c r="E19" i="23"/>
  <c r="F127" i="23" s="1"/>
  <c r="J18" i="23"/>
  <c r="J16" i="23"/>
  <c r="J93" i="23" s="1"/>
  <c r="E7" i="23"/>
  <c r="E85" i="23"/>
  <c r="J41" i="22"/>
  <c r="J40" i="22"/>
  <c r="AY121" i="1" s="1"/>
  <c r="J39" i="22"/>
  <c r="AX121" i="1"/>
  <c r="BI155" i="22"/>
  <c r="BH155" i="22"/>
  <c r="BG155" i="22"/>
  <c r="BF155" i="22"/>
  <c r="T155" i="22"/>
  <c r="R155" i="22"/>
  <c r="P155" i="22"/>
  <c r="BI154" i="22"/>
  <c r="BH154" i="22"/>
  <c r="BG154" i="22"/>
  <c r="BF154" i="22"/>
  <c r="T154" i="22"/>
  <c r="R154" i="22"/>
  <c r="P154" i="22"/>
  <c r="BI153" i="22"/>
  <c r="BH153" i="22"/>
  <c r="BG153" i="22"/>
  <c r="BF153" i="22"/>
  <c r="T153" i="22"/>
  <c r="R153" i="22"/>
  <c r="P153" i="22"/>
  <c r="BI152" i="22"/>
  <c r="BH152" i="22"/>
  <c r="BG152" i="22"/>
  <c r="BF152" i="22"/>
  <c r="T152" i="22"/>
  <c r="R152" i="22"/>
  <c r="P152" i="22"/>
  <c r="BI151" i="22"/>
  <c r="BH151" i="22"/>
  <c r="BG151" i="22"/>
  <c r="BF151" i="22"/>
  <c r="T151" i="22"/>
  <c r="R151" i="22"/>
  <c r="P151" i="22"/>
  <c r="BI150" i="22"/>
  <c r="BH150" i="22"/>
  <c r="BG150" i="22"/>
  <c r="BF150" i="22"/>
  <c r="T150" i="22"/>
  <c r="R150" i="22"/>
  <c r="P150" i="22"/>
  <c r="BI148" i="22"/>
  <c r="BH148" i="22"/>
  <c r="BG148" i="22"/>
  <c r="BF148" i="22"/>
  <c r="T148" i="22"/>
  <c r="R148" i="22"/>
  <c r="P148" i="22"/>
  <c r="BI147" i="22"/>
  <c r="BH147" i="22"/>
  <c r="BG147" i="22"/>
  <c r="BF147" i="22"/>
  <c r="T147" i="22"/>
  <c r="R147" i="22"/>
  <c r="P147" i="22"/>
  <c r="BI146" i="22"/>
  <c r="BH146" i="22"/>
  <c r="BG146" i="22"/>
  <c r="BF146" i="22"/>
  <c r="T146" i="22"/>
  <c r="R146" i="22"/>
  <c r="P146" i="22"/>
  <c r="BI144" i="22"/>
  <c r="BH144" i="22"/>
  <c r="BG144" i="22"/>
  <c r="BF144" i="22"/>
  <c r="T144" i="22"/>
  <c r="R144" i="22"/>
  <c r="P144" i="22"/>
  <c r="BI143" i="22"/>
  <c r="BH143" i="22"/>
  <c r="BG143" i="22"/>
  <c r="BF143" i="22"/>
  <c r="T143" i="22"/>
  <c r="R143" i="22"/>
  <c r="P143" i="22"/>
  <c r="BI142" i="22"/>
  <c r="BH142" i="22"/>
  <c r="BG142" i="22"/>
  <c r="BF142" i="22"/>
  <c r="T142" i="22"/>
  <c r="R142" i="22"/>
  <c r="P142" i="22"/>
  <c r="BI141" i="22"/>
  <c r="BH141" i="22"/>
  <c r="BG141" i="22"/>
  <c r="BF141" i="22"/>
  <c r="T141" i="22"/>
  <c r="R141" i="22"/>
  <c r="P141" i="22"/>
  <c r="BI140" i="22"/>
  <c r="BH140" i="22"/>
  <c r="BG140" i="22"/>
  <c r="BF140" i="22"/>
  <c r="T140" i="22"/>
  <c r="R140" i="22"/>
  <c r="P140" i="22"/>
  <c r="BI139" i="22"/>
  <c r="BH139" i="22"/>
  <c r="BG139" i="22"/>
  <c r="BF139" i="22"/>
  <c r="T139" i="22"/>
  <c r="R139" i="22"/>
  <c r="P139" i="22"/>
  <c r="BI138" i="22"/>
  <c r="BH138" i="22"/>
  <c r="BG138" i="22"/>
  <c r="BF138" i="22"/>
  <c r="T138" i="22"/>
  <c r="R138" i="22"/>
  <c r="P138" i="22"/>
  <c r="BI137" i="22"/>
  <c r="BH137" i="22"/>
  <c r="BG137" i="22"/>
  <c r="BF137" i="22"/>
  <c r="T137" i="22"/>
  <c r="R137" i="22"/>
  <c r="P137" i="22"/>
  <c r="BI136" i="22"/>
  <c r="BH136" i="22"/>
  <c r="BG136" i="22"/>
  <c r="BF136" i="22"/>
  <c r="T136" i="22"/>
  <c r="R136" i="22"/>
  <c r="P136" i="22"/>
  <c r="BI135" i="22"/>
  <c r="BH135" i="22"/>
  <c r="BG135" i="22"/>
  <c r="BF135" i="22"/>
  <c r="T135" i="22"/>
  <c r="R135" i="22"/>
  <c r="P135" i="22"/>
  <c r="BI134" i="22"/>
  <c r="BH134" i="22"/>
  <c r="BG134" i="22"/>
  <c r="BF134" i="22"/>
  <c r="T134" i="22"/>
  <c r="R134" i="22"/>
  <c r="P134" i="22"/>
  <c r="BI133" i="22"/>
  <c r="BH133" i="22"/>
  <c r="BG133" i="22"/>
  <c r="BF133" i="22"/>
  <c r="T133" i="22"/>
  <c r="R133" i="22"/>
  <c r="P133" i="22"/>
  <c r="BI132" i="22"/>
  <c r="BH132" i="22"/>
  <c r="BG132" i="22"/>
  <c r="BF132" i="22"/>
  <c r="T132" i="22"/>
  <c r="R132" i="22"/>
  <c r="P132" i="22"/>
  <c r="BI130" i="22"/>
  <c r="BH130" i="22"/>
  <c r="BG130" i="22"/>
  <c r="BF130" i="22"/>
  <c r="T130" i="22"/>
  <c r="R130" i="22"/>
  <c r="P130" i="22"/>
  <c r="BI129" i="22"/>
  <c r="BH129" i="22"/>
  <c r="BG129" i="22"/>
  <c r="BF129" i="22"/>
  <c r="T129" i="22"/>
  <c r="R129" i="22"/>
  <c r="P129" i="22"/>
  <c r="F121" i="22"/>
  <c r="E119" i="22"/>
  <c r="F93" i="22"/>
  <c r="E91" i="22"/>
  <c r="J28" i="22"/>
  <c r="E28" i="22"/>
  <c r="J124" i="22"/>
  <c r="J27" i="22"/>
  <c r="J25" i="22"/>
  <c r="E25" i="22"/>
  <c r="J95" i="22"/>
  <c r="J24" i="22"/>
  <c r="J22" i="22"/>
  <c r="E22" i="22"/>
  <c r="F124" i="22"/>
  <c r="J21" i="22"/>
  <c r="J19" i="22"/>
  <c r="E19" i="22"/>
  <c r="F95" i="22"/>
  <c r="J18" i="22"/>
  <c r="J16" i="22"/>
  <c r="J121" i="22" s="1"/>
  <c r="E7" i="22"/>
  <c r="E113" i="22"/>
  <c r="J41" i="21"/>
  <c r="J40" i="21"/>
  <c r="AY120" i="1"/>
  <c r="J39" i="21"/>
  <c r="AX120" i="1" s="1"/>
  <c r="BI152" i="21"/>
  <c r="BH152" i="21"/>
  <c r="BG152" i="21"/>
  <c r="BF152" i="21"/>
  <c r="T152" i="21"/>
  <c r="R152" i="21"/>
  <c r="P152" i="21"/>
  <c r="BI151" i="21"/>
  <c r="BH151" i="21"/>
  <c r="BG151" i="21"/>
  <c r="BF151" i="21"/>
  <c r="T151" i="21"/>
  <c r="R151" i="21"/>
  <c r="P151" i="21"/>
  <c r="BI150" i="21"/>
  <c r="BH150" i="21"/>
  <c r="BG150" i="21"/>
  <c r="BF150" i="21"/>
  <c r="T150" i="21"/>
  <c r="R150" i="21"/>
  <c r="P150" i="21"/>
  <c r="BI149" i="21"/>
  <c r="BH149" i="21"/>
  <c r="BG149" i="21"/>
  <c r="BF149" i="21"/>
  <c r="T149" i="21"/>
  <c r="R149" i="21"/>
  <c r="P149" i="21"/>
  <c r="BI148" i="21"/>
  <c r="BH148" i="21"/>
  <c r="BG148" i="21"/>
  <c r="BF148" i="21"/>
  <c r="T148" i="21"/>
  <c r="R148" i="21"/>
  <c r="P148" i="21"/>
  <c r="BI146" i="21"/>
  <c r="BH146" i="21"/>
  <c r="BG146" i="21"/>
  <c r="BF146" i="21"/>
  <c r="T146" i="21"/>
  <c r="R146" i="21"/>
  <c r="P146" i="21"/>
  <c r="BI145" i="21"/>
  <c r="BH145" i="21"/>
  <c r="BG145" i="21"/>
  <c r="BF145" i="21"/>
  <c r="T145" i="21"/>
  <c r="R145" i="21"/>
  <c r="P145" i="21"/>
  <c r="BI144" i="21"/>
  <c r="BH144" i="21"/>
  <c r="BG144" i="21"/>
  <c r="BF144" i="21"/>
  <c r="T144" i="21"/>
  <c r="R144" i="21"/>
  <c r="P144" i="21"/>
  <c r="BI143" i="21"/>
  <c r="BH143" i="21"/>
  <c r="BG143" i="21"/>
  <c r="BF143" i="21"/>
  <c r="T143" i="21"/>
  <c r="R143" i="21"/>
  <c r="P143" i="21"/>
  <c r="BI142" i="21"/>
  <c r="BH142" i="21"/>
  <c r="BG142" i="21"/>
  <c r="BF142" i="21"/>
  <c r="T142" i="21"/>
  <c r="R142" i="21"/>
  <c r="P142" i="21"/>
  <c r="BI140" i="21"/>
  <c r="BH140" i="21"/>
  <c r="BG140" i="21"/>
  <c r="BF140" i="21"/>
  <c r="T140" i="21"/>
  <c r="R140" i="21"/>
  <c r="P140" i="21"/>
  <c r="BI139" i="21"/>
  <c r="BH139" i="21"/>
  <c r="BG139" i="21"/>
  <c r="BF139" i="21"/>
  <c r="T139" i="21"/>
  <c r="R139" i="21"/>
  <c r="P139" i="21"/>
  <c r="BI138" i="21"/>
  <c r="BH138" i="21"/>
  <c r="BG138" i="21"/>
  <c r="BF138" i="21"/>
  <c r="T138" i="21"/>
  <c r="R138" i="21"/>
  <c r="P138" i="21"/>
  <c r="BI137" i="21"/>
  <c r="BH137" i="21"/>
  <c r="BG137" i="21"/>
  <c r="BF137" i="21"/>
  <c r="T137" i="21"/>
  <c r="R137" i="21"/>
  <c r="P137" i="21"/>
  <c r="BI136" i="21"/>
  <c r="BH136" i="21"/>
  <c r="BG136" i="21"/>
  <c r="BF136" i="21"/>
  <c r="T136" i="21"/>
  <c r="R136" i="21"/>
  <c r="P136" i="21"/>
  <c r="BI135" i="21"/>
  <c r="BH135" i="21"/>
  <c r="BG135" i="21"/>
  <c r="BF135" i="21"/>
  <c r="T135" i="21"/>
  <c r="R135" i="21"/>
  <c r="P135" i="21"/>
  <c r="BI134" i="21"/>
  <c r="BH134" i="21"/>
  <c r="BG134" i="21"/>
  <c r="BF134" i="21"/>
  <c r="T134" i="21"/>
  <c r="R134" i="21"/>
  <c r="P134" i="21"/>
  <c r="BI133" i="21"/>
  <c r="BH133" i="21"/>
  <c r="BG133" i="21"/>
  <c r="BF133" i="21"/>
  <c r="T133" i="21"/>
  <c r="R133" i="21"/>
  <c r="P133" i="21"/>
  <c r="BI132" i="21"/>
  <c r="BH132" i="21"/>
  <c r="BG132" i="21"/>
  <c r="BF132" i="21"/>
  <c r="T132" i="21"/>
  <c r="R132" i="21"/>
  <c r="P132" i="21"/>
  <c r="BI131" i="21"/>
  <c r="BH131" i="21"/>
  <c r="BG131" i="21"/>
  <c r="BF131" i="21"/>
  <c r="T131" i="21"/>
  <c r="R131" i="21"/>
  <c r="P131" i="21"/>
  <c r="BI130" i="21"/>
  <c r="BH130" i="21"/>
  <c r="BG130" i="21"/>
  <c r="BF130" i="21"/>
  <c r="T130" i="21"/>
  <c r="R130" i="21"/>
  <c r="P130" i="21"/>
  <c r="BI129" i="21"/>
  <c r="BH129" i="21"/>
  <c r="BG129" i="21"/>
  <c r="BF129" i="21"/>
  <c r="T129" i="21"/>
  <c r="R129" i="21"/>
  <c r="P129" i="21"/>
  <c r="F121" i="21"/>
  <c r="E119" i="21"/>
  <c r="F93" i="21"/>
  <c r="E91" i="21"/>
  <c r="J28" i="21"/>
  <c r="E28" i="21"/>
  <c r="J124" i="21" s="1"/>
  <c r="J27" i="21"/>
  <c r="J25" i="21"/>
  <c r="E25" i="21"/>
  <c r="J95" i="21" s="1"/>
  <c r="J24" i="21"/>
  <c r="J22" i="21"/>
  <c r="E22" i="21"/>
  <c r="F96" i="21" s="1"/>
  <c r="J21" i="21"/>
  <c r="J19" i="21"/>
  <c r="E19" i="21"/>
  <c r="F123" i="21" s="1"/>
  <c r="J18" i="21"/>
  <c r="J16" i="21"/>
  <c r="J93" i="21" s="1"/>
  <c r="E7" i="21"/>
  <c r="E113" i="21"/>
  <c r="J41" i="20"/>
  <c r="J40" i="20"/>
  <c r="AY119" i="1" s="1"/>
  <c r="J39" i="20"/>
  <c r="AX119" i="1"/>
  <c r="BI142" i="20"/>
  <c r="BH142" i="20"/>
  <c r="BG142" i="20"/>
  <c r="BF142" i="20"/>
  <c r="T142" i="20"/>
  <c r="R142" i="20"/>
  <c r="P142" i="20"/>
  <c r="BI141" i="20"/>
  <c r="BH141" i="20"/>
  <c r="BG141" i="20"/>
  <c r="BF141" i="20"/>
  <c r="T141" i="20"/>
  <c r="R141" i="20"/>
  <c r="P141" i="20"/>
  <c r="BI140" i="20"/>
  <c r="BH140" i="20"/>
  <c r="BG140" i="20"/>
  <c r="BF140" i="20"/>
  <c r="T140" i="20"/>
  <c r="R140" i="20"/>
  <c r="P140" i="20"/>
  <c r="BI138" i="20"/>
  <c r="BH138" i="20"/>
  <c r="BG138" i="20"/>
  <c r="BF138" i="20"/>
  <c r="T138" i="20"/>
  <c r="R138" i="20"/>
  <c r="P138" i="20"/>
  <c r="BI137" i="20"/>
  <c r="BH137" i="20"/>
  <c r="BG137" i="20"/>
  <c r="BF137" i="20"/>
  <c r="T137" i="20"/>
  <c r="R137" i="20"/>
  <c r="P137" i="20"/>
  <c r="BI136" i="20"/>
  <c r="BH136" i="20"/>
  <c r="BG136" i="20"/>
  <c r="BF136" i="20"/>
  <c r="T136" i="20"/>
  <c r="R136" i="20"/>
  <c r="P136" i="20"/>
  <c r="BI135" i="20"/>
  <c r="BH135" i="20"/>
  <c r="BG135" i="20"/>
  <c r="BF135" i="20"/>
  <c r="T135" i="20"/>
  <c r="R135" i="20"/>
  <c r="P135" i="20"/>
  <c r="BI134" i="20"/>
  <c r="BH134" i="20"/>
  <c r="BG134" i="20"/>
  <c r="BF134" i="20"/>
  <c r="T134" i="20"/>
  <c r="R134" i="20"/>
  <c r="P134" i="20"/>
  <c r="BI133" i="20"/>
  <c r="BH133" i="20"/>
  <c r="BG133" i="20"/>
  <c r="BF133" i="20"/>
  <c r="T133" i="20"/>
  <c r="R133" i="20"/>
  <c r="P133" i="20"/>
  <c r="BI132" i="20"/>
  <c r="BH132" i="20"/>
  <c r="BG132" i="20"/>
  <c r="BF132" i="20"/>
  <c r="T132" i="20"/>
  <c r="R132" i="20"/>
  <c r="P132" i="20"/>
  <c r="BI131" i="20"/>
  <c r="BH131" i="20"/>
  <c r="BG131" i="20"/>
  <c r="BF131" i="20"/>
  <c r="T131" i="20"/>
  <c r="R131" i="20"/>
  <c r="P131" i="20"/>
  <c r="BI130" i="20"/>
  <c r="BH130" i="20"/>
  <c r="BG130" i="20"/>
  <c r="BF130" i="20"/>
  <c r="T130" i="20"/>
  <c r="R130" i="20"/>
  <c r="P130" i="20"/>
  <c r="BI129" i="20"/>
  <c r="BH129" i="20"/>
  <c r="BG129" i="20"/>
  <c r="BF129" i="20"/>
  <c r="T129" i="20"/>
  <c r="R129" i="20"/>
  <c r="P129" i="20"/>
  <c r="BI128" i="20"/>
  <c r="BH128" i="20"/>
  <c r="BG128" i="20"/>
  <c r="BF128" i="20"/>
  <c r="T128" i="20"/>
  <c r="R128" i="20"/>
  <c r="P128" i="20"/>
  <c r="F120" i="20"/>
  <c r="E118" i="20"/>
  <c r="F93" i="20"/>
  <c r="E91" i="20"/>
  <c r="J28" i="20"/>
  <c r="E28" i="20"/>
  <c r="J123" i="20" s="1"/>
  <c r="J27" i="20"/>
  <c r="J25" i="20"/>
  <c r="E25" i="20"/>
  <c r="J122" i="20" s="1"/>
  <c r="J24" i="20"/>
  <c r="J22" i="20"/>
  <c r="E22" i="20"/>
  <c r="F123" i="20" s="1"/>
  <c r="J21" i="20"/>
  <c r="J19" i="20"/>
  <c r="E19" i="20"/>
  <c r="F95" i="20" s="1"/>
  <c r="J18" i="20"/>
  <c r="J16" i="20"/>
  <c r="J120" i="20"/>
  <c r="E7" i="20"/>
  <c r="E85" i="20" s="1"/>
  <c r="J41" i="19"/>
  <c r="J40" i="19"/>
  <c r="AY118" i="1" s="1"/>
  <c r="J39" i="19"/>
  <c r="AX118" i="1"/>
  <c r="BI189" i="19"/>
  <c r="BH189" i="19"/>
  <c r="BG189" i="19"/>
  <c r="BF189" i="19"/>
  <c r="T189" i="19"/>
  <c r="R189" i="19"/>
  <c r="P189" i="19"/>
  <c r="BI188" i="19"/>
  <c r="BH188" i="19"/>
  <c r="BG188" i="19"/>
  <c r="BF188" i="19"/>
  <c r="T188" i="19"/>
  <c r="R188" i="19"/>
  <c r="P188" i="19"/>
  <c r="BI187" i="19"/>
  <c r="BH187" i="19"/>
  <c r="BG187" i="19"/>
  <c r="BF187" i="19"/>
  <c r="T187" i="19"/>
  <c r="R187" i="19"/>
  <c r="P187" i="19"/>
  <c r="BI186" i="19"/>
  <c r="BH186" i="19"/>
  <c r="BG186" i="19"/>
  <c r="BF186" i="19"/>
  <c r="T186" i="19"/>
  <c r="R186" i="19"/>
  <c r="P186" i="19"/>
  <c r="BI184" i="19"/>
  <c r="BH184" i="19"/>
  <c r="BG184" i="19"/>
  <c r="BF184" i="19"/>
  <c r="T184" i="19"/>
  <c r="R184" i="19"/>
  <c r="P184" i="19"/>
  <c r="BI183" i="19"/>
  <c r="BH183" i="19"/>
  <c r="BG183" i="19"/>
  <c r="BF183" i="19"/>
  <c r="T183" i="19"/>
  <c r="R183" i="19"/>
  <c r="P183" i="19"/>
  <c r="BI182" i="19"/>
  <c r="BH182" i="19"/>
  <c r="BG182" i="19"/>
  <c r="BF182" i="19"/>
  <c r="T182" i="19"/>
  <c r="R182" i="19"/>
  <c r="P182" i="19"/>
  <c r="BI181" i="19"/>
  <c r="BH181" i="19"/>
  <c r="BG181" i="19"/>
  <c r="BF181" i="19"/>
  <c r="T181" i="19"/>
  <c r="R181" i="19"/>
  <c r="P181" i="19"/>
  <c r="BI180" i="19"/>
  <c r="BH180" i="19"/>
  <c r="BG180" i="19"/>
  <c r="BF180" i="19"/>
  <c r="T180" i="19"/>
  <c r="R180" i="19"/>
  <c r="P180" i="19"/>
  <c r="BI179" i="19"/>
  <c r="BH179" i="19"/>
  <c r="BG179" i="19"/>
  <c r="BF179" i="19"/>
  <c r="T179" i="19"/>
  <c r="R179" i="19"/>
  <c r="P179" i="19"/>
  <c r="BI177" i="19"/>
  <c r="BH177" i="19"/>
  <c r="BG177" i="19"/>
  <c r="BF177" i="19"/>
  <c r="T177" i="19"/>
  <c r="R177" i="19"/>
  <c r="P177" i="19"/>
  <c r="BI176" i="19"/>
  <c r="BH176" i="19"/>
  <c r="BG176" i="19"/>
  <c r="BF176" i="19"/>
  <c r="T176" i="19"/>
  <c r="R176" i="19"/>
  <c r="P176" i="19"/>
  <c r="BI175" i="19"/>
  <c r="BH175" i="19"/>
  <c r="BG175" i="19"/>
  <c r="BF175" i="19"/>
  <c r="T175" i="19"/>
  <c r="R175" i="19"/>
  <c r="P175" i="19"/>
  <c r="BI174" i="19"/>
  <c r="BH174" i="19"/>
  <c r="BG174" i="19"/>
  <c r="BF174" i="19"/>
  <c r="T174" i="19"/>
  <c r="R174" i="19"/>
  <c r="P174" i="19"/>
  <c r="BI173" i="19"/>
  <c r="BH173" i="19"/>
  <c r="BG173" i="19"/>
  <c r="BF173" i="19"/>
  <c r="T173" i="19"/>
  <c r="R173" i="19"/>
  <c r="P173" i="19"/>
  <c r="BI172" i="19"/>
  <c r="BH172" i="19"/>
  <c r="BG172" i="19"/>
  <c r="BF172" i="19"/>
  <c r="T172" i="19"/>
  <c r="R172" i="19"/>
  <c r="P172" i="19"/>
  <c r="BI171" i="19"/>
  <c r="BH171" i="19"/>
  <c r="BG171" i="19"/>
  <c r="BF171" i="19"/>
  <c r="T171" i="19"/>
  <c r="R171" i="19"/>
  <c r="P171" i="19"/>
  <c r="BI170" i="19"/>
  <c r="BH170" i="19"/>
  <c r="BG170" i="19"/>
  <c r="BF170" i="19"/>
  <c r="T170" i="19"/>
  <c r="R170" i="19"/>
  <c r="P170" i="19"/>
  <c r="BI169" i="19"/>
  <c r="BH169" i="19"/>
  <c r="BG169" i="19"/>
  <c r="BF169" i="19"/>
  <c r="T169" i="19"/>
  <c r="R169" i="19"/>
  <c r="P169" i="19"/>
  <c r="BI168" i="19"/>
  <c r="BH168" i="19"/>
  <c r="BG168" i="19"/>
  <c r="BF168" i="19"/>
  <c r="T168" i="19"/>
  <c r="R168" i="19"/>
  <c r="P168" i="19"/>
  <c r="BI167" i="19"/>
  <c r="BH167" i="19"/>
  <c r="BG167" i="19"/>
  <c r="BF167" i="19"/>
  <c r="T167" i="19"/>
  <c r="R167" i="19"/>
  <c r="P167" i="19"/>
  <c r="BI166" i="19"/>
  <c r="BH166" i="19"/>
  <c r="BG166" i="19"/>
  <c r="BF166" i="19"/>
  <c r="T166" i="19"/>
  <c r="R166" i="19"/>
  <c r="P166" i="19"/>
  <c r="BI165" i="19"/>
  <c r="BH165" i="19"/>
  <c r="BG165" i="19"/>
  <c r="BF165" i="19"/>
  <c r="T165" i="19"/>
  <c r="R165" i="19"/>
  <c r="P165" i="19"/>
  <c r="BI163" i="19"/>
  <c r="BH163" i="19"/>
  <c r="BG163" i="19"/>
  <c r="BF163" i="19"/>
  <c r="T163" i="19"/>
  <c r="R163" i="19"/>
  <c r="P163" i="19"/>
  <c r="BI162" i="19"/>
  <c r="BH162" i="19"/>
  <c r="BG162" i="19"/>
  <c r="BF162" i="19"/>
  <c r="T162" i="19"/>
  <c r="R162" i="19"/>
  <c r="P162" i="19"/>
  <c r="BI161" i="19"/>
  <c r="BH161" i="19"/>
  <c r="BG161" i="19"/>
  <c r="BF161" i="19"/>
  <c r="T161" i="19"/>
  <c r="R161" i="19"/>
  <c r="P161" i="19"/>
  <c r="BI160" i="19"/>
  <c r="BH160" i="19"/>
  <c r="BG160" i="19"/>
  <c r="BF160" i="19"/>
  <c r="T160" i="19"/>
  <c r="R160" i="19"/>
  <c r="P160" i="19"/>
  <c r="BI159" i="19"/>
  <c r="BH159" i="19"/>
  <c r="BG159" i="19"/>
  <c r="BF159" i="19"/>
  <c r="T159" i="19"/>
  <c r="R159" i="19"/>
  <c r="P159" i="19"/>
  <c r="BI158" i="19"/>
  <c r="BH158" i="19"/>
  <c r="BG158" i="19"/>
  <c r="BF158" i="19"/>
  <c r="T158" i="19"/>
  <c r="R158" i="19"/>
  <c r="P158" i="19"/>
  <c r="BI157" i="19"/>
  <c r="BH157" i="19"/>
  <c r="BG157" i="19"/>
  <c r="BF157" i="19"/>
  <c r="T157" i="19"/>
  <c r="R157" i="19"/>
  <c r="P157" i="19"/>
  <c r="BI155" i="19"/>
  <c r="BH155" i="19"/>
  <c r="BG155" i="19"/>
  <c r="BF155" i="19"/>
  <c r="T155" i="19"/>
  <c r="R155" i="19"/>
  <c r="P155" i="19"/>
  <c r="BI154" i="19"/>
  <c r="BH154" i="19"/>
  <c r="BG154" i="19"/>
  <c r="BF154" i="19"/>
  <c r="T154" i="19"/>
  <c r="R154" i="19"/>
  <c r="P154"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9" i="19"/>
  <c r="BH149" i="19"/>
  <c r="BG149" i="19"/>
  <c r="BF149" i="19"/>
  <c r="T149" i="19"/>
  <c r="R149" i="19"/>
  <c r="P149" i="19"/>
  <c r="BI148" i="19"/>
  <c r="BH148" i="19"/>
  <c r="BG148" i="19"/>
  <c r="BF148" i="19"/>
  <c r="T148" i="19"/>
  <c r="R148" i="19"/>
  <c r="P148" i="19"/>
  <c r="BI147" i="19"/>
  <c r="BH147" i="19"/>
  <c r="BG147" i="19"/>
  <c r="BF147" i="19"/>
  <c r="T147" i="19"/>
  <c r="R147" i="19"/>
  <c r="P147" i="19"/>
  <c r="BI146" i="19"/>
  <c r="BH146" i="19"/>
  <c r="BG146" i="19"/>
  <c r="BF146" i="19"/>
  <c r="T146" i="19"/>
  <c r="R146" i="19"/>
  <c r="P146" i="19"/>
  <c r="BI145" i="19"/>
  <c r="BH145" i="19"/>
  <c r="BG145" i="19"/>
  <c r="BF145" i="19"/>
  <c r="T145" i="19"/>
  <c r="R145" i="19"/>
  <c r="P145" i="19"/>
  <c r="BI144" i="19"/>
  <c r="BH144" i="19"/>
  <c r="BG144" i="19"/>
  <c r="BF144" i="19"/>
  <c r="T144" i="19"/>
  <c r="R144" i="19"/>
  <c r="P144" i="19"/>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1" i="19"/>
  <c r="BH131" i="19"/>
  <c r="BG131" i="19"/>
  <c r="BF131" i="19"/>
  <c r="T131" i="19"/>
  <c r="R131" i="19"/>
  <c r="P131" i="19"/>
  <c r="F123" i="19"/>
  <c r="E121" i="19"/>
  <c r="F93" i="19"/>
  <c r="E91" i="19"/>
  <c r="J28" i="19"/>
  <c r="E28" i="19"/>
  <c r="J126" i="19"/>
  <c r="J27" i="19"/>
  <c r="J25" i="19"/>
  <c r="E25" i="19"/>
  <c r="J95" i="19"/>
  <c r="J24" i="19"/>
  <c r="J22" i="19"/>
  <c r="E22" i="19"/>
  <c r="F126" i="19"/>
  <c r="J21" i="19"/>
  <c r="J19" i="19"/>
  <c r="E19" i="19"/>
  <c r="F125" i="19"/>
  <c r="J18" i="19"/>
  <c r="J16" i="19"/>
  <c r="J123" i="19"/>
  <c r="E7" i="19"/>
  <c r="E115" i="19" s="1"/>
  <c r="J41" i="18"/>
  <c r="J40" i="18"/>
  <c r="AY117" i="1"/>
  <c r="J39" i="18"/>
  <c r="AX117" i="1" s="1"/>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5" i="18"/>
  <c r="BH165" i="18"/>
  <c r="BG165" i="18"/>
  <c r="BF165" i="18"/>
  <c r="T165" i="18"/>
  <c r="R165" i="18"/>
  <c r="P165" i="18"/>
  <c r="BI164" i="18"/>
  <c r="BH164" i="18"/>
  <c r="BG164" i="18"/>
  <c r="BF164" i="18"/>
  <c r="T164" i="18"/>
  <c r="R164" i="18"/>
  <c r="P164" i="18"/>
  <c r="BI163" i="18"/>
  <c r="BH163" i="18"/>
  <c r="BG163" i="18"/>
  <c r="BF163" i="18"/>
  <c r="T163" i="18"/>
  <c r="R163" i="18"/>
  <c r="P163" i="18"/>
  <c r="BI162" i="18"/>
  <c r="BH162" i="18"/>
  <c r="BG162" i="18"/>
  <c r="BF162" i="18"/>
  <c r="T162" i="18"/>
  <c r="R162" i="18"/>
  <c r="P162" i="18"/>
  <c r="BI161" i="18"/>
  <c r="BH161" i="18"/>
  <c r="BG161" i="18"/>
  <c r="BF161" i="18"/>
  <c r="T161" i="18"/>
  <c r="R161" i="18"/>
  <c r="P161" i="18"/>
  <c r="BI160" i="18"/>
  <c r="BH160" i="18"/>
  <c r="BG160" i="18"/>
  <c r="BF160" i="18"/>
  <c r="T160" i="18"/>
  <c r="R160" i="18"/>
  <c r="P160" i="18"/>
  <c r="BI159" i="18"/>
  <c r="BH159" i="18"/>
  <c r="BG159" i="18"/>
  <c r="BF159" i="18"/>
  <c r="T159" i="18"/>
  <c r="R159" i="18"/>
  <c r="P159" i="18"/>
  <c r="BI157" i="18"/>
  <c r="BH157" i="18"/>
  <c r="BG157" i="18"/>
  <c r="BF157" i="18"/>
  <c r="T157" i="18"/>
  <c r="R157" i="18"/>
  <c r="P157" i="18"/>
  <c r="BI156" i="18"/>
  <c r="BH156" i="18"/>
  <c r="BG156" i="18"/>
  <c r="BF156" i="18"/>
  <c r="T156" i="18"/>
  <c r="R156" i="18"/>
  <c r="P156" i="18"/>
  <c r="BI155" i="18"/>
  <c r="BH155" i="18"/>
  <c r="BG155" i="18"/>
  <c r="BF155" i="18"/>
  <c r="T155" i="18"/>
  <c r="R155" i="18"/>
  <c r="P155"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7" i="18"/>
  <c r="BH147" i="18"/>
  <c r="BG147" i="18"/>
  <c r="BF147" i="18"/>
  <c r="T147" i="18"/>
  <c r="R147" i="18"/>
  <c r="P147" i="18"/>
  <c r="BI146" i="18"/>
  <c r="BH146" i="18"/>
  <c r="BG146" i="18"/>
  <c r="BF146" i="18"/>
  <c r="T146" i="18"/>
  <c r="R146" i="18"/>
  <c r="P146" i="18"/>
  <c r="BI145" i="18"/>
  <c r="BH145" i="18"/>
  <c r="BG145" i="18"/>
  <c r="BF145" i="18"/>
  <c r="T145" i="18"/>
  <c r="R145" i="18"/>
  <c r="P145" i="18"/>
  <c r="BI144" i="18"/>
  <c r="BH144" i="18"/>
  <c r="BG144" i="18"/>
  <c r="BF144" i="18"/>
  <c r="T144" i="18"/>
  <c r="R144"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7" i="18"/>
  <c r="BH137" i="18"/>
  <c r="BG137" i="18"/>
  <c r="BF137" i="18"/>
  <c r="T137" i="18"/>
  <c r="R137" i="18"/>
  <c r="P137"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1" i="18"/>
  <c r="BH131" i="18"/>
  <c r="BG131" i="18"/>
  <c r="BF131" i="18"/>
  <c r="T131" i="18"/>
  <c r="R131" i="18"/>
  <c r="P131" i="18"/>
  <c r="F123" i="18"/>
  <c r="E121" i="18"/>
  <c r="F93" i="18"/>
  <c r="E91" i="18"/>
  <c r="J28" i="18"/>
  <c r="E28" i="18"/>
  <c r="J96" i="18" s="1"/>
  <c r="J27" i="18"/>
  <c r="J25" i="18"/>
  <c r="E25" i="18"/>
  <c r="J95" i="18" s="1"/>
  <c r="J24" i="18"/>
  <c r="J22" i="18"/>
  <c r="E22" i="18"/>
  <c r="F96" i="18" s="1"/>
  <c r="J21" i="18"/>
  <c r="J19" i="18"/>
  <c r="E19" i="18"/>
  <c r="F95" i="18" s="1"/>
  <c r="J18" i="18"/>
  <c r="J16" i="18"/>
  <c r="J123" i="18" s="1"/>
  <c r="E7" i="18"/>
  <c r="E85" i="18"/>
  <c r="J41" i="17"/>
  <c r="J40" i="17"/>
  <c r="AY115" i="1" s="1"/>
  <c r="J39" i="17"/>
  <c r="AX115" i="1"/>
  <c r="BI150" i="17"/>
  <c r="BH150" i="17"/>
  <c r="BG150" i="17"/>
  <c r="BF150" i="17"/>
  <c r="T150" i="17"/>
  <c r="T149" i="17" s="1"/>
  <c r="R150" i="17"/>
  <c r="R149" i="17"/>
  <c r="P150" i="17"/>
  <c r="P149" i="17" s="1"/>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8" i="17"/>
  <c r="BH128" i="17"/>
  <c r="BG128" i="17"/>
  <c r="BF128" i="17"/>
  <c r="T128" i="17"/>
  <c r="R128" i="17"/>
  <c r="P128" i="17"/>
  <c r="F120" i="17"/>
  <c r="E118" i="17"/>
  <c r="F93" i="17"/>
  <c r="E91" i="17"/>
  <c r="J28" i="17"/>
  <c r="E28" i="17"/>
  <c r="J123" i="17"/>
  <c r="J27" i="17"/>
  <c r="J25" i="17"/>
  <c r="E25" i="17"/>
  <c r="J122" i="17"/>
  <c r="J24" i="17"/>
  <c r="J22" i="17"/>
  <c r="E22" i="17"/>
  <c r="F96" i="17"/>
  <c r="J21" i="17"/>
  <c r="J19" i="17"/>
  <c r="E19" i="17"/>
  <c r="F122" i="17"/>
  <c r="J18" i="17"/>
  <c r="J16" i="17"/>
  <c r="J120" i="17"/>
  <c r="E7" i="17"/>
  <c r="E112" i="17" s="1"/>
  <c r="J41" i="16"/>
  <c r="J40" i="16"/>
  <c r="AY114" i="1"/>
  <c r="J39" i="16"/>
  <c r="AX114" i="1" s="1"/>
  <c r="BI150" i="16"/>
  <c r="BH150" i="16"/>
  <c r="BG150" i="16"/>
  <c r="BF150" i="16"/>
  <c r="T150" i="16"/>
  <c r="T149" i="16"/>
  <c r="R150" i="16"/>
  <c r="R149" i="16" s="1"/>
  <c r="P150"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40" i="16"/>
  <c r="BH140" i="16"/>
  <c r="BG140" i="16"/>
  <c r="BF140" i="16"/>
  <c r="T140" i="16"/>
  <c r="R140" i="16"/>
  <c r="P140" i="16"/>
  <c r="BI139" i="16"/>
  <c r="BH139" i="16"/>
  <c r="BG139" i="16"/>
  <c r="BF139" i="16"/>
  <c r="T139" i="16"/>
  <c r="R139" i="16"/>
  <c r="P139" i="16"/>
  <c r="BI138" i="16"/>
  <c r="BH138" i="16"/>
  <c r="BG138" i="16"/>
  <c r="BF138" i="16"/>
  <c r="T138" i="16"/>
  <c r="R138" i="16"/>
  <c r="P138" i="16"/>
  <c r="BI137" i="16"/>
  <c r="BH137" i="16"/>
  <c r="BG137" i="16"/>
  <c r="BF137" i="16"/>
  <c r="T137" i="16"/>
  <c r="R137" i="16"/>
  <c r="P137" i="16"/>
  <c r="BI136" i="16"/>
  <c r="BH136" i="16"/>
  <c r="BG136" i="16"/>
  <c r="BF136" i="16"/>
  <c r="T136" i="16"/>
  <c r="R136" i="16"/>
  <c r="P136" i="16"/>
  <c r="BI135" i="16"/>
  <c r="BH135" i="16"/>
  <c r="BG135" i="16"/>
  <c r="BF135" i="16"/>
  <c r="T135" i="16"/>
  <c r="R135" i="16"/>
  <c r="P135" i="16"/>
  <c r="BI134" i="16"/>
  <c r="BH134" i="16"/>
  <c r="BG134" i="16"/>
  <c r="BF134" i="16"/>
  <c r="T134" i="16"/>
  <c r="R134" i="16"/>
  <c r="P134"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F120" i="16"/>
  <c r="E118" i="16"/>
  <c r="F93" i="16"/>
  <c r="E91" i="16"/>
  <c r="J28" i="16"/>
  <c r="E28" i="16"/>
  <c r="J96" i="16" s="1"/>
  <c r="J27" i="16"/>
  <c r="J25" i="16"/>
  <c r="E25" i="16"/>
  <c r="J95" i="16" s="1"/>
  <c r="J24" i="16"/>
  <c r="J22" i="16"/>
  <c r="E22" i="16"/>
  <c r="F123" i="16" s="1"/>
  <c r="J21" i="16"/>
  <c r="J19" i="16"/>
  <c r="E19" i="16"/>
  <c r="F122" i="16" s="1"/>
  <c r="J18" i="16"/>
  <c r="J16" i="16"/>
  <c r="J120" i="16" s="1"/>
  <c r="E7" i="16"/>
  <c r="E112" i="16"/>
  <c r="J41" i="15"/>
  <c r="J40" i="15"/>
  <c r="AY113" i="1" s="1"/>
  <c r="J39" i="15"/>
  <c r="AX113" i="1"/>
  <c r="BI184" i="15"/>
  <c r="BH184" i="15"/>
  <c r="BG184" i="15"/>
  <c r="BF184" i="15"/>
  <c r="T184" i="15"/>
  <c r="T183" i="15" s="1"/>
  <c r="R184" i="15"/>
  <c r="R183" i="15"/>
  <c r="P184" i="15"/>
  <c r="P183" i="15" s="1"/>
  <c r="BI182" i="15"/>
  <c r="BH182" i="15"/>
  <c r="BG182" i="15"/>
  <c r="BF182" i="15"/>
  <c r="T182" i="15"/>
  <c r="R182" i="15"/>
  <c r="P182" i="15"/>
  <c r="BI181" i="15"/>
  <c r="BH181" i="15"/>
  <c r="BG181" i="15"/>
  <c r="BF181" i="15"/>
  <c r="T181" i="15"/>
  <c r="R181" i="15"/>
  <c r="P181" i="15"/>
  <c r="BI180" i="15"/>
  <c r="BH180" i="15"/>
  <c r="BG180" i="15"/>
  <c r="BF180" i="15"/>
  <c r="T180" i="15"/>
  <c r="R180" i="15"/>
  <c r="P180" i="15"/>
  <c r="BI179" i="15"/>
  <c r="BH179" i="15"/>
  <c r="BG179" i="15"/>
  <c r="BF179" i="15"/>
  <c r="T179" i="15"/>
  <c r="R179" i="15"/>
  <c r="P179" i="15"/>
  <c r="BI178" i="15"/>
  <c r="BH178" i="15"/>
  <c r="BG178" i="15"/>
  <c r="BF178" i="15"/>
  <c r="T178" i="15"/>
  <c r="R178" i="15"/>
  <c r="P178" i="15"/>
  <c r="BI177" i="15"/>
  <c r="BH177" i="15"/>
  <c r="BG177" i="15"/>
  <c r="BF177" i="15"/>
  <c r="T177" i="15"/>
  <c r="R177" i="15"/>
  <c r="P177" i="15"/>
  <c r="BI176" i="15"/>
  <c r="BH176" i="15"/>
  <c r="BG176" i="15"/>
  <c r="BF176" i="15"/>
  <c r="T176" i="15"/>
  <c r="R176" i="15"/>
  <c r="P176" i="15"/>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8" i="15"/>
  <c r="BH168" i="15"/>
  <c r="BG168" i="15"/>
  <c r="BF168" i="15"/>
  <c r="T168" i="15"/>
  <c r="R168" i="15"/>
  <c r="P168"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60" i="15"/>
  <c r="BH160" i="15"/>
  <c r="BG160" i="15"/>
  <c r="BF160" i="15"/>
  <c r="T160" i="15"/>
  <c r="R160" i="15"/>
  <c r="P160"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2" i="15"/>
  <c r="BH152" i="15"/>
  <c r="BG152" i="15"/>
  <c r="BF152" i="15"/>
  <c r="T152" i="15"/>
  <c r="R152" i="15"/>
  <c r="P152"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4" i="15"/>
  <c r="BH144" i="15"/>
  <c r="BG144" i="15"/>
  <c r="BF144" i="15"/>
  <c r="T144" i="15"/>
  <c r="R144" i="15"/>
  <c r="P144" i="15"/>
  <c r="BI143" i="15"/>
  <c r="BH143" i="15"/>
  <c r="BG143" i="15"/>
  <c r="BF143" i="15"/>
  <c r="T143" i="15"/>
  <c r="R143" i="15"/>
  <c r="P143"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6" i="15"/>
  <c r="BH136" i="15"/>
  <c r="BG136" i="15"/>
  <c r="BF136" i="15"/>
  <c r="T136" i="15"/>
  <c r="R136" i="15"/>
  <c r="P136"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8" i="15"/>
  <c r="BH128" i="15"/>
  <c r="BG128" i="15"/>
  <c r="BF128" i="15"/>
  <c r="T128" i="15"/>
  <c r="R128" i="15"/>
  <c r="P128" i="15"/>
  <c r="F120" i="15"/>
  <c r="E118" i="15"/>
  <c r="F93" i="15"/>
  <c r="E91" i="15"/>
  <c r="J28" i="15"/>
  <c r="E28" i="15"/>
  <c r="J123" i="15"/>
  <c r="J27" i="15"/>
  <c r="J25" i="15"/>
  <c r="E25" i="15"/>
  <c r="J122" i="15"/>
  <c r="J24" i="15"/>
  <c r="J22" i="15"/>
  <c r="E22" i="15"/>
  <c r="F96" i="15"/>
  <c r="J21" i="15"/>
  <c r="J19" i="15"/>
  <c r="E19" i="15"/>
  <c r="F122" i="15"/>
  <c r="J18" i="15"/>
  <c r="J16" i="15"/>
  <c r="J120" i="15" s="1"/>
  <c r="E7" i="15"/>
  <c r="E112" i="15"/>
  <c r="J41" i="14"/>
  <c r="J40" i="14"/>
  <c r="AY112" i="1"/>
  <c r="J39" i="14"/>
  <c r="AX112" i="1" s="1"/>
  <c r="BI141" i="14"/>
  <c r="BH141" i="14"/>
  <c r="BG141" i="14"/>
  <c r="BF141" i="14"/>
  <c r="T141" i="14"/>
  <c r="R141" i="14"/>
  <c r="P141" i="14"/>
  <c r="BI140" i="14"/>
  <c r="BH140" i="14"/>
  <c r="BG140" i="14"/>
  <c r="BF140" i="14"/>
  <c r="T140" i="14"/>
  <c r="R140" i="14"/>
  <c r="P140" i="14"/>
  <c r="BI139" i="14"/>
  <c r="BH139" i="14"/>
  <c r="BG139" i="14"/>
  <c r="BF139" i="14"/>
  <c r="T139" i="14"/>
  <c r="R139" i="14"/>
  <c r="P139" i="14"/>
  <c r="BI137" i="14"/>
  <c r="BH137" i="14"/>
  <c r="BG137" i="14"/>
  <c r="BF137" i="14"/>
  <c r="T137" i="14"/>
  <c r="R137" i="14"/>
  <c r="P137" i="14"/>
  <c r="BI136" i="14"/>
  <c r="BH136" i="14"/>
  <c r="BG136" i="14"/>
  <c r="BF136" i="14"/>
  <c r="T136" i="14"/>
  <c r="R136" i="14"/>
  <c r="P136" i="14"/>
  <c r="BI135" i="14"/>
  <c r="BH135" i="14"/>
  <c r="BG135" i="14"/>
  <c r="BF135" i="14"/>
  <c r="T135" i="14"/>
  <c r="R135" i="14"/>
  <c r="P135" i="14"/>
  <c r="BI134" i="14"/>
  <c r="BH134" i="14"/>
  <c r="BG134" i="14"/>
  <c r="BF134" i="14"/>
  <c r="T134" i="14"/>
  <c r="R134" i="14"/>
  <c r="P134" i="14"/>
  <c r="BI133" i="14"/>
  <c r="BH133" i="14"/>
  <c r="BG133" i="14"/>
  <c r="BF133" i="14"/>
  <c r="T133" i="14"/>
  <c r="R133" i="14"/>
  <c r="P133" i="14"/>
  <c r="BI132" i="14"/>
  <c r="BH132" i="14"/>
  <c r="BG132" i="14"/>
  <c r="BF132" i="14"/>
  <c r="T132" i="14"/>
  <c r="R132" i="14"/>
  <c r="P132" i="14"/>
  <c r="BI131" i="14"/>
  <c r="BH131" i="14"/>
  <c r="BG131" i="14"/>
  <c r="BF131" i="14"/>
  <c r="T131" i="14"/>
  <c r="R131" i="14"/>
  <c r="P131" i="14"/>
  <c r="BI130" i="14"/>
  <c r="BH130" i="14"/>
  <c r="BG130" i="14"/>
  <c r="BF130" i="14"/>
  <c r="T130" i="14"/>
  <c r="R130" i="14"/>
  <c r="P130" i="14"/>
  <c r="BI129" i="14"/>
  <c r="BH129" i="14"/>
  <c r="BG129" i="14"/>
  <c r="BF129" i="14"/>
  <c r="T129" i="14"/>
  <c r="R129" i="14"/>
  <c r="P129" i="14"/>
  <c r="BI128" i="14"/>
  <c r="BH128" i="14"/>
  <c r="BG128" i="14"/>
  <c r="BF128" i="14"/>
  <c r="T128" i="14"/>
  <c r="R128" i="14"/>
  <c r="P128" i="14"/>
  <c r="F120" i="14"/>
  <c r="E118" i="14"/>
  <c r="F93" i="14"/>
  <c r="E91" i="14"/>
  <c r="J28" i="14"/>
  <c r="E28" i="14"/>
  <c r="J123" i="14"/>
  <c r="J27" i="14"/>
  <c r="J25" i="14"/>
  <c r="E25" i="14"/>
  <c r="J95" i="14"/>
  <c r="J24" i="14"/>
  <c r="J22" i="14"/>
  <c r="E22" i="14"/>
  <c r="F96" i="14"/>
  <c r="J21" i="14"/>
  <c r="J19" i="14"/>
  <c r="E19" i="14"/>
  <c r="F122" i="14"/>
  <c r="J18" i="14"/>
  <c r="J16" i="14"/>
  <c r="J93" i="14" s="1"/>
  <c r="E7" i="14"/>
  <c r="E85" i="14"/>
  <c r="J41" i="13"/>
  <c r="J40" i="13"/>
  <c r="AY111" i="1"/>
  <c r="J39" i="13"/>
  <c r="AX111" i="1" s="1"/>
  <c r="BI159" i="13"/>
  <c r="BH159" i="13"/>
  <c r="BG159" i="13"/>
  <c r="BF159" i="13"/>
  <c r="T159" i="13"/>
  <c r="R159" i="13"/>
  <c r="P159" i="13"/>
  <c r="BI158" i="13"/>
  <c r="BH158" i="13"/>
  <c r="BG158" i="13"/>
  <c r="BF158" i="13"/>
  <c r="T158" i="13"/>
  <c r="R158" i="13"/>
  <c r="P158" i="13"/>
  <c r="BI157" i="13"/>
  <c r="BH157" i="13"/>
  <c r="BG157" i="13"/>
  <c r="BF157" i="13"/>
  <c r="T157" i="13"/>
  <c r="R157" i="13"/>
  <c r="P157" i="13"/>
  <c r="BI155" i="13"/>
  <c r="BH155" i="13"/>
  <c r="BG155" i="13"/>
  <c r="BF155" i="13"/>
  <c r="T155" i="13"/>
  <c r="R155" i="13"/>
  <c r="P155" i="13"/>
  <c r="BI154" i="13"/>
  <c r="BH154" i="13"/>
  <c r="BG154" i="13"/>
  <c r="BF154" i="13"/>
  <c r="T154" i="13"/>
  <c r="R154" i="13"/>
  <c r="P154"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8" i="13"/>
  <c r="BH128" i="13"/>
  <c r="BG128" i="13"/>
  <c r="BF128" i="13"/>
  <c r="T128" i="13"/>
  <c r="R128" i="13"/>
  <c r="P128" i="13"/>
  <c r="F120" i="13"/>
  <c r="E118" i="13"/>
  <c r="F93" i="13"/>
  <c r="E91" i="13"/>
  <c r="J28" i="13"/>
  <c r="E28" i="13"/>
  <c r="J123" i="13"/>
  <c r="J27" i="13"/>
  <c r="J25" i="13"/>
  <c r="E25" i="13"/>
  <c r="J95" i="13"/>
  <c r="J24" i="13"/>
  <c r="J22" i="13"/>
  <c r="E22" i="13"/>
  <c r="F123" i="13"/>
  <c r="J21" i="13"/>
  <c r="J19" i="13"/>
  <c r="E19" i="13"/>
  <c r="F122" i="13"/>
  <c r="J18" i="13"/>
  <c r="J16" i="13"/>
  <c r="J93" i="13" s="1"/>
  <c r="E7" i="13"/>
  <c r="E112" i="13"/>
  <c r="J41" i="12"/>
  <c r="J40" i="12"/>
  <c r="AY110" i="1"/>
  <c r="J39" i="12"/>
  <c r="AX110" i="1" s="1"/>
  <c r="BI189" i="12"/>
  <c r="BH189" i="12"/>
  <c r="BG189" i="12"/>
  <c r="BF189" i="12"/>
  <c r="T189" i="12"/>
  <c r="R189" i="12"/>
  <c r="P189" i="12"/>
  <c r="BI188" i="12"/>
  <c r="BH188" i="12"/>
  <c r="BG188" i="12"/>
  <c r="BF188" i="12"/>
  <c r="T188" i="12"/>
  <c r="R188" i="12"/>
  <c r="P188" i="12"/>
  <c r="BI187" i="12"/>
  <c r="BH187" i="12"/>
  <c r="BG187" i="12"/>
  <c r="BF187" i="12"/>
  <c r="T187" i="12"/>
  <c r="R187" i="12"/>
  <c r="P187" i="12"/>
  <c r="BI186" i="12"/>
  <c r="BH186" i="12"/>
  <c r="BG186" i="12"/>
  <c r="BF186" i="12"/>
  <c r="T186" i="12"/>
  <c r="R186" i="12"/>
  <c r="P186" i="12"/>
  <c r="BI185" i="12"/>
  <c r="BH185" i="12"/>
  <c r="BG185" i="12"/>
  <c r="BF185" i="12"/>
  <c r="T185" i="12"/>
  <c r="R185" i="12"/>
  <c r="P185" i="12"/>
  <c r="BI184" i="12"/>
  <c r="BH184" i="12"/>
  <c r="BG184" i="12"/>
  <c r="BF184" i="12"/>
  <c r="T184" i="12"/>
  <c r="R184" i="12"/>
  <c r="P184" i="12"/>
  <c r="BI183" i="12"/>
  <c r="BH183" i="12"/>
  <c r="BG183" i="12"/>
  <c r="BF183" i="12"/>
  <c r="T183" i="12"/>
  <c r="R183" i="12"/>
  <c r="P183" i="12"/>
  <c r="BI182" i="12"/>
  <c r="BH182" i="12"/>
  <c r="BG182" i="12"/>
  <c r="BF182" i="12"/>
  <c r="T182" i="12"/>
  <c r="R182" i="12"/>
  <c r="P182" i="12"/>
  <c r="BI180" i="12"/>
  <c r="BH180" i="12"/>
  <c r="BG180" i="12"/>
  <c r="BF180" i="12"/>
  <c r="T180" i="12"/>
  <c r="R180" i="12"/>
  <c r="P180" i="12"/>
  <c r="BI179" i="12"/>
  <c r="BH179" i="12"/>
  <c r="BG179" i="12"/>
  <c r="BF179" i="12"/>
  <c r="T179" i="12"/>
  <c r="R179" i="12"/>
  <c r="P179" i="12"/>
  <c r="BI178" i="12"/>
  <c r="BH178" i="12"/>
  <c r="BG178" i="12"/>
  <c r="BF178" i="12"/>
  <c r="T178" i="12"/>
  <c r="R178" i="12"/>
  <c r="P178" i="12"/>
  <c r="BI177" i="12"/>
  <c r="BH177" i="12"/>
  <c r="BG177" i="12"/>
  <c r="BF177" i="12"/>
  <c r="T177" i="12"/>
  <c r="R177" i="12"/>
  <c r="P177" i="12"/>
  <c r="BI176" i="12"/>
  <c r="BH176" i="12"/>
  <c r="BG176" i="12"/>
  <c r="BF176" i="12"/>
  <c r="T176" i="12"/>
  <c r="R176" i="12"/>
  <c r="P176" i="12"/>
  <c r="BI175" i="12"/>
  <c r="BH175" i="12"/>
  <c r="BG175" i="12"/>
  <c r="BF175" i="12"/>
  <c r="T175" i="12"/>
  <c r="R175" i="12"/>
  <c r="P175" i="12"/>
  <c r="BI174" i="12"/>
  <c r="BH174" i="12"/>
  <c r="BG174" i="12"/>
  <c r="BF174" i="12"/>
  <c r="T174" i="12"/>
  <c r="R174" i="12"/>
  <c r="P174" i="12"/>
  <c r="BI173" i="12"/>
  <c r="BH173" i="12"/>
  <c r="BG173" i="12"/>
  <c r="BF173" i="12"/>
  <c r="T173" i="12"/>
  <c r="R173" i="12"/>
  <c r="P173" i="12"/>
  <c r="BI172" i="12"/>
  <c r="BH172" i="12"/>
  <c r="BG172" i="12"/>
  <c r="BF172" i="12"/>
  <c r="T172" i="12"/>
  <c r="R172" i="12"/>
  <c r="P172" i="12"/>
  <c r="BI171" i="12"/>
  <c r="BH171" i="12"/>
  <c r="BG171" i="12"/>
  <c r="BF171" i="12"/>
  <c r="T171" i="12"/>
  <c r="R171" i="12"/>
  <c r="P171" i="12"/>
  <c r="BI170" i="12"/>
  <c r="BH170" i="12"/>
  <c r="BG170" i="12"/>
  <c r="BF170" i="12"/>
  <c r="T170" i="12"/>
  <c r="R170" i="12"/>
  <c r="P170" i="12"/>
  <c r="BI169" i="12"/>
  <c r="BH169" i="12"/>
  <c r="BG169" i="12"/>
  <c r="BF169" i="12"/>
  <c r="T169" i="12"/>
  <c r="R169" i="12"/>
  <c r="P169" i="12"/>
  <c r="BI168" i="12"/>
  <c r="BH168" i="12"/>
  <c r="BG168" i="12"/>
  <c r="BF168" i="12"/>
  <c r="T168" i="12"/>
  <c r="R168" i="12"/>
  <c r="P168" i="12"/>
  <c r="BI167" i="12"/>
  <c r="BH167" i="12"/>
  <c r="BG167" i="12"/>
  <c r="BF167" i="12"/>
  <c r="T167" i="12"/>
  <c r="R167" i="12"/>
  <c r="P167" i="12"/>
  <c r="BI166" i="12"/>
  <c r="BH166" i="12"/>
  <c r="BG166" i="12"/>
  <c r="BF166" i="12"/>
  <c r="T166" i="12"/>
  <c r="R166" i="12"/>
  <c r="P166" i="12"/>
  <c r="BI165" i="12"/>
  <c r="BH165" i="12"/>
  <c r="BG165" i="12"/>
  <c r="BF165" i="12"/>
  <c r="T165" i="12"/>
  <c r="R165" i="12"/>
  <c r="P165" i="12"/>
  <c r="BI163" i="12"/>
  <c r="BH163" i="12"/>
  <c r="BG163" i="12"/>
  <c r="BF163" i="12"/>
  <c r="T163" i="12"/>
  <c r="R163" i="12"/>
  <c r="P163" i="12"/>
  <c r="BI162" i="12"/>
  <c r="BH162" i="12"/>
  <c r="BG162" i="12"/>
  <c r="BF162" i="12"/>
  <c r="T162" i="12"/>
  <c r="R162" i="12"/>
  <c r="P162" i="12"/>
  <c r="BI161" i="12"/>
  <c r="BH161" i="12"/>
  <c r="BG161" i="12"/>
  <c r="BF161" i="12"/>
  <c r="T161" i="12"/>
  <c r="R161" i="12"/>
  <c r="P161" i="12"/>
  <c r="BI160" i="12"/>
  <c r="BH160" i="12"/>
  <c r="BG160" i="12"/>
  <c r="BF160" i="12"/>
  <c r="T160" i="12"/>
  <c r="R160" i="12"/>
  <c r="P160" i="12"/>
  <c r="BI159" i="12"/>
  <c r="BH159" i="12"/>
  <c r="BG159" i="12"/>
  <c r="BF159" i="12"/>
  <c r="T159" i="12"/>
  <c r="R159" i="12"/>
  <c r="P159" i="12"/>
  <c r="BI158" i="12"/>
  <c r="BH158" i="12"/>
  <c r="BG158" i="12"/>
  <c r="BF158" i="12"/>
  <c r="T158" i="12"/>
  <c r="R158" i="12"/>
  <c r="P158" i="12"/>
  <c r="BI157" i="12"/>
  <c r="BH157" i="12"/>
  <c r="BG157" i="12"/>
  <c r="BF157" i="12"/>
  <c r="T157" i="12"/>
  <c r="R157" i="12"/>
  <c r="P157" i="12"/>
  <c r="BI156" i="12"/>
  <c r="BH156" i="12"/>
  <c r="BG156" i="12"/>
  <c r="BF156" i="12"/>
  <c r="T156" i="12"/>
  <c r="R156" i="12"/>
  <c r="P156" i="12"/>
  <c r="BI155" i="12"/>
  <c r="BH155" i="12"/>
  <c r="BG155" i="12"/>
  <c r="BF155" i="12"/>
  <c r="T155" i="12"/>
  <c r="R155" i="12"/>
  <c r="P155" i="12"/>
  <c r="BI154" i="12"/>
  <c r="BH154" i="12"/>
  <c r="BG154" i="12"/>
  <c r="BF154" i="12"/>
  <c r="T154" i="12"/>
  <c r="R154" i="12"/>
  <c r="P154" i="12"/>
  <c r="BI153" i="12"/>
  <c r="BH153" i="12"/>
  <c r="BG153" i="12"/>
  <c r="BF153" i="12"/>
  <c r="T153" i="12"/>
  <c r="R153" i="12"/>
  <c r="P153" i="12"/>
  <c r="BI152" i="12"/>
  <c r="BH152" i="12"/>
  <c r="BG152" i="12"/>
  <c r="BF152" i="12"/>
  <c r="T152" i="12"/>
  <c r="R152" i="12"/>
  <c r="P152" i="12"/>
  <c r="BI151" i="12"/>
  <c r="BH151" i="12"/>
  <c r="BG151" i="12"/>
  <c r="BF151" i="12"/>
  <c r="T151" i="12"/>
  <c r="R151" i="12"/>
  <c r="P151" i="12"/>
  <c r="BI150" i="12"/>
  <c r="BH150" i="12"/>
  <c r="BG150" i="12"/>
  <c r="BF150" i="12"/>
  <c r="T150" i="12"/>
  <c r="R150" i="12"/>
  <c r="P150" i="12"/>
  <c r="BI149" i="12"/>
  <c r="BH149" i="12"/>
  <c r="BG149" i="12"/>
  <c r="BF149" i="12"/>
  <c r="T149" i="12"/>
  <c r="R149" i="12"/>
  <c r="P149" i="12"/>
  <c r="BI148" i="12"/>
  <c r="BH148" i="12"/>
  <c r="BG148" i="12"/>
  <c r="BF148" i="12"/>
  <c r="T148" i="12"/>
  <c r="R148" i="12"/>
  <c r="P148" i="12"/>
  <c r="BI147" i="12"/>
  <c r="BH147" i="12"/>
  <c r="BG147" i="12"/>
  <c r="BF147" i="12"/>
  <c r="T147" i="12"/>
  <c r="R147" i="12"/>
  <c r="P147" i="12"/>
  <c r="BI146" i="12"/>
  <c r="BH146" i="12"/>
  <c r="BG146" i="12"/>
  <c r="BF146" i="12"/>
  <c r="T146" i="12"/>
  <c r="R146" i="12"/>
  <c r="P146" i="12"/>
  <c r="BI145" i="12"/>
  <c r="BH145" i="12"/>
  <c r="BG145" i="12"/>
  <c r="BF145" i="12"/>
  <c r="T145" i="12"/>
  <c r="R145" i="12"/>
  <c r="P145" i="12"/>
  <c r="BI144" i="12"/>
  <c r="BH144" i="12"/>
  <c r="BG144" i="12"/>
  <c r="BF144" i="12"/>
  <c r="T144" i="12"/>
  <c r="R144" i="12"/>
  <c r="P144" i="12"/>
  <c r="BI143" i="12"/>
  <c r="BH143" i="12"/>
  <c r="BG143" i="12"/>
  <c r="BF143" i="12"/>
  <c r="T143" i="12"/>
  <c r="R143" i="12"/>
  <c r="P143" i="12"/>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F122" i="12"/>
  <c r="E120" i="12"/>
  <c r="F93" i="12"/>
  <c r="E91" i="12"/>
  <c r="J28" i="12"/>
  <c r="E28" i="12"/>
  <c r="J125" i="12"/>
  <c r="J27" i="12"/>
  <c r="J25" i="12"/>
  <c r="E25" i="12"/>
  <c r="J95" i="12"/>
  <c r="J24" i="12"/>
  <c r="J22" i="12"/>
  <c r="E22" i="12"/>
  <c r="F125" i="12"/>
  <c r="J21" i="12"/>
  <c r="J19" i="12"/>
  <c r="E19" i="12"/>
  <c r="F124" i="12"/>
  <c r="J18" i="12"/>
  <c r="J16" i="12"/>
  <c r="J122" i="12" s="1"/>
  <c r="E7" i="12"/>
  <c r="E85" i="12"/>
  <c r="J41" i="11"/>
  <c r="J40" i="11"/>
  <c r="AY109" i="1"/>
  <c r="J39" i="11"/>
  <c r="AX109" i="1" s="1"/>
  <c r="BI159" i="11"/>
  <c r="BH159" i="11"/>
  <c r="BG159" i="11"/>
  <c r="BF159" i="11"/>
  <c r="T159" i="11"/>
  <c r="R159" i="11"/>
  <c r="P159" i="11"/>
  <c r="BI158" i="11"/>
  <c r="BH158" i="11"/>
  <c r="BG158" i="11"/>
  <c r="BF158" i="11"/>
  <c r="T158" i="11"/>
  <c r="R158" i="11"/>
  <c r="P158" i="11"/>
  <c r="BI157" i="11"/>
  <c r="BH157" i="11"/>
  <c r="BG157" i="11"/>
  <c r="BF157" i="11"/>
  <c r="T157" i="11"/>
  <c r="R157" i="11"/>
  <c r="P157" i="11"/>
  <c r="BI156" i="11"/>
  <c r="BH156" i="11"/>
  <c r="BG156" i="11"/>
  <c r="BF156" i="11"/>
  <c r="T156" i="11"/>
  <c r="R156" i="11"/>
  <c r="P156" i="11"/>
  <c r="BI155" i="11"/>
  <c r="BH155" i="11"/>
  <c r="BG155" i="11"/>
  <c r="BF155" i="11"/>
  <c r="T155" i="11"/>
  <c r="R155" i="11"/>
  <c r="P155" i="11"/>
  <c r="BI153" i="11"/>
  <c r="BH153" i="11"/>
  <c r="BG153" i="11"/>
  <c r="BF153" i="11"/>
  <c r="T153" i="11"/>
  <c r="R153" i="11"/>
  <c r="P153" i="11"/>
  <c r="BI152" i="11"/>
  <c r="BH152" i="11"/>
  <c r="BG152" i="11"/>
  <c r="BF152" i="11"/>
  <c r="T152" i="11"/>
  <c r="R152" i="11"/>
  <c r="P152" i="11"/>
  <c r="BI151" i="11"/>
  <c r="BH151" i="11"/>
  <c r="BG151" i="11"/>
  <c r="BF151" i="11"/>
  <c r="T151" i="11"/>
  <c r="R151" i="11"/>
  <c r="P151" i="11"/>
  <c r="BI150" i="11"/>
  <c r="BH150" i="11"/>
  <c r="BG150" i="11"/>
  <c r="BF150" i="11"/>
  <c r="T150" i="11"/>
  <c r="R150" i="11"/>
  <c r="P150" i="11"/>
  <c r="BI149" i="11"/>
  <c r="BH149" i="11"/>
  <c r="BG149" i="11"/>
  <c r="BF149" i="11"/>
  <c r="T149" i="11"/>
  <c r="R149" i="11"/>
  <c r="P149" i="11"/>
  <c r="BI148" i="11"/>
  <c r="BH148" i="11"/>
  <c r="BG148" i="11"/>
  <c r="BF148" i="11"/>
  <c r="T148" i="11"/>
  <c r="R148" i="11"/>
  <c r="P148" i="11"/>
  <c r="BI147" i="11"/>
  <c r="BH147" i="11"/>
  <c r="BG147" i="11"/>
  <c r="BF147" i="11"/>
  <c r="T147" i="11"/>
  <c r="R147" i="11"/>
  <c r="P147" i="11"/>
  <c r="BI146" i="11"/>
  <c r="BH146" i="11"/>
  <c r="BG146" i="11"/>
  <c r="BF146" i="11"/>
  <c r="T146" i="11"/>
  <c r="R146" i="11"/>
  <c r="P146" i="11"/>
  <c r="BI145" i="11"/>
  <c r="BH145" i="11"/>
  <c r="BG145" i="11"/>
  <c r="BF145" i="11"/>
  <c r="T145" i="11"/>
  <c r="R145" i="11"/>
  <c r="P145" i="11"/>
  <c r="BI144" i="11"/>
  <c r="BH144" i="11"/>
  <c r="BG144" i="11"/>
  <c r="BF144" i="11"/>
  <c r="T144" i="11"/>
  <c r="R144" i="11"/>
  <c r="P144" i="11"/>
  <c r="BI143" i="11"/>
  <c r="BH143" i="11"/>
  <c r="BG143" i="11"/>
  <c r="BF143" i="11"/>
  <c r="T143" i="11"/>
  <c r="R143" i="11"/>
  <c r="P143" i="11"/>
  <c r="BI142" i="11"/>
  <c r="BH142" i="11"/>
  <c r="BG142" i="11"/>
  <c r="BF142" i="11"/>
  <c r="T142" i="11"/>
  <c r="R142" i="11"/>
  <c r="P142" i="11"/>
  <c r="BI141" i="11"/>
  <c r="BH141" i="11"/>
  <c r="BG141" i="11"/>
  <c r="BF141" i="11"/>
  <c r="T141" i="11"/>
  <c r="R141" i="11"/>
  <c r="P141" i="11"/>
  <c r="BI139" i="11"/>
  <c r="BH139" i="11"/>
  <c r="BG139" i="11"/>
  <c r="BF139" i="11"/>
  <c r="T139" i="11"/>
  <c r="R139" i="11"/>
  <c r="P139" i="11"/>
  <c r="BI138" i="11"/>
  <c r="BH138" i="11"/>
  <c r="BG138" i="11"/>
  <c r="BF138" i="11"/>
  <c r="T138" i="11"/>
  <c r="R138" i="11"/>
  <c r="P138" i="11"/>
  <c r="BI137" i="11"/>
  <c r="BH137" i="11"/>
  <c r="BG137" i="11"/>
  <c r="BF137" i="11"/>
  <c r="T137" i="11"/>
  <c r="R137" i="11"/>
  <c r="P137" i="11"/>
  <c r="BI136" i="11"/>
  <c r="BH136" i="11"/>
  <c r="BG136" i="11"/>
  <c r="BF136" i="11"/>
  <c r="T136" i="11"/>
  <c r="R136" i="11"/>
  <c r="P136" i="11"/>
  <c r="BI135" i="11"/>
  <c r="BH135" i="11"/>
  <c r="BG135" i="11"/>
  <c r="BF135" i="11"/>
  <c r="T135" i="11"/>
  <c r="R135" i="11"/>
  <c r="P135" i="11"/>
  <c r="BI134" i="11"/>
  <c r="BH134" i="11"/>
  <c r="BG134" i="11"/>
  <c r="BF134" i="11"/>
  <c r="T134" i="11"/>
  <c r="R134" i="11"/>
  <c r="P134" i="11"/>
  <c r="BI133" i="11"/>
  <c r="BH133" i="11"/>
  <c r="BG133" i="11"/>
  <c r="BF133" i="11"/>
  <c r="T133" i="11"/>
  <c r="R133" i="11"/>
  <c r="P133" i="11"/>
  <c r="BI132" i="11"/>
  <c r="BH132" i="11"/>
  <c r="BG132" i="11"/>
  <c r="BF132" i="11"/>
  <c r="T132" i="11"/>
  <c r="R132" i="11"/>
  <c r="P132" i="11"/>
  <c r="BI131" i="11"/>
  <c r="BH131" i="11"/>
  <c r="BG131" i="11"/>
  <c r="BF131" i="11"/>
  <c r="T131" i="11"/>
  <c r="R131" i="11"/>
  <c r="P131" i="11"/>
  <c r="BI130" i="11"/>
  <c r="BH130" i="11"/>
  <c r="BG130" i="11"/>
  <c r="BF130" i="11"/>
  <c r="T130" i="11"/>
  <c r="R130" i="11"/>
  <c r="P130" i="11"/>
  <c r="BI129" i="11"/>
  <c r="BH129" i="11"/>
  <c r="BG129" i="11"/>
  <c r="BF129" i="11"/>
  <c r="T129" i="11"/>
  <c r="R129" i="11"/>
  <c r="P129" i="11"/>
  <c r="F121" i="11"/>
  <c r="E119" i="11"/>
  <c r="F93" i="11"/>
  <c r="E91" i="11"/>
  <c r="J28" i="11"/>
  <c r="E28" i="11"/>
  <c r="J124" i="11"/>
  <c r="J27" i="11"/>
  <c r="J25" i="11"/>
  <c r="E25" i="11"/>
  <c r="J123" i="11"/>
  <c r="J24" i="11"/>
  <c r="J22" i="11"/>
  <c r="E22" i="11"/>
  <c r="F96" i="11"/>
  <c r="J21" i="11"/>
  <c r="J19" i="11"/>
  <c r="E19" i="11"/>
  <c r="F95" i="11"/>
  <c r="J18" i="11"/>
  <c r="J16" i="11"/>
  <c r="J93" i="11" s="1"/>
  <c r="E7" i="11"/>
  <c r="E113" i="11"/>
  <c r="J41" i="10"/>
  <c r="J40" i="10"/>
  <c r="AY107" i="1"/>
  <c r="J39" i="10"/>
  <c r="AX107" i="1" s="1"/>
  <c r="BI256" i="10"/>
  <c r="BH256" i="10"/>
  <c r="BG256" i="10"/>
  <c r="BF256" i="10"/>
  <c r="T256" i="10"/>
  <c r="R256" i="10"/>
  <c r="P256" i="10"/>
  <c r="BI255" i="10"/>
  <c r="BH255" i="10"/>
  <c r="BG255" i="10"/>
  <c r="BF255" i="10"/>
  <c r="T255" i="10"/>
  <c r="R255" i="10"/>
  <c r="P255"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4" i="10"/>
  <c r="BH244" i="10"/>
  <c r="BG244" i="10"/>
  <c r="BF244" i="10"/>
  <c r="T244" i="10"/>
  <c r="R244" i="10"/>
  <c r="P244" i="10"/>
  <c r="BI243" i="10"/>
  <c r="BH243" i="10"/>
  <c r="BG243" i="10"/>
  <c r="BF243" i="10"/>
  <c r="T243" i="10"/>
  <c r="R243" i="10"/>
  <c r="P243" i="10"/>
  <c r="BI242" i="10"/>
  <c r="BH242" i="10"/>
  <c r="BG242" i="10"/>
  <c r="BF242" i="10"/>
  <c r="T242" i="10"/>
  <c r="R242" i="10"/>
  <c r="P242" i="10"/>
  <c r="BI240" i="10"/>
  <c r="BH240" i="10"/>
  <c r="BG240" i="10"/>
  <c r="BF240" i="10"/>
  <c r="T240" i="10"/>
  <c r="R240" i="10"/>
  <c r="P240" i="10"/>
  <c r="BI239" i="10"/>
  <c r="BH239" i="10"/>
  <c r="BG239" i="10"/>
  <c r="BF239" i="10"/>
  <c r="T239" i="10"/>
  <c r="R239" i="10"/>
  <c r="P239" i="10"/>
  <c r="BI238" i="10"/>
  <c r="BH238" i="10"/>
  <c r="BG238" i="10"/>
  <c r="BF238" i="10"/>
  <c r="T238" i="10"/>
  <c r="R238" i="10"/>
  <c r="P238"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1" i="10"/>
  <c r="BH231" i="10"/>
  <c r="BG231" i="10"/>
  <c r="BF231" i="10"/>
  <c r="T231" i="10"/>
  <c r="R231" i="10"/>
  <c r="P231" i="10"/>
  <c r="BI229" i="10"/>
  <c r="BH229" i="10"/>
  <c r="BG229" i="10"/>
  <c r="BF229" i="10"/>
  <c r="T229" i="10"/>
  <c r="T228" i="10" s="1"/>
  <c r="R229" i="10"/>
  <c r="R228" i="10"/>
  <c r="P229" i="10"/>
  <c r="P228" i="10" s="1"/>
  <c r="BI227" i="10"/>
  <c r="BH227" i="10"/>
  <c r="BG227" i="10"/>
  <c r="BF227" i="10"/>
  <c r="T227" i="10"/>
  <c r="R227" i="10"/>
  <c r="P227" i="10"/>
  <c r="BI226" i="10"/>
  <c r="BH226" i="10"/>
  <c r="BG226" i="10"/>
  <c r="BF226" i="10"/>
  <c r="T226" i="10"/>
  <c r="R226" i="10"/>
  <c r="P226" i="10"/>
  <c r="BI225" i="10"/>
  <c r="BH225" i="10"/>
  <c r="BG225" i="10"/>
  <c r="BF225" i="10"/>
  <c r="T225" i="10"/>
  <c r="R225" i="10"/>
  <c r="P225"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198" i="10"/>
  <c r="BH198" i="10"/>
  <c r="BG198" i="10"/>
  <c r="BF198" i="10"/>
  <c r="T198" i="10"/>
  <c r="R198" i="10"/>
  <c r="P198" i="10"/>
  <c r="BI196" i="10"/>
  <c r="BH196" i="10"/>
  <c r="BG196" i="10"/>
  <c r="BF196" i="10"/>
  <c r="T196" i="10"/>
  <c r="R196" i="10"/>
  <c r="P196" i="10"/>
  <c r="BI194" i="10"/>
  <c r="BH194" i="10"/>
  <c r="BG194" i="10"/>
  <c r="BF194" i="10"/>
  <c r="T194" i="10"/>
  <c r="R194" i="10"/>
  <c r="P194"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F130" i="10"/>
  <c r="E128" i="10"/>
  <c r="F93" i="10"/>
  <c r="E91" i="10"/>
  <c r="J28" i="10"/>
  <c r="E28" i="10"/>
  <c r="J133" i="10" s="1"/>
  <c r="J27" i="10"/>
  <c r="J25" i="10"/>
  <c r="E25" i="10"/>
  <c r="J132" i="10" s="1"/>
  <c r="J24" i="10"/>
  <c r="J22" i="10"/>
  <c r="E22" i="10"/>
  <c r="F96" i="10" s="1"/>
  <c r="J21" i="10"/>
  <c r="J19" i="10"/>
  <c r="E19" i="10"/>
  <c r="F132" i="10" s="1"/>
  <c r="J18" i="10"/>
  <c r="J16" i="10"/>
  <c r="J93" i="10"/>
  <c r="E7" i="10"/>
  <c r="E85" i="10"/>
  <c r="AY106" i="1"/>
  <c r="AX106" i="1"/>
  <c r="J41" i="8"/>
  <c r="J40" i="8"/>
  <c r="AY105" i="1"/>
  <c r="J39" i="8"/>
  <c r="AX105" i="1"/>
  <c r="BI299" i="8"/>
  <c r="BH299" i="8"/>
  <c r="BG299" i="8"/>
  <c r="BF299" i="8"/>
  <c r="T299" i="8"/>
  <c r="R299" i="8"/>
  <c r="P299" i="8"/>
  <c r="BI298" i="8"/>
  <c r="BH298" i="8"/>
  <c r="BG298" i="8"/>
  <c r="BF298" i="8"/>
  <c r="T298" i="8"/>
  <c r="R298" i="8"/>
  <c r="P298" i="8"/>
  <c r="BI297" i="8"/>
  <c r="BH297" i="8"/>
  <c r="BG297" i="8"/>
  <c r="BF297" i="8"/>
  <c r="T297" i="8"/>
  <c r="R297" i="8"/>
  <c r="P297" i="8"/>
  <c r="BI296" i="8"/>
  <c r="BH296" i="8"/>
  <c r="BG296" i="8"/>
  <c r="BF296" i="8"/>
  <c r="T296" i="8"/>
  <c r="R296" i="8"/>
  <c r="P296" i="8"/>
  <c r="BI295" i="8"/>
  <c r="BH295" i="8"/>
  <c r="BG295" i="8"/>
  <c r="BF295" i="8"/>
  <c r="T295" i="8"/>
  <c r="R295" i="8"/>
  <c r="P295" i="8"/>
  <c r="BI294" i="8"/>
  <c r="BH294" i="8"/>
  <c r="BG294" i="8"/>
  <c r="BF294" i="8"/>
  <c r="T294" i="8"/>
  <c r="R294" i="8"/>
  <c r="P294" i="8"/>
  <c r="BI293" i="8"/>
  <c r="BH293" i="8"/>
  <c r="BG293" i="8"/>
  <c r="BF293" i="8"/>
  <c r="T293" i="8"/>
  <c r="R293" i="8"/>
  <c r="P293" i="8"/>
  <c r="BI292" i="8"/>
  <c r="BH292" i="8"/>
  <c r="BG292" i="8"/>
  <c r="BF292" i="8"/>
  <c r="T292" i="8"/>
  <c r="R292" i="8"/>
  <c r="P292" i="8"/>
  <c r="BI291" i="8"/>
  <c r="BH291" i="8"/>
  <c r="BG291" i="8"/>
  <c r="BF291" i="8"/>
  <c r="T291" i="8"/>
  <c r="R291" i="8"/>
  <c r="P291" i="8"/>
  <c r="BI290" i="8"/>
  <c r="BH290" i="8"/>
  <c r="BG290" i="8"/>
  <c r="BF290" i="8"/>
  <c r="T290" i="8"/>
  <c r="R290" i="8"/>
  <c r="P290" i="8"/>
  <c r="BI289" i="8"/>
  <c r="BH289" i="8"/>
  <c r="BG289" i="8"/>
  <c r="BF289" i="8"/>
  <c r="T289" i="8"/>
  <c r="R289" i="8"/>
  <c r="P289" i="8"/>
  <c r="BI288" i="8"/>
  <c r="BH288" i="8"/>
  <c r="BG288" i="8"/>
  <c r="BF288" i="8"/>
  <c r="T288" i="8"/>
  <c r="R288" i="8"/>
  <c r="P288" i="8"/>
  <c r="BI287" i="8"/>
  <c r="BH287" i="8"/>
  <c r="BG287" i="8"/>
  <c r="BF287" i="8"/>
  <c r="T287" i="8"/>
  <c r="R287" i="8"/>
  <c r="P287" i="8"/>
  <c r="BI286" i="8"/>
  <c r="BH286" i="8"/>
  <c r="BG286" i="8"/>
  <c r="BF286" i="8"/>
  <c r="T286" i="8"/>
  <c r="R286" i="8"/>
  <c r="P286" i="8"/>
  <c r="BI285" i="8"/>
  <c r="BH285" i="8"/>
  <c r="BG285" i="8"/>
  <c r="BF285" i="8"/>
  <c r="T285" i="8"/>
  <c r="R285" i="8"/>
  <c r="P285" i="8"/>
  <c r="BI284" i="8"/>
  <c r="BH284" i="8"/>
  <c r="BG284" i="8"/>
  <c r="BF284" i="8"/>
  <c r="T284" i="8"/>
  <c r="R284" i="8"/>
  <c r="P284" i="8"/>
  <c r="BI283" i="8"/>
  <c r="BH283" i="8"/>
  <c r="BG283" i="8"/>
  <c r="BF283" i="8"/>
  <c r="T283" i="8"/>
  <c r="R283" i="8"/>
  <c r="P283" i="8"/>
  <c r="BI282" i="8"/>
  <c r="BH282" i="8"/>
  <c r="BG282" i="8"/>
  <c r="BF282" i="8"/>
  <c r="T282" i="8"/>
  <c r="R282" i="8"/>
  <c r="P282" i="8"/>
  <c r="BI281" i="8"/>
  <c r="BH281" i="8"/>
  <c r="BG281" i="8"/>
  <c r="BF281" i="8"/>
  <c r="T281" i="8"/>
  <c r="R281" i="8"/>
  <c r="P281" i="8"/>
  <c r="BI280" i="8"/>
  <c r="BH280" i="8"/>
  <c r="BG280" i="8"/>
  <c r="BF280" i="8"/>
  <c r="T280" i="8"/>
  <c r="R280" i="8"/>
  <c r="P280" i="8"/>
  <c r="BI279" i="8"/>
  <c r="BH279" i="8"/>
  <c r="BG279" i="8"/>
  <c r="BF279" i="8"/>
  <c r="T279" i="8"/>
  <c r="R279" i="8"/>
  <c r="P279" i="8"/>
  <c r="BI277" i="8"/>
  <c r="BH277" i="8"/>
  <c r="BG277" i="8"/>
  <c r="BF277" i="8"/>
  <c r="T277" i="8"/>
  <c r="R277" i="8"/>
  <c r="P277" i="8"/>
  <c r="BI276" i="8"/>
  <c r="BH276" i="8"/>
  <c r="BG276" i="8"/>
  <c r="BF276" i="8"/>
  <c r="T276" i="8"/>
  <c r="R276" i="8"/>
  <c r="P276" i="8"/>
  <c r="BI275" i="8"/>
  <c r="BH275" i="8"/>
  <c r="BG275" i="8"/>
  <c r="BF275" i="8"/>
  <c r="T275" i="8"/>
  <c r="R275" i="8"/>
  <c r="P275" i="8"/>
  <c r="BI274" i="8"/>
  <c r="BH274" i="8"/>
  <c r="BG274" i="8"/>
  <c r="BF274" i="8"/>
  <c r="T274" i="8"/>
  <c r="R274" i="8"/>
  <c r="P274" i="8"/>
  <c r="BI273" i="8"/>
  <c r="BH273" i="8"/>
  <c r="BG273" i="8"/>
  <c r="BF273" i="8"/>
  <c r="T273" i="8"/>
  <c r="R273" i="8"/>
  <c r="P273" i="8"/>
  <c r="BI272" i="8"/>
  <c r="BH272" i="8"/>
  <c r="BG272" i="8"/>
  <c r="BF272" i="8"/>
  <c r="T272" i="8"/>
  <c r="R272" i="8"/>
  <c r="P272" i="8"/>
  <c r="BI271" i="8"/>
  <c r="BH271" i="8"/>
  <c r="BG271" i="8"/>
  <c r="BF271" i="8"/>
  <c r="T271" i="8"/>
  <c r="R271" i="8"/>
  <c r="P271" i="8"/>
  <c r="BI270" i="8"/>
  <c r="BH270" i="8"/>
  <c r="BG270" i="8"/>
  <c r="BF270" i="8"/>
  <c r="T270" i="8"/>
  <c r="R270" i="8"/>
  <c r="P270" i="8"/>
  <c r="BI268" i="8"/>
  <c r="BH268" i="8"/>
  <c r="BG268" i="8"/>
  <c r="BF268" i="8"/>
  <c r="T268" i="8"/>
  <c r="R268" i="8"/>
  <c r="P268" i="8"/>
  <c r="BI267" i="8"/>
  <c r="BH267" i="8"/>
  <c r="BG267" i="8"/>
  <c r="BF267" i="8"/>
  <c r="T267" i="8"/>
  <c r="R267" i="8"/>
  <c r="P267" i="8"/>
  <c r="BI266" i="8"/>
  <c r="BH266" i="8"/>
  <c r="BG266" i="8"/>
  <c r="BF266" i="8"/>
  <c r="T266" i="8"/>
  <c r="R266" i="8"/>
  <c r="P266" i="8"/>
  <c r="BI265" i="8"/>
  <c r="BH265" i="8"/>
  <c r="BG265" i="8"/>
  <c r="BF265" i="8"/>
  <c r="T265" i="8"/>
  <c r="R265" i="8"/>
  <c r="P265" i="8"/>
  <c r="BI264" i="8"/>
  <c r="BH264" i="8"/>
  <c r="BG264" i="8"/>
  <c r="BF264" i="8"/>
  <c r="T264" i="8"/>
  <c r="R264" i="8"/>
  <c r="P264" i="8"/>
  <c r="BI262" i="8"/>
  <c r="BH262" i="8"/>
  <c r="BG262" i="8"/>
  <c r="BF262" i="8"/>
  <c r="T262" i="8"/>
  <c r="R262" i="8"/>
  <c r="P262" i="8"/>
  <c r="BI261" i="8"/>
  <c r="BH261" i="8"/>
  <c r="BG261" i="8"/>
  <c r="BF261" i="8"/>
  <c r="T261" i="8"/>
  <c r="R261" i="8"/>
  <c r="P261" i="8"/>
  <c r="BI260" i="8"/>
  <c r="BH260" i="8"/>
  <c r="BG260" i="8"/>
  <c r="BF260" i="8"/>
  <c r="T260" i="8"/>
  <c r="R260" i="8"/>
  <c r="P260" i="8"/>
  <c r="BI259" i="8"/>
  <c r="BH259" i="8"/>
  <c r="BG259" i="8"/>
  <c r="BF259" i="8"/>
  <c r="T259" i="8"/>
  <c r="R259" i="8"/>
  <c r="P259" i="8"/>
  <c r="BI258" i="8"/>
  <c r="BH258" i="8"/>
  <c r="BG258" i="8"/>
  <c r="BF258" i="8"/>
  <c r="T258" i="8"/>
  <c r="R258" i="8"/>
  <c r="P258" i="8"/>
  <c r="BI257" i="8"/>
  <c r="BH257" i="8"/>
  <c r="BG257" i="8"/>
  <c r="BF257" i="8"/>
  <c r="T257" i="8"/>
  <c r="R257" i="8"/>
  <c r="P257" i="8"/>
  <c r="BI255" i="8"/>
  <c r="BH255" i="8"/>
  <c r="BG255" i="8"/>
  <c r="BF255" i="8"/>
  <c r="T255" i="8"/>
  <c r="R255" i="8"/>
  <c r="P255" i="8"/>
  <c r="BI254" i="8"/>
  <c r="BH254" i="8"/>
  <c r="BG254" i="8"/>
  <c r="BF254" i="8"/>
  <c r="T254" i="8"/>
  <c r="R254" i="8"/>
  <c r="P254" i="8"/>
  <c r="BI253" i="8"/>
  <c r="BH253" i="8"/>
  <c r="BG253" i="8"/>
  <c r="BF253" i="8"/>
  <c r="T253" i="8"/>
  <c r="R253" i="8"/>
  <c r="P253" i="8"/>
  <c r="BI252" i="8"/>
  <c r="BH252" i="8"/>
  <c r="BG252" i="8"/>
  <c r="BF252" i="8"/>
  <c r="T252" i="8"/>
  <c r="R252" i="8"/>
  <c r="P252" i="8"/>
  <c r="BI251" i="8"/>
  <c r="BH251" i="8"/>
  <c r="BG251" i="8"/>
  <c r="BF251" i="8"/>
  <c r="T251" i="8"/>
  <c r="R251" i="8"/>
  <c r="P251" i="8"/>
  <c r="BI250" i="8"/>
  <c r="BH250" i="8"/>
  <c r="BG250" i="8"/>
  <c r="BF250" i="8"/>
  <c r="T250" i="8"/>
  <c r="R250" i="8"/>
  <c r="P250" i="8"/>
  <c r="BI248" i="8"/>
  <c r="BH248" i="8"/>
  <c r="BG248" i="8"/>
  <c r="BF248" i="8"/>
  <c r="T248" i="8"/>
  <c r="R248" i="8"/>
  <c r="P248" i="8"/>
  <c r="BI247" i="8"/>
  <c r="BH247" i="8"/>
  <c r="BG247" i="8"/>
  <c r="BF247" i="8"/>
  <c r="T247" i="8"/>
  <c r="R247" i="8"/>
  <c r="P247" i="8"/>
  <c r="BI246" i="8"/>
  <c r="BH246" i="8"/>
  <c r="BG246" i="8"/>
  <c r="BF246" i="8"/>
  <c r="T246" i="8"/>
  <c r="R246" i="8"/>
  <c r="P246" i="8"/>
  <c r="BI245" i="8"/>
  <c r="BH245" i="8"/>
  <c r="BG245" i="8"/>
  <c r="BF245" i="8"/>
  <c r="T245" i="8"/>
  <c r="R245" i="8"/>
  <c r="P245" i="8"/>
  <c r="BI244" i="8"/>
  <c r="BH244" i="8"/>
  <c r="BG244" i="8"/>
  <c r="BF244" i="8"/>
  <c r="T244" i="8"/>
  <c r="R244" i="8"/>
  <c r="P244" i="8"/>
  <c r="BI243" i="8"/>
  <c r="BH243" i="8"/>
  <c r="BG243" i="8"/>
  <c r="BF243" i="8"/>
  <c r="T243" i="8"/>
  <c r="R243" i="8"/>
  <c r="P243" i="8"/>
  <c r="BI242" i="8"/>
  <c r="BH242" i="8"/>
  <c r="BG242" i="8"/>
  <c r="BF242" i="8"/>
  <c r="T242" i="8"/>
  <c r="R242" i="8"/>
  <c r="P242" i="8"/>
  <c r="BI241" i="8"/>
  <c r="BH241" i="8"/>
  <c r="BG241" i="8"/>
  <c r="BF241" i="8"/>
  <c r="T241" i="8"/>
  <c r="R241" i="8"/>
  <c r="P241" i="8"/>
  <c r="BI240" i="8"/>
  <c r="BH240" i="8"/>
  <c r="BG240" i="8"/>
  <c r="BF240" i="8"/>
  <c r="T240" i="8"/>
  <c r="R240" i="8"/>
  <c r="P240" i="8"/>
  <c r="BI239" i="8"/>
  <c r="BH239" i="8"/>
  <c r="BG239" i="8"/>
  <c r="BF239" i="8"/>
  <c r="T239" i="8"/>
  <c r="R239" i="8"/>
  <c r="P239" i="8"/>
  <c r="BI238" i="8"/>
  <c r="BH238" i="8"/>
  <c r="BG238" i="8"/>
  <c r="BF238" i="8"/>
  <c r="T238" i="8"/>
  <c r="R238" i="8"/>
  <c r="P238" i="8"/>
  <c r="BI237" i="8"/>
  <c r="BH237" i="8"/>
  <c r="BG237" i="8"/>
  <c r="BF237" i="8"/>
  <c r="T237" i="8"/>
  <c r="R237" i="8"/>
  <c r="P237" i="8"/>
  <c r="BI236" i="8"/>
  <c r="BH236" i="8"/>
  <c r="BG236" i="8"/>
  <c r="BF236" i="8"/>
  <c r="T236" i="8"/>
  <c r="R236" i="8"/>
  <c r="P236" i="8"/>
  <c r="BI235" i="8"/>
  <c r="BH235" i="8"/>
  <c r="BG235" i="8"/>
  <c r="BF235" i="8"/>
  <c r="T235" i="8"/>
  <c r="R235" i="8"/>
  <c r="P235" i="8"/>
  <c r="BI234" i="8"/>
  <c r="BH234" i="8"/>
  <c r="BG234" i="8"/>
  <c r="BF234" i="8"/>
  <c r="T234" i="8"/>
  <c r="R234" i="8"/>
  <c r="P234" i="8"/>
  <c r="BI233" i="8"/>
  <c r="BH233" i="8"/>
  <c r="BG233" i="8"/>
  <c r="BF233" i="8"/>
  <c r="T233" i="8"/>
  <c r="R233" i="8"/>
  <c r="P233" i="8"/>
  <c r="BI232" i="8"/>
  <c r="BH232" i="8"/>
  <c r="BG232" i="8"/>
  <c r="BF232" i="8"/>
  <c r="T232" i="8"/>
  <c r="R232" i="8"/>
  <c r="P232" i="8"/>
  <c r="BI231" i="8"/>
  <c r="BH231" i="8"/>
  <c r="BG231" i="8"/>
  <c r="BF231" i="8"/>
  <c r="T231" i="8"/>
  <c r="R231" i="8"/>
  <c r="P231" i="8"/>
  <c r="BI230" i="8"/>
  <c r="BH230" i="8"/>
  <c r="BG230" i="8"/>
  <c r="BF230" i="8"/>
  <c r="T230" i="8"/>
  <c r="R230" i="8"/>
  <c r="P230" i="8"/>
  <c r="BI229" i="8"/>
  <c r="BH229" i="8"/>
  <c r="BG229" i="8"/>
  <c r="BF229" i="8"/>
  <c r="T229" i="8"/>
  <c r="R229" i="8"/>
  <c r="P229" i="8"/>
  <c r="BI228" i="8"/>
  <c r="BH228" i="8"/>
  <c r="BG228" i="8"/>
  <c r="BF228" i="8"/>
  <c r="T228" i="8"/>
  <c r="R228" i="8"/>
  <c r="P228" i="8"/>
  <c r="BI227" i="8"/>
  <c r="BH227" i="8"/>
  <c r="BG227" i="8"/>
  <c r="BF227" i="8"/>
  <c r="T227" i="8"/>
  <c r="R227" i="8"/>
  <c r="P227"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3" i="8"/>
  <c r="BH213" i="8"/>
  <c r="BG213" i="8"/>
  <c r="BF213" i="8"/>
  <c r="T213" i="8"/>
  <c r="R213" i="8"/>
  <c r="P213"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7" i="8"/>
  <c r="BH197" i="8"/>
  <c r="BG197" i="8"/>
  <c r="BF197" i="8"/>
  <c r="T197" i="8"/>
  <c r="R197" i="8"/>
  <c r="P197" i="8"/>
  <c r="BI196" i="8"/>
  <c r="BH196" i="8"/>
  <c r="BG196" i="8"/>
  <c r="BF196" i="8"/>
  <c r="T196" i="8"/>
  <c r="R196" i="8"/>
  <c r="P196" i="8"/>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7" i="8"/>
  <c r="BH187" i="8"/>
  <c r="BG187" i="8"/>
  <c r="BF187" i="8"/>
  <c r="T187" i="8"/>
  <c r="R187" i="8"/>
  <c r="P187"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7" i="8"/>
  <c r="BH177" i="8"/>
  <c r="BG177" i="8"/>
  <c r="BF177" i="8"/>
  <c r="T177" i="8"/>
  <c r="R177" i="8"/>
  <c r="P177" i="8"/>
  <c r="BI175" i="8"/>
  <c r="BH175" i="8"/>
  <c r="BG175" i="8"/>
  <c r="BF175" i="8"/>
  <c r="T175" i="8"/>
  <c r="R175" i="8"/>
  <c r="P175" i="8"/>
  <c r="BI174" i="8"/>
  <c r="BH174" i="8"/>
  <c r="BG174" i="8"/>
  <c r="BF174" i="8"/>
  <c r="T174" i="8"/>
  <c r="R174" i="8"/>
  <c r="P174" i="8"/>
  <c r="BI173" i="8"/>
  <c r="BH173" i="8"/>
  <c r="BG173" i="8"/>
  <c r="BF173" i="8"/>
  <c r="T173" i="8"/>
  <c r="R173" i="8"/>
  <c r="P173" i="8"/>
  <c r="BI172" i="8"/>
  <c r="BH172" i="8"/>
  <c r="BG172" i="8"/>
  <c r="BF172" i="8"/>
  <c r="T172" i="8"/>
  <c r="R172" i="8"/>
  <c r="P172"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4" i="8"/>
  <c r="BH164" i="8"/>
  <c r="BG164" i="8"/>
  <c r="BF164" i="8"/>
  <c r="T164" i="8"/>
  <c r="R164" i="8"/>
  <c r="P164" i="8"/>
  <c r="BI163" i="8"/>
  <c r="BH163" i="8"/>
  <c r="BG163" i="8"/>
  <c r="BF163" i="8"/>
  <c r="T163" i="8"/>
  <c r="R163" i="8"/>
  <c r="P163" i="8"/>
  <c r="BI162" i="8"/>
  <c r="BH162" i="8"/>
  <c r="BG162" i="8"/>
  <c r="BF162" i="8"/>
  <c r="T162" i="8"/>
  <c r="R162" i="8"/>
  <c r="P162" i="8"/>
  <c r="BI160" i="8"/>
  <c r="BH160" i="8"/>
  <c r="BG160" i="8"/>
  <c r="BF160" i="8"/>
  <c r="T160" i="8"/>
  <c r="R160" i="8"/>
  <c r="P160"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50" i="8"/>
  <c r="BH150" i="8"/>
  <c r="BG150" i="8"/>
  <c r="BF150" i="8"/>
  <c r="T150" i="8"/>
  <c r="R150" i="8"/>
  <c r="P150" i="8"/>
  <c r="BI149" i="8"/>
  <c r="BH149" i="8"/>
  <c r="BG149" i="8"/>
  <c r="BF149" i="8"/>
  <c r="T149" i="8"/>
  <c r="R149" i="8"/>
  <c r="P149"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0" i="8"/>
  <c r="BH140" i="8"/>
  <c r="BG140" i="8"/>
  <c r="BF140" i="8"/>
  <c r="T140" i="8"/>
  <c r="R140" i="8"/>
  <c r="P140" i="8"/>
  <c r="BI139" i="8"/>
  <c r="BH139" i="8"/>
  <c r="BG139" i="8"/>
  <c r="BF139" i="8"/>
  <c r="T139" i="8"/>
  <c r="R139" i="8"/>
  <c r="P139" i="8"/>
  <c r="BI138" i="8"/>
  <c r="BH138" i="8"/>
  <c r="BG138" i="8"/>
  <c r="BF138" i="8"/>
  <c r="T138" i="8"/>
  <c r="R138" i="8"/>
  <c r="P138" i="8"/>
  <c r="BI137" i="8"/>
  <c r="BH137" i="8"/>
  <c r="BG137" i="8"/>
  <c r="BF137" i="8"/>
  <c r="T137" i="8"/>
  <c r="R137" i="8"/>
  <c r="P137" i="8"/>
  <c r="BI136" i="8"/>
  <c r="BH136" i="8"/>
  <c r="BG136" i="8"/>
  <c r="BF136" i="8"/>
  <c r="T136" i="8"/>
  <c r="R136" i="8"/>
  <c r="P136" i="8"/>
  <c r="F128" i="8"/>
  <c r="E126" i="8"/>
  <c r="F93" i="8"/>
  <c r="E91" i="8"/>
  <c r="J28" i="8"/>
  <c r="E28" i="8"/>
  <c r="J131" i="8" s="1"/>
  <c r="J27" i="8"/>
  <c r="J25" i="8"/>
  <c r="E25" i="8"/>
  <c r="J95" i="8"/>
  <c r="J24" i="8"/>
  <c r="J22" i="8"/>
  <c r="E22" i="8"/>
  <c r="F131" i="8" s="1"/>
  <c r="J21" i="8"/>
  <c r="J19" i="8"/>
  <c r="E19" i="8"/>
  <c r="F130" i="8"/>
  <c r="J18" i="8"/>
  <c r="J16" i="8"/>
  <c r="J93" i="8"/>
  <c r="E7" i="8"/>
  <c r="E120" i="8"/>
  <c r="J41" i="7"/>
  <c r="J40" i="7"/>
  <c r="AY104" i="1"/>
  <c r="J39" i="7"/>
  <c r="AX104" i="1" s="1"/>
  <c r="BI347" i="7"/>
  <c r="BH347" i="7"/>
  <c r="BG347" i="7"/>
  <c r="BF347" i="7"/>
  <c r="T347" i="7"/>
  <c r="R347" i="7"/>
  <c r="P347" i="7"/>
  <c r="BI345" i="7"/>
  <c r="BH345" i="7"/>
  <c r="BG345" i="7"/>
  <c r="BF345" i="7"/>
  <c r="T345" i="7"/>
  <c r="R345" i="7"/>
  <c r="P345" i="7"/>
  <c r="BI342" i="7"/>
  <c r="BH342" i="7"/>
  <c r="BG342" i="7"/>
  <c r="BF342" i="7"/>
  <c r="T342" i="7"/>
  <c r="R342" i="7"/>
  <c r="P342" i="7"/>
  <c r="BI341" i="7"/>
  <c r="BH341" i="7"/>
  <c r="BG341" i="7"/>
  <c r="BF341" i="7"/>
  <c r="T341" i="7"/>
  <c r="R341" i="7"/>
  <c r="P341" i="7"/>
  <c r="BI339" i="7"/>
  <c r="BH339" i="7"/>
  <c r="BG339" i="7"/>
  <c r="BF339" i="7"/>
  <c r="T339" i="7"/>
  <c r="R339" i="7"/>
  <c r="P339" i="7"/>
  <c r="BI337" i="7"/>
  <c r="BH337" i="7"/>
  <c r="BG337" i="7"/>
  <c r="BF337" i="7"/>
  <c r="T337" i="7"/>
  <c r="R337" i="7"/>
  <c r="P337" i="7"/>
  <c r="BI335" i="7"/>
  <c r="BH335" i="7"/>
  <c r="BG335" i="7"/>
  <c r="BF335" i="7"/>
  <c r="T335" i="7"/>
  <c r="R335" i="7"/>
  <c r="P335" i="7"/>
  <c r="BI333" i="7"/>
  <c r="BH333" i="7"/>
  <c r="BG333" i="7"/>
  <c r="BF333" i="7"/>
  <c r="T333" i="7"/>
  <c r="R333" i="7"/>
  <c r="P333" i="7"/>
  <c r="BI331" i="7"/>
  <c r="BH331" i="7"/>
  <c r="BG331" i="7"/>
  <c r="BF331" i="7"/>
  <c r="T331" i="7"/>
  <c r="R331" i="7"/>
  <c r="P331" i="7"/>
  <c r="BI329" i="7"/>
  <c r="BH329" i="7"/>
  <c r="BG329" i="7"/>
  <c r="BF329" i="7"/>
  <c r="T329" i="7"/>
  <c r="R329" i="7"/>
  <c r="P329" i="7"/>
  <c r="BI326" i="7"/>
  <c r="BH326" i="7"/>
  <c r="BG326" i="7"/>
  <c r="BF326" i="7"/>
  <c r="T326" i="7"/>
  <c r="R326" i="7"/>
  <c r="P326" i="7"/>
  <c r="BI325" i="7"/>
  <c r="BH325" i="7"/>
  <c r="BG325" i="7"/>
  <c r="BF325" i="7"/>
  <c r="T325" i="7"/>
  <c r="R325" i="7"/>
  <c r="P325" i="7"/>
  <c r="BI323" i="7"/>
  <c r="BH323" i="7"/>
  <c r="BG323" i="7"/>
  <c r="BF323" i="7"/>
  <c r="T323" i="7"/>
  <c r="R323" i="7"/>
  <c r="P323" i="7"/>
  <c r="BI320" i="7"/>
  <c r="BH320" i="7"/>
  <c r="BG320" i="7"/>
  <c r="BF320" i="7"/>
  <c r="T320" i="7"/>
  <c r="R320" i="7"/>
  <c r="P320" i="7"/>
  <c r="BI319" i="7"/>
  <c r="BH319" i="7"/>
  <c r="BG319" i="7"/>
  <c r="BF319" i="7"/>
  <c r="T319" i="7"/>
  <c r="R319" i="7"/>
  <c r="P319" i="7"/>
  <c r="BI318" i="7"/>
  <c r="BH318" i="7"/>
  <c r="BG318" i="7"/>
  <c r="BF318" i="7"/>
  <c r="T318" i="7"/>
  <c r="R318" i="7"/>
  <c r="P318" i="7"/>
  <c r="BI317" i="7"/>
  <c r="BH317" i="7"/>
  <c r="BG317" i="7"/>
  <c r="BF317" i="7"/>
  <c r="T317" i="7"/>
  <c r="R317" i="7"/>
  <c r="P317" i="7"/>
  <c r="BI316" i="7"/>
  <c r="BH316" i="7"/>
  <c r="BG316" i="7"/>
  <c r="BF316" i="7"/>
  <c r="T316" i="7"/>
  <c r="R316" i="7"/>
  <c r="P316" i="7"/>
  <c r="BI315" i="7"/>
  <c r="BH315" i="7"/>
  <c r="BG315" i="7"/>
  <c r="BF315" i="7"/>
  <c r="T315" i="7"/>
  <c r="R315" i="7"/>
  <c r="P315" i="7"/>
  <c r="BI314" i="7"/>
  <c r="BH314" i="7"/>
  <c r="BG314" i="7"/>
  <c r="BF314" i="7"/>
  <c r="T314" i="7"/>
  <c r="R314" i="7"/>
  <c r="P314" i="7"/>
  <c r="BI313" i="7"/>
  <c r="BH313" i="7"/>
  <c r="BG313" i="7"/>
  <c r="BF313" i="7"/>
  <c r="T313" i="7"/>
  <c r="R313" i="7"/>
  <c r="P313" i="7"/>
  <c r="BI312" i="7"/>
  <c r="BH312" i="7"/>
  <c r="BG312" i="7"/>
  <c r="BF312" i="7"/>
  <c r="T312" i="7"/>
  <c r="R312" i="7"/>
  <c r="P312" i="7"/>
  <c r="BI311" i="7"/>
  <c r="BH311" i="7"/>
  <c r="BG311" i="7"/>
  <c r="BF311" i="7"/>
  <c r="T311" i="7"/>
  <c r="R311" i="7"/>
  <c r="P311" i="7"/>
  <c r="BI310" i="7"/>
  <c r="BH310" i="7"/>
  <c r="BG310" i="7"/>
  <c r="BF310" i="7"/>
  <c r="T310" i="7"/>
  <c r="R310" i="7"/>
  <c r="P310" i="7"/>
  <c r="BI309" i="7"/>
  <c r="BH309" i="7"/>
  <c r="BG309" i="7"/>
  <c r="BF309" i="7"/>
  <c r="T309" i="7"/>
  <c r="R309" i="7"/>
  <c r="P309" i="7"/>
  <c r="BI307" i="7"/>
  <c r="BH307" i="7"/>
  <c r="BG307" i="7"/>
  <c r="BF307" i="7"/>
  <c r="T307" i="7"/>
  <c r="R307" i="7"/>
  <c r="P307" i="7"/>
  <c r="BI305" i="7"/>
  <c r="BH305" i="7"/>
  <c r="BG305" i="7"/>
  <c r="BF305" i="7"/>
  <c r="T305" i="7"/>
  <c r="R305" i="7"/>
  <c r="P305" i="7"/>
  <c r="BI304" i="7"/>
  <c r="BH304" i="7"/>
  <c r="BG304" i="7"/>
  <c r="BF304" i="7"/>
  <c r="T304" i="7"/>
  <c r="R304" i="7"/>
  <c r="P304" i="7"/>
  <c r="BI301" i="7"/>
  <c r="BH301" i="7"/>
  <c r="BG301" i="7"/>
  <c r="BF301" i="7"/>
  <c r="T301" i="7"/>
  <c r="R301" i="7"/>
  <c r="P301" i="7"/>
  <c r="BI299" i="7"/>
  <c r="BH299" i="7"/>
  <c r="BG299" i="7"/>
  <c r="BF299" i="7"/>
  <c r="T299" i="7"/>
  <c r="R299" i="7"/>
  <c r="P299" i="7"/>
  <c r="BI297" i="7"/>
  <c r="BH297" i="7"/>
  <c r="BG297" i="7"/>
  <c r="BF297" i="7"/>
  <c r="T297" i="7"/>
  <c r="R297" i="7"/>
  <c r="P297" i="7"/>
  <c r="BI296" i="7"/>
  <c r="BH296" i="7"/>
  <c r="BG296" i="7"/>
  <c r="BF296" i="7"/>
  <c r="T296" i="7"/>
  <c r="R296" i="7"/>
  <c r="P296" i="7"/>
  <c r="BI295" i="7"/>
  <c r="BH295" i="7"/>
  <c r="BG295" i="7"/>
  <c r="BF295" i="7"/>
  <c r="T295" i="7"/>
  <c r="R295" i="7"/>
  <c r="P295" i="7"/>
  <c r="BI293" i="7"/>
  <c r="BH293" i="7"/>
  <c r="BG293" i="7"/>
  <c r="BF293" i="7"/>
  <c r="T293" i="7"/>
  <c r="R293" i="7"/>
  <c r="P293" i="7"/>
  <c r="BI292" i="7"/>
  <c r="BH292" i="7"/>
  <c r="BG292" i="7"/>
  <c r="BF292" i="7"/>
  <c r="T292" i="7"/>
  <c r="R292" i="7"/>
  <c r="P292" i="7"/>
  <c r="BI291" i="7"/>
  <c r="BH291" i="7"/>
  <c r="BG291" i="7"/>
  <c r="BF291" i="7"/>
  <c r="T291" i="7"/>
  <c r="R291" i="7"/>
  <c r="P291" i="7"/>
  <c r="BI289" i="7"/>
  <c r="BH289" i="7"/>
  <c r="BG289" i="7"/>
  <c r="BF289" i="7"/>
  <c r="T289" i="7"/>
  <c r="R289" i="7"/>
  <c r="P289" i="7"/>
  <c r="BI288" i="7"/>
  <c r="BH288" i="7"/>
  <c r="BG288" i="7"/>
  <c r="BF288" i="7"/>
  <c r="T288" i="7"/>
  <c r="R288" i="7"/>
  <c r="P288" i="7"/>
  <c r="BI287" i="7"/>
  <c r="BH287" i="7"/>
  <c r="BG287" i="7"/>
  <c r="BF287" i="7"/>
  <c r="T287" i="7"/>
  <c r="R287" i="7"/>
  <c r="P287" i="7"/>
  <c r="BI286" i="7"/>
  <c r="BH286" i="7"/>
  <c r="BG286" i="7"/>
  <c r="BF286" i="7"/>
  <c r="T286" i="7"/>
  <c r="R286" i="7"/>
  <c r="P286" i="7"/>
  <c r="BI285" i="7"/>
  <c r="BH285" i="7"/>
  <c r="BG285" i="7"/>
  <c r="BF285" i="7"/>
  <c r="T285" i="7"/>
  <c r="R285" i="7"/>
  <c r="P285" i="7"/>
  <c r="BI282" i="7"/>
  <c r="BH282" i="7"/>
  <c r="BG282" i="7"/>
  <c r="BF282" i="7"/>
  <c r="T282" i="7"/>
  <c r="R282" i="7"/>
  <c r="P282" i="7"/>
  <c r="BI281" i="7"/>
  <c r="BH281" i="7"/>
  <c r="BG281" i="7"/>
  <c r="BF281" i="7"/>
  <c r="T281" i="7"/>
  <c r="R281" i="7"/>
  <c r="P281" i="7"/>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3" i="7"/>
  <c r="BH273" i="7"/>
  <c r="BG273" i="7"/>
  <c r="BF273" i="7"/>
  <c r="T273" i="7"/>
  <c r="R273" i="7"/>
  <c r="P273" i="7"/>
  <c r="BI271" i="7"/>
  <c r="BH271" i="7"/>
  <c r="BG271" i="7"/>
  <c r="BF271" i="7"/>
  <c r="T271" i="7"/>
  <c r="R271" i="7"/>
  <c r="P271" i="7"/>
  <c r="BI269" i="7"/>
  <c r="BH269" i="7"/>
  <c r="BG269" i="7"/>
  <c r="BF269" i="7"/>
  <c r="T269" i="7"/>
  <c r="R269" i="7"/>
  <c r="P269" i="7"/>
  <c r="BI267" i="7"/>
  <c r="BH267" i="7"/>
  <c r="BG267" i="7"/>
  <c r="BF267" i="7"/>
  <c r="T267" i="7"/>
  <c r="R267" i="7"/>
  <c r="P267" i="7"/>
  <c r="BI265" i="7"/>
  <c r="BH265" i="7"/>
  <c r="BG265" i="7"/>
  <c r="BF265" i="7"/>
  <c r="T265" i="7"/>
  <c r="R265" i="7"/>
  <c r="P265" i="7"/>
  <c r="BI263" i="7"/>
  <c r="BH263" i="7"/>
  <c r="BG263" i="7"/>
  <c r="BF263" i="7"/>
  <c r="T263" i="7"/>
  <c r="R263" i="7"/>
  <c r="P263" i="7"/>
  <c r="BI262" i="7"/>
  <c r="BH262" i="7"/>
  <c r="BG262" i="7"/>
  <c r="BF262" i="7"/>
  <c r="T262" i="7"/>
  <c r="R262" i="7"/>
  <c r="P262" i="7"/>
  <c r="BI261" i="7"/>
  <c r="BH261" i="7"/>
  <c r="BG261" i="7"/>
  <c r="BF261" i="7"/>
  <c r="T261" i="7"/>
  <c r="R261" i="7"/>
  <c r="P261" i="7"/>
  <c r="BI260" i="7"/>
  <c r="BH260" i="7"/>
  <c r="BG260" i="7"/>
  <c r="BF260" i="7"/>
  <c r="T260" i="7"/>
  <c r="R260" i="7"/>
  <c r="P260" i="7"/>
  <c r="BI259" i="7"/>
  <c r="BH259" i="7"/>
  <c r="BG259" i="7"/>
  <c r="BF259" i="7"/>
  <c r="T259" i="7"/>
  <c r="R259" i="7"/>
  <c r="P259" i="7"/>
  <c r="BI258" i="7"/>
  <c r="BH258" i="7"/>
  <c r="BG258" i="7"/>
  <c r="BF258" i="7"/>
  <c r="T258" i="7"/>
  <c r="R258" i="7"/>
  <c r="P258" i="7"/>
  <c r="BI257" i="7"/>
  <c r="BH257" i="7"/>
  <c r="BG257" i="7"/>
  <c r="BF257" i="7"/>
  <c r="T257" i="7"/>
  <c r="R257" i="7"/>
  <c r="P257" i="7"/>
  <c r="BI256" i="7"/>
  <c r="BH256" i="7"/>
  <c r="BG256" i="7"/>
  <c r="BF256" i="7"/>
  <c r="T256" i="7"/>
  <c r="R256" i="7"/>
  <c r="P256" i="7"/>
  <c r="BI255" i="7"/>
  <c r="BH255" i="7"/>
  <c r="BG255" i="7"/>
  <c r="BF255" i="7"/>
  <c r="T255" i="7"/>
  <c r="R255" i="7"/>
  <c r="P255" i="7"/>
  <c r="BI254" i="7"/>
  <c r="BH254" i="7"/>
  <c r="BG254" i="7"/>
  <c r="BF254" i="7"/>
  <c r="T254" i="7"/>
  <c r="R254" i="7"/>
  <c r="P254" i="7"/>
  <c r="BI253" i="7"/>
  <c r="BH253" i="7"/>
  <c r="BG253" i="7"/>
  <c r="BF253" i="7"/>
  <c r="T253" i="7"/>
  <c r="R253" i="7"/>
  <c r="P253" i="7"/>
  <c r="BI252" i="7"/>
  <c r="BH252" i="7"/>
  <c r="BG252" i="7"/>
  <c r="BF252" i="7"/>
  <c r="T252" i="7"/>
  <c r="R252" i="7"/>
  <c r="P252" i="7"/>
  <c r="BI251" i="7"/>
  <c r="BH251" i="7"/>
  <c r="BG251" i="7"/>
  <c r="BF251" i="7"/>
  <c r="T251" i="7"/>
  <c r="R251" i="7"/>
  <c r="P251" i="7"/>
  <c r="BI250" i="7"/>
  <c r="BH250" i="7"/>
  <c r="BG250" i="7"/>
  <c r="BF250" i="7"/>
  <c r="T250" i="7"/>
  <c r="R250" i="7"/>
  <c r="P250" i="7"/>
  <c r="BI249" i="7"/>
  <c r="BH249" i="7"/>
  <c r="BG249" i="7"/>
  <c r="BF249" i="7"/>
  <c r="T249" i="7"/>
  <c r="R249" i="7"/>
  <c r="P249" i="7"/>
  <c r="BI248" i="7"/>
  <c r="BH248" i="7"/>
  <c r="BG248" i="7"/>
  <c r="BF248" i="7"/>
  <c r="T248" i="7"/>
  <c r="R248" i="7"/>
  <c r="P248" i="7"/>
  <c r="BI247" i="7"/>
  <c r="BH247" i="7"/>
  <c r="BG247" i="7"/>
  <c r="BF247" i="7"/>
  <c r="T247" i="7"/>
  <c r="R247" i="7"/>
  <c r="P247" i="7"/>
  <c r="BI246" i="7"/>
  <c r="BH246" i="7"/>
  <c r="BG246" i="7"/>
  <c r="BF246" i="7"/>
  <c r="T246" i="7"/>
  <c r="R246" i="7"/>
  <c r="P246" i="7"/>
  <c r="BI245" i="7"/>
  <c r="BH245" i="7"/>
  <c r="BG245" i="7"/>
  <c r="BF245" i="7"/>
  <c r="T245" i="7"/>
  <c r="R245" i="7"/>
  <c r="P245" i="7"/>
  <c r="BI244" i="7"/>
  <c r="BH244" i="7"/>
  <c r="BG244" i="7"/>
  <c r="BF244" i="7"/>
  <c r="T244" i="7"/>
  <c r="R244" i="7"/>
  <c r="P244" i="7"/>
  <c r="BI243" i="7"/>
  <c r="BH243" i="7"/>
  <c r="BG243" i="7"/>
  <c r="BF243" i="7"/>
  <c r="T243" i="7"/>
  <c r="R243" i="7"/>
  <c r="P243" i="7"/>
  <c r="BI242" i="7"/>
  <c r="BH242" i="7"/>
  <c r="BG242" i="7"/>
  <c r="BF242" i="7"/>
  <c r="T242" i="7"/>
  <c r="R242" i="7"/>
  <c r="P242" i="7"/>
  <c r="BI241" i="7"/>
  <c r="BH241" i="7"/>
  <c r="BG241" i="7"/>
  <c r="BF241" i="7"/>
  <c r="T241" i="7"/>
  <c r="R241" i="7"/>
  <c r="P241" i="7"/>
  <c r="BI240" i="7"/>
  <c r="BH240" i="7"/>
  <c r="BG240" i="7"/>
  <c r="BF240" i="7"/>
  <c r="T240" i="7"/>
  <c r="R240" i="7"/>
  <c r="P240" i="7"/>
  <c r="BI239" i="7"/>
  <c r="BH239" i="7"/>
  <c r="BG239" i="7"/>
  <c r="BF239" i="7"/>
  <c r="T239" i="7"/>
  <c r="R239" i="7"/>
  <c r="P239" i="7"/>
  <c r="BI238" i="7"/>
  <c r="BH238" i="7"/>
  <c r="BG238" i="7"/>
  <c r="BF238" i="7"/>
  <c r="T238" i="7"/>
  <c r="R238" i="7"/>
  <c r="P238" i="7"/>
  <c r="BI236" i="7"/>
  <c r="BH236" i="7"/>
  <c r="BG236" i="7"/>
  <c r="BF236" i="7"/>
  <c r="T236" i="7"/>
  <c r="R236" i="7"/>
  <c r="P236" i="7"/>
  <c r="BI235" i="7"/>
  <c r="BH235" i="7"/>
  <c r="BG235" i="7"/>
  <c r="BF235" i="7"/>
  <c r="T235" i="7"/>
  <c r="R235" i="7"/>
  <c r="P235" i="7"/>
  <c r="BI233" i="7"/>
  <c r="BH233" i="7"/>
  <c r="BG233" i="7"/>
  <c r="BF233" i="7"/>
  <c r="T233" i="7"/>
  <c r="R233" i="7"/>
  <c r="P233" i="7"/>
  <c r="BI231" i="7"/>
  <c r="BH231" i="7"/>
  <c r="BG231" i="7"/>
  <c r="BF231" i="7"/>
  <c r="T231" i="7"/>
  <c r="R231" i="7"/>
  <c r="P231" i="7"/>
  <c r="BI229" i="7"/>
  <c r="BH229" i="7"/>
  <c r="BG229" i="7"/>
  <c r="BF229" i="7"/>
  <c r="T229" i="7"/>
  <c r="R229" i="7"/>
  <c r="P229" i="7"/>
  <c r="BI227" i="7"/>
  <c r="BH227" i="7"/>
  <c r="BG227" i="7"/>
  <c r="BF227" i="7"/>
  <c r="T227" i="7"/>
  <c r="R227" i="7"/>
  <c r="P227" i="7"/>
  <c r="BI225" i="7"/>
  <c r="BH225" i="7"/>
  <c r="BG225" i="7"/>
  <c r="BF225" i="7"/>
  <c r="T225" i="7"/>
  <c r="R225" i="7"/>
  <c r="P225" i="7"/>
  <c r="BI223" i="7"/>
  <c r="BH223" i="7"/>
  <c r="BG223" i="7"/>
  <c r="BF223" i="7"/>
  <c r="T223" i="7"/>
  <c r="R223" i="7"/>
  <c r="P223" i="7"/>
  <c r="BI221" i="7"/>
  <c r="BH221" i="7"/>
  <c r="BG221" i="7"/>
  <c r="BF221" i="7"/>
  <c r="T221" i="7"/>
  <c r="R221" i="7"/>
  <c r="P221" i="7"/>
  <c r="BI219" i="7"/>
  <c r="BH219" i="7"/>
  <c r="BG219" i="7"/>
  <c r="BF219" i="7"/>
  <c r="T219" i="7"/>
  <c r="R219" i="7"/>
  <c r="P219" i="7"/>
  <c r="BI217" i="7"/>
  <c r="BH217" i="7"/>
  <c r="BG217" i="7"/>
  <c r="BF217" i="7"/>
  <c r="T217" i="7"/>
  <c r="R217" i="7"/>
  <c r="P217" i="7"/>
  <c r="BI215" i="7"/>
  <c r="BH215" i="7"/>
  <c r="BG215" i="7"/>
  <c r="BF215" i="7"/>
  <c r="T215" i="7"/>
  <c r="R215" i="7"/>
  <c r="P215" i="7"/>
  <c r="BI213" i="7"/>
  <c r="BH213" i="7"/>
  <c r="BG213" i="7"/>
  <c r="BF213" i="7"/>
  <c r="T213" i="7"/>
  <c r="R213" i="7"/>
  <c r="P213"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7" i="7"/>
  <c r="BH197" i="7"/>
  <c r="BG197" i="7"/>
  <c r="BF197" i="7"/>
  <c r="T197" i="7"/>
  <c r="R197" i="7"/>
  <c r="P197" i="7"/>
  <c r="BI195" i="7"/>
  <c r="BH195" i="7"/>
  <c r="BG195" i="7"/>
  <c r="BF195" i="7"/>
  <c r="T195" i="7"/>
  <c r="R195" i="7"/>
  <c r="P195" i="7"/>
  <c r="BI192" i="7"/>
  <c r="BH192" i="7"/>
  <c r="BG192" i="7"/>
  <c r="BF192" i="7"/>
  <c r="T192" i="7"/>
  <c r="R192" i="7"/>
  <c r="P192" i="7"/>
  <c r="BI191" i="7"/>
  <c r="BH191" i="7"/>
  <c r="BG191" i="7"/>
  <c r="BF191" i="7"/>
  <c r="T191" i="7"/>
  <c r="R191" i="7"/>
  <c r="P191"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9" i="7"/>
  <c r="BH159" i="7"/>
  <c r="BG159" i="7"/>
  <c r="BF159" i="7"/>
  <c r="T159" i="7"/>
  <c r="R159" i="7"/>
  <c r="P159"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7" i="7"/>
  <c r="BH147" i="7"/>
  <c r="BG147" i="7"/>
  <c r="BF147" i="7"/>
  <c r="T147" i="7"/>
  <c r="R147" i="7"/>
  <c r="P147" i="7"/>
  <c r="BI144" i="7"/>
  <c r="BH144" i="7"/>
  <c r="BG144" i="7"/>
  <c r="BF144" i="7"/>
  <c r="T144" i="7"/>
  <c r="R144" i="7"/>
  <c r="P144" i="7"/>
  <c r="BI142" i="7"/>
  <c r="BH142" i="7"/>
  <c r="BG142" i="7"/>
  <c r="BF142" i="7"/>
  <c r="T142" i="7"/>
  <c r="R142" i="7"/>
  <c r="P142" i="7"/>
  <c r="BI140" i="7"/>
  <c r="BH140" i="7"/>
  <c r="BG140" i="7"/>
  <c r="BF140" i="7"/>
  <c r="T140" i="7"/>
  <c r="R140" i="7"/>
  <c r="P140" i="7"/>
  <c r="BI137" i="7"/>
  <c r="BH137" i="7"/>
  <c r="BG137" i="7"/>
  <c r="BF137" i="7"/>
  <c r="T137" i="7"/>
  <c r="R137" i="7"/>
  <c r="P137" i="7"/>
  <c r="BI135" i="7"/>
  <c r="BH135" i="7"/>
  <c r="BG135" i="7"/>
  <c r="BF135" i="7"/>
  <c r="T135" i="7"/>
  <c r="R135" i="7"/>
  <c r="P135" i="7"/>
  <c r="F127" i="7"/>
  <c r="E125" i="7"/>
  <c r="F93" i="7"/>
  <c r="E91" i="7"/>
  <c r="J28" i="7"/>
  <c r="E28" i="7"/>
  <c r="J130" i="7" s="1"/>
  <c r="J27" i="7"/>
  <c r="J25" i="7"/>
  <c r="E25" i="7"/>
  <c r="J129" i="7" s="1"/>
  <c r="J24" i="7"/>
  <c r="J22" i="7"/>
  <c r="E22" i="7"/>
  <c r="F96" i="7" s="1"/>
  <c r="J21" i="7"/>
  <c r="J19" i="7"/>
  <c r="E19" i="7"/>
  <c r="F129" i="7" s="1"/>
  <c r="J18" i="7"/>
  <c r="J16" i="7"/>
  <c r="J127" i="7" s="1"/>
  <c r="E7" i="7"/>
  <c r="E85" i="7"/>
  <c r="J41" i="6"/>
  <c r="J40" i="6"/>
  <c r="AY102" i="1" s="1"/>
  <c r="J39" i="6"/>
  <c r="AX102" i="1"/>
  <c r="BI143" i="6"/>
  <c r="BH143" i="6"/>
  <c r="BG143" i="6"/>
  <c r="BF143" i="6"/>
  <c r="T143" i="6"/>
  <c r="R143" i="6"/>
  <c r="P143" i="6"/>
  <c r="BI141" i="6"/>
  <c r="BH141" i="6"/>
  <c r="BG141" i="6"/>
  <c r="BF141" i="6"/>
  <c r="T141" i="6"/>
  <c r="R141" i="6"/>
  <c r="P141" i="6"/>
  <c r="BI137" i="6"/>
  <c r="BH137" i="6"/>
  <c r="BG137" i="6"/>
  <c r="BF137" i="6"/>
  <c r="T137" i="6"/>
  <c r="R137" i="6"/>
  <c r="P137" i="6"/>
  <c r="BI133" i="6"/>
  <c r="BH133" i="6"/>
  <c r="BG133" i="6"/>
  <c r="BF133" i="6"/>
  <c r="T133" i="6"/>
  <c r="R133" i="6"/>
  <c r="P133" i="6"/>
  <c r="BI129" i="6"/>
  <c r="BH129" i="6"/>
  <c r="BG129" i="6"/>
  <c r="BF129" i="6"/>
  <c r="T129" i="6"/>
  <c r="R129" i="6"/>
  <c r="P129" i="6"/>
  <c r="J122" i="6"/>
  <c r="F122" i="6"/>
  <c r="F120" i="6"/>
  <c r="E118" i="6"/>
  <c r="J95" i="6"/>
  <c r="F95" i="6"/>
  <c r="F93" i="6"/>
  <c r="E91" i="6"/>
  <c r="J28" i="6"/>
  <c r="E28" i="6"/>
  <c r="J96" i="6" s="1"/>
  <c r="J27" i="6"/>
  <c r="J22" i="6"/>
  <c r="E22" i="6"/>
  <c r="F123" i="6" s="1"/>
  <c r="J21" i="6"/>
  <c r="J16" i="6"/>
  <c r="J120" i="6"/>
  <c r="E7" i="6"/>
  <c r="E85" i="6"/>
  <c r="J41" i="5"/>
  <c r="J40" i="5"/>
  <c r="AY101" i="1" s="1"/>
  <c r="J39" i="5"/>
  <c r="AX101" i="1" s="1"/>
  <c r="BI317" i="5"/>
  <c r="BH317" i="5"/>
  <c r="BG317" i="5"/>
  <c r="BF317" i="5"/>
  <c r="T317" i="5"/>
  <c r="T316" i="5" s="1"/>
  <c r="T315" i="5" s="1"/>
  <c r="R317" i="5"/>
  <c r="R316" i="5"/>
  <c r="R315" i="5" s="1"/>
  <c r="P317" i="5"/>
  <c r="P316" i="5"/>
  <c r="P315" i="5" s="1"/>
  <c r="BI314" i="5"/>
  <c r="BH314" i="5"/>
  <c r="BG314" i="5"/>
  <c r="BF314" i="5"/>
  <c r="T314" i="5"/>
  <c r="R314" i="5"/>
  <c r="P314" i="5"/>
  <c r="BI313" i="5"/>
  <c r="BH313" i="5"/>
  <c r="BG313" i="5"/>
  <c r="BF313" i="5"/>
  <c r="T313" i="5"/>
  <c r="R313" i="5"/>
  <c r="P313" i="5"/>
  <c r="BI311" i="5"/>
  <c r="BH311" i="5"/>
  <c r="BG311" i="5"/>
  <c r="BF311" i="5"/>
  <c r="T311" i="5"/>
  <c r="R311" i="5"/>
  <c r="P311" i="5"/>
  <c r="BI309" i="5"/>
  <c r="BH309" i="5"/>
  <c r="BG309" i="5"/>
  <c r="BF309" i="5"/>
  <c r="T309" i="5"/>
  <c r="R309" i="5"/>
  <c r="P309" i="5"/>
  <c r="BI307" i="5"/>
  <c r="BH307" i="5"/>
  <c r="BG307" i="5"/>
  <c r="BF307" i="5"/>
  <c r="T307" i="5"/>
  <c r="R307" i="5"/>
  <c r="P307" i="5"/>
  <c r="BI305" i="5"/>
  <c r="BH305" i="5"/>
  <c r="BG305" i="5"/>
  <c r="BF305" i="5"/>
  <c r="T305" i="5"/>
  <c r="R305" i="5"/>
  <c r="P305" i="5"/>
  <c r="BI303" i="5"/>
  <c r="BH303" i="5"/>
  <c r="BG303" i="5"/>
  <c r="BF303" i="5"/>
  <c r="T303" i="5"/>
  <c r="R303" i="5"/>
  <c r="P303" i="5"/>
  <c r="BI302" i="5"/>
  <c r="BH302" i="5"/>
  <c r="BG302" i="5"/>
  <c r="BF302" i="5"/>
  <c r="T302" i="5"/>
  <c r="R302" i="5"/>
  <c r="P302" i="5"/>
  <c r="BI301" i="5"/>
  <c r="BH301" i="5"/>
  <c r="BG301" i="5"/>
  <c r="BF301" i="5"/>
  <c r="T301" i="5"/>
  <c r="R301" i="5"/>
  <c r="P301" i="5"/>
  <c r="BI297" i="5"/>
  <c r="BH297" i="5"/>
  <c r="BG297" i="5"/>
  <c r="BF297" i="5"/>
  <c r="T297" i="5"/>
  <c r="R297" i="5"/>
  <c r="P297" i="5"/>
  <c r="BI292" i="5"/>
  <c r="BH292" i="5"/>
  <c r="BG292" i="5"/>
  <c r="BF292" i="5"/>
  <c r="T292" i="5"/>
  <c r="R292" i="5"/>
  <c r="P292" i="5"/>
  <c r="BI288" i="5"/>
  <c r="BH288" i="5"/>
  <c r="BG288" i="5"/>
  <c r="BF288" i="5"/>
  <c r="T288" i="5"/>
  <c r="R288" i="5"/>
  <c r="P288" i="5"/>
  <c r="BI283" i="5"/>
  <c r="BH283" i="5"/>
  <c r="BG283" i="5"/>
  <c r="BF283" i="5"/>
  <c r="T283" i="5"/>
  <c r="R283" i="5"/>
  <c r="P283" i="5"/>
  <c r="BI282" i="5"/>
  <c r="BH282" i="5"/>
  <c r="BG282" i="5"/>
  <c r="BF282" i="5"/>
  <c r="T282" i="5"/>
  <c r="R282" i="5"/>
  <c r="P282" i="5"/>
  <c r="BI276" i="5"/>
  <c r="BH276" i="5"/>
  <c r="BG276" i="5"/>
  <c r="BF276" i="5"/>
  <c r="T276" i="5"/>
  <c r="R276" i="5"/>
  <c r="P276" i="5"/>
  <c r="BI270" i="5"/>
  <c r="BH270" i="5"/>
  <c r="BG270" i="5"/>
  <c r="BF270" i="5"/>
  <c r="T270" i="5"/>
  <c r="R270" i="5"/>
  <c r="P270" i="5"/>
  <c r="BI265" i="5"/>
  <c r="BH265" i="5"/>
  <c r="BG265" i="5"/>
  <c r="BF265" i="5"/>
  <c r="T265" i="5"/>
  <c r="R265" i="5"/>
  <c r="P265" i="5"/>
  <c r="BI264" i="5"/>
  <c r="BH264" i="5"/>
  <c r="BG264" i="5"/>
  <c r="BF264" i="5"/>
  <c r="T264" i="5"/>
  <c r="R264" i="5"/>
  <c r="P264" i="5"/>
  <c r="BI257" i="5"/>
  <c r="BH257" i="5"/>
  <c r="BG257" i="5"/>
  <c r="BF257" i="5"/>
  <c r="T257" i="5"/>
  <c r="R257" i="5"/>
  <c r="P257" i="5"/>
  <c r="BI256" i="5"/>
  <c r="BH256" i="5"/>
  <c r="BG256" i="5"/>
  <c r="BF256" i="5"/>
  <c r="T256" i="5"/>
  <c r="R256" i="5"/>
  <c r="P256" i="5"/>
  <c r="BI255" i="5"/>
  <c r="BH255" i="5"/>
  <c r="BG255" i="5"/>
  <c r="BF255" i="5"/>
  <c r="T255" i="5"/>
  <c r="R255" i="5"/>
  <c r="P255" i="5"/>
  <c r="BI248" i="5"/>
  <c r="BH248" i="5"/>
  <c r="BG248" i="5"/>
  <c r="BF248" i="5"/>
  <c r="T248" i="5"/>
  <c r="R248" i="5"/>
  <c r="P248" i="5"/>
  <c r="BI241" i="5"/>
  <c r="BH241" i="5"/>
  <c r="BG241" i="5"/>
  <c r="BF241" i="5"/>
  <c r="T241" i="5"/>
  <c r="R241" i="5"/>
  <c r="P241" i="5"/>
  <c r="BI236" i="5"/>
  <c r="BH236" i="5"/>
  <c r="BG236" i="5"/>
  <c r="BF236" i="5"/>
  <c r="T236" i="5"/>
  <c r="R236" i="5"/>
  <c r="P236" i="5"/>
  <c r="BI235" i="5"/>
  <c r="BH235" i="5"/>
  <c r="BG235" i="5"/>
  <c r="BF235" i="5"/>
  <c r="T235" i="5"/>
  <c r="R235" i="5"/>
  <c r="P235" i="5"/>
  <c r="BI234" i="5"/>
  <c r="BH234" i="5"/>
  <c r="BG234" i="5"/>
  <c r="BF234" i="5"/>
  <c r="T234" i="5"/>
  <c r="R234" i="5"/>
  <c r="P234" i="5"/>
  <c r="BI228" i="5"/>
  <c r="BH228" i="5"/>
  <c r="BG228" i="5"/>
  <c r="BF228" i="5"/>
  <c r="T228" i="5"/>
  <c r="R228" i="5"/>
  <c r="P228" i="5"/>
  <c r="BI227" i="5"/>
  <c r="BH227" i="5"/>
  <c r="BG227" i="5"/>
  <c r="BF227" i="5"/>
  <c r="T227" i="5"/>
  <c r="R227" i="5"/>
  <c r="P227" i="5"/>
  <c r="BI219" i="5"/>
  <c r="BH219" i="5"/>
  <c r="BG219" i="5"/>
  <c r="BF219" i="5"/>
  <c r="T219" i="5"/>
  <c r="R219" i="5"/>
  <c r="P219" i="5"/>
  <c r="BI212" i="5"/>
  <c r="BH212" i="5"/>
  <c r="BG212" i="5"/>
  <c r="BF212" i="5"/>
  <c r="T212" i="5"/>
  <c r="R212" i="5"/>
  <c r="P212" i="5"/>
  <c r="BI206" i="5"/>
  <c r="BH206" i="5"/>
  <c r="BG206" i="5"/>
  <c r="BF206" i="5"/>
  <c r="T206" i="5"/>
  <c r="R206" i="5"/>
  <c r="P206" i="5"/>
  <c r="BI205" i="5"/>
  <c r="BH205" i="5"/>
  <c r="BG205" i="5"/>
  <c r="BF205" i="5"/>
  <c r="T205" i="5"/>
  <c r="R205" i="5"/>
  <c r="P205" i="5"/>
  <c r="BI204" i="5"/>
  <c r="BH204" i="5"/>
  <c r="BG204" i="5"/>
  <c r="BF204" i="5"/>
  <c r="T204" i="5"/>
  <c r="R204" i="5"/>
  <c r="P204" i="5"/>
  <c r="BI199" i="5"/>
  <c r="BH199" i="5"/>
  <c r="BG199" i="5"/>
  <c r="BF199" i="5"/>
  <c r="T199" i="5"/>
  <c r="R199" i="5"/>
  <c r="P199" i="5"/>
  <c r="BI194" i="5"/>
  <c r="BH194" i="5"/>
  <c r="BG194" i="5"/>
  <c r="BF194" i="5"/>
  <c r="T194" i="5"/>
  <c r="R194" i="5"/>
  <c r="P194" i="5"/>
  <c r="BI187" i="5"/>
  <c r="BH187" i="5"/>
  <c r="BG187" i="5"/>
  <c r="BF187" i="5"/>
  <c r="T187" i="5"/>
  <c r="R187" i="5"/>
  <c r="P187" i="5"/>
  <c r="BI179" i="5"/>
  <c r="BH179" i="5"/>
  <c r="BG179" i="5"/>
  <c r="BF179" i="5"/>
  <c r="T179" i="5"/>
  <c r="R179" i="5"/>
  <c r="P179" i="5"/>
  <c r="BI174" i="5"/>
  <c r="BH174" i="5"/>
  <c r="BG174" i="5"/>
  <c r="BF174" i="5"/>
  <c r="T174" i="5"/>
  <c r="R174" i="5"/>
  <c r="P174" i="5"/>
  <c r="BI169" i="5"/>
  <c r="BH169" i="5"/>
  <c r="BG169" i="5"/>
  <c r="BF169" i="5"/>
  <c r="T169" i="5"/>
  <c r="R169" i="5"/>
  <c r="P169" i="5"/>
  <c r="BI167" i="5"/>
  <c r="BH167" i="5"/>
  <c r="BG167" i="5"/>
  <c r="BF167" i="5"/>
  <c r="T167" i="5"/>
  <c r="R167" i="5"/>
  <c r="P167" i="5"/>
  <c r="BI158" i="5"/>
  <c r="BH158" i="5"/>
  <c r="BG158" i="5"/>
  <c r="BF158" i="5"/>
  <c r="T158" i="5"/>
  <c r="R158" i="5"/>
  <c r="P158" i="5"/>
  <c r="BI150" i="5"/>
  <c r="BH150" i="5"/>
  <c r="BG150" i="5"/>
  <c r="BF150" i="5"/>
  <c r="T150" i="5"/>
  <c r="R150" i="5"/>
  <c r="P150" i="5"/>
  <c r="BI145" i="5"/>
  <c r="BH145" i="5"/>
  <c r="BG145" i="5"/>
  <c r="BF145" i="5"/>
  <c r="T145" i="5"/>
  <c r="R145" i="5"/>
  <c r="P145" i="5"/>
  <c r="BI144" i="5"/>
  <c r="BH144" i="5"/>
  <c r="BG144" i="5"/>
  <c r="BF144" i="5"/>
  <c r="T144" i="5"/>
  <c r="R144" i="5"/>
  <c r="P144" i="5"/>
  <c r="BI140" i="5"/>
  <c r="BH140" i="5"/>
  <c r="BG140" i="5"/>
  <c r="BF140" i="5"/>
  <c r="T140" i="5"/>
  <c r="R140" i="5"/>
  <c r="P140" i="5"/>
  <c r="BI135" i="5"/>
  <c r="BH135" i="5"/>
  <c r="BG135" i="5"/>
  <c r="BF135" i="5"/>
  <c r="T135" i="5"/>
  <c r="R135" i="5"/>
  <c r="P135" i="5"/>
  <c r="J128" i="5"/>
  <c r="F128" i="5"/>
  <c r="F126" i="5"/>
  <c r="E124" i="5"/>
  <c r="J95" i="5"/>
  <c r="F95" i="5"/>
  <c r="F93" i="5"/>
  <c r="E91" i="5"/>
  <c r="J28" i="5"/>
  <c r="E28" i="5"/>
  <c r="J96" i="5" s="1"/>
  <c r="J27" i="5"/>
  <c r="J22" i="5"/>
  <c r="E22" i="5"/>
  <c r="F129" i="5" s="1"/>
  <c r="J21" i="5"/>
  <c r="J16" i="5"/>
  <c r="J93" i="5"/>
  <c r="E7" i="5"/>
  <c r="E118" i="5"/>
  <c r="J41" i="4"/>
  <c r="J40" i="4"/>
  <c r="AY100" i="1"/>
  <c r="J39" i="4"/>
  <c r="AX100" i="1" s="1"/>
  <c r="BI1659" i="4"/>
  <c r="BH1659" i="4"/>
  <c r="BG1659" i="4"/>
  <c r="BF1659" i="4"/>
  <c r="T1659" i="4"/>
  <c r="R1659" i="4"/>
  <c r="P1659" i="4"/>
  <c r="BI1658" i="4"/>
  <c r="BH1658" i="4"/>
  <c r="BG1658" i="4"/>
  <c r="BF1658" i="4"/>
  <c r="T1658" i="4"/>
  <c r="R1658" i="4"/>
  <c r="P1658" i="4"/>
  <c r="BI1657" i="4"/>
  <c r="BH1657" i="4"/>
  <c r="BG1657" i="4"/>
  <c r="BF1657" i="4"/>
  <c r="T1657" i="4"/>
  <c r="R1657" i="4"/>
  <c r="P1657" i="4"/>
  <c r="BI1656" i="4"/>
  <c r="BH1656" i="4"/>
  <c r="BG1656" i="4"/>
  <c r="BF1656" i="4"/>
  <c r="T1656" i="4"/>
  <c r="R1656" i="4"/>
  <c r="P1656" i="4"/>
  <c r="BI1655" i="4"/>
  <c r="BH1655" i="4"/>
  <c r="BG1655" i="4"/>
  <c r="BF1655" i="4"/>
  <c r="T1655" i="4"/>
  <c r="R1655" i="4"/>
  <c r="P1655" i="4"/>
  <c r="BI1654" i="4"/>
  <c r="BH1654" i="4"/>
  <c r="BG1654" i="4"/>
  <c r="BF1654" i="4"/>
  <c r="T1654" i="4"/>
  <c r="R1654" i="4"/>
  <c r="P1654" i="4"/>
  <c r="BI1653" i="4"/>
  <c r="BH1653" i="4"/>
  <c r="BG1653" i="4"/>
  <c r="BF1653" i="4"/>
  <c r="T1653" i="4"/>
  <c r="R1653" i="4"/>
  <c r="P1653" i="4"/>
  <c r="BI1650" i="4"/>
  <c r="BH1650" i="4"/>
  <c r="BG1650" i="4"/>
  <c r="BF1650" i="4"/>
  <c r="T1650" i="4"/>
  <c r="R1650" i="4"/>
  <c r="P1650" i="4"/>
  <c r="BI1648" i="4"/>
  <c r="BH1648" i="4"/>
  <c r="BG1648" i="4"/>
  <c r="BF1648" i="4"/>
  <c r="T1648" i="4"/>
  <c r="R1648" i="4"/>
  <c r="P1648" i="4"/>
  <c r="BI1646" i="4"/>
  <c r="BH1646" i="4"/>
  <c r="BG1646" i="4"/>
  <c r="BF1646" i="4"/>
  <c r="T1646" i="4"/>
  <c r="R1646" i="4"/>
  <c r="P1646" i="4"/>
  <c r="BI1644" i="4"/>
  <c r="BH1644" i="4"/>
  <c r="BG1644" i="4"/>
  <c r="BF1644" i="4"/>
  <c r="T1644" i="4"/>
  <c r="R1644" i="4"/>
  <c r="P1644" i="4"/>
  <c r="BI1642" i="4"/>
  <c r="BH1642" i="4"/>
  <c r="BG1642" i="4"/>
  <c r="BF1642" i="4"/>
  <c r="T1642" i="4"/>
  <c r="R1642" i="4"/>
  <c r="P1642" i="4"/>
  <c r="BI1640" i="4"/>
  <c r="BH1640" i="4"/>
  <c r="BG1640" i="4"/>
  <c r="BF1640" i="4"/>
  <c r="T1640" i="4"/>
  <c r="R1640" i="4"/>
  <c r="P1640" i="4"/>
  <c r="BI1638" i="4"/>
  <c r="BH1638" i="4"/>
  <c r="BG1638" i="4"/>
  <c r="BF1638" i="4"/>
  <c r="T1638" i="4"/>
  <c r="R1638" i="4"/>
  <c r="P1638" i="4"/>
  <c r="BI1636" i="4"/>
  <c r="BH1636" i="4"/>
  <c r="BG1636" i="4"/>
  <c r="BF1636" i="4"/>
  <c r="T1636" i="4"/>
  <c r="R1636" i="4"/>
  <c r="P1636" i="4"/>
  <c r="BI1634" i="4"/>
  <c r="BH1634" i="4"/>
  <c r="BG1634" i="4"/>
  <c r="BF1634" i="4"/>
  <c r="T1634" i="4"/>
  <c r="R1634" i="4"/>
  <c r="P1634" i="4"/>
  <c r="BI1632" i="4"/>
  <c r="BH1632" i="4"/>
  <c r="BG1632" i="4"/>
  <c r="BF1632" i="4"/>
  <c r="T1632" i="4"/>
  <c r="R1632" i="4"/>
  <c r="P1632" i="4"/>
  <c r="BI1630" i="4"/>
  <c r="BH1630" i="4"/>
  <c r="BG1630" i="4"/>
  <c r="BF1630" i="4"/>
  <c r="T1630" i="4"/>
  <c r="R1630" i="4"/>
  <c r="P1630" i="4"/>
  <c r="BI1628" i="4"/>
  <c r="BH1628" i="4"/>
  <c r="BG1628" i="4"/>
  <c r="BF1628" i="4"/>
  <c r="T1628" i="4"/>
  <c r="R1628" i="4"/>
  <c r="P1628" i="4"/>
  <c r="BI1626" i="4"/>
  <c r="BH1626" i="4"/>
  <c r="BG1626" i="4"/>
  <c r="BF1626" i="4"/>
  <c r="T1626" i="4"/>
  <c r="R1626" i="4"/>
  <c r="P1626" i="4"/>
  <c r="BI1624" i="4"/>
  <c r="BH1624" i="4"/>
  <c r="BG1624" i="4"/>
  <c r="BF1624" i="4"/>
  <c r="T1624" i="4"/>
  <c r="R1624" i="4"/>
  <c r="P1624" i="4"/>
  <c r="BI1621" i="4"/>
  <c r="BH1621" i="4"/>
  <c r="BG1621" i="4"/>
  <c r="BF1621" i="4"/>
  <c r="T1621" i="4"/>
  <c r="R1621" i="4"/>
  <c r="P1621" i="4"/>
  <c r="BI1619" i="4"/>
  <c r="BH1619" i="4"/>
  <c r="BG1619" i="4"/>
  <c r="BF1619" i="4"/>
  <c r="T1619" i="4"/>
  <c r="R1619" i="4"/>
  <c r="P1619" i="4"/>
  <c r="BI1617" i="4"/>
  <c r="BH1617" i="4"/>
  <c r="BG1617" i="4"/>
  <c r="BF1617" i="4"/>
  <c r="T1617" i="4"/>
  <c r="R1617" i="4"/>
  <c r="P1617" i="4"/>
  <c r="BI1615" i="4"/>
  <c r="BH1615" i="4"/>
  <c r="BG1615" i="4"/>
  <c r="BF1615" i="4"/>
  <c r="T1615" i="4"/>
  <c r="R1615" i="4"/>
  <c r="P1615" i="4"/>
  <c r="BI1607" i="4"/>
  <c r="BH1607" i="4"/>
  <c r="BG1607" i="4"/>
  <c r="BF1607" i="4"/>
  <c r="T1607" i="4"/>
  <c r="R1607" i="4"/>
  <c r="P1607" i="4"/>
  <c r="BI1601" i="4"/>
  <c r="BH1601" i="4"/>
  <c r="BG1601" i="4"/>
  <c r="BF1601" i="4"/>
  <c r="T1601" i="4"/>
  <c r="R1601" i="4"/>
  <c r="P1601" i="4"/>
  <c r="BI1599" i="4"/>
  <c r="BH1599" i="4"/>
  <c r="BG1599" i="4"/>
  <c r="BF1599" i="4"/>
  <c r="T1599" i="4"/>
  <c r="R1599" i="4"/>
  <c r="P1599" i="4"/>
  <c r="BI1597" i="4"/>
  <c r="BH1597" i="4"/>
  <c r="BG1597" i="4"/>
  <c r="BF1597" i="4"/>
  <c r="T1597" i="4"/>
  <c r="R1597" i="4"/>
  <c r="P1597" i="4"/>
  <c r="BI1595" i="4"/>
  <c r="BH1595" i="4"/>
  <c r="BG1595" i="4"/>
  <c r="BF1595" i="4"/>
  <c r="T1595" i="4"/>
  <c r="R1595" i="4"/>
  <c r="P1595" i="4"/>
  <c r="BI1587" i="4"/>
  <c r="BH1587" i="4"/>
  <c r="BG1587" i="4"/>
  <c r="BF1587" i="4"/>
  <c r="T1587" i="4"/>
  <c r="R1587" i="4"/>
  <c r="P1587" i="4"/>
  <c r="BI1582" i="4"/>
  <c r="BH1582" i="4"/>
  <c r="BG1582" i="4"/>
  <c r="BF1582" i="4"/>
  <c r="T1582" i="4"/>
  <c r="R1582" i="4"/>
  <c r="P1582" i="4"/>
  <c r="BI1580" i="4"/>
  <c r="BH1580" i="4"/>
  <c r="BG1580" i="4"/>
  <c r="BF1580" i="4"/>
  <c r="T1580" i="4"/>
  <c r="R1580" i="4"/>
  <c r="P1580" i="4"/>
  <c r="BI1579" i="4"/>
  <c r="BH1579" i="4"/>
  <c r="BG1579" i="4"/>
  <c r="BF1579" i="4"/>
  <c r="T1579" i="4"/>
  <c r="R1579" i="4"/>
  <c r="P1579" i="4"/>
  <c r="BI1577" i="4"/>
  <c r="BH1577" i="4"/>
  <c r="BG1577" i="4"/>
  <c r="BF1577" i="4"/>
  <c r="T1577" i="4"/>
  <c r="R1577" i="4"/>
  <c r="P1577" i="4"/>
  <c r="BI1576" i="4"/>
  <c r="BH1576" i="4"/>
  <c r="BG1576" i="4"/>
  <c r="BF1576" i="4"/>
  <c r="T1576" i="4"/>
  <c r="R1576" i="4"/>
  <c r="P1576" i="4"/>
  <c r="BI1572" i="4"/>
  <c r="BH1572" i="4"/>
  <c r="BG1572" i="4"/>
  <c r="BF1572" i="4"/>
  <c r="T1572" i="4"/>
  <c r="R1572" i="4"/>
  <c r="P1572" i="4"/>
  <c r="BI1550" i="4"/>
  <c r="BH1550" i="4"/>
  <c r="BG1550" i="4"/>
  <c r="BF1550" i="4"/>
  <c r="T1550" i="4"/>
  <c r="R1550" i="4"/>
  <c r="P1550" i="4"/>
  <c r="BI1548" i="4"/>
  <c r="BH1548" i="4"/>
  <c r="BG1548" i="4"/>
  <c r="BF1548" i="4"/>
  <c r="T1548" i="4"/>
  <c r="R1548" i="4"/>
  <c r="P1548" i="4"/>
  <c r="BI1546" i="4"/>
  <c r="BH1546" i="4"/>
  <c r="BG1546" i="4"/>
  <c r="BF1546" i="4"/>
  <c r="T1546" i="4"/>
  <c r="R1546" i="4"/>
  <c r="P1546" i="4"/>
  <c r="BI1543" i="4"/>
  <c r="BH1543" i="4"/>
  <c r="BG1543" i="4"/>
  <c r="BF1543" i="4"/>
  <c r="T1543" i="4"/>
  <c r="R1543" i="4"/>
  <c r="P1543" i="4"/>
  <c r="BI1536" i="4"/>
  <c r="BH1536" i="4"/>
  <c r="BG1536" i="4"/>
  <c r="BF1536" i="4"/>
  <c r="T1536" i="4"/>
  <c r="R1536" i="4"/>
  <c r="P1536" i="4"/>
  <c r="BI1534" i="4"/>
  <c r="BH1534" i="4"/>
  <c r="BG1534" i="4"/>
  <c r="BF1534" i="4"/>
  <c r="T1534" i="4"/>
  <c r="R1534" i="4"/>
  <c r="P1534" i="4"/>
  <c r="BI1532" i="4"/>
  <c r="BH1532" i="4"/>
  <c r="BG1532" i="4"/>
  <c r="BF1532" i="4"/>
  <c r="T1532" i="4"/>
  <c r="R1532" i="4"/>
  <c r="P1532" i="4"/>
  <c r="BI1529" i="4"/>
  <c r="BH1529" i="4"/>
  <c r="BG1529" i="4"/>
  <c r="BF1529" i="4"/>
  <c r="T1529" i="4"/>
  <c r="R1529" i="4"/>
  <c r="P1529" i="4"/>
  <c r="BI1522" i="4"/>
  <c r="BH1522" i="4"/>
  <c r="BG1522" i="4"/>
  <c r="BF1522" i="4"/>
  <c r="T1522" i="4"/>
  <c r="R1522" i="4"/>
  <c r="P1522" i="4"/>
  <c r="BI1518" i="4"/>
  <c r="BH1518" i="4"/>
  <c r="BG1518" i="4"/>
  <c r="BF1518" i="4"/>
  <c r="T1518" i="4"/>
  <c r="R1518" i="4"/>
  <c r="P1518" i="4"/>
  <c r="BI1511" i="4"/>
  <c r="BH1511" i="4"/>
  <c r="BG1511" i="4"/>
  <c r="BF1511" i="4"/>
  <c r="T1511" i="4"/>
  <c r="R1511" i="4"/>
  <c r="P1511" i="4"/>
  <c r="BI1505" i="4"/>
  <c r="BH1505" i="4"/>
  <c r="BG1505" i="4"/>
  <c r="BF1505" i="4"/>
  <c r="T1505" i="4"/>
  <c r="R1505" i="4"/>
  <c r="P1505" i="4"/>
  <c r="BI1503" i="4"/>
  <c r="BH1503" i="4"/>
  <c r="BG1503" i="4"/>
  <c r="BF1503" i="4"/>
  <c r="T1503" i="4"/>
  <c r="R1503" i="4"/>
  <c r="P1503" i="4"/>
  <c r="BI1492" i="4"/>
  <c r="BH1492" i="4"/>
  <c r="BG1492" i="4"/>
  <c r="BF1492" i="4"/>
  <c r="T1492" i="4"/>
  <c r="R1492" i="4"/>
  <c r="P1492" i="4"/>
  <c r="BI1490" i="4"/>
  <c r="BH1490" i="4"/>
  <c r="BG1490" i="4"/>
  <c r="BF1490" i="4"/>
  <c r="T1490" i="4"/>
  <c r="R1490" i="4"/>
  <c r="P1490" i="4"/>
  <c r="BI1483" i="4"/>
  <c r="BH1483" i="4"/>
  <c r="BG1483" i="4"/>
  <c r="BF1483" i="4"/>
  <c r="T1483" i="4"/>
  <c r="R1483" i="4"/>
  <c r="P1483" i="4"/>
  <c r="BI1477" i="4"/>
  <c r="BH1477" i="4"/>
  <c r="BG1477" i="4"/>
  <c r="BF1477" i="4"/>
  <c r="T1477" i="4"/>
  <c r="R1477" i="4"/>
  <c r="P1477" i="4"/>
  <c r="BI1461" i="4"/>
  <c r="BH1461" i="4"/>
  <c r="BG1461" i="4"/>
  <c r="BF1461" i="4"/>
  <c r="T1461" i="4"/>
  <c r="R1461" i="4"/>
  <c r="P1461" i="4"/>
  <c r="BI1458" i="4"/>
  <c r="BH1458" i="4"/>
  <c r="BG1458" i="4"/>
  <c r="BF1458" i="4"/>
  <c r="T1458" i="4"/>
  <c r="R1458" i="4"/>
  <c r="P1458" i="4"/>
  <c r="BI1447" i="4"/>
  <c r="BH1447" i="4"/>
  <c r="BG1447" i="4"/>
  <c r="BF1447" i="4"/>
  <c r="T1447" i="4"/>
  <c r="R1447" i="4"/>
  <c r="P1447" i="4"/>
  <c r="BI1442" i="4"/>
  <c r="BH1442" i="4"/>
  <c r="BG1442" i="4"/>
  <c r="BF1442" i="4"/>
  <c r="T1442" i="4"/>
  <c r="R1442" i="4"/>
  <c r="P1442" i="4"/>
  <c r="BI1437" i="4"/>
  <c r="BH1437" i="4"/>
  <c r="BG1437" i="4"/>
  <c r="BF1437" i="4"/>
  <c r="T1437" i="4"/>
  <c r="R1437" i="4"/>
  <c r="P1437" i="4"/>
  <c r="BI1432" i="4"/>
  <c r="BH1432" i="4"/>
  <c r="BG1432" i="4"/>
  <c r="BF1432" i="4"/>
  <c r="T1432" i="4"/>
  <c r="R1432" i="4"/>
  <c r="P1432" i="4"/>
  <c r="BI1430" i="4"/>
  <c r="BH1430" i="4"/>
  <c r="BG1430" i="4"/>
  <c r="BF1430" i="4"/>
  <c r="T1430" i="4"/>
  <c r="R1430" i="4"/>
  <c r="P1430" i="4"/>
  <c r="BI1428" i="4"/>
  <c r="BH1428" i="4"/>
  <c r="BG1428" i="4"/>
  <c r="BF1428" i="4"/>
  <c r="T1428" i="4"/>
  <c r="R1428" i="4"/>
  <c r="P1428" i="4"/>
  <c r="BI1426" i="4"/>
  <c r="BH1426" i="4"/>
  <c r="BG1426" i="4"/>
  <c r="BF1426" i="4"/>
  <c r="T1426" i="4"/>
  <c r="R1426" i="4"/>
  <c r="P1426" i="4"/>
  <c r="BI1423" i="4"/>
  <c r="BH1423" i="4"/>
  <c r="BG1423" i="4"/>
  <c r="BF1423" i="4"/>
  <c r="T1423" i="4"/>
  <c r="R1423" i="4"/>
  <c r="P1423" i="4"/>
  <c r="BI1412" i="4"/>
  <c r="BH1412" i="4"/>
  <c r="BG1412" i="4"/>
  <c r="BF1412" i="4"/>
  <c r="T1412" i="4"/>
  <c r="R1412" i="4"/>
  <c r="P1412" i="4"/>
  <c r="BI1402" i="4"/>
  <c r="BH1402" i="4"/>
  <c r="BG1402" i="4"/>
  <c r="BF1402" i="4"/>
  <c r="T1402" i="4"/>
  <c r="R1402" i="4"/>
  <c r="P1402" i="4"/>
  <c r="BI1392" i="4"/>
  <c r="BH1392" i="4"/>
  <c r="BG1392" i="4"/>
  <c r="BF1392" i="4"/>
  <c r="T1392" i="4"/>
  <c r="R1392" i="4"/>
  <c r="P1392" i="4"/>
  <c r="BI1382" i="4"/>
  <c r="BH1382" i="4"/>
  <c r="BG1382" i="4"/>
  <c r="BF1382" i="4"/>
  <c r="T1382" i="4"/>
  <c r="R1382" i="4"/>
  <c r="P1382" i="4"/>
  <c r="BI1380" i="4"/>
  <c r="BH1380" i="4"/>
  <c r="BG1380" i="4"/>
  <c r="BF1380" i="4"/>
  <c r="T1380" i="4"/>
  <c r="R1380" i="4"/>
  <c r="P1380" i="4"/>
  <c r="BI1379" i="4"/>
  <c r="BH1379" i="4"/>
  <c r="BG1379" i="4"/>
  <c r="BF1379" i="4"/>
  <c r="T1379" i="4"/>
  <c r="R1379" i="4"/>
  <c r="P1379" i="4"/>
  <c r="BI1378" i="4"/>
  <c r="BH1378" i="4"/>
  <c r="BG1378" i="4"/>
  <c r="BF1378" i="4"/>
  <c r="T1378" i="4"/>
  <c r="R1378" i="4"/>
  <c r="P1378" i="4"/>
  <c r="BI1374" i="4"/>
  <c r="BH1374" i="4"/>
  <c r="BG1374" i="4"/>
  <c r="BF1374" i="4"/>
  <c r="T1374" i="4"/>
  <c r="R1374" i="4"/>
  <c r="P1374" i="4"/>
  <c r="BI1372" i="4"/>
  <c r="BH1372" i="4"/>
  <c r="BG1372" i="4"/>
  <c r="BF1372" i="4"/>
  <c r="T1372" i="4"/>
  <c r="R1372" i="4"/>
  <c r="P1372" i="4"/>
  <c r="BI1370" i="4"/>
  <c r="BH1370" i="4"/>
  <c r="BG1370" i="4"/>
  <c r="BF1370" i="4"/>
  <c r="T1370" i="4"/>
  <c r="R1370" i="4"/>
  <c r="P1370" i="4"/>
  <c r="BI1368" i="4"/>
  <c r="BH1368" i="4"/>
  <c r="BG1368" i="4"/>
  <c r="BF1368" i="4"/>
  <c r="T1368" i="4"/>
  <c r="R1368" i="4"/>
  <c r="P1368" i="4"/>
  <c r="BI1366" i="4"/>
  <c r="BH1366" i="4"/>
  <c r="BG1366" i="4"/>
  <c r="BF1366" i="4"/>
  <c r="T1366" i="4"/>
  <c r="R1366" i="4"/>
  <c r="P1366" i="4"/>
  <c r="BI1364" i="4"/>
  <c r="BH1364" i="4"/>
  <c r="BG1364" i="4"/>
  <c r="BF1364" i="4"/>
  <c r="T1364" i="4"/>
  <c r="R1364" i="4"/>
  <c r="P1364" i="4"/>
  <c r="BI1362" i="4"/>
  <c r="BH1362" i="4"/>
  <c r="BG1362" i="4"/>
  <c r="BF1362" i="4"/>
  <c r="T1362" i="4"/>
  <c r="R1362" i="4"/>
  <c r="P1362" i="4"/>
  <c r="BI1360" i="4"/>
  <c r="BH1360" i="4"/>
  <c r="BG1360" i="4"/>
  <c r="BF1360" i="4"/>
  <c r="T1360" i="4"/>
  <c r="R1360" i="4"/>
  <c r="P1360" i="4"/>
  <c r="BI1358" i="4"/>
  <c r="BH1358" i="4"/>
  <c r="BG1358" i="4"/>
  <c r="BF1358" i="4"/>
  <c r="T1358" i="4"/>
  <c r="R1358" i="4"/>
  <c r="P1358" i="4"/>
  <c r="BI1356" i="4"/>
  <c r="BH1356" i="4"/>
  <c r="BG1356" i="4"/>
  <c r="BF1356" i="4"/>
  <c r="T1356" i="4"/>
  <c r="R1356" i="4"/>
  <c r="P1356" i="4"/>
  <c r="BI1354" i="4"/>
  <c r="BH1354" i="4"/>
  <c r="BG1354" i="4"/>
  <c r="BF1354" i="4"/>
  <c r="T1354" i="4"/>
  <c r="R1354" i="4"/>
  <c r="P1354" i="4"/>
  <c r="BI1352" i="4"/>
  <c r="BH1352" i="4"/>
  <c r="BG1352" i="4"/>
  <c r="BF1352" i="4"/>
  <c r="T1352" i="4"/>
  <c r="R1352" i="4"/>
  <c r="P1352" i="4"/>
  <c r="BI1350" i="4"/>
  <c r="BH1350" i="4"/>
  <c r="BG1350" i="4"/>
  <c r="BF1350" i="4"/>
  <c r="T1350" i="4"/>
  <c r="R1350" i="4"/>
  <c r="P1350" i="4"/>
  <c r="BI1348" i="4"/>
  <c r="BH1348" i="4"/>
  <c r="BG1348" i="4"/>
  <c r="BF1348" i="4"/>
  <c r="T1348" i="4"/>
  <c r="R1348" i="4"/>
  <c r="P1348" i="4"/>
  <c r="BI1346" i="4"/>
  <c r="BH1346" i="4"/>
  <c r="BG1346" i="4"/>
  <c r="BF1346" i="4"/>
  <c r="T1346" i="4"/>
  <c r="R1346" i="4"/>
  <c r="P1346" i="4"/>
  <c r="BI1344" i="4"/>
  <c r="BH1344" i="4"/>
  <c r="BG1344" i="4"/>
  <c r="BF1344" i="4"/>
  <c r="T1344" i="4"/>
  <c r="R1344" i="4"/>
  <c r="P1344" i="4"/>
  <c r="BI1342" i="4"/>
  <c r="BH1342" i="4"/>
  <c r="BG1342" i="4"/>
  <c r="BF1342" i="4"/>
  <c r="T1342" i="4"/>
  <c r="R1342" i="4"/>
  <c r="P1342" i="4"/>
  <c r="BI1340" i="4"/>
  <c r="BH1340" i="4"/>
  <c r="BG1340" i="4"/>
  <c r="BF1340" i="4"/>
  <c r="T1340" i="4"/>
  <c r="R1340" i="4"/>
  <c r="P1340" i="4"/>
  <c r="BI1338" i="4"/>
  <c r="BH1338" i="4"/>
  <c r="BG1338" i="4"/>
  <c r="BF1338" i="4"/>
  <c r="T1338" i="4"/>
  <c r="R1338" i="4"/>
  <c r="P1338" i="4"/>
  <c r="BI1336" i="4"/>
  <c r="BH1336" i="4"/>
  <c r="BG1336" i="4"/>
  <c r="BF1336" i="4"/>
  <c r="T1336" i="4"/>
  <c r="R1336" i="4"/>
  <c r="P1336" i="4"/>
  <c r="BI1334" i="4"/>
  <c r="BH1334" i="4"/>
  <c r="BG1334" i="4"/>
  <c r="BF1334" i="4"/>
  <c r="T1334" i="4"/>
  <c r="R1334" i="4"/>
  <c r="P1334" i="4"/>
  <c r="BI1332" i="4"/>
  <c r="BH1332" i="4"/>
  <c r="BG1332" i="4"/>
  <c r="BF1332" i="4"/>
  <c r="T1332" i="4"/>
  <c r="R1332" i="4"/>
  <c r="P1332" i="4"/>
  <c r="BI1330" i="4"/>
  <c r="BH1330" i="4"/>
  <c r="BG1330" i="4"/>
  <c r="BF1330" i="4"/>
  <c r="T1330" i="4"/>
  <c r="R1330" i="4"/>
  <c r="P1330" i="4"/>
  <c r="BI1328" i="4"/>
  <c r="BH1328" i="4"/>
  <c r="BG1328" i="4"/>
  <c r="BF1328" i="4"/>
  <c r="T1328" i="4"/>
  <c r="R1328" i="4"/>
  <c r="P1328" i="4"/>
  <c r="BI1326" i="4"/>
  <c r="BH1326" i="4"/>
  <c r="BG1326" i="4"/>
  <c r="BF1326" i="4"/>
  <c r="T1326" i="4"/>
  <c r="R1326" i="4"/>
  <c r="P1326" i="4"/>
  <c r="BI1324" i="4"/>
  <c r="BH1324" i="4"/>
  <c r="BG1324" i="4"/>
  <c r="BF1324" i="4"/>
  <c r="T1324" i="4"/>
  <c r="R1324" i="4"/>
  <c r="P1324" i="4"/>
  <c r="BI1322" i="4"/>
  <c r="BH1322" i="4"/>
  <c r="BG1322" i="4"/>
  <c r="BF1322" i="4"/>
  <c r="T1322" i="4"/>
  <c r="R1322" i="4"/>
  <c r="P1322" i="4"/>
  <c r="BI1320" i="4"/>
  <c r="BH1320" i="4"/>
  <c r="BG1320" i="4"/>
  <c r="BF1320" i="4"/>
  <c r="T1320" i="4"/>
  <c r="R1320" i="4"/>
  <c r="P1320" i="4"/>
  <c r="BI1318" i="4"/>
  <c r="BH1318" i="4"/>
  <c r="BG1318" i="4"/>
  <c r="BF1318" i="4"/>
  <c r="T1318" i="4"/>
  <c r="R1318" i="4"/>
  <c r="P1318" i="4"/>
  <c r="BI1316" i="4"/>
  <c r="BH1316" i="4"/>
  <c r="BG1316" i="4"/>
  <c r="BF1316" i="4"/>
  <c r="T1316" i="4"/>
  <c r="R1316" i="4"/>
  <c r="P1316" i="4"/>
  <c r="BI1314" i="4"/>
  <c r="BH1314" i="4"/>
  <c r="BG1314" i="4"/>
  <c r="BF1314" i="4"/>
  <c r="T1314" i="4"/>
  <c r="R1314" i="4"/>
  <c r="P1314" i="4"/>
  <c r="BI1312" i="4"/>
  <c r="BH1312" i="4"/>
  <c r="BG1312" i="4"/>
  <c r="BF1312" i="4"/>
  <c r="T1312" i="4"/>
  <c r="R1312" i="4"/>
  <c r="P1312" i="4"/>
  <c r="BI1310" i="4"/>
  <c r="BH1310" i="4"/>
  <c r="BG1310" i="4"/>
  <c r="BF1310" i="4"/>
  <c r="T1310" i="4"/>
  <c r="R1310" i="4"/>
  <c r="P1310" i="4"/>
  <c r="BI1308" i="4"/>
  <c r="BH1308" i="4"/>
  <c r="BG1308" i="4"/>
  <c r="BF1308" i="4"/>
  <c r="T1308" i="4"/>
  <c r="R1308" i="4"/>
  <c r="P1308" i="4"/>
  <c r="BI1306" i="4"/>
  <c r="BH1306" i="4"/>
  <c r="BG1306" i="4"/>
  <c r="BF1306" i="4"/>
  <c r="T1306" i="4"/>
  <c r="R1306" i="4"/>
  <c r="P1306" i="4"/>
  <c r="BI1304" i="4"/>
  <c r="BH1304" i="4"/>
  <c r="BG1304" i="4"/>
  <c r="BF1304" i="4"/>
  <c r="T1304" i="4"/>
  <c r="R1304" i="4"/>
  <c r="P1304" i="4"/>
  <c r="BI1303" i="4"/>
  <c r="BH1303" i="4"/>
  <c r="BG1303" i="4"/>
  <c r="BF1303" i="4"/>
  <c r="T1303" i="4"/>
  <c r="R1303" i="4"/>
  <c r="P1303" i="4"/>
  <c r="BI1301" i="4"/>
  <c r="BH1301" i="4"/>
  <c r="BG1301" i="4"/>
  <c r="BF1301" i="4"/>
  <c r="T1301" i="4"/>
  <c r="R1301" i="4"/>
  <c r="P1301" i="4"/>
  <c r="BI1299" i="4"/>
  <c r="BH1299" i="4"/>
  <c r="BG1299" i="4"/>
  <c r="BF1299" i="4"/>
  <c r="T1299" i="4"/>
  <c r="R1299" i="4"/>
  <c r="P1299" i="4"/>
  <c r="BI1297" i="4"/>
  <c r="BH1297" i="4"/>
  <c r="BG1297" i="4"/>
  <c r="BF1297" i="4"/>
  <c r="T1297" i="4"/>
  <c r="R1297" i="4"/>
  <c r="P1297" i="4"/>
  <c r="BI1295" i="4"/>
  <c r="BH1295" i="4"/>
  <c r="BG1295" i="4"/>
  <c r="BF1295" i="4"/>
  <c r="T1295" i="4"/>
  <c r="R1295" i="4"/>
  <c r="P1295" i="4"/>
  <c r="BI1293" i="4"/>
  <c r="BH1293" i="4"/>
  <c r="BG1293" i="4"/>
  <c r="BF1293" i="4"/>
  <c r="T1293" i="4"/>
  <c r="R1293" i="4"/>
  <c r="P1293" i="4"/>
  <c r="BI1291" i="4"/>
  <c r="BH1291" i="4"/>
  <c r="BG1291" i="4"/>
  <c r="BF1291" i="4"/>
  <c r="T1291" i="4"/>
  <c r="R1291" i="4"/>
  <c r="P1291" i="4"/>
  <c r="BI1289" i="4"/>
  <c r="BH1289" i="4"/>
  <c r="BG1289" i="4"/>
  <c r="BF1289" i="4"/>
  <c r="T1289" i="4"/>
  <c r="R1289" i="4"/>
  <c r="P1289" i="4"/>
  <c r="BI1287" i="4"/>
  <c r="BH1287" i="4"/>
  <c r="BG1287" i="4"/>
  <c r="BF1287" i="4"/>
  <c r="T1287" i="4"/>
  <c r="R1287" i="4"/>
  <c r="P1287" i="4"/>
  <c r="BI1285" i="4"/>
  <c r="BH1285" i="4"/>
  <c r="BG1285" i="4"/>
  <c r="BF1285" i="4"/>
  <c r="T1285" i="4"/>
  <c r="R1285" i="4"/>
  <c r="P1285" i="4"/>
  <c r="BI1283" i="4"/>
  <c r="BH1283" i="4"/>
  <c r="BG1283" i="4"/>
  <c r="BF1283" i="4"/>
  <c r="T1283" i="4"/>
  <c r="R1283" i="4"/>
  <c r="P1283" i="4"/>
  <c r="BI1281" i="4"/>
  <c r="BH1281" i="4"/>
  <c r="BG1281" i="4"/>
  <c r="BF1281" i="4"/>
  <c r="T1281" i="4"/>
  <c r="R1281" i="4"/>
  <c r="P1281" i="4"/>
  <c r="BI1279" i="4"/>
  <c r="BH1279" i="4"/>
  <c r="BG1279" i="4"/>
  <c r="BF1279" i="4"/>
  <c r="T1279" i="4"/>
  <c r="R1279" i="4"/>
  <c r="P1279" i="4"/>
  <c r="BI1277" i="4"/>
  <c r="BH1277" i="4"/>
  <c r="BG1277" i="4"/>
  <c r="BF1277" i="4"/>
  <c r="T1277" i="4"/>
  <c r="R1277" i="4"/>
  <c r="P1277" i="4"/>
  <c r="BI1275" i="4"/>
  <c r="BH1275" i="4"/>
  <c r="BG1275" i="4"/>
  <c r="BF1275" i="4"/>
  <c r="T1275" i="4"/>
  <c r="R1275" i="4"/>
  <c r="P1275" i="4"/>
  <c r="BI1273" i="4"/>
  <c r="BH1273" i="4"/>
  <c r="BG1273" i="4"/>
  <c r="BF1273" i="4"/>
  <c r="T1273" i="4"/>
  <c r="R1273" i="4"/>
  <c r="P1273" i="4"/>
  <c r="BI1271" i="4"/>
  <c r="BH1271" i="4"/>
  <c r="BG1271" i="4"/>
  <c r="BF1271" i="4"/>
  <c r="T1271" i="4"/>
  <c r="R1271" i="4"/>
  <c r="P1271" i="4"/>
  <c r="BI1269" i="4"/>
  <c r="BH1269" i="4"/>
  <c r="BG1269" i="4"/>
  <c r="BF1269" i="4"/>
  <c r="T1269" i="4"/>
  <c r="R1269" i="4"/>
  <c r="P1269" i="4"/>
  <c r="BI1267" i="4"/>
  <c r="BH1267" i="4"/>
  <c r="BG1267" i="4"/>
  <c r="BF1267" i="4"/>
  <c r="T1267" i="4"/>
  <c r="R1267" i="4"/>
  <c r="P1267" i="4"/>
  <c r="BI1265" i="4"/>
  <c r="BH1265" i="4"/>
  <c r="BG1265" i="4"/>
  <c r="BF1265" i="4"/>
  <c r="T1265" i="4"/>
  <c r="R1265" i="4"/>
  <c r="P1265" i="4"/>
  <c r="BI1263" i="4"/>
  <c r="BH1263" i="4"/>
  <c r="BG1263" i="4"/>
  <c r="BF1263" i="4"/>
  <c r="T1263" i="4"/>
  <c r="R1263" i="4"/>
  <c r="P1263" i="4"/>
  <c r="BI1261" i="4"/>
  <c r="BH1261" i="4"/>
  <c r="BG1261" i="4"/>
  <c r="BF1261" i="4"/>
  <c r="T1261" i="4"/>
  <c r="R1261" i="4"/>
  <c r="P1261" i="4"/>
  <c r="BI1259" i="4"/>
  <c r="BH1259" i="4"/>
  <c r="BG1259" i="4"/>
  <c r="BF1259" i="4"/>
  <c r="T1259" i="4"/>
  <c r="R1259" i="4"/>
  <c r="P1259" i="4"/>
  <c r="BI1257" i="4"/>
  <c r="BH1257" i="4"/>
  <c r="BG1257" i="4"/>
  <c r="BF1257" i="4"/>
  <c r="T1257" i="4"/>
  <c r="R1257" i="4"/>
  <c r="P1257" i="4"/>
  <c r="BI1255" i="4"/>
  <c r="BH1255" i="4"/>
  <c r="BG1255" i="4"/>
  <c r="BF1255" i="4"/>
  <c r="T1255" i="4"/>
  <c r="R1255" i="4"/>
  <c r="P1255" i="4"/>
  <c r="BI1253" i="4"/>
  <c r="BH1253" i="4"/>
  <c r="BG1253" i="4"/>
  <c r="BF1253" i="4"/>
  <c r="T1253" i="4"/>
  <c r="R1253" i="4"/>
  <c r="P1253" i="4"/>
  <c r="BI1251" i="4"/>
  <c r="BH1251" i="4"/>
  <c r="BG1251" i="4"/>
  <c r="BF1251" i="4"/>
  <c r="T1251" i="4"/>
  <c r="R1251" i="4"/>
  <c r="P1251" i="4"/>
  <c r="BI1249" i="4"/>
  <c r="BH1249" i="4"/>
  <c r="BG1249" i="4"/>
  <c r="BF1249" i="4"/>
  <c r="T1249" i="4"/>
  <c r="R1249" i="4"/>
  <c r="P1249" i="4"/>
  <c r="BI1247" i="4"/>
  <c r="BH1247" i="4"/>
  <c r="BG1247" i="4"/>
  <c r="BF1247" i="4"/>
  <c r="T1247" i="4"/>
  <c r="R1247" i="4"/>
  <c r="P1247" i="4"/>
  <c r="BI1240" i="4"/>
  <c r="BH1240" i="4"/>
  <c r="BG1240" i="4"/>
  <c r="BF1240" i="4"/>
  <c r="T1240" i="4"/>
  <c r="R1240" i="4"/>
  <c r="P1240" i="4"/>
  <c r="BI1232" i="4"/>
  <c r="BH1232" i="4"/>
  <c r="BG1232" i="4"/>
  <c r="BF1232" i="4"/>
  <c r="T1232" i="4"/>
  <c r="R1232" i="4"/>
  <c r="P1232" i="4"/>
  <c r="BI1225" i="4"/>
  <c r="BH1225" i="4"/>
  <c r="BG1225" i="4"/>
  <c r="BF1225" i="4"/>
  <c r="T1225" i="4"/>
  <c r="R1225" i="4"/>
  <c r="P1225" i="4"/>
  <c r="BI1218" i="4"/>
  <c r="BH1218" i="4"/>
  <c r="BG1218" i="4"/>
  <c r="BF1218" i="4"/>
  <c r="T1218" i="4"/>
  <c r="R1218" i="4"/>
  <c r="P1218" i="4"/>
  <c r="BI1209" i="4"/>
  <c r="BH1209" i="4"/>
  <c r="BG1209" i="4"/>
  <c r="BF1209" i="4"/>
  <c r="T1209" i="4"/>
  <c r="R1209" i="4"/>
  <c r="P1209" i="4"/>
  <c r="BI1200" i="4"/>
  <c r="BH1200" i="4"/>
  <c r="BG1200" i="4"/>
  <c r="BF1200" i="4"/>
  <c r="T1200" i="4"/>
  <c r="R1200" i="4"/>
  <c r="P1200" i="4"/>
  <c r="BI1193" i="4"/>
  <c r="BH1193" i="4"/>
  <c r="BG1193" i="4"/>
  <c r="BF1193" i="4"/>
  <c r="T1193" i="4"/>
  <c r="R1193" i="4"/>
  <c r="P1193" i="4"/>
  <c r="BI1184" i="4"/>
  <c r="BH1184" i="4"/>
  <c r="BG1184" i="4"/>
  <c r="BF1184" i="4"/>
  <c r="T1184" i="4"/>
  <c r="R1184" i="4"/>
  <c r="P1184" i="4"/>
  <c r="BI1183" i="4"/>
  <c r="BH1183" i="4"/>
  <c r="BG1183" i="4"/>
  <c r="BF1183" i="4"/>
  <c r="T1183" i="4"/>
  <c r="R1183" i="4"/>
  <c r="P1183" i="4"/>
  <c r="BI1180" i="4"/>
  <c r="BH1180" i="4"/>
  <c r="BG1180" i="4"/>
  <c r="BF1180" i="4"/>
  <c r="T1180" i="4"/>
  <c r="R1180" i="4"/>
  <c r="P1180" i="4"/>
  <c r="BI1170" i="4"/>
  <c r="BH1170" i="4"/>
  <c r="BG1170" i="4"/>
  <c r="BF1170" i="4"/>
  <c r="T1170" i="4"/>
  <c r="R1170" i="4"/>
  <c r="P1170" i="4"/>
  <c r="BI1160" i="4"/>
  <c r="BH1160" i="4"/>
  <c r="BG1160" i="4"/>
  <c r="BF1160" i="4"/>
  <c r="T1160" i="4"/>
  <c r="R1160" i="4"/>
  <c r="P1160" i="4"/>
  <c r="BI1159" i="4"/>
  <c r="BH1159" i="4"/>
  <c r="BG1159" i="4"/>
  <c r="BF1159" i="4"/>
  <c r="T1159" i="4"/>
  <c r="R1159" i="4"/>
  <c r="P1159" i="4"/>
  <c r="BI1149" i="4"/>
  <c r="BH1149" i="4"/>
  <c r="BG1149" i="4"/>
  <c r="BF1149" i="4"/>
  <c r="T1149" i="4"/>
  <c r="R1149" i="4"/>
  <c r="P1149" i="4"/>
  <c r="BI1147" i="4"/>
  <c r="BH1147" i="4"/>
  <c r="BG1147" i="4"/>
  <c r="BF1147" i="4"/>
  <c r="T1147" i="4"/>
  <c r="R1147" i="4"/>
  <c r="P1147" i="4"/>
  <c r="BI1145" i="4"/>
  <c r="BH1145" i="4"/>
  <c r="BG1145" i="4"/>
  <c r="BF1145" i="4"/>
  <c r="T1145" i="4"/>
  <c r="R1145" i="4"/>
  <c r="P1145" i="4"/>
  <c r="BI1144" i="4"/>
  <c r="BH1144" i="4"/>
  <c r="BG1144" i="4"/>
  <c r="BF1144" i="4"/>
  <c r="T1144" i="4"/>
  <c r="R1144" i="4"/>
  <c r="P1144" i="4"/>
  <c r="BI1142" i="4"/>
  <c r="BH1142" i="4"/>
  <c r="BG1142" i="4"/>
  <c r="BF1142" i="4"/>
  <c r="T1142" i="4"/>
  <c r="R1142" i="4"/>
  <c r="P1142" i="4"/>
  <c r="BI1136" i="4"/>
  <c r="BH1136" i="4"/>
  <c r="BG1136" i="4"/>
  <c r="BF1136" i="4"/>
  <c r="T1136" i="4"/>
  <c r="R1136" i="4"/>
  <c r="P1136" i="4"/>
  <c r="BI1131" i="4"/>
  <c r="BH1131" i="4"/>
  <c r="BG1131" i="4"/>
  <c r="BF1131" i="4"/>
  <c r="T1131" i="4"/>
  <c r="R1131" i="4"/>
  <c r="P1131" i="4"/>
  <c r="BI1121" i="4"/>
  <c r="BH1121" i="4"/>
  <c r="BG1121" i="4"/>
  <c r="BF1121" i="4"/>
  <c r="T1121" i="4"/>
  <c r="R1121" i="4"/>
  <c r="P1121" i="4"/>
  <c r="BI1109" i="4"/>
  <c r="BH1109" i="4"/>
  <c r="BG1109" i="4"/>
  <c r="BF1109" i="4"/>
  <c r="T1109" i="4"/>
  <c r="R1109" i="4"/>
  <c r="P1109" i="4"/>
  <c r="BI1097" i="4"/>
  <c r="BH1097" i="4"/>
  <c r="BG1097" i="4"/>
  <c r="BF1097" i="4"/>
  <c r="T1097" i="4"/>
  <c r="R1097" i="4"/>
  <c r="P1097" i="4"/>
  <c r="BI1095" i="4"/>
  <c r="BH1095" i="4"/>
  <c r="BG1095" i="4"/>
  <c r="BF1095" i="4"/>
  <c r="T1095" i="4"/>
  <c r="R1095" i="4"/>
  <c r="P1095" i="4"/>
  <c r="BI1091" i="4"/>
  <c r="BH1091" i="4"/>
  <c r="BG1091" i="4"/>
  <c r="BF1091" i="4"/>
  <c r="T1091" i="4"/>
  <c r="R1091" i="4"/>
  <c r="P1091" i="4"/>
  <c r="BI1089" i="4"/>
  <c r="BH1089" i="4"/>
  <c r="BG1089" i="4"/>
  <c r="BF1089" i="4"/>
  <c r="T1089" i="4"/>
  <c r="R1089" i="4"/>
  <c r="P1089" i="4"/>
  <c r="BI1088" i="4"/>
  <c r="BH1088" i="4"/>
  <c r="BG1088" i="4"/>
  <c r="BF1088" i="4"/>
  <c r="T1088" i="4"/>
  <c r="R1088" i="4"/>
  <c r="P1088" i="4"/>
  <c r="BI1087" i="4"/>
  <c r="BH1087" i="4"/>
  <c r="BG1087" i="4"/>
  <c r="BF1087" i="4"/>
  <c r="T1087" i="4"/>
  <c r="R1087" i="4"/>
  <c r="P1087" i="4"/>
  <c r="BI1086" i="4"/>
  <c r="BH1086" i="4"/>
  <c r="BG1086" i="4"/>
  <c r="BF1086" i="4"/>
  <c r="T1086" i="4"/>
  <c r="R1086" i="4"/>
  <c r="P1086" i="4"/>
  <c r="BI1085" i="4"/>
  <c r="BH1085" i="4"/>
  <c r="BG1085" i="4"/>
  <c r="BF1085" i="4"/>
  <c r="T1085" i="4"/>
  <c r="R1085" i="4"/>
  <c r="P1085" i="4"/>
  <c r="BI1084" i="4"/>
  <c r="BH1084" i="4"/>
  <c r="BG1084" i="4"/>
  <c r="BF1084" i="4"/>
  <c r="T1084" i="4"/>
  <c r="R1084" i="4"/>
  <c r="P1084" i="4"/>
  <c r="BI1083" i="4"/>
  <c r="BH1083" i="4"/>
  <c r="BG1083" i="4"/>
  <c r="BF1083" i="4"/>
  <c r="T1083" i="4"/>
  <c r="R1083" i="4"/>
  <c r="P1083" i="4"/>
  <c r="BI1081" i="4"/>
  <c r="BH1081" i="4"/>
  <c r="BG1081" i="4"/>
  <c r="BF1081" i="4"/>
  <c r="T1081" i="4"/>
  <c r="R1081" i="4"/>
  <c r="P1081" i="4"/>
  <c r="BI1080" i="4"/>
  <c r="BH1080" i="4"/>
  <c r="BG1080" i="4"/>
  <c r="BF1080" i="4"/>
  <c r="T1080" i="4"/>
  <c r="R1080" i="4"/>
  <c r="P1080" i="4"/>
  <c r="BI1078" i="4"/>
  <c r="BH1078" i="4"/>
  <c r="BG1078" i="4"/>
  <c r="BF1078" i="4"/>
  <c r="T1078" i="4"/>
  <c r="R1078" i="4"/>
  <c r="P1078" i="4"/>
  <c r="BI1076" i="4"/>
  <c r="BH1076" i="4"/>
  <c r="BG1076" i="4"/>
  <c r="BF1076" i="4"/>
  <c r="T1076" i="4"/>
  <c r="R1076" i="4"/>
  <c r="P1076" i="4"/>
  <c r="BI1072" i="4"/>
  <c r="BH1072" i="4"/>
  <c r="BG1072" i="4"/>
  <c r="BF1072" i="4"/>
  <c r="T1072" i="4"/>
  <c r="R1072" i="4"/>
  <c r="P1072" i="4"/>
  <c r="BI1070" i="4"/>
  <c r="BH1070" i="4"/>
  <c r="BG1070" i="4"/>
  <c r="BF1070" i="4"/>
  <c r="T1070" i="4"/>
  <c r="R1070" i="4"/>
  <c r="P1070" i="4"/>
  <c r="BI1052" i="4"/>
  <c r="BH1052" i="4"/>
  <c r="BG1052" i="4"/>
  <c r="BF1052" i="4"/>
  <c r="T1052" i="4"/>
  <c r="R1052" i="4"/>
  <c r="P1052" i="4"/>
  <c r="BI1050" i="4"/>
  <c r="BH1050" i="4"/>
  <c r="BG1050" i="4"/>
  <c r="BF1050" i="4"/>
  <c r="T1050" i="4"/>
  <c r="R1050" i="4"/>
  <c r="P1050" i="4"/>
  <c r="BI1046" i="4"/>
  <c r="BH1046" i="4"/>
  <c r="BG1046" i="4"/>
  <c r="BF1046" i="4"/>
  <c r="T1046" i="4"/>
  <c r="R1046" i="4"/>
  <c r="P1046" i="4"/>
  <c r="BI1041" i="4"/>
  <c r="BH1041" i="4"/>
  <c r="BG1041" i="4"/>
  <c r="BF1041" i="4"/>
  <c r="T1041" i="4"/>
  <c r="R1041" i="4"/>
  <c r="P1041" i="4"/>
  <c r="BI1035" i="4"/>
  <c r="BH1035" i="4"/>
  <c r="BG1035" i="4"/>
  <c r="BF1035" i="4"/>
  <c r="T1035" i="4"/>
  <c r="R1035" i="4"/>
  <c r="P1035" i="4"/>
  <c r="BI1033" i="4"/>
  <c r="BH1033" i="4"/>
  <c r="BG1033" i="4"/>
  <c r="BF1033" i="4"/>
  <c r="T1033" i="4"/>
  <c r="R1033" i="4"/>
  <c r="P1033" i="4"/>
  <c r="BI1028" i="4"/>
  <c r="BH1028" i="4"/>
  <c r="BG1028" i="4"/>
  <c r="BF1028" i="4"/>
  <c r="T1028" i="4"/>
  <c r="R1028" i="4"/>
  <c r="P1028" i="4"/>
  <c r="BI1026" i="4"/>
  <c r="BH1026" i="4"/>
  <c r="BG1026" i="4"/>
  <c r="BF1026" i="4"/>
  <c r="T1026" i="4"/>
  <c r="R1026" i="4"/>
  <c r="P1026" i="4"/>
  <c r="BI1022" i="4"/>
  <c r="BH1022" i="4"/>
  <c r="BG1022" i="4"/>
  <c r="BF1022" i="4"/>
  <c r="T1022" i="4"/>
  <c r="R1022" i="4"/>
  <c r="P1022" i="4"/>
  <c r="BI1020" i="4"/>
  <c r="BH1020" i="4"/>
  <c r="BG1020" i="4"/>
  <c r="BF1020" i="4"/>
  <c r="T1020" i="4"/>
  <c r="R1020" i="4"/>
  <c r="P1020" i="4"/>
  <c r="BI1016" i="4"/>
  <c r="BH1016" i="4"/>
  <c r="BG1016" i="4"/>
  <c r="BF1016" i="4"/>
  <c r="T1016" i="4"/>
  <c r="R1016" i="4"/>
  <c r="P1016" i="4"/>
  <c r="BI1014" i="4"/>
  <c r="BH1014" i="4"/>
  <c r="BG1014" i="4"/>
  <c r="BF1014" i="4"/>
  <c r="T1014" i="4"/>
  <c r="R1014" i="4"/>
  <c r="P1014" i="4"/>
  <c r="BI1010" i="4"/>
  <c r="BH1010" i="4"/>
  <c r="BG1010" i="4"/>
  <c r="BF1010" i="4"/>
  <c r="T1010" i="4"/>
  <c r="R1010" i="4"/>
  <c r="P1010" i="4"/>
  <c r="BI1008" i="4"/>
  <c r="BH1008" i="4"/>
  <c r="BG1008" i="4"/>
  <c r="BF1008" i="4"/>
  <c r="T1008" i="4"/>
  <c r="R1008" i="4"/>
  <c r="P1008" i="4"/>
  <c r="BI1003" i="4"/>
  <c r="BH1003" i="4"/>
  <c r="BG1003" i="4"/>
  <c r="BF1003" i="4"/>
  <c r="T1003" i="4"/>
  <c r="R1003" i="4"/>
  <c r="P1003" i="4"/>
  <c r="BI1001" i="4"/>
  <c r="BH1001" i="4"/>
  <c r="BG1001" i="4"/>
  <c r="BF1001" i="4"/>
  <c r="T1001" i="4"/>
  <c r="R1001" i="4"/>
  <c r="P1001" i="4"/>
  <c r="BI995" i="4"/>
  <c r="BH995" i="4"/>
  <c r="BG995" i="4"/>
  <c r="BF995" i="4"/>
  <c r="T995" i="4"/>
  <c r="R995" i="4"/>
  <c r="P995" i="4"/>
  <c r="BI993" i="4"/>
  <c r="BH993" i="4"/>
  <c r="BG993" i="4"/>
  <c r="BF993" i="4"/>
  <c r="T993" i="4"/>
  <c r="R993" i="4"/>
  <c r="P993" i="4"/>
  <c r="BI988" i="4"/>
  <c r="BH988" i="4"/>
  <c r="BG988" i="4"/>
  <c r="BF988" i="4"/>
  <c r="T988" i="4"/>
  <c r="R988" i="4"/>
  <c r="P988" i="4"/>
  <c r="BI986" i="4"/>
  <c r="BH986" i="4"/>
  <c r="BG986" i="4"/>
  <c r="BF986" i="4"/>
  <c r="T986" i="4"/>
  <c r="R986" i="4"/>
  <c r="P986" i="4"/>
  <c r="BI979" i="4"/>
  <c r="BH979" i="4"/>
  <c r="BG979" i="4"/>
  <c r="BF979" i="4"/>
  <c r="T979" i="4"/>
  <c r="R979" i="4"/>
  <c r="P979" i="4"/>
  <c r="BI977" i="4"/>
  <c r="BH977" i="4"/>
  <c r="BG977" i="4"/>
  <c r="BF977" i="4"/>
  <c r="T977" i="4"/>
  <c r="R977" i="4"/>
  <c r="P977" i="4"/>
  <c r="BI973" i="4"/>
  <c r="BH973" i="4"/>
  <c r="BG973" i="4"/>
  <c r="BF973" i="4"/>
  <c r="T973" i="4"/>
  <c r="R973" i="4"/>
  <c r="P973" i="4"/>
  <c r="BI971" i="4"/>
  <c r="BH971" i="4"/>
  <c r="BG971" i="4"/>
  <c r="BF971" i="4"/>
  <c r="T971" i="4"/>
  <c r="R971" i="4"/>
  <c r="P971" i="4"/>
  <c r="BI963" i="4"/>
  <c r="BH963" i="4"/>
  <c r="BG963" i="4"/>
  <c r="BF963" i="4"/>
  <c r="T963" i="4"/>
  <c r="R963" i="4"/>
  <c r="P963" i="4"/>
  <c r="BI961" i="4"/>
  <c r="BH961" i="4"/>
  <c r="BG961" i="4"/>
  <c r="BF961" i="4"/>
  <c r="T961" i="4"/>
  <c r="R961" i="4"/>
  <c r="P961" i="4"/>
  <c r="BI959" i="4"/>
  <c r="BH959" i="4"/>
  <c r="BG959" i="4"/>
  <c r="BF959" i="4"/>
  <c r="T959" i="4"/>
  <c r="R959" i="4"/>
  <c r="P959" i="4"/>
  <c r="BI955" i="4"/>
  <c r="BH955" i="4"/>
  <c r="BG955" i="4"/>
  <c r="BF955" i="4"/>
  <c r="T955" i="4"/>
  <c r="R955" i="4"/>
  <c r="P955" i="4"/>
  <c r="BI953" i="4"/>
  <c r="BH953" i="4"/>
  <c r="BG953" i="4"/>
  <c r="BF953" i="4"/>
  <c r="T953" i="4"/>
  <c r="R953" i="4"/>
  <c r="P953" i="4"/>
  <c r="BI949" i="4"/>
  <c r="BH949" i="4"/>
  <c r="BG949" i="4"/>
  <c r="BF949" i="4"/>
  <c r="T949" i="4"/>
  <c r="R949" i="4"/>
  <c r="P949" i="4"/>
  <c r="BI947" i="4"/>
  <c r="BH947" i="4"/>
  <c r="BG947" i="4"/>
  <c r="BF947" i="4"/>
  <c r="T947" i="4"/>
  <c r="R947" i="4"/>
  <c r="P947" i="4"/>
  <c r="BI943" i="4"/>
  <c r="BH943" i="4"/>
  <c r="BG943" i="4"/>
  <c r="BF943" i="4"/>
  <c r="T943" i="4"/>
  <c r="R943" i="4"/>
  <c r="P943" i="4"/>
  <c r="BI941" i="4"/>
  <c r="BH941" i="4"/>
  <c r="BG941" i="4"/>
  <c r="BF941" i="4"/>
  <c r="T941" i="4"/>
  <c r="R941" i="4"/>
  <c r="P941" i="4"/>
  <c r="BI937" i="4"/>
  <c r="BH937" i="4"/>
  <c r="BG937" i="4"/>
  <c r="BF937" i="4"/>
  <c r="T937" i="4"/>
  <c r="R937" i="4"/>
  <c r="P937" i="4"/>
  <c r="BI935" i="4"/>
  <c r="BH935" i="4"/>
  <c r="BG935" i="4"/>
  <c r="BF935" i="4"/>
  <c r="T935" i="4"/>
  <c r="R935" i="4"/>
  <c r="P935" i="4"/>
  <c r="BI931" i="4"/>
  <c r="BH931" i="4"/>
  <c r="BG931" i="4"/>
  <c r="BF931" i="4"/>
  <c r="T931" i="4"/>
  <c r="R931" i="4"/>
  <c r="P931" i="4"/>
  <c r="BI921" i="4"/>
  <c r="BH921" i="4"/>
  <c r="BG921" i="4"/>
  <c r="BF921" i="4"/>
  <c r="T921" i="4"/>
  <c r="R921" i="4"/>
  <c r="P921" i="4"/>
  <c r="BI913" i="4"/>
  <c r="BH913" i="4"/>
  <c r="BG913" i="4"/>
  <c r="BF913" i="4"/>
  <c r="T913" i="4"/>
  <c r="R913" i="4"/>
  <c r="P913" i="4"/>
  <c r="BI911" i="4"/>
  <c r="BH911" i="4"/>
  <c r="BG911" i="4"/>
  <c r="BF911" i="4"/>
  <c r="T911" i="4"/>
  <c r="R911" i="4"/>
  <c r="P911" i="4"/>
  <c r="BI907" i="4"/>
  <c r="BH907" i="4"/>
  <c r="BG907" i="4"/>
  <c r="BF907" i="4"/>
  <c r="T907" i="4"/>
  <c r="R907" i="4"/>
  <c r="P907" i="4"/>
  <c r="BI905" i="4"/>
  <c r="BH905" i="4"/>
  <c r="BG905" i="4"/>
  <c r="BF905" i="4"/>
  <c r="T905" i="4"/>
  <c r="R905" i="4"/>
  <c r="P905" i="4"/>
  <c r="BI901" i="4"/>
  <c r="BH901" i="4"/>
  <c r="BG901" i="4"/>
  <c r="BF901" i="4"/>
  <c r="T901" i="4"/>
  <c r="R901" i="4"/>
  <c r="P901" i="4"/>
  <c r="BI899" i="4"/>
  <c r="BH899" i="4"/>
  <c r="BG899" i="4"/>
  <c r="BF899" i="4"/>
  <c r="T899" i="4"/>
  <c r="R899" i="4"/>
  <c r="P899" i="4"/>
  <c r="BI895" i="4"/>
  <c r="BH895" i="4"/>
  <c r="BG895" i="4"/>
  <c r="BF895" i="4"/>
  <c r="T895" i="4"/>
  <c r="R895" i="4"/>
  <c r="P895" i="4"/>
  <c r="BI893" i="4"/>
  <c r="BH893" i="4"/>
  <c r="BG893" i="4"/>
  <c r="BF893" i="4"/>
  <c r="T893" i="4"/>
  <c r="R893" i="4"/>
  <c r="P893" i="4"/>
  <c r="BI887" i="4"/>
  <c r="BH887" i="4"/>
  <c r="BG887" i="4"/>
  <c r="BF887" i="4"/>
  <c r="T887" i="4"/>
  <c r="R887" i="4"/>
  <c r="P887" i="4"/>
  <c r="BI883" i="4"/>
  <c r="BH883" i="4"/>
  <c r="BG883" i="4"/>
  <c r="BF883" i="4"/>
  <c r="T883" i="4"/>
  <c r="R883" i="4"/>
  <c r="P883" i="4"/>
  <c r="BI881" i="4"/>
  <c r="BH881" i="4"/>
  <c r="BG881" i="4"/>
  <c r="BF881" i="4"/>
  <c r="T881" i="4"/>
  <c r="R881" i="4"/>
  <c r="P881" i="4"/>
  <c r="BI875" i="4"/>
  <c r="BH875" i="4"/>
  <c r="BG875" i="4"/>
  <c r="BF875" i="4"/>
  <c r="T875" i="4"/>
  <c r="R875" i="4"/>
  <c r="P875" i="4"/>
  <c r="BI873" i="4"/>
  <c r="BH873" i="4"/>
  <c r="BG873" i="4"/>
  <c r="BF873" i="4"/>
  <c r="T873" i="4"/>
  <c r="R873" i="4"/>
  <c r="P873" i="4"/>
  <c r="BI868" i="4"/>
  <c r="BH868" i="4"/>
  <c r="BG868" i="4"/>
  <c r="BF868" i="4"/>
  <c r="T868" i="4"/>
  <c r="R868" i="4"/>
  <c r="P868" i="4"/>
  <c r="BI866" i="4"/>
  <c r="BH866" i="4"/>
  <c r="BG866" i="4"/>
  <c r="BF866" i="4"/>
  <c r="T866" i="4"/>
  <c r="R866" i="4"/>
  <c r="P866" i="4"/>
  <c r="BI862" i="4"/>
  <c r="BH862" i="4"/>
  <c r="BG862" i="4"/>
  <c r="BF862" i="4"/>
  <c r="T862" i="4"/>
  <c r="R862" i="4"/>
  <c r="P862" i="4"/>
  <c r="BI860" i="4"/>
  <c r="BH860" i="4"/>
  <c r="BG860" i="4"/>
  <c r="BF860" i="4"/>
  <c r="T860" i="4"/>
  <c r="R860" i="4"/>
  <c r="P860" i="4"/>
  <c r="BI856" i="4"/>
  <c r="BH856" i="4"/>
  <c r="BG856" i="4"/>
  <c r="BF856" i="4"/>
  <c r="T856" i="4"/>
  <c r="R856" i="4"/>
  <c r="P856" i="4"/>
  <c r="BI854" i="4"/>
  <c r="BH854" i="4"/>
  <c r="BG854" i="4"/>
  <c r="BF854" i="4"/>
  <c r="T854" i="4"/>
  <c r="R854" i="4"/>
  <c r="P854" i="4"/>
  <c r="BI850" i="4"/>
  <c r="BH850" i="4"/>
  <c r="BG850" i="4"/>
  <c r="BF850" i="4"/>
  <c r="T850" i="4"/>
  <c r="R850" i="4"/>
  <c r="P850" i="4"/>
  <c r="BI848" i="4"/>
  <c r="BH848" i="4"/>
  <c r="BG848" i="4"/>
  <c r="BF848" i="4"/>
  <c r="T848" i="4"/>
  <c r="R848" i="4"/>
  <c r="P848" i="4"/>
  <c r="BI844" i="4"/>
  <c r="BH844" i="4"/>
  <c r="BG844" i="4"/>
  <c r="BF844" i="4"/>
  <c r="T844" i="4"/>
  <c r="R844" i="4"/>
  <c r="P844" i="4"/>
  <c r="BI842" i="4"/>
  <c r="BH842" i="4"/>
  <c r="BG842" i="4"/>
  <c r="BF842" i="4"/>
  <c r="T842" i="4"/>
  <c r="R842" i="4"/>
  <c r="P842" i="4"/>
  <c r="BI838" i="4"/>
  <c r="BH838" i="4"/>
  <c r="BG838" i="4"/>
  <c r="BF838" i="4"/>
  <c r="T838" i="4"/>
  <c r="R838" i="4"/>
  <c r="P838" i="4"/>
  <c r="BI836" i="4"/>
  <c r="BH836" i="4"/>
  <c r="BG836" i="4"/>
  <c r="BF836" i="4"/>
  <c r="T836" i="4"/>
  <c r="R836" i="4"/>
  <c r="P836" i="4"/>
  <c r="BI832" i="4"/>
  <c r="BH832" i="4"/>
  <c r="BG832" i="4"/>
  <c r="BF832" i="4"/>
  <c r="T832" i="4"/>
  <c r="R832" i="4"/>
  <c r="P832" i="4"/>
  <c r="BI830" i="4"/>
  <c r="BH830" i="4"/>
  <c r="BG830" i="4"/>
  <c r="BF830" i="4"/>
  <c r="T830" i="4"/>
  <c r="R830" i="4"/>
  <c r="P830" i="4"/>
  <c r="BI824" i="4"/>
  <c r="BH824" i="4"/>
  <c r="BG824" i="4"/>
  <c r="BF824" i="4"/>
  <c r="T824" i="4"/>
  <c r="R824" i="4"/>
  <c r="P824" i="4"/>
  <c r="BI822" i="4"/>
  <c r="BH822" i="4"/>
  <c r="BG822" i="4"/>
  <c r="BF822" i="4"/>
  <c r="T822" i="4"/>
  <c r="R822" i="4"/>
  <c r="P822" i="4"/>
  <c r="BI818" i="4"/>
  <c r="BH818" i="4"/>
  <c r="BG818" i="4"/>
  <c r="BF818" i="4"/>
  <c r="T818" i="4"/>
  <c r="R818" i="4"/>
  <c r="P818" i="4"/>
  <c r="BI816" i="4"/>
  <c r="BH816" i="4"/>
  <c r="BG816" i="4"/>
  <c r="BF816" i="4"/>
  <c r="T816" i="4"/>
  <c r="R816" i="4"/>
  <c r="P816" i="4"/>
  <c r="BI812" i="4"/>
  <c r="BH812" i="4"/>
  <c r="BG812" i="4"/>
  <c r="BF812" i="4"/>
  <c r="T812" i="4"/>
  <c r="R812" i="4"/>
  <c r="P812" i="4"/>
  <c r="BI810" i="4"/>
  <c r="BH810" i="4"/>
  <c r="BG810" i="4"/>
  <c r="BF810" i="4"/>
  <c r="T810" i="4"/>
  <c r="R810" i="4"/>
  <c r="P810" i="4"/>
  <c r="BI804" i="4"/>
  <c r="BH804" i="4"/>
  <c r="BG804" i="4"/>
  <c r="BF804" i="4"/>
  <c r="T804" i="4"/>
  <c r="R804" i="4"/>
  <c r="P804" i="4"/>
  <c r="BI800" i="4"/>
  <c r="BH800" i="4"/>
  <c r="BG800" i="4"/>
  <c r="BF800" i="4"/>
  <c r="T800" i="4"/>
  <c r="R800" i="4"/>
  <c r="P800" i="4"/>
  <c r="BI796" i="4"/>
  <c r="BH796" i="4"/>
  <c r="BG796" i="4"/>
  <c r="BF796" i="4"/>
  <c r="T796" i="4"/>
  <c r="R796" i="4"/>
  <c r="P796" i="4"/>
  <c r="BI793" i="4"/>
  <c r="BH793" i="4"/>
  <c r="BG793" i="4"/>
  <c r="BF793" i="4"/>
  <c r="T793" i="4"/>
  <c r="R793" i="4"/>
  <c r="P793" i="4"/>
  <c r="BI792" i="4"/>
  <c r="BH792" i="4"/>
  <c r="BG792" i="4"/>
  <c r="BF792" i="4"/>
  <c r="T792" i="4"/>
  <c r="R792" i="4"/>
  <c r="P792" i="4"/>
  <c r="BI790" i="4"/>
  <c r="BH790" i="4"/>
  <c r="BG790" i="4"/>
  <c r="BF790" i="4"/>
  <c r="T790" i="4"/>
  <c r="R790" i="4"/>
  <c r="P790" i="4"/>
  <c r="BI788" i="4"/>
  <c r="BH788" i="4"/>
  <c r="BG788" i="4"/>
  <c r="BF788" i="4"/>
  <c r="T788" i="4"/>
  <c r="R788" i="4"/>
  <c r="P788" i="4"/>
  <c r="BI787" i="4"/>
  <c r="BH787" i="4"/>
  <c r="BG787" i="4"/>
  <c r="BF787" i="4"/>
  <c r="T787" i="4"/>
  <c r="R787" i="4"/>
  <c r="P787" i="4"/>
  <c r="BI785" i="4"/>
  <c r="BH785" i="4"/>
  <c r="BG785" i="4"/>
  <c r="BF785" i="4"/>
  <c r="T785" i="4"/>
  <c r="R785" i="4"/>
  <c r="P785" i="4"/>
  <c r="BI784" i="4"/>
  <c r="BH784" i="4"/>
  <c r="BG784" i="4"/>
  <c r="BF784" i="4"/>
  <c r="T784" i="4"/>
  <c r="R784" i="4"/>
  <c r="P784" i="4"/>
  <c r="BI779" i="4"/>
  <c r="BH779" i="4"/>
  <c r="BG779" i="4"/>
  <c r="BF779" i="4"/>
  <c r="T779" i="4"/>
  <c r="R779" i="4"/>
  <c r="P779" i="4"/>
  <c r="BI775" i="4"/>
  <c r="BH775" i="4"/>
  <c r="BG775" i="4"/>
  <c r="BF775" i="4"/>
  <c r="T775" i="4"/>
  <c r="R775" i="4"/>
  <c r="P775" i="4"/>
  <c r="BI771" i="4"/>
  <c r="BH771" i="4"/>
  <c r="BG771" i="4"/>
  <c r="BF771" i="4"/>
  <c r="T771" i="4"/>
  <c r="R771" i="4"/>
  <c r="P771" i="4"/>
  <c r="BI766" i="4"/>
  <c r="BH766" i="4"/>
  <c r="BG766" i="4"/>
  <c r="BF766" i="4"/>
  <c r="T766" i="4"/>
  <c r="R766" i="4"/>
  <c r="P766" i="4"/>
  <c r="BI765" i="4"/>
  <c r="BH765" i="4"/>
  <c r="BG765" i="4"/>
  <c r="BF765" i="4"/>
  <c r="T765" i="4"/>
  <c r="R765" i="4"/>
  <c r="P765" i="4"/>
  <c r="BI763" i="4"/>
  <c r="BH763" i="4"/>
  <c r="BG763" i="4"/>
  <c r="BF763" i="4"/>
  <c r="T763" i="4"/>
  <c r="R763" i="4"/>
  <c r="P763" i="4"/>
  <c r="BI759" i="4"/>
  <c r="BH759" i="4"/>
  <c r="BG759" i="4"/>
  <c r="BF759" i="4"/>
  <c r="T759" i="4"/>
  <c r="R759" i="4"/>
  <c r="P759" i="4"/>
  <c r="BI754" i="4"/>
  <c r="BH754" i="4"/>
  <c r="BG754" i="4"/>
  <c r="BF754" i="4"/>
  <c r="T754" i="4"/>
  <c r="R754" i="4"/>
  <c r="P754" i="4"/>
  <c r="BI753" i="4"/>
  <c r="BH753" i="4"/>
  <c r="BG753" i="4"/>
  <c r="BF753" i="4"/>
  <c r="T753" i="4"/>
  <c r="R753" i="4"/>
  <c r="P753" i="4"/>
  <c r="BI749" i="4"/>
  <c r="BH749" i="4"/>
  <c r="BG749" i="4"/>
  <c r="BF749" i="4"/>
  <c r="T749" i="4"/>
  <c r="R749" i="4"/>
  <c r="P749" i="4"/>
  <c r="BI744" i="4"/>
  <c r="BH744" i="4"/>
  <c r="BG744" i="4"/>
  <c r="BF744" i="4"/>
  <c r="T744" i="4"/>
  <c r="R744" i="4"/>
  <c r="P744" i="4"/>
  <c r="BI740" i="4"/>
  <c r="BH740" i="4"/>
  <c r="BG740" i="4"/>
  <c r="BF740" i="4"/>
  <c r="T740" i="4"/>
  <c r="R740" i="4"/>
  <c r="P740" i="4"/>
  <c r="BI739" i="4"/>
  <c r="BH739" i="4"/>
  <c r="BG739" i="4"/>
  <c r="BF739" i="4"/>
  <c r="T739" i="4"/>
  <c r="R739" i="4"/>
  <c r="P739" i="4"/>
  <c r="BI738" i="4"/>
  <c r="BH738" i="4"/>
  <c r="BG738" i="4"/>
  <c r="BF738" i="4"/>
  <c r="T738" i="4"/>
  <c r="R738" i="4"/>
  <c r="P738" i="4"/>
  <c r="BI737" i="4"/>
  <c r="BH737" i="4"/>
  <c r="BG737" i="4"/>
  <c r="BF737" i="4"/>
  <c r="T737" i="4"/>
  <c r="R737" i="4"/>
  <c r="P737" i="4"/>
  <c r="BI715" i="4"/>
  <c r="BH715" i="4"/>
  <c r="BG715" i="4"/>
  <c r="BF715" i="4"/>
  <c r="T715" i="4"/>
  <c r="R715" i="4"/>
  <c r="P715" i="4"/>
  <c r="BI713" i="4"/>
  <c r="BH713" i="4"/>
  <c r="BG713" i="4"/>
  <c r="BF713" i="4"/>
  <c r="T713" i="4"/>
  <c r="R713" i="4"/>
  <c r="P713" i="4"/>
  <c r="BI706" i="4"/>
  <c r="BH706" i="4"/>
  <c r="BG706" i="4"/>
  <c r="BF706" i="4"/>
  <c r="T706" i="4"/>
  <c r="R706" i="4"/>
  <c r="P706" i="4"/>
  <c r="BI705" i="4"/>
  <c r="BH705" i="4"/>
  <c r="BG705" i="4"/>
  <c r="BF705" i="4"/>
  <c r="T705" i="4"/>
  <c r="R705" i="4"/>
  <c r="P705" i="4"/>
  <c r="BI703" i="4"/>
  <c r="BH703" i="4"/>
  <c r="BG703" i="4"/>
  <c r="BF703" i="4"/>
  <c r="T703" i="4"/>
  <c r="R703" i="4"/>
  <c r="P703" i="4"/>
  <c r="BI702" i="4"/>
  <c r="BH702" i="4"/>
  <c r="BG702" i="4"/>
  <c r="BF702" i="4"/>
  <c r="T702" i="4"/>
  <c r="R702" i="4"/>
  <c r="P702" i="4"/>
  <c r="BI694" i="4"/>
  <c r="BH694" i="4"/>
  <c r="BG694" i="4"/>
  <c r="BF694" i="4"/>
  <c r="T694" i="4"/>
  <c r="R694" i="4"/>
  <c r="P694" i="4"/>
  <c r="BI692" i="4"/>
  <c r="BH692" i="4"/>
  <c r="BG692" i="4"/>
  <c r="BF692" i="4"/>
  <c r="T692" i="4"/>
  <c r="R692" i="4"/>
  <c r="P692" i="4"/>
  <c r="BI684" i="4"/>
  <c r="BH684" i="4"/>
  <c r="BG684" i="4"/>
  <c r="BF684" i="4"/>
  <c r="T684" i="4"/>
  <c r="R684" i="4"/>
  <c r="P684" i="4"/>
  <c r="BI683" i="4"/>
  <c r="BH683" i="4"/>
  <c r="BG683" i="4"/>
  <c r="BF683" i="4"/>
  <c r="T683" i="4"/>
  <c r="R683" i="4"/>
  <c r="P683" i="4"/>
  <c r="BI681" i="4"/>
  <c r="BH681" i="4"/>
  <c r="BG681" i="4"/>
  <c r="BF681" i="4"/>
  <c r="T681" i="4"/>
  <c r="R681" i="4"/>
  <c r="P681" i="4"/>
  <c r="BI680" i="4"/>
  <c r="BH680" i="4"/>
  <c r="BG680" i="4"/>
  <c r="BF680" i="4"/>
  <c r="T680" i="4"/>
  <c r="R680" i="4"/>
  <c r="P680" i="4"/>
  <c r="BI672" i="4"/>
  <c r="BH672" i="4"/>
  <c r="BG672" i="4"/>
  <c r="BF672" i="4"/>
  <c r="T672" i="4"/>
  <c r="R672" i="4"/>
  <c r="P672" i="4"/>
  <c r="BI670" i="4"/>
  <c r="BH670" i="4"/>
  <c r="BG670" i="4"/>
  <c r="BF670" i="4"/>
  <c r="T670" i="4"/>
  <c r="R670" i="4"/>
  <c r="P670" i="4"/>
  <c r="BI662" i="4"/>
  <c r="BH662" i="4"/>
  <c r="BG662" i="4"/>
  <c r="BF662" i="4"/>
  <c r="T662" i="4"/>
  <c r="R662" i="4"/>
  <c r="P662" i="4"/>
  <c r="BI659" i="4"/>
  <c r="BH659" i="4"/>
  <c r="BG659" i="4"/>
  <c r="BF659" i="4"/>
  <c r="T659" i="4"/>
  <c r="R659" i="4"/>
  <c r="P659" i="4"/>
  <c r="BI657" i="4"/>
  <c r="BH657" i="4"/>
  <c r="BG657" i="4"/>
  <c r="BF657" i="4"/>
  <c r="T657" i="4"/>
  <c r="R657" i="4"/>
  <c r="P657" i="4"/>
  <c r="BI654" i="4"/>
  <c r="BH654" i="4"/>
  <c r="BG654" i="4"/>
  <c r="BF654" i="4"/>
  <c r="T654" i="4"/>
  <c r="R654" i="4"/>
  <c r="P654" i="4"/>
  <c r="BI649" i="4"/>
  <c r="BH649" i="4"/>
  <c r="BG649" i="4"/>
  <c r="BF649" i="4"/>
  <c r="T649" i="4"/>
  <c r="R649" i="4"/>
  <c r="P649" i="4"/>
  <c r="BI643" i="4"/>
  <c r="BH643" i="4"/>
  <c r="BG643" i="4"/>
  <c r="BF643" i="4"/>
  <c r="T643" i="4"/>
  <c r="R643" i="4"/>
  <c r="P643" i="4"/>
  <c r="BI638" i="4"/>
  <c r="BH638" i="4"/>
  <c r="BG638" i="4"/>
  <c r="BF638" i="4"/>
  <c r="T638" i="4"/>
  <c r="R638" i="4"/>
  <c r="P638" i="4"/>
  <c r="BI633" i="4"/>
  <c r="BH633" i="4"/>
  <c r="BG633" i="4"/>
  <c r="BF633" i="4"/>
  <c r="T633" i="4"/>
  <c r="R633" i="4"/>
  <c r="P633" i="4"/>
  <c r="BI625" i="4"/>
  <c r="BH625" i="4"/>
  <c r="BG625" i="4"/>
  <c r="BF625" i="4"/>
  <c r="T625" i="4"/>
  <c r="R625" i="4"/>
  <c r="P625" i="4"/>
  <c r="BI620" i="4"/>
  <c r="BH620" i="4"/>
  <c r="BG620" i="4"/>
  <c r="BF620" i="4"/>
  <c r="T620" i="4"/>
  <c r="R620" i="4"/>
  <c r="P620" i="4"/>
  <c r="BI610" i="4"/>
  <c r="BH610" i="4"/>
  <c r="BG610" i="4"/>
  <c r="BF610" i="4"/>
  <c r="T610" i="4"/>
  <c r="R610" i="4"/>
  <c r="P610" i="4"/>
  <c r="BI600" i="4"/>
  <c r="BH600" i="4"/>
  <c r="BG600" i="4"/>
  <c r="BF600" i="4"/>
  <c r="T600" i="4"/>
  <c r="R600" i="4"/>
  <c r="P600" i="4"/>
  <c r="BI595" i="4"/>
  <c r="BH595" i="4"/>
  <c r="BG595" i="4"/>
  <c r="BF595" i="4"/>
  <c r="T595" i="4"/>
  <c r="R595" i="4"/>
  <c r="P595" i="4"/>
  <c r="BI590" i="4"/>
  <c r="BH590" i="4"/>
  <c r="BG590" i="4"/>
  <c r="BF590" i="4"/>
  <c r="T590" i="4"/>
  <c r="R590" i="4"/>
  <c r="P590" i="4"/>
  <c r="BI585" i="4"/>
  <c r="BH585" i="4"/>
  <c r="BG585" i="4"/>
  <c r="BF585" i="4"/>
  <c r="T585" i="4"/>
  <c r="R585" i="4"/>
  <c r="P585" i="4"/>
  <c r="BI583" i="4"/>
  <c r="BH583" i="4"/>
  <c r="BG583" i="4"/>
  <c r="BF583" i="4"/>
  <c r="T583" i="4"/>
  <c r="R583" i="4"/>
  <c r="P583" i="4"/>
  <c r="BI578" i="4"/>
  <c r="BH578" i="4"/>
  <c r="BG578" i="4"/>
  <c r="BF578" i="4"/>
  <c r="T578" i="4"/>
  <c r="R578" i="4"/>
  <c r="P578" i="4"/>
  <c r="BI571" i="4"/>
  <c r="BH571" i="4"/>
  <c r="BG571" i="4"/>
  <c r="BF571" i="4"/>
  <c r="T571" i="4"/>
  <c r="R571" i="4"/>
  <c r="P571" i="4"/>
  <c r="BI566" i="4"/>
  <c r="BH566" i="4"/>
  <c r="BG566" i="4"/>
  <c r="BF566" i="4"/>
  <c r="T566" i="4"/>
  <c r="R566" i="4"/>
  <c r="P566" i="4"/>
  <c r="BI551" i="4"/>
  <c r="BH551" i="4"/>
  <c r="BG551" i="4"/>
  <c r="BF551" i="4"/>
  <c r="T551" i="4"/>
  <c r="R551" i="4"/>
  <c r="P551" i="4"/>
  <c r="BI546" i="4"/>
  <c r="BH546" i="4"/>
  <c r="BG546" i="4"/>
  <c r="BF546" i="4"/>
  <c r="T546" i="4"/>
  <c r="R546" i="4"/>
  <c r="P546" i="4"/>
  <c r="BI530" i="4"/>
  <c r="BH530" i="4"/>
  <c r="BG530" i="4"/>
  <c r="BF530" i="4"/>
  <c r="T530" i="4"/>
  <c r="R530" i="4"/>
  <c r="P530" i="4"/>
  <c r="BI526" i="4"/>
  <c r="BH526" i="4"/>
  <c r="BG526" i="4"/>
  <c r="BF526" i="4"/>
  <c r="T526" i="4"/>
  <c r="R526" i="4"/>
  <c r="P526" i="4"/>
  <c r="BI525" i="4"/>
  <c r="BH525" i="4"/>
  <c r="BG525" i="4"/>
  <c r="BF525" i="4"/>
  <c r="T525" i="4"/>
  <c r="R525" i="4"/>
  <c r="P525" i="4"/>
  <c r="BI524" i="4"/>
  <c r="BH524" i="4"/>
  <c r="BG524" i="4"/>
  <c r="BF524" i="4"/>
  <c r="T524" i="4"/>
  <c r="R524" i="4"/>
  <c r="P524" i="4"/>
  <c r="BI523" i="4"/>
  <c r="BH523" i="4"/>
  <c r="BG523" i="4"/>
  <c r="BF523" i="4"/>
  <c r="T523" i="4"/>
  <c r="R523" i="4"/>
  <c r="P523" i="4"/>
  <c r="BI519" i="4"/>
  <c r="BH519" i="4"/>
  <c r="BG519" i="4"/>
  <c r="BF519" i="4"/>
  <c r="T519" i="4"/>
  <c r="R519" i="4"/>
  <c r="P519" i="4"/>
  <c r="BI512" i="4"/>
  <c r="BH512" i="4"/>
  <c r="BG512" i="4"/>
  <c r="BF512" i="4"/>
  <c r="T512" i="4"/>
  <c r="R512" i="4"/>
  <c r="P512" i="4"/>
  <c r="BI500" i="4"/>
  <c r="BH500" i="4"/>
  <c r="BG500" i="4"/>
  <c r="BF500" i="4"/>
  <c r="T500" i="4"/>
  <c r="R500" i="4"/>
  <c r="P500" i="4"/>
  <c r="BI499" i="4"/>
  <c r="BH499" i="4"/>
  <c r="BG499" i="4"/>
  <c r="BF499" i="4"/>
  <c r="T499" i="4"/>
  <c r="R499" i="4"/>
  <c r="P499" i="4"/>
  <c r="BI494" i="4"/>
  <c r="BH494" i="4"/>
  <c r="BG494" i="4"/>
  <c r="BF494" i="4"/>
  <c r="T494" i="4"/>
  <c r="R494" i="4"/>
  <c r="P494" i="4"/>
  <c r="BI488" i="4"/>
  <c r="BH488" i="4"/>
  <c r="BG488" i="4"/>
  <c r="BF488" i="4"/>
  <c r="T488" i="4"/>
  <c r="R488" i="4"/>
  <c r="P488" i="4"/>
  <c r="BI487" i="4"/>
  <c r="BH487" i="4"/>
  <c r="BG487" i="4"/>
  <c r="BF487" i="4"/>
  <c r="T487" i="4"/>
  <c r="R487" i="4"/>
  <c r="P487" i="4"/>
  <c r="BI486" i="4"/>
  <c r="BH486" i="4"/>
  <c r="BG486" i="4"/>
  <c r="BF486" i="4"/>
  <c r="T486" i="4"/>
  <c r="R486" i="4"/>
  <c r="P486" i="4"/>
  <c r="BI479" i="4"/>
  <c r="BH479" i="4"/>
  <c r="BG479" i="4"/>
  <c r="BF479" i="4"/>
  <c r="T479" i="4"/>
  <c r="R479" i="4"/>
  <c r="P479" i="4"/>
  <c r="BI477" i="4"/>
  <c r="BH477" i="4"/>
  <c r="BG477" i="4"/>
  <c r="BF477" i="4"/>
  <c r="T477" i="4"/>
  <c r="R477" i="4"/>
  <c r="P477" i="4"/>
  <c r="BI473" i="4"/>
  <c r="BH473" i="4"/>
  <c r="BG473" i="4"/>
  <c r="BF473" i="4"/>
  <c r="T473" i="4"/>
  <c r="R473" i="4"/>
  <c r="P473" i="4"/>
  <c r="BI471" i="4"/>
  <c r="BH471" i="4"/>
  <c r="BG471" i="4"/>
  <c r="BF471" i="4"/>
  <c r="T471" i="4"/>
  <c r="R471" i="4"/>
  <c r="P471" i="4"/>
  <c r="BI467" i="4"/>
  <c r="BH467" i="4"/>
  <c r="BG467" i="4"/>
  <c r="BF467" i="4"/>
  <c r="T467" i="4"/>
  <c r="R467" i="4"/>
  <c r="P467" i="4"/>
  <c r="BI465" i="4"/>
  <c r="BH465" i="4"/>
  <c r="BG465" i="4"/>
  <c r="BF465" i="4"/>
  <c r="T465" i="4"/>
  <c r="R465" i="4"/>
  <c r="P465" i="4"/>
  <c r="BI461" i="4"/>
  <c r="BH461" i="4"/>
  <c r="BG461" i="4"/>
  <c r="BF461" i="4"/>
  <c r="T461" i="4"/>
  <c r="R461" i="4"/>
  <c r="P461" i="4"/>
  <c r="BI459" i="4"/>
  <c r="BH459" i="4"/>
  <c r="BG459" i="4"/>
  <c r="BF459" i="4"/>
  <c r="T459" i="4"/>
  <c r="R459" i="4"/>
  <c r="P459" i="4"/>
  <c r="BI454" i="4"/>
  <c r="BH454" i="4"/>
  <c r="BG454" i="4"/>
  <c r="BF454" i="4"/>
  <c r="T454" i="4"/>
  <c r="R454" i="4"/>
  <c r="P454" i="4"/>
  <c r="BI450" i="4"/>
  <c r="BH450" i="4"/>
  <c r="BG450" i="4"/>
  <c r="BF450" i="4"/>
  <c r="T450" i="4"/>
  <c r="R450" i="4"/>
  <c r="P450" i="4"/>
  <c r="BI445" i="4"/>
  <c r="BH445" i="4"/>
  <c r="BG445" i="4"/>
  <c r="BF445" i="4"/>
  <c r="T445" i="4"/>
  <c r="R445" i="4"/>
  <c r="P445" i="4"/>
  <c r="BI441" i="4"/>
  <c r="BH441" i="4"/>
  <c r="BG441" i="4"/>
  <c r="BF441" i="4"/>
  <c r="T441" i="4"/>
  <c r="R441" i="4"/>
  <c r="P441" i="4"/>
  <c r="BI437" i="4"/>
  <c r="BH437" i="4"/>
  <c r="BG437" i="4"/>
  <c r="BF437" i="4"/>
  <c r="T437" i="4"/>
  <c r="R437" i="4"/>
  <c r="P437" i="4"/>
  <c r="BI433" i="4"/>
  <c r="BH433" i="4"/>
  <c r="BG433" i="4"/>
  <c r="BF433" i="4"/>
  <c r="T433" i="4"/>
  <c r="R433" i="4"/>
  <c r="P433" i="4"/>
  <c r="BI428" i="4"/>
  <c r="BH428" i="4"/>
  <c r="BG428" i="4"/>
  <c r="BF428" i="4"/>
  <c r="T428" i="4"/>
  <c r="R428" i="4"/>
  <c r="P428" i="4"/>
  <c r="BI427" i="4"/>
  <c r="BH427" i="4"/>
  <c r="BG427" i="4"/>
  <c r="BF427" i="4"/>
  <c r="T427" i="4"/>
  <c r="R427" i="4"/>
  <c r="P427" i="4"/>
  <c r="BI423" i="4"/>
  <c r="BH423" i="4"/>
  <c r="BG423" i="4"/>
  <c r="BF423" i="4"/>
  <c r="T423" i="4"/>
  <c r="R423" i="4"/>
  <c r="P423" i="4"/>
  <c r="BI414" i="4"/>
  <c r="BH414" i="4"/>
  <c r="BG414" i="4"/>
  <c r="BF414" i="4"/>
  <c r="T414" i="4"/>
  <c r="R414" i="4"/>
  <c r="P414" i="4"/>
  <c r="BI407" i="4"/>
  <c r="BH407" i="4"/>
  <c r="BG407" i="4"/>
  <c r="BF407" i="4"/>
  <c r="T407" i="4"/>
  <c r="R407" i="4"/>
  <c r="P407" i="4"/>
  <c r="BI402" i="4"/>
  <c r="BH402" i="4"/>
  <c r="BG402" i="4"/>
  <c r="BF402" i="4"/>
  <c r="T402" i="4"/>
  <c r="R402" i="4"/>
  <c r="P402" i="4"/>
  <c r="BI401" i="4"/>
  <c r="BH401" i="4"/>
  <c r="BG401" i="4"/>
  <c r="BF401" i="4"/>
  <c r="T401" i="4"/>
  <c r="R401" i="4"/>
  <c r="P401" i="4"/>
  <c r="BI396" i="4"/>
  <c r="BH396" i="4"/>
  <c r="BG396" i="4"/>
  <c r="BF396" i="4"/>
  <c r="T396" i="4"/>
  <c r="R396" i="4"/>
  <c r="P396" i="4"/>
  <c r="BI392" i="4"/>
  <c r="BH392" i="4"/>
  <c r="BG392" i="4"/>
  <c r="BF392" i="4"/>
  <c r="T392" i="4"/>
  <c r="R392" i="4"/>
  <c r="P392" i="4"/>
  <c r="BI388" i="4"/>
  <c r="BH388" i="4"/>
  <c r="BG388" i="4"/>
  <c r="BF388" i="4"/>
  <c r="T388" i="4"/>
  <c r="R388" i="4"/>
  <c r="P388" i="4"/>
  <c r="BI379" i="4"/>
  <c r="BH379" i="4"/>
  <c r="BG379" i="4"/>
  <c r="BF379" i="4"/>
  <c r="T379" i="4"/>
  <c r="R379" i="4"/>
  <c r="P379" i="4"/>
  <c r="BI374" i="4"/>
  <c r="BH374" i="4"/>
  <c r="BG374" i="4"/>
  <c r="BF374" i="4"/>
  <c r="T374" i="4"/>
  <c r="R374" i="4"/>
  <c r="P374" i="4"/>
  <c r="BI373" i="4"/>
  <c r="BH373" i="4"/>
  <c r="BG373" i="4"/>
  <c r="BF373" i="4"/>
  <c r="T373" i="4"/>
  <c r="R373" i="4"/>
  <c r="P373" i="4"/>
  <c r="BI372" i="4"/>
  <c r="BH372" i="4"/>
  <c r="BG372" i="4"/>
  <c r="BF372" i="4"/>
  <c r="T372" i="4"/>
  <c r="R372" i="4"/>
  <c r="P372" i="4"/>
  <c r="BI364" i="4"/>
  <c r="BH364" i="4"/>
  <c r="BG364" i="4"/>
  <c r="BF364" i="4"/>
  <c r="T364" i="4"/>
  <c r="R364" i="4"/>
  <c r="P364" i="4"/>
  <c r="BI360" i="4"/>
  <c r="BH360" i="4"/>
  <c r="BG360" i="4"/>
  <c r="BF360" i="4"/>
  <c r="T360" i="4"/>
  <c r="R360" i="4"/>
  <c r="P360" i="4"/>
  <c r="BI350" i="4"/>
  <c r="BH350" i="4"/>
  <c r="BG350" i="4"/>
  <c r="BF350" i="4"/>
  <c r="T350" i="4"/>
  <c r="R350" i="4"/>
  <c r="P350" i="4"/>
  <c r="BI349" i="4"/>
  <c r="BH349" i="4"/>
  <c r="BG349" i="4"/>
  <c r="BF349" i="4"/>
  <c r="T349" i="4"/>
  <c r="R349" i="4"/>
  <c r="P349" i="4"/>
  <c r="BI341" i="4"/>
  <c r="BH341" i="4"/>
  <c r="BG341" i="4"/>
  <c r="BF341" i="4"/>
  <c r="T341" i="4"/>
  <c r="R341" i="4"/>
  <c r="P341" i="4"/>
  <c r="BI337" i="4"/>
  <c r="BH337" i="4"/>
  <c r="BG337" i="4"/>
  <c r="BF337" i="4"/>
  <c r="T337" i="4"/>
  <c r="R337" i="4"/>
  <c r="P337" i="4"/>
  <c r="BI333" i="4"/>
  <c r="BH333" i="4"/>
  <c r="BG333" i="4"/>
  <c r="BF333" i="4"/>
  <c r="T333" i="4"/>
  <c r="R333" i="4"/>
  <c r="P333" i="4"/>
  <c r="BI329" i="4"/>
  <c r="BH329" i="4"/>
  <c r="BG329" i="4"/>
  <c r="BF329" i="4"/>
  <c r="T329" i="4"/>
  <c r="R329" i="4"/>
  <c r="P329" i="4"/>
  <c r="BI325" i="4"/>
  <c r="BH325" i="4"/>
  <c r="BG325" i="4"/>
  <c r="BF325" i="4"/>
  <c r="T325" i="4"/>
  <c r="R325" i="4"/>
  <c r="P325" i="4"/>
  <c r="BI321" i="4"/>
  <c r="BH321" i="4"/>
  <c r="BG321" i="4"/>
  <c r="BF321" i="4"/>
  <c r="T321" i="4"/>
  <c r="R321" i="4"/>
  <c r="P321" i="4"/>
  <c r="BI316" i="4"/>
  <c r="BH316" i="4"/>
  <c r="BG316" i="4"/>
  <c r="BF316" i="4"/>
  <c r="T316" i="4"/>
  <c r="R316" i="4"/>
  <c r="P316" i="4"/>
  <c r="BI315" i="4"/>
  <c r="BH315" i="4"/>
  <c r="BG315" i="4"/>
  <c r="BF315" i="4"/>
  <c r="T315" i="4"/>
  <c r="R315" i="4"/>
  <c r="P315" i="4"/>
  <c r="BI311" i="4"/>
  <c r="BH311" i="4"/>
  <c r="BG311" i="4"/>
  <c r="BF311" i="4"/>
  <c r="T311" i="4"/>
  <c r="R311" i="4"/>
  <c r="P311" i="4"/>
  <c r="BI307" i="4"/>
  <c r="BH307" i="4"/>
  <c r="BG307" i="4"/>
  <c r="BF307" i="4"/>
  <c r="T307" i="4"/>
  <c r="R307" i="4"/>
  <c r="P307" i="4"/>
  <c r="BI299" i="4"/>
  <c r="BH299" i="4"/>
  <c r="BG299" i="4"/>
  <c r="BF299" i="4"/>
  <c r="T299" i="4"/>
  <c r="R299" i="4"/>
  <c r="P299" i="4"/>
  <c r="BI294" i="4"/>
  <c r="BH294" i="4"/>
  <c r="BG294" i="4"/>
  <c r="BF294" i="4"/>
  <c r="T294" i="4"/>
  <c r="R294" i="4"/>
  <c r="P294" i="4"/>
  <c r="BI289" i="4"/>
  <c r="BH289" i="4"/>
  <c r="BG289" i="4"/>
  <c r="BF289" i="4"/>
  <c r="T289" i="4"/>
  <c r="R289" i="4"/>
  <c r="P289" i="4"/>
  <c r="BI286" i="4"/>
  <c r="BH286" i="4"/>
  <c r="BG286" i="4"/>
  <c r="BF286" i="4"/>
  <c r="T286" i="4"/>
  <c r="R286" i="4"/>
  <c r="P286" i="4"/>
  <c r="BI284" i="4"/>
  <c r="BH284" i="4"/>
  <c r="BG284" i="4"/>
  <c r="BF284" i="4"/>
  <c r="T284" i="4"/>
  <c r="R284" i="4"/>
  <c r="P284" i="4"/>
  <c r="BI283" i="4"/>
  <c r="BH283" i="4"/>
  <c r="BG283" i="4"/>
  <c r="BF283" i="4"/>
  <c r="T283" i="4"/>
  <c r="R283" i="4"/>
  <c r="P283" i="4"/>
  <c r="BI282" i="4"/>
  <c r="BH282" i="4"/>
  <c r="BG282" i="4"/>
  <c r="BF282" i="4"/>
  <c r="T282" i="4"/>
  <c r="R282" i="4"/>
  <c r="P282" i="4"/>
  <c r="BI281" i="4"/>
  <c r="BH281" i="4"/>
  <c r="BG281" i="4"/>
  <c r="BF281" i="4"/>
  <c r="T281" i="4"/>
  <c r="R281" i="4"/>
  <c r="P281" i="4"/>
  <c r="BI280" i="4"/>
  <c r="BH280" i="4"/>
  <c r="BG280" i="4"/>
  <c r="BF280" i="4"/>
  <c r="T280" i="4"/>
  <c r="R280" i="4"/>
  <c r="P280" i="4"/>
  <c r="BI279" i="4"/>
  <c r="BH279" i="4"/>
  <c r="BG279" i="4"/>
  <c r="BF279" i="4"/>
  <c r="T279" i="4"/>
  <c r="R279" i="4"/>
  <c r="P279" i="4"/>
  <c r="BI278" i="4"/>
  <c r="BH278" i="4"/>
  <c r="BG278" i="4"/>
  <c r="BF278" i="4"/>
  <c r="T278" i="4"/>
  <c r="R278" i="4"/>
  <c r="P278" i="4"/>
  <c r="BI277" i="4"/>
  <c r="BH277" i="4"/>
  <c r="BG277" i="4"/>
  <c r="BF277" i="4"/>
  <c r="T277" i="4"/>
  <c r="R277" i="4"/>
  <c r="P277" i="4"/>
  <c r="BI276" i="4"/>
  <c r="BH276" i="4"/>
  <c r="BG276" i="4"/>
  <c r="BF276" i="4"/>
  <c r="T276" i="4"/>
  <c r="R276" i="4"/>
  <c r="P276" i="4"/>
  <c r="BI275" i="4"/>
  <c r="BH275" i="4"/>
  <c r="BG275" i="4"/>
  <c r="BF275" i="4"/>
  <c r="T275" i="4"/>
  <c r="R275" i="4"/>
  <c r="P275" i="4"/>
  <c r="BI274" i="4"/>
  <c r="BH274" i="4"/>
  <c r="BG274" i="4"/>
  <c r="BF274" i="4"/>
  <c r="T274" i="4"/>
  <c r="R274" i="4"/>
  <c r="P274" i="4"/>
  <c r="BI273" i="4"/>
  <c r="BH273" i="4"/>
  <c r="BG273" i="4"/>
  <c r="BF273" i="4"/>
  <c r="T273" i="4"/>
  <c r="R273" i="4"/>
  <c r="P273" i="4"/>
  <c r="BI265" i="4"/>
  <c r="BH265" i="4"/>
  <c r="BG265" i="4"/>
  <c r="BF265" i="4"/>
  <c r="T265" i="4"/>
  <c r="R265" i="4"/>
  <c r="P265" i="4"/>
  <c r="BI261" i="4"/>
  <c r="BH261" i="4"/>
  <c r="BG261" i="4"/>
  <c r="BF261" i="4"/>
  <c r="T261" i="4"/>
  <c r="R261" i="4"/>
  <c r="P261" i="4"/>
  <c r="BI250" i="4"/>
  <c r="BH250" i="4"/>
  <c r="BG250" i="4"/>
  <c r="BF250" i="4"/>
  <c r="T250" i="4"/>
  <c r="R250" i="4"/>
  <c r="P250" i="4"/>
  <c r="BI245" i="4"/>
  <c r="BH245" i="4"/>
  <c r="BG245" i="4"/>
  <c r="BF245" i="4"/>
  <c r="T245" i="4"/>
  <c r="R245" i="4"/>
  <c r="P245" i="4"/>
  <c r="BI239" i="4"/>
  <c r="BH239" i="4"/>
  <c r="BG239" i="4"/>
  <c r="BF239" i="4"/>
  <c r="T239" i="4"/>
  <c r="R239" i="4"/>
  <c r="P239" i="4"/>
  <c r="BI235" i="4"/>
  <c r="BH235" i="4"/>
  <c r="BG235" i="4"/>
  <c r="BF235" i="4"/>
  <c r="T235" i="4"/>
  <c r="R235" i="4"/>
  <c r="P235" i="4"/>
  <c r="BI233" i="4"/>
  <c r="BH233" i="4"/>
  <c r="BG233" i="4"/>
  <c r="BF233" i="4"/>
  <c r="T233" i="4"/>
  <c r="R233" i="4"/>
  <c r="P233" i="4"/>
  <c r="BI229" i="4"/>
  <c r="BH229" i="4"/>
  <c r="BG229" i="4"/>
  <c r="BF229" i="4"/>
  <c r="T229" i="4"/>
  <c r="R229" i="4"/>
  <c r="P229" i="4"/>
  <c r="BI225" i="4"/>
  <c r="BH225" i="4"/>
  <c r="BG225" i="4"/>
  <c r="BF225" i="4"/>
  <c r="T225" i="4"/>
  <c r="R225" i="4"/>
  <c r="P225" i="4"/>
  <c r="BI220" i="4"/>
  <c r="BH220" i="4"/>
  <c r="BG220" i="4"/>
  <c r="BF220" i="4"/>
  <c r="T220" i="4"/>
  <c r="R220" i="4"/>
  <c r="P220" i="4"/>
  <c r="BI216" i="4"/>
  <c r="BH216" i="4"/>
  <c r="BG216" i="4"/>
  <c r="BF216" i="4"/>
  <c r="T216" i="4"/>
  <c r="R216" i="4"/>
  <c r="P216" i="4"/>
  <c r="BI211" i="4"/>
  <c r="BH211" i="4"/>
  <c r="BG211" i="4"/>
  <c r="BF211" i="4"/>
  <c r="T211" i="4"/>
  <c r="R211" i="4"/>
  <c r="P211" i="4"/>
  <c r="BI207" i="4"/>
  <c r="BH207" i="4"/>
  <c r="BG207" i="4"/>
  <c r="BF207" i="4"/>
  <c r="T207" i="4"/>
  <c r="R207" i="4"/>
  <c r="P207" i="4"/>
  <c r="BI203" i="4"/>
  <c r="BH203" i="4"/>
  <c r="BG203" i="4"/>
  <c r="BF203" i="4"/>
  <c r="T203" i="4"/>
  <c r="R203" i="4"/>
  <c r="P203" i="4"/>
  <c r="BI192" i="4"/>
  <c r="BH192" i="4"/>
  <c r="BG192" i="4"/>
  <c r="BF192" i="4"/>
  <c r="T192" i="4"/>
  <c r="R192" i="4"/>
  <c r="P192" i="4"/>
  <c r="BI191" i="4"/>
  <c r="BH191" i="4"/>
  <c r="BG191" i="4"/>
  <c r="BF191" i="4"/>
  <c r="T191" i="4"/>
  <c r="R191" i="4"/>
  <c r="P191" i="4"/>
  <c r="BI189" i="4"/>
  <c r="BH189" i="4"/>
  <c r="BG189" i="4"/>
  <c r="BF189" i="4"/>
  <c r="T189" i="4"/>
  <c r="R189" i="4"/>
  <c r="P189" i="4"/>
  <c r="BI178" i="4"/>
  <c r="BH178" i="4"/>
  <c r="BG178" i="4"/>
  <c r="BF178" i="4"/>
  <c r="T178" i="4"/>
  <c r="R178" i="4"/>
  <c r="P178" i="4"/>
  <c r="BI175" i="4"/>
  <c r="BH175" i="4"/>
  <c r="BG175" i="4"/>
  <c r="BF175" i="4"/>
  <c r="T175" i="4"/>
  <c r="R175" i="4"/>
  <c r="P175" i="4"/>
  <c r="BI173" i="4"/>
  <c r="BH173" i="4"/>
  <c r="BG173" i="4"/>
  <c r="BF173" i="4"/>
  <c r="T173" i="4"/>
  <c r="R173" i="4"/>
  <c r="P173" i="4"/>
  <c r="BI164" i="4"/>
  <c r="BH164" i="4"/>
  <c r="BG164" i="4"/>
  <c r="BF164" i="4"/>
  <c r="T164" i="4"/>
  <c r="R164" i="4"/>
  <c r="P164" i="4"/>
  <c r="BI160" i="4"/>
  <c r="BH160" i="4"/>
  <c r="BG160" i="4"/>
  <c r="BF160" i="4"/>
  <c r="T160" i="4"/>
  <c r="R160" i="4"/>
  <c r="P160" i="4"/>
  <c r="J153" i="4"/>
  <c r="F153" i="4"/>
  <c r="F151" i="4"/>
  <c r="E149" i="4"/>
  <c r="J95" i="4"/>
  <c r="F95" i="4"/>
  <c r="F93" i="4"/>
  <c r="E91" i="4"/>
  <c r="J28" i="4"/>
  <c r="E28" i="4"/>
  <c r="J154" i="4" s="1"/>
  <c r="J27" i="4"/>
  <c r="J22" i="4"/>
  <c r="E22" i="4"/>
  <c r="F154" i="4" s="1"/>
  <c r="J21" i="4"/>
  <c r="J16" i="4"/>
  <c r="J151" i="4" s="1"/>
  <c r="E7" i="4"/>
  <c r="E143" i="4"/>
  <c r="J130" i="3"/>
  <c r="J41" i="3"/>
  <c r="J40" i="3"/>
  <c r="AY98" i="1"/>
  <c r="J39" i="3"/>
  <c r="AX98" i="1" s="1"/>
  <c r="BI220" i="3"/>
  <c r="BH220" i="3"/>
  <c r="BG220" i="3"/>
  <c r="BF220" i="3"/>
  <c r="T220" i="3"/>
  <c r="R220" i="3"/>
  <c r="P220" i="3"/>
  <c r="BI219" i="3"/>
  <c r="BH219" i="3"/>
  <c r="BG219" i="3"/>
  <c r="BF219" i="3"/>
  <c r="T219" i="3"/>
  <c r="R219" i="3"/>
  <c r="P219" i="3"/>
  <c r="BI216" i="3"/>
  <c r="BH216" i="3"/>
  <c r="BG216" i="3"/>
  <c r="BF216" i="3"/>
  <c r="T216" i="3"/>
  <c r="R216" i="3"/>
  <c r="P216" i="3"/>
  <c r="BI214" i="3"/>
  <c r="BH214" i="3"/>
  <c r="BG214" i="3"/>
  <c r="BF214" i="3"/>
  <c r="T214" i="3"/>
  <c r="R214" i="3"/>
  <c r="P214" i="3"/>
  <c r="BI213" i="3"/>
  <c r="BH213" i="3"/>
  <c r="BG213" i="3"/>
  <c r="BF213" i="3"/>
  <c r="T213" i="3"/>
  <c r="R213" i="3"/>
  <c r="P213" i="3"/>
  <c r="BI212" i="3"/>
  <c r="BH212" i="3"/>
  <c r="BG212" i="3"/>
  <c r="BF212" i="3"/>
  <c r="T212" i="3"/>
  <c r="R212" i="3"/>
  <c r="P212" i="3"/>
  <c r="BI210" i="3"/>
  <c r="BH210" i="3"/>
  <c r="BG210" i="3"/>
  <c r="BF210" i="3"/>
  <c r="T210" i="3"/>
  <c r="R210" i="3"/>
  <c r="P210" i="3"/>
  <c r="BI208" i="3"/>
  <c r="BH208" i="3"/>
  <c r="BG208" i="3"/>
  <c r="BF208" i="3"/>
  <c r="T208" i="3"/>
  <c r="R208" i="3"/>
  <c r="P208" i="3"/>
  <c r="BI206" i="3"/>
  <c r="BH206" i="3"/>
  <c r="BG206" i="3"/>
  <c r="BF206" i="3"/>
  <c r="T206" i="3"/>
  <c r="R206" i="3"/>
  <c r="P206" i="3"/>
  <c r="BI204" i="3"/>
  <c r="BH204" i="3"/>
  <c r="BG204" i="3"/>
  <c r="BF204" i="3"/>
  <c r="T204" i="3"/>
  <c r="R204" i="3"/>
  <c r="P204" i="3"/>
  <c r="BI200" i="3"/>
  <c r="BH200" i="3"/>
  <c r="BG200" i="3"/>
  <c r="BF200" i="3"/>
  <c r="T200" i="3"/>
  <c r="R200" i="3"/>
  <c r="P200" i="3"/>
  <c r="BI198" i="3"/>
  <c r="BH198" i="3"/>
  <c r="BG198" i="3"/>
  <c r="BF198" i="3"/>
  <c r="T198" i="3"/>
  <c r="R198" i="3"/>
  <c r="P198" i="3"/>
  <c r="BI196" i="3"/>
  <c r="BH196" i="3"/>
  <c r="BG196" i="3"/>
  <c r="BF196" i="3"/>
  <c r="T196" i="3"/>
  <c r="R196" i="3"/>
  <c r="P196" i="3"/>
  <c r="BI194" i="3"/>
  <c r="BH194" i="3"/>
  <c r="BG194" i="3"/>
  <c r="BF194" i="3"/>
  <c r="T194" i="3"/>
  <c r="R194" i="3"/>
  <c r="P194"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0" i="3"/>
  <c r="BH170" i="3"/>
  <c r="BG170" i="3"/>
  <c r="BF170" i="3"/>
  <c r="T170" i="3"/>
  <c r="R170" i="3"/>
  <c r="P170" i="3"/>
  <c r="BI169" i="3"/>
  <c r="BH169" i="3"/>
  <c r="BG169" i="3"/>
  <c r="BF169" i="3"/>
  <c r="T169" i="3"/>
  <c r="R169" i="3"/>
  <c r="P169"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J102" i="3"/>
  <c r="J125" i="3"/>
  <c r="J124" i="3"/>
  <c r="F124" i="3"/>
  <c r="F122" i="3"/>
  <c r="E120" i="3"/>
  <c r="J96" i="3"/>
  <c r="J95" i="3"/>
  <c r="F95" i="3"/>
  <c r="F93" i="3"/>
  <c r="E91" i="3"/>
  <c r="J22" i="3"/>
  <c r="E22" i="3"/>
  <c r="F96" i="3" s="1"/>
  <c r="J21" i="3"/>
  <c r="J16" i="3"/>
  <c r="J93" i="3"/>
  <c r="E7" i="3"/>
  <c r="E114" i="3" s="1"/>
  <c r="J41" i="2"/>
  <c r="J40" i="2"/>
  <c r="AY97" i="1"/>
  <c r="J39" i="2"/>
  <c r="AX97" i="1"/>
  <c r="BI205" i="2"/>
  <c r="BH205" i="2"/>
  <c r="BG205" i="2"/>
  <c r="BF205" i="2"/>
  <c r="T205" i="2"/>
  <c r="R205" i="2"/>
  <c r="P205" i="2"/>
  <c r="BI203" i="2"/>
  <c r="BH203" i="2"/>
  <c r="BG203" i="2"/>
  <c r="BF203" i="2"/>
  <c r="T203" i="2"/>
  <c r="R203" i="2"/>
  <c r="P203" i="2"/>
  <c r="BI201" i="2"/>
  <c r="BH201" i="2"/>
  <c r="BG201" i="2"/>
  <c r="BF201" i="2"/>
  <c r="T201" i="2"/>
  <c r="R201" i="2"/>
  <c r="P201" i="2"/>
  <c r="BI200" i="2"/>
  <c r="BH200" i="2"/>
  <c r="BG200" i="2"/>
  <c r="BF200" i="2"/>
  <c r="T200" i="2"/>
  <c r="R200" i="2"/>
  <c r="P200" i="2"/>
  <c r="BI197" i="2"/>
  <c r="BH197" i="2"/>
  <c r="BG197" i="2"/>
  <c r="BF197" i="2"/>
  <c r="T197" i="2"/>
  <c r="R197" i="2"/>
  <c r="P197" i="2"/>
  <c r="BI196" i="2"/>
  <c r="BH196" i="2"/>
  <c r="BG196" i="2"/>
  <c r="BF196" i="2"/>
  <c r="T196" i="2"/>
  <c r="R196" i="2"/>
  <c r="P196" i="2"/>
  <c r="BI195" i="2"/>
  <c r="BH195" i="2"/>
  <c r="BG195" i="2"/>
  <c r="BF195" i="2"/>
  <c r="T195" i="2"/>
  <c r="R195" i="2"/>
  <c r="P195" i="2"/>
  <c r="BI187" i="2"/>
  <c r="BH187" i="2"/>
  <c r="BG187" i="2"/>
  <c r="BF187" i="2"/>
  <c r="T187" i="2"/>
  <c r="R187" i="2"/>
  <c r="P187" i="2"/>
  <c r="BI183" i="2"/>
  <c r="BH183" i="2"/>
  <c r="BG183" i="2"/>
  <c r="BF183" i="2"/>
  <c r="T183" i="2"/>
  <c r="R183" i="2"/>
  <c r="P183" i="2"/>
  <c r="BI176" i="2"/>
  <c r="BH176" i="2"/>
  <c r="BG176" i="2"/>
  <c r="BF176" i="2"/>
  <c r="T176" i="2"/>
  <c r="R176" i="2"/>
  <c r="P176" i="2"/>
  <c r="BI171" i="2"/>
  <c r="BH171" i="2"/>
  <c r="BG171" i="2"/>
  <c r="BF171" i="2"/>
  <c r="T171" i="2"/>
  <c r="T170" i="2"/>
  <c r="R171" i="2"/>
  <c r="R170" i="2" s="1"/>
  <c r="P171" i="2"/>
  <c r="P170" i="2"/>
  <c r="BI166" i="2"/>
  <c r="BH166" i="2"/>
  <c r="BG166" i="2"/>
  <c r="BF166" i="2"/>
  <c r="T166" i="2"/>
  <c r="R166" i="2"/>
  <c r="P166" i="2"/>
  <c r="BI164" i="2"/>
  <c r="BH164" i="2"/>
  <c r="BG164" i="2"/>
  <c r="BF164" i="2"/>
  <c r="T164" i="2"/>
  <c r="R164" i="2"/>
  <c r="P164" i="2"/>
  <c r="BI162" i="2"/>
  <c r="BH162" i="2"/>
  <c r="BG162" i="2"/>
  <c r="BF162" i="2"/>
  <c r="T162" i="2"/>
  <c r="R162" i="2"/>
  <c r="P162" i="2"/>
  <c r="BI156" i="2"/>
  <c r="BH156" i="2"/>
  <c r="BG156" i="2"/>
  <c r="BF156" i="2"/>
  <c r="T156" i="2"/>
  <c r="R156" i="2"/>
  <c r="P156" i="2"/>
  <c r="BI153" i="2"/>
  <c r="BH153" i="2"/>
  <c r="BG153" i="2"/>
  <c r="BF153" i="2"/>
  <c r="T153" i="2"/>
  <c r="R153" i="2"/>
  <c r="P153" i="2"/>
  <c r="BI149" i="2"/>
  <c r="BH149" i="2"/>
  <c r="BG149" i="2"/>
  <c r="BF149" i="2"/>
  <c r="T149" i="2"/>
  <c r="R149" i="2"/>
  <c r="P149" i="2"/>
  <c r="BI145" i="2"/>
  <c r="BH145" i="2"/>
  <c r="BG145" i="2"/>
  <c r="BF145" i="2"/>
  <c r="T145" i="2"/>
  <c r="R145" i="2"/>
  <c r="P145" i="2"/>
  <c r="BI142" i="2"/>
  <c r="BH142" i="2"/>
  <c r="BG142" i="2"/>
  <c r="BF142" i="2"/>
  <c r="T142" i="2"/>
  <c r="R142" i="2"/>
  <c r="P142" i="2"/>
  <c r="BI139" i="2"/>
  <c r="BH139" i="2"/>
  <c r="BG139" i="2"/>
  <c r="BF139" i="2"/>
  <c r="T139" i="2"/>
  <c r="R139" i="2"/>
  <c r="P139" i="2"/>
  <c r="BI136" i="2"/>
  <c r="BH136" i="2"/>
  <c r="BG136" i="2"/>
  <c r="BF136" i="2"/>
  <c r="T136" i="2"/>
  <c r="R136" i="2"/>
  <c r="P136" i="2"/>
  <c r="BI133" i="2"/>
  <c r="BH133" i="2"/>
  <c r="BG133" i="2"/>
  <c r="BF133" i="2"/>
  <c r="T133" i="2"/>
  <c r="R133" i="2"/>
  <c r="P133" i="2"/>
  <c r="J126" i="2"/>
  <c r="F126" i="2"/>
  <c r="F124" i="2"/>
  <c r="E122" i="2"/>
  <c r="J95" i="2"/>
  <c r="F95" i="2"/>
  <c r="F93" i="2"/>
  <c r="E91" i="2"/>
  <c r="J28" i="2"/>
  <c r="E28" i="2"/>
  <c r="J127" i="2" s="1"/>
  <c r="J27" i="2"/>
  <c r="J22" i="2"/>
  <c r="E22" i="2"/>
  <c r="F96" i="2"/>
  <c r="J21" i="2"/>
  <c r="J16" i="2"/>
  <c r="J124" i="2"/>
  <c r="E7" i="2"/>
  <c r="E116" i="2"/>
  <c r="L90" i="1"/>
  <c r="AM90" i="1"/>
  <c r="AM89" i="1"/>
  <c r="L89" i="1"/>
  <c r="AM87" i="1"/>
  <c r="L87" i="1"/>
  <c r="L85" i="1"/>
  <c r="L84" i="1"/>
  <c r="AS144" i="1"/>
  <c r="BK162" i="2"/>
  <c r="BK197" i="2"/>
  <c r="J200" i="2"/>
  <c r="BK153" i="2"/>
  <c r="BK213" i="3"/>
  <c r="BK176" i="3"/>
  <c r="BK219" i="3"/>
  <c r="J186" i="3"/>
  <c r="J160" i="3"/>
  <c r="BK156" i="3"/>
  <c r="BK146" i="3"/>
  <c r="J188" i="3"/>
  <c r="J144" i="3"/>
  <c r="J150" i="3"/>
  <c r="J206" i="3"/>
  <c r="BK166" i="3"/>
  <c r="J166" i="3"/>
  <c r="J1522" i="4"/>
  <c r="J1322" i="4"/>
  <c r="BK1253" i="4"/>
  <c r="J1131" i="4"/>
  <c r="BK1028" i="4"/>
  <c r="J911" i="4"/>
  <c r="J800" i="4"/>
  <c r="J713" i="4"/>
  <c r="J551" i="4"/>
  <c r="BK467" i="4"/>
  <c r="BK282" i="4"/>
  <c r="BK1607" i="4"/>
  <c r="BK1458" i="4"/>
  <c r="BK1366" i="4"/>
  <c r="BK1310" i="4"/>
  <c r="J1257" i="4"/>
  <c r="BK1046" i="4"/>
  <c r="BK911" i="4"/>
  <c r="BK850" i="4"/>
  <c r="BK812" i="4"/>
  <c r="J600" i="4"/>
  <c r="J467" i="4"/>
  <c r="BK401" i="4"/>
  <c r="BK275" i="4"/>
  <c r="BK189" i="4"/>
  <c r="BK1461" i="4"/>
  <c r="J1306" i="4"/>
  <c r="J1121" i="4"/>
  <c r="BK977" i="4"/>
  <c r="J856" i="4"/>
  <c r="J702" i="4"/>
  <c r="BK488" i="4"/>
  <c r="BK337" i="4"/>
  <c r="BK261" i="4"/>
  <c r="J1582" i="4"/>
  <c r="J1392" i="4"/>
  <c r="BK1338" i="4"/>
  <c r="J1285" i="4"/>
  <c r="J1249" i="4"/>
  <c r="BK1052" i="4"/>
  <c r="BK931" i="4"/>
  <c r="J830" i="4"/>
  <c r="BK672" i="4"/>
  <c r="BK519" i="4"/>
  <c r="J273" i="4"/>
  <c r="J1546" i="4"/>
  <c r="J1412" i="4"/>
  <c r="J1320" i="4"/>
  <c r="BK1035" i="4"/>
  <c r="BK887" i="4"/>
  <c r="BK759" i="4"/>
  <c r="BK610" i="4"/>
  <c r="J486" i="4"/>
  <c r="BK341" i="4"/>
  <c r="J207" i="4"/>
  <c r="J1543" i="4"/>
  <c r="J1374" i="4"/>
  <c r="BK1295" i="4"/>
  <c r="J1253" i="4"/>
  <c r="J1086" i="4"/>
  <c r="J995" i="4"/>
  <c r="J921" i="4"/>
  <c r="BK788" i="4"/>
  <c r="J703" i="4"/>
  <c r="J519" i="4"/>
  <c r="J423" i="4"/>
  <c r="BK277" i="4"/>
  <c r="BK203" i="4"/>
  <c r="BK1529" i="4"/>
  <c r="J1370" i="4"/>
  <c r="BK1303" i="4"/>
  <c r="BK1249" i="4"/>
  <c r="BK1085" i="4"/>
  <c r="BK937" i="4"/>
  <c r="J844" i="4"/>
  <c r="BK792" i="4"/>
  <c r="J759" i="4"/>
  <c r="J633" i="4"/>
  <c r="BK494" i="4"/>
  <c r="J392" i="4"/>
  <c r="BK284" i="4"/>
  <c r="J225" i="4"/>
  <c r="BK1656" i="4"/>
  <c r="J1653" i="4"/>
  <c r="BK1644" i="4"/>
  <c r="BK1636" i="4"/>
  <c r="BK1628" i="4"/>
  <c r="BK1597" i="4"/>
  <c r="J1490" i="4"/>
  <c r="J1336" i="4"/>
  <c r="BK1283" i="4"/>
  <c r="BK1193" i="4"/>
  <c r="BK1083" i="4"/>
  <c r="BK961" i="4"/>
  <c r="BK836" i="4"/>
  <c r="BK737" i="4"/>
  <c r="BK654" i="4"/>
  <c r="BK454" i="4"/>
  <c r="BK392" i="4"/>
  <c r="J286" i="4"/>
  <c r="BK164" i="4"/>
  <c r="J194" i="5"/>
  <c r="BK292" i="5"/>
  <c r="BK179" i="5"/>
  <c r="J305" i="5"/>
  <c r="BK236" i="5"/>
  <c r="J219" i="5"/>
  <c r="BK265" i="5"/>
  <c r="BK311" i="5"/>
  <c r="J311" i="5"/>
  <c r="BK199" i="5"/>
  <c r="J302" i="5"/>
  <c r="BK174" i="5"/>
  <c r="BK137" i="6"/>
  <c r="J316" i="7"/>
  <c r="BK261" i="7"/>
  <c r="J240" i="7"/>
  <c r="BK180" i="7"/>
  <c r="J342" i="7"/>
  <c r="J319" i="7"/>
  <c r="BK281" i="7"/>
  <c r="J251" i="7"/>
  <c r="BK203" i="7"/>
  <c r="J331" i="7"/>
  <c r="J295" i="7"/>
  <c r="BK256" i="7"/>
  <c r="BK184" i="7"/>
  <c r="BK325" i="7"/>
  <c r="J278" i="7"/>
  <c r="J246" i="7"/>
  <c r="BK190" i="7"/>
  <c r="BK158" i="7"/>
  <c r="J282" i="7"/>
  <c r="J238" i="7"/>
  <c r="BK168" i="7"/>
  <c r="J301" i="7"/>
  <c r="BK265" i="7"/>
  <c r="J249" i="7"/>
  <c r="J209" i="7"/>
  <c r="BK312" i="7"/>
  <c r="BK263" i="7"/>
  <c r="BK233" i="7"/>
  <c r="J195" i="7"/>
  <c r="BK150" i="7"/>
  <c r="J309" i="7"/>
  <c r="J276" i="7"/>
  <c r="J232" i="8"/>
  <c r="BK213" i="8"/>
  <c r="BK189" i="8"/>
  <c r="J154" i="8"/>
  <c r="J286" i="8"/>
  <c r="J234" i="8"/>
  <c r="BK197" i="8"/>
  <c r="J149" i="8"/>
  <c r="BK286" i="8"/>
  <c r="J248" i="8"/>
  <c r="BK221" i="8"/>
  <c r="BK185" i="8"/>
  <c r="J153" i="8"/>
  <c r="BK264" i="8"/>
  <c r="BK241" i="8"/>
  <c r="J166" i="8"/>
  <c r="J279" i="8"/>
  <c r="J228" i="8"/>
  <c r="BK209" i="8"/>
  <c r="J171" i="8"/>
  <c r="BK152" i="8"/>
  <c r="J283" i="8"/>
  <c r="BK255" i="8"/>
  <c r="BK210" i="8"/>
  <c r="J174" i="8"/>
  <c r="BK149" i="8"/>
  <c r="BK282" i="8"/>
  <c r="J209" i="8"/>
  <c r="BK175" i="8"/>
  <c r="J299" i="8"/>
  <c r="BK274" i="8"/>
  <c r="J238" i="8"/>
  <c r="J222" i="8"/>
  <c r="J197" i="8"/>
  <c r="J137" i="8"/>
  <c r="J239" i="10"/>
  <c r="BK196" i="10"/>
  <c r="BK149" i="10"/>
  <c r="BK234" i="10"/>
  <c r="J184" i="10"/>
  <c r="BK155" i="10"/>
  <c r="BK248" i="10"/>
  <c r="J219" i="10"/>
  <c r="J187" i="10"/>
  <c r="J158" i="10"/>
  <c r="J246" i="10"/>
  <c r="J204" i="10"/>
  <c r="BK152" i="10"/>
  <c r="BK219" i="10"/>
  <c r="J177" i="10"/>
  <c r="BK220" i="10"/>
  <c r="BK192" i="10"/>
  <c r="BK162" i="10"/>
  <c r="J252" i="10"/>
  <c r="BK218" i="10"/>
  <c r="BK186" i="10"/>
  <c r="BK256" i="10"/>
  <c r="J227" i="10"/>
  <c r="J194" i="10"/>
  <c r="J172" i="10"/>
  <c r="BK143" i="10"/>
  <c r="J129" i="11"/>
  <c r="J145" i="11"/>
  <c r="J155" i="11"/>
  <c r="BK150" i="11"/>
  <c r="J156" i="11"/>
  <c r="J137" i="11"/>
  <c r="BK148" i="11"/>
  <c r="J133" i="11"/>
  <c r="BK172" i="12"/>
  <c r="J155" i="12"/>
  <c r="BK186" i="12"/>
  <c r="J163" i="12"/>
  <c r="BK134" i="12"/>
  <c r="BK184" i="12"/>
  <c r="J147" i="12"/>
  <c r="J156" i="12"/>
  <c r="BK130" i="12"/>
  <c r="J167" i="12"/>
  <c r="BK140" i="12"/>
  <c r="J174" i="12"/>
  <c r="BK185" i="12"/>
  <c r="BK165" i="12"/>
  <c r="BK139" i="13"/>
  <c r="J158" i="13"/>
  <c r="BK158" i="13"/>
  <c r="J155" i="13"/>
  <c r="BK157" i="13"/>
  <c r="J150" i="13"/>
  <c r="J152" i="13"/>
  <c r="J139" i="14"/>
  <c r="BK130" i="14"/>
  <c r="BK137" i="14"/>
  <c r="J176" i="15"/>
  <c r="J134" i="15"/>
  <c r="J161" i="15"/>
  <c r="BK182" i="15"/>
  <c r="BK140" i="15"/>
  <c r="BK176" i="15"/>
  <c r="J159" i="15"/>
  <c r="BK138" i="15"/>
  <c r="J168" i="15"/>
  <c r="J143" i="15"/>
  <c r="BK156" i="15"/>
  <c r="J179" i="15"/>
  <c r="J169" i="15"/>
  <c r="BK159" i="15"/>
  <c r="J144" i="16"/>
  <c r="BK128" i="16"/>
  <c r="BK136" i="16"/>
  <c r="BK141" i="16"/>
  <c r="J139" i="16"/>
  <c r="J135" i="16"/>
  <c r="BK138" i="17"/>
  <c r="BK141" i="17"/>
  <c r="BK144" i="17"/>
  <c r="J136" i="17"/>
  <c r="J128" i="17"/>
  <c r="BK131" i="17"/>
  <c r="BK176" i="18"/>
  <c r="BK147" i="18"/>
  <c r="J173" i="18"/>
  <c r="BK140" i="18"/>
  <c r="BK171" i="18"/>
  <c r="BK145" i="18"/>
  <c r="BK151" i="18"/>
  <c r="J169" i="18"/>
  <c r="J179" i="18"/>
  <c r="BK150" i="18"/>
  <c r="J133" i="18"/>
  <c r="J145" i="18"/>
  <c r="BK163" i="19"/>
  <c r="J165" i="19"/>
  <c r="J145" i="19"/>
  <c r="BK187" i="19"/>
  <c r="BK168" i="19"/>
  <c r="BK184" i="19"/>
  <c r="BK144" i="19"/>
  <c r="BK172" i="19"/>
  <c r="J142" i="19"/>
  <c r="BK151" i="19"/>
  <c r="J180" i="19"/>
  <c r="J160" i="19"/>
  <c r="BK137" i="20"/>
  <c r="J131" i="20"/>
  <c r="J135" i="20"/>
  <c r="J132" i="20"/>
  <c r="BK150" i="21"/>
  <c r="J143" i="21"/>
  <c r="J145" i="21"/>
  <c r="J132" i="21"/>
  <c r="J132" i="22"/>
  <c r="BK155" i="22"/>
  <c r="J143" i="22"/>
  <c r="BK142" i="22"/>
  <c r="J133" i="22"/>
  <c r="J174" i="23"/>
  <c r="J134" i="23"/>
  <c r="J155" i="23"/>
  <c r="J185" i="23"/>
  <c r="BK133" i="23"/>
  <c r="BK144" i="23"/>
  <c r="J170" i="23"/>
  <c r="J136" i="23"/>
  <c r="BK145" i="23"/>
  <c r="BK162" i="23"/>
  <c r="BK136" i="23"/>
  <c r="J139" i="23"/>
  <c r="BK142" i="24"/>
  <c r="BK136" i="24"/>
  <c r="BK129" i="24"/>
  <c r="J128" i="25"/>
  <c r="BK129" i="25"/>
  <c r="BK159" i="26"/>
  <c r="BK137" i="26"/>
  <c r="BK169" i="26"/>
  <c r="J137" i="26"/>
  <c r="BK162" i="26"/>
  <c r="BK183" i="26"/>
  <c r="BK136" i="26"/>
  <c r="BK170" i="26"/>
  <c r="J131" i="26"/>
  <c r="BK157" i="26"/>
  <c r="J130" i="26"/>
  <c r="BK150" i="26"/>
  <c r="BK171" i="26"/>
  <c r="BK139" i="26"/>
  <c r="J169" i="28"/>
  <c r="J140" i="28"/>
  <c r="J132" i="28"/>
  <c r="BK141" i="28"/>
  <c r="J153" i="28"/>
  <c r="BK142" i="28"/>
  <c r="BK161" i="28"/>
  <c r="J161" i="28"/>
  <c r="J170" i="28"/>
  <c r="J152" i="28"/>
  <c r="BK150" i="29"/>
  <c r="BK141" i="29"/>
  <c r="J132" i="29"/>
  <c r="J135" i="29"/>
  <c r="BK145" i="29"/>
  <c r="BK147" i="30"/>
  <c r="BK208" i="30"/>
  <c r="J176" i="30"/>
  <c r="J178" i="30"/>
  <c r="J187" i="30"/>
  <c r="J147" i="30"/>
  <c r="J199" i="30"/>
  <c r="BK145" i="30"/>
  <c r="BK130" i="32"/>
  <c r="BK140" i="32"/>
  <c r="J143" i="32"/>
  <c r="J131" i="32"/>
  <c r="J140" i="32"/>
  <c r="BK136" i="33"/>
  <c r="BK130" i="33"/>
  <c r="J137" i="34"/>
  <c r="BK131" i="34"/>
  <c r="BK130" i="35"/>
  <c r="J127" i="35"/>
  <c r="BK144" i="36"/>
  <c r="BK143" i="36"/>
  <c r="BK134" i="36"/>
  <c r="J129" i="37"/>
  <c r="J205" i="38"/>
  <c r="BK165" i="38"/>
  <c r="BK182" i="38"/>
  <c r="BK180" i="38"/>
  <c r="BK199" i="38"/>
  <c r="BK146" i="38"/>
  <c r="BK157" i="38"/>
  <c r="BK177" i="38"/>
  <c r="BK209" i="38"/>
  <c r="BK152" i="38"/>
  <c r="J186" i="38"/>
  <c r="J142" i="38"/>
  <c r="BK154" i="39"/>
  <c r="BK140" i="39"/>
  <c r="BK179" i="39"/>
  <c r="BK189" i="39"/>
  <c r="J174" i="39"/>
  <c r="J193" i="39"/>
  <c r="BK174" i="39"/>
  <c r="J205" i="40"/>
  <c r="J171" i="40"/>
  <c r="BK175" i="40"/>
  <c r="J132" i="40"/>
  <c r="BK196" i="40"/>
  <c r="J204" i="40"/>
  <c r="J183" i="40"/>
  <c r="J223" i="40"/>
  <c r="J187" i="40"/>
  <c r="J167" i="40"/>
  <c r="BK209" i="40"/>
  <c r="J175" i="40"/>
  <c r="BK207" i="40"/>
  <c r="J152" i="40"/>
  <c r="BK207" i="41"/>
  <c r="BK180" i="41"/>
  <c r="J150" i="41"/>
  <c r="J186" i="41"/>
  <c r="BK194" i="41"/>
  <c r="J134" i="41"/>
  <c r="J157" i="41"/>
  <c r="J177" i="41"/>
  <c r="BK203" i="41"/>
  <c r="J191" i="41"/>
  <c r="J136" i="41"/>
  <c r="BK146" i="41"/>
  <c r="BK130" i="42"/>
  <c r="BK144" i="42"/>
  <c r="J130" i="42"/>
  <c r="BK129" i="43"/>
  <c r="J174" i="44"/>
  <c r="J154" i="44"/>
  <c r="J168" i="44"/>
  <c r="J175" i="44"/>
  <c r="J134" i="44"/>
  <c r="BK183" i="44"/>
  <c r="J132" i="44"/>
  <c r="BK157" i="44"/>
  <c r="J165" i="44"/>
  <c r="F38" i="45"/>
  <c r="BA150" i="1" s="1"/>
  <c r="J445" i="46"/>
  <c r="BK369" i="46"/>
  <c r="BK311" i="46"/>
  <c r="J283" i="46"/>
  <c r="J591" i="46"/>
  <c r="J531" i="46"/>
  <c r="BK474" i="46"/>
  <c r="BK412" i="46"/>
  <c r="J309" i="46"/>
  <c r="BK225" i="46"/>
  <c r="BK577" i="46"/>
  <c r="BK507" i="46"/>
  <c r="J356" i="46"/>
  <c r="BK233" i="46"/>
  <c r="BK591" i="46"/>
  <c r="J557" i="46"/>
  <c r="J517" i="46"/>
  <c r="BK429" i="46"/>
  <c r="J368" i="46"/>
  <c r="J313" i="46"/>
  <c r="J191" i="46"/>
  <c r="BK557" i="46"/>
  <c r="BK509" i="46"/>
  <c r="BK445" i="46"/>
  <c r="J359" i="46"/>
  <c r="J299" i="46"/>
  <c r="BK583" i="46"/>
  <c r="BK501" i="46"/>
  <c r="BK458" i="46"/>
  <c r="BK402" i="46"/>
  <c r="BK347" i="46"/>
  <c r="J214" i="46"/>
  <c r="J603" i="46"/>
  <c r="J541" i="46"/>
  <c r="J499" i="46"/>
  <c r="BK365" i="46"/>
  <c r="J303" i="46"/>
  <c r="J185" i="46"/>
  <c r="BK593" i="46"/>
  <c r="BK527" i="46"/>
  <c r="J447" i="46"/>
  <c r="J301" i="46"/>
  <c r="J231" i="46"/>
  <c r="BK316" i="47"/>
  <c r="J290" i="47"/>
  <c r="BK268" i="47"/>
  <c r="J236" i="47"/>
  <c r="BK209" i="47"/>
  <c r="BK183" i="47"/>
  <c r="J142" i="47"/>
  <c r="J299" i="47"/>
  <c r="J268" i="47"/>
  <c r="J247" i="47"/>
  <c r="BK220" i="47"/>
  <c r="BK198" i="47"/>
  <c r="BK136" i="47"/>
  <c r="J306" i="47"/>
  <c r="BK284" i="47"/>
  <c r="BK232" i="47"/>
  <c r="BK197" i="47"/>
  <c r="BK175" i="47"/>
  <c r="BK142" i="47"/>
  <c r="BK294" i="47"/>
  <c r="BK267" i="47"/>
  <c r="J226" i="47"/>
  <c r="BK179" i="47"/>
  <c r="BK164" i="47"/>
  <c r="J321" i="47"/>
  <c r="J307" i="47"/>
  <c r="BK263" i="47"/>
  <c r="BK247" i="47"/>
  <c r="J221" i="47"/>
  <c r="J212" i="47"/>
  <c r="J186" i="47"/>
  <c r="J157" i="47"/>
  <c r="BK321" i="47"/>
  <c r="BK293" i="47"/>
  <c r="BK270" i="47"/>
  <c r="BK248" i="47"/>
  <c r="J190" i="47"/>
  <c r="J163" i="47"/>
  <c r="BK143" i="47"/>
  <c r="BK299" i="47"/>
  <c r="J259" i="47"/>
  <c r="BK241" i="47"/>
  <c r="BK214" i="47"/>
  <c r="BK193" i="47"/>
  <c r="J160" i="47"/>
  <c r="BK140" i="47"/>
  <c r="J176" i="47"/>
  <c r="BK148" i="47"/>
  <c r="BK281" i="48"/>
  <c r="BK246" i="48"/>
  <c r="BK203" i="48"/>
  <c r="BK156" i="48"/>
  <c r="J268" i="48"/>
  <c r="J188" i="48"/>
  <c r="BK294" i="48"/>
  <c r="J254" i="48"/>
  <c r="J205" i="48"/>
  <c r="BK162" i="48"/>
  <c r="BK285" i="48"/>
  <c r="J260" i="48"/>
  <c r="BK231" i="48"/>
  <c r="BK168" i="48"/>
  <c r="J287" i="48"/>
  <c r="BK236" i="48"/>
  <c r="J173" i="48"/>
  <c r="BK147" i="48"/>
  <c r="BK261" i="48"/>
  <c r="J227" i="48"/>
  <c r="BK154" i="48"/>
  <c r="J265" i="48"/>
  <c r="BK209" i="48"/>
  <c r="J299" i="48"/>
  <c r="J246" i="48"/>
  <c r="BK224" i="48"/>
  <c r="J196" i="48"/>
  <c r="J242" i="49"/>
  <c r="J179" i="49"/>
  <c r="J157" i="49"/>
  <c r="J247" i="49"/>
  <c r="BK234" i="49"/>
  <c r="J199" i="49"/>
  <c r="BK144" i="49"/>
  <c r="BK228" i="49"/>
  <c r="J191" i="49"/>
  <c r="J156" i="49"/>
  <c r="BK230" i="49"/>
  <c r="BK184" i="49"/>
  <c r="J244" i="49"/>
  <c r="J216" i="49"/>
  <c r="J185" i="49"/>
  <c r="BK162" i="49"/>
  <c r="J224" i="49"/>
  <c r="BK199" i="49"/>
  <c r="BK185" i="49"/>
  <c r="BK159" i="49"/>
  <c r="J225" i="49"/>
  <c r="BK198" i="49"/>
  <c r="J175" i="49"/>
  <c r="J140" i="49"/>
  <c r="BK201" i="49"/>
  <c r="BK161" i="49"/>
  <c r="BK254" i="50"/>
  <c r="J221" i="50"/>
  <c r="J182" i="50"/>
  <c r="J163" i="50"/>
  <c r="J145" i="50"/>
  <c r="BK222" i="50"/>
  <c r="BK173" i="50"/>
  <c r="BK221" i="50"/>
  <c r="J207" i="50"/>
  <c r="BK162" i="50"/>
  <c r="J252" i="50"/>
  <c r="BK224" i="50"/>
  <c r="BK177" i="50"/>
  <c r="J206" i="50"/>
  <c r="BK154" i="50"/>
  <c r="J246" i="50"/>
  <c r="J226" i="50"/>
  <c r="J205" i="50"/>
  <c r="BK249" i="50"/>
  <c r="J204" i="50"/>
  <c r="BK175" i="50"/>
  <c r="BK138" i="50"/>
  <c r="BK203" i="50"/>
  <c r="J178" i="50"/>
  <c r="BK185" i="51"/>
  <c r="J148" i="51"/>
  <c r="BK172" i="51"/>
  <c r="J153" i="51"/>
  <c r="BK179" i="51"/>
  <c r="BK141" i="51"/>
  <c r="BK153" i="51"/>
  <c r="BK189" i="51"/>
  <c r="J169" i="51"/>
  <c r="BK135" i="51"/>
  <c r="BK151" i="51"/>
  <c r="BK181" i="51"/>
  <c r="BK143" i="51"/>
  <c r="J172" i="51"/>
  <c r="BK166" i="52"/>
  <c r="BK132" i="52"/>
  <c r="J143" i="52"/>
  <c r="J158" i="52"/>
  <c r="J150" i="52"/>
  <c r="BK131" i="52"/>
  <c r="BK140" i="52"/>
  <c r="BK146" i="52"/>
  <c r="BK156" i="52"/>
  <c r="BK142" i="53"/>
  <c r="BK143" i="53"/>
  <c r="BK145" i="53"/>
  <c r="J142" i="53"/>
  <c r="J134" i="53"/>
  <c r="J141" i="53"/>
  <c r="BK135" i="54"/>
  <c r="J130" i="54"/>
  <c r="BK136" i="54"/>
  <c r="J140" i="54"/>
  <c r="BK143" i="54"/>
  <c r="J147" i="54"/>
  <c r="BK128" i="54"/>
  <c r="BK154" i="54"/>
  <c r="BK145" i="55"/>
  <c r="BK138" i="55"/>
  <c r="BK143" i="55"/>
  <c r="BK146" i="55"/>
  <c r="J133" i="55"/>
  <c r="BK139" i="56"/>
  <c r="J133" i="56"/>
  <c r="BK133" i="56"/>
  <c r="BK142" i="56"/>
  <c r="BK140" i="57"/>
  <c r="J139" i="57"/>
  <c r="BK136" i="57"/>
  <c r="J133" i="58"/>
  <c r="J132" i="58"/>
  <c r="BK132" i="58"/>
  <c r="BK133" i="58"/>
  <c r="BK133" i="59"/>
  <c r="BK131" i="59"/>
  <c r="J155" i="60"/>
  <c r="BK140" i="60"/>
  <c r="J130" i="60"/>
  <c r="J138" i="60"/>
  <c r="BK142" i="60"/>
  <c r="BK132" i="60"/>
  <c r="J133" i="61"/>
  <c r="J131" i="61"/>
  <c r="J141" i="61"/>
  <c r="BK129" i="61"/>
  <c r="J130" i="62"/>
  <c r="BK133" i="63"/>
  <c r="J133" i="64"/>
  <c r="BK127" i="65"/>
  <c r="BK136" i="66"/>
  <c r="BK133" i="66"/>
  <c r="J143" i="66"/>
  <c r="J133" i="66"/>
  <c r="J136" i="66"/>
  <c r="J140" i="66"/>
  <c r="J137" i="66"/>
  <c r="BK250" i="67"/>
  <c r="BK192" i="67"/>
  <c r="BK274" i="67"/>
  <c r="J166" i="67"/>
  <c r="J253" i="67"/>
  <c r="BK168" i="67"/>
  <c r="BK277" i="67"/>
  <c r="J196" i="67"/>
  <c r="J250" i="67"/>
  <c r="J281" i="67"/>
  <c r="BK219" i="67"/>
  <c r="BK177" i="67"/>
  <c r="BK275" i="67"/>
  <c r="J161" i="67"/>
  <c r="J189" i="67"/>
  <c r="BK201" i="68"/>
  <c r="J166" i="68"/>
  <c r="BK191" i="68"/>
  <c r="BK129" i="68"/>
  <c r="BK216" i="68"/>
  <c r="BK180" i="68"/>
  <c r="BK210" i="68"/>
  <c r="J168" i="68"/>
  <c r="J210" i="68"/>
  <c r="BK158" i="68"/>
  <c r="BK131" i="68"/>
  <c r="BK150" i="68"/>
  <c r="BK199" i="68"/>
  <c r="BK137" i="68"/>
  <c r="BK176" i="68"/>
  <c r="J126" i="69"/>
  <c r="J152" i="69"/>
  <c r="BK144" i="69"/>
  <c r="BK196" i="2"/>
  <c r="BK133" i="2"/>
  <c r="J156" i="2"/>
  <c r="J166" i="2"/>
  <c r="J164" i="2"/>
  <c r="BK171" i="2"/>
  <c r="AS137" i="1"/>
  <c r="BK196" i="3"/>
  <c r="J204" i="3"/>
  <c r="J220" i="3"/>
  <c r="BK140" i="3"/>
  <c r="J154" i="3"/>
  <c r="BK138" i="3"/>
  <c r="J198" i="3"/>
  <c r="J140" i="3"/>
  <c r="BK1532" i="4"/>
  <c r="J1352" i="4"/>
  <c r="J1287" i="4"/>
  <c r="BK1183" i="4"/>
  <c r="BK1084" i="4"/>
  <c r="J963" i="4"/>
  <c r="J796" i="4"/>
  <c r="BK662" i="4"/>
  <c r="J590" i="4"/>
  <c r="BK479" i="4"/>
  <c r="J341" i="4"/>
  <c r="J203" i="4"/>
  <c r="BK1490" i="4"/>
  <c r="J1368" i="4"/>
  <c r="J1318" i="4"/>
  <c r="BK1275" i="4"/>
  <c r="J1183" i="4"/>
  <c r="BK986" i="4"/>
  <c r="BK854" i="4"/>
  <c r="BK810" i="4"/>
  <c r="J638" i="4"/>
  <c r="J437" i="4"/>
  <c r="BK325" i="4"/>
  <c r="BK239" i="4"/>
  <c r="BK1587" i="4"/>
  <c r="BK1430" i="4"/>
  <c r="BK1232" i="4"/>
  <c r="J1041" i="4"/>
  <c r="BK848" i="4"/>
  <c r="J715" i="4"/>
  <c r="BK530" i="4"/>
  <c r="J388" i="4"/>
  <c r="J211" i="4"/>
  <c r="BK1548" i="4"/>
  <c r="J1379" i="4"/>
  <c r="BK1320" i="4"/>
  <c r="J1295" i="4"/>
  <c r="J1085" i="4"/>
  <c r="J959" i="4"/>
  <c r="BK893" i="4"/>
  <c r="BK694" i="4"/>
  <c r="BK551" i="4"/>
  <c r="J333" i="4"/>
  <c r="J191" i="4"/>
  <c r="BK1522" i="4"/>
  <c r="BK1354" i="4"/>
  <c r="J1159" i="4"/>
  <c r="J973" i="4"/>
  <c r="J850" i="4"/>
  <c r="BK702" i="4"/>
  <c r="J500" i="4"/>
  <c r="J427" i="4"/>
  <c r="BK276" i="4"/>
  <c r="BK1572" i="4"/>
  <c r="J1423" i="4"/>
  <c r="BK1326" i="4"/>
  <c r="BK1255" i="4"/>
  <c r="J1081" i="4"/>
  <c r="BK1010" i="4"/>
  <c r="J913" i="4"/>
  <c r="J848" i="4"/>
  <c r="BK765" i="4"/>
  <c r="J473" i="4"/>
  <c r="J364" i="4"/>
  <c r="J233" i="4"/>
  <c r="J1536" i="4"/>
  <c r="J1428" i="4"/>
  <c r="BK1318" i="4"/>
  <c r="J1251" i="4"/>
  <c r="BK1144" i="4"/>
  <c r="J1078" i="4"/>
  <c r="BK971" i="4"/>
  <c r="J860" i="4"/>
  <c r="BK822" i="4"/>
  <c r="J766" i="4"/>
  <c r="BK659" i="4"/>
  <c r="J546" i="4"/>
  <c r="BK396" i="4"/>
  <c r="J283" i="4"/>
  <c r="BK173" i="4"/>
  <c r="BK1657" i="4"/>
  <c r="J1654" i="4"/>
  <c r="BK1646" i="4"/>
  <c r="BK1638" i="4"/>
  <c r="J1632" i="4"/>
  <c r="J1626" i="4"/>
  <c r="BK1580" i="4"/>
  <c r="J1483" i="4"/>
  <c r="J1356" i="4"/>
  <c r="BK1301" i="4"/>
  <c r="BK1170" i="4"/>
  <c r="BK1076" i="4"/>
  <c r="J988" i="4"/>
  <c r="BK899" i="4"/>
  <c r="BK749" i="4"/>
  <c r="J683" i="4"/>
  <c r="BK461" i="4"/>
  <c r="BK333" i="4"/>
  <c r="BK233" i="4"/>
  <c r="J309" i="5"/>
  <c r="J169" i="5"/>
  <c r="J199" i="5"/>
  <c r="J307" i="5"/>
  <c r="BK241" i="5"/>
  <c r="J158" i="5"/>
  <c r="J256" i="5"/>
  <c r="BK305" i="5"/>
  <c r="BK205" i="5"/>
  <c r="J236" i="5"/>
  <c r="BK150" i="5"/>
  <c r="J276" i="5"/>
  <c r="BK133" i="6"/>
  <c r="J137" i="6"/>
  <c r="BK313" i="7"/>
  <c r="J281" i="7"/>
  <c r="J242" i="7"/>
  <c r="J199" i="7"/>
  <c r="BK164" i="7"/>
  <c r="BK333" i="7"/>
  <c r="J288" i="7"/>
  <c r="BK257" i="7"/>
  <c r="J150" i="7"/>
  <c r="BK318" i="7"/>
  <c r="J285" i="7"/>
  <c r="BK236" i="7"/>
  <c r="BK174" i="7"/>
  <c r="J317" i="7"/>
  <c r="BK259" i="7"/>
  <c r="J192" i="7"/>
  <c r="BK345" i="7"/>
  <c r="J273" i="7"/>
  <c r="BK217" i="7"/>
  <c r="BK135" i="7"/>
  <c r="J297" i="7"/>
  <c r="BK260" i="7"/>
  <c r="BK215" i="7"/>
  <c r="BK148" i="7"/>
  <c r="BK292" i="7"/>
  <c r="J253" i="7"/>
  <c r="BK178" i="7"/>
  <c r="BK342" i="7"/>
  <c r="J296" i="7"/>
  <c r="J265" i="7"/>
  <c r="BK140" i="7"/>
  <c r="J288" i="8"/>
  <c r="J273" i="8"/>
  <c r="J241" i="8"/>
  <c r="J229" i="8"/>
  <c r="J190" i="8"/>
  <c r="BK177" i="8"/>
  <c r="J297" i="8"/>
  <c r="BK253" i="8"/>
  <c r="J231" i="8"/>
  <c r="BK172" i="8"/>
  <c r="J291" i="8"/>
  <c r="J255" i="8"/>
  <c r="J233" i="8"/>
  <c r="BK196" i="8"/>
  <c r="BK174" i="8"/>
  <c r="BK296" i="8"/>
  <c r="J267" i="8"/>
  <c r="J245" i="8"/>
  <c r="BK171" i="8"/>
  <c r="BK270" i="8"/>
  <c r="J235" i="8"/>
  <c r="BK191" i="8"/>
  <c r="J163" i="8"/>
  <c r="J140" i="8"/>
  <c r="J271" i="8"/>
  <c r="BK239" i="8"/>
  <c r="BK202" i="8"/>
  <c r="BK167" i="8"/>
  <c r="BK144" i="8"/>
  <c r="BK268" i="8"/>
  <c r="J213" i="8"/>
  <c r="BK182" i="8"/>
  <c r="BK153" i="8"/>
  <c r="BK292" i="8"/>
  <c r="BK276" i="8"/>
  <c r="J261" i="8"/>
  <c r="BK230" i="8"/>
  <c r="J199" i="8"/>
  <c r="BK146" i="8"/>
  <c r="BK211" i="10"/>
  <c r="BK176" i="10"/>
  <c r="BK138" i="10"/>
  <c r="J229" i="10"/>
  <c r="BK190" i="10"/>
  <c r="J157" i="10"/>
  <c r="BK231" i="10"/>
  <c r="BK212" i="10"/>
  <c r="J176" i="10"/>
  <c r="J153" i="10"/>
  <c r="J244" i="10"/>
  <c r="BK181" i="10"/>
  <c r="J255" i="10"/>
  <c r="BK215" i="10"/>
  <c r="J175" i="10"/>
  <c r="BK243" i="10"/>
  <c r="BK207" i="10"/>
  <c r="BK177" i="10"/>
  <c r="J142" i="10"/>
  <c r="BK239" i="10"/>
  <c r="BK194" i="10"/>
  <c r="BK157" i="10"/>
  <c r="BK247" i="10"/>
  <c r="BK216" i="10"/>
  <c r="J168" i="10"/>
  <c r="J153" i="11"/>
  <c r="BK156" i="11"/>
  <c r="J135" i="11"/>
  <c r="BK135" i="11"/>
  <c r="J143" i="11"/>
  <c r="BK143" i="11"/>
  <c r="BK129" i="11"/>
  <c r="J139" i="11"/>
  <c r="J178" i="12"/>
  <c r="BK139" i="12"/>
  <c r="BK138" i="12"/>
  <c r="J176" i="12"/>
  <c r="BK146" i="12"/>
  <c r="BK182" i="12"/>
  <c r="J141" i="12"/>
  <c r="J158" i="12"/>
  <c r="J148" i="12"/>
  <c r="J146" i="12"/>
  <c r="J186" i="12"/>
  <c r="BK151" i="12"/>
  <c r="BK168" i="12"/>
  <c r="BK154" i="13"/>
  <c r="BK140" i="13"/>
  <c r="BK147" i="13"/>
  <c r="BK128" i="13"/>
  <c r="J134" i="13"/>
  <c r="BK144" i="13"/>
  <c r="BK153" i="13"/>
  <c r="BK130" i="13"/>
  <c r="J136" i="14"/>
  <c r="J130" i="14"/>
  <c r="BK129" i="14"/>
  <c r="BK164" i="15"/>
  <c r="BK147" i="15"/>
  <c r="J175" i="15"/>
  <c r="BK141" i="15"/>
  <c r="J174" i="15"/>
  <c r="BK144" i="15"/>
  <c r="BK133" i="15"/>
  <c r="BK163" i="15"/>
  <c r="BK139" i="15"/>
  <c r="BK171" i="15"/>
  <c r="BK135" i="15"/>
  <c r="BK132" i="15"/>
  <c r="BK148" i="15"/>
  <c r="J172" i="15"/>
  <c r="J141" i="16"/>
  <c r="BK129" i="16"/>
  <c r="J130" i="16"/>
  <c r="BK140" i="16"/>
  <c r="J133" i="16"/>
  <c r="BK135" i="17"/>
  <c r="J138" i="17"/>
  <c r="J137" i="17"/>
  <c r="J132" i="17"/>
  <c r="BK132" i="17"/>
  <c r="J184" i="18"/>
  <c r="J153" i="18"/>
  <c r="J177" i="18"/>
  <c r="J144" i="18"/>
  <c r="J151" i="18"/>
  <c r="BK173" i="18"/>
  <c r="J146" i="18"/>
  <c r="BK164" i="18"/>
  <c r="BK131" i="18"/>
  <c r="BK162" i="18"/>
  <c r="J162" i="18"/>
  <c r="BK144" i="18"/>
  <c r="BK174" i="18"/>
  <c r="J136" i="18"/>
  <c r="BK183" i="19"/>
  <c r="J153" i="19"/>
  <c r="BK165" i="19"/>
  <c r="BK179" i="19"/>
  <c r="J149" i="19"/>
  <c r="BK180" i="19"/>
  <c r="BK161" i="19"/>
  <c r="J170" i="19"/>
  <c r="J143" i="19"/>
  <c r="J144" i="19"/>
  <c r="BK155" i="19"/>
  <c r="BK177" i="19"/>
  <c r="J150" i="19"/>
  <c r="J133" i="20"/>
  <c r="BK129" i="20"/>
  <c r="J130" i="20"/>
  <c r="J134" i="20"/>
  <c r="BK136" i="21"/>
  <c r="J144" i="21"/>
  <c r="J150" i="21"/>
  <c r="BK148" i="21"/>
  <c r="J138" i="21"/>
  <c r="BK144" i="22"/>
  <c r="J141" i="22"/>
  <c r="BK154" i="22"/>
  <c r="J129" i="22"/>
  <c r="BK129" i="22"/>
  <c r="J154" i="22"/>
  <c r="J135" i="22"/>
  <c r="BK157" i="23"/>
  <c r="BK168" i="23"/>
  <c r="J150" i="23"/>
  <c r="J137" i="23"/>
  <c r="J154" i="23"/>
  <c r="J152" i="23"/>
  <c r="J173" i="23"/>
  <c r="J149" i="23"/>
  <c r="J161" i="23"/>
  <c r="BK178" i="23"/>
  <c r="J151" i="23"/>
  <c r="J162" i="23"/>
  <c r="J133" i="24"/>
  <c r="J134" i="24"/>
  <c r="J130" i="24"/>
  <c r="BK131" i="25"/>
  <c r="BK132" i="25"/>
  <c r="J170" i="26"/>
  <c r="J153" i="26"/>
  <c r="BK129" i="26"/>
  <c r="J146" i="26"/>
  <c r="J168" i="26"/>
  <c r="J134" i="26"/>
  <c r="J139" i="26"/>
  <c r="J159" i="26"/>
  <c r="J182" i="26"/>
  <c r="J150" i="26"/>
  <c r="J158" i="26"/>
  <c r="BK128" i="26"/>
  <c r="BK158" i="26"/>
  <c r="J127" i="27"/>
  <c r="BK156" i="28"/>
  <c r="J155" i="28"/>
  <c r="J145" i="28"/>
  <c r="BK155" i="28"/>
  <c r="BK146" i="28"/>
  <c r="J137" i="28"/>
  <c r="J130" i="28"/>
  <c r="BK130" i="28"/>
  <c r="J150" i="28"/>
  <c r="J159" i="28"/>
  <c r="J133" i="28"/>
  <c r="BK149" i="29"/>
  <c r="BK155" i="29"/>
  <c r="J137" i="29"/>
  <c r="BK152" i="29"/>
  <c r="BK154" i="29"/>
  <c r="BK156" i="29"/>
  <c r="BK137" i="29"/>
  <c r="J147" i="29"/>
  <c r="J152" i="29"/>
  <c r="BK149" i="30"/>
  <c r="J157" i="30"/>
  <c r="BK139" i="30"/>
  <c r="J201" i="30"/>
  <c r="BK184" i="30"/>
  <c r="J191" i="30"/>
  <c r="J127" i="31"/>
  <c r="BK145" i="32"/>
  <c r="BK137" i="32"/>
  <c r="BK144" i="32"/>
  <c r="J145" i="32"/>
  <c r="J130" i="32"/>
  <c r="J134" i="33"/>
  <c r="J128" i="33"/>
  <c r="J136" i="34"/>
  <c r="BK139" i="34"/>
  <c r="J132" i="34"/>
  <c r="J130" i="35"/>
  <c r="J141" i="36"/>
  <c r="J140" i="36"/>
  <c r="BK137" i="36"/>
  <c r="J139" i="36"/>
  <c r="BK131" i="37"/>
  <c r="J193" i="38"/>
  <c r="J154" i="38"/>
  <c r="J177" i="38"/>
  <c r="BK132" i="38"/>
  <c r="J195" i="38"/>
  <c r="J207" i="38"/>
  <c r="BK140" i="38"/>
  <c r="J160" i="38"/>
  <c r="J188" i="38"/>
  <c r="J202" i="38"/>
  <c r="BK157" i="39"/>
  <c r="BK144" i="39"/>
  <c r="BK177" i="39"/>
  <c r="BK156" i="39"/>
  <c r="J176" i="39"/>
  <c r="BK178" i="39"/>
  <c r="BK151" i="39"/>
  <c r="BK183" i="39"/>
  <c r="J151" i="39"/>
  <c r="BK208" i="40"/>
  <c r="BK173" i="40"/>
  <c r="J189" i="40"/>
  <c r="BK144" i="40"/>
  <c r="BK216" i="40"/>
  <c r="BK192" i="40"/>
  <c r="J201" i="40"/>
  <c r="BK187" i="40"/>
  <c r="J155" i="40"/>
  <c r="BK221" i="40"/>
  <c r="J185" i="40"/>
  <c r="BK150" i="40"/>
  <c r="BK204" i="40"/>
  <c r="J162" i="40"/>
  <c r="J210" i="40"/>
  <c r="J156" i="40"/>
  <c r="BK191" i="41"/>
  <c r="J151" i="41"/>
  <c r="J198" i="41"/>
  <c r="BK171" i="41"/>
  <c r="BK134" i="41"/>
  <c r="J166" i="41"/>
  <c r="J179" i="41"/>
  <c r="J207" i="41"/>
  <c r="BK142" i="41"/>
  <c r="J170" i="41"/>
  <c r="BK187" i="41"/>
  <c r="J138" i="41"/>
  <c r="J175" i="41"/>
  <c r="BK142" i="42"/>
  <c r="J143" i="42"/>
  <c r="J138" i="42"/>
  <c r="J130" i="43"/>
  <c r="J180" i="44"/>
  <c r="BK142" i="44"/>
  <c r="J151" i="44"/>
  <c r="BK136" i="44"/>
  <c r="BK146" i="44"/>
  <c r="BK189" i="44"/>
  <c r="BK150" i="44"/>
  <c r="J183" i="44"/>
  <c r="J136" i="44"/>
  <c r="BK129" i="45"/>
  <c r="BK567" i="46"/>
  <c r="BK489" i="46"/>
  <c r="J424" i="46"/>
  <c r="BK376" i="46"/>
  <c r="BK305" i="46"/>
  <c r="J265" i="46"/>
  <c r="J579" i="46"/>
  <c r="J537" i="46"/>
  <c r="J493" i="46"/>
  <c r="J402" i="46"/>
  <c r="J289" i="46"/>
  <c r="J223" i="46"/>
  <c r="J573" i="46"/>
  <c r="BK503" i="46"/>
  <c r="J376" i="46"/>
  <c r="J287" i="46"/>
  <c r="BK160" i="46"/>
  <c r="BK575" i="46"/>
  <c r="J495" i="46"/>
  <c r="BK400" i="46"/>
  <c r="J351" i="46"/>
  <c r="J295" i="46"/>
  <c r="BK565" i="46"/>
  <c r="BK523" i="46"/>
  <c r="BK464" i="46"/>
  <c r="J365" i="46"/>
  <c r="J311" i="46"/>
  <c r="J218" i="46"/>
  <c r="J577" i="46"/>
  <c r="BK549" i="46"/>
  <c r="BK497" i="46"/>
  <c r="BK424" i="46"/>
  <c r="BK389" i="46"/>
  <c r="J277" i="46"/>
  <c r="BK154" i="46"/>
  <c r="BK563" i="46"/>
  <c r="BK515" i="46"/>
  <c r="BK459" i="46"/>
  <c r="BK359" i="46"/>
  <c r="BK218" i="46"/>
  <c r="BK605" i="46"/>
  <c r="J575" i="46"/>
  <c r="BK511" i="46"/>
  <c r="J443" i="46"/>
  <c r="BK265" i="46"/>
  <c r="BK180" i="46"/>
  <c r="J302" i="47"/>
  <c r="BK278" i="47"/>
  <c r="J256" i="47"/>
  <c r="J219" i="47"/>
  <c r="BK194" i="47"/>
  <c r="BK166" i="47"/>
  <c r="BK311" i="47"/>
  <c r="J283" i="47"/>
  <c r="BK249" i="47"/>
  <c r="BK217" i="47"/>
  <c r="BK176" i="47"/>
  <c r="J147" i="47"/>
  <c r="BK304" i="47"/>
  <c r="BK271" i="47"/>
  <c r="J217" i="47"/>
  <c r="J172" i="47"/>
  <c r="BK325" i="47"/>
  <c r="J278" i="47"/>
  <c r="J244" i="47"/>
  <c r="J230" i="47"/>
  <c r="J178" i="47"/>
  <c r="BK160" i="47"/>
  <c r="BK322" i="47"/>
  <c r="BK312" i="47"/>
  <c r="J286" i="47"/>
  <c r="J261" i="47"/>
  <c r="BK243" i="47"/>
  <c r="J211" i="47"/>
  <c r="J183" i="47"/>
  <c r="J146" i="47"/>
  <c r="J311" i="47"/>
  <c r="J276" i="47"/>
  <c r="J260" i="47"/>
  <c r="BK238" i="47"/>
  <c r="BK178" i="47"/>
  <c r="BK158" i="47"/>
  <c r="J316" i="47"/>
  <c r="J291" i="47"/>
  <c r="J252" i="47"/>
  <c r="BK221" i="47"/>
  <c r="J191" i="47"/>
  <c r="J151" i="47"/>
  <c r="BK212" i="47"/>
  <c r="BK186" i="47"/>
  <c r="BK165" i="47"/>
  <c r="BK264" i="48"/>
  <c r="BK235" i="48"/>
  <c r="J167" i="48"/>
  <c r="BK291" i="48"/>
  <c r="J239" i="48"/>
  <c r="BK194" i="48"/>
  <c r="J137" i="48"/>
  <c r="J251" i="48"/>
  <c r="BK200" i="48"/>
  <c r="J150" i="48"/>
  <c r="BK289" i="48"/>
  <c r="J234" i="48"/>
  <c r="BK196" i="48"/>
  <c r="BK293" i="48"/>
  <c r="BK245" i="48"/>
  <c r="BK212" i="48"/>
  <c r="J151" i="48"/>
  <c r="J263" i="48"/>
  <c r="J222" i="48"/>
  <c r="J182" i="48"/>
  <c r="BK137" i="48"/>
  <c r="J223" i="48"/>
  <c r="BK172" i="48"/>
  <c r="J261" i="48"/>
  <c r="BK220" i="48"/>
  <c r="J176" i="48"/>
  <c r="BK246" i="49"/>
  <c r="J193" i="49"/>
  <c r="BK168" i="49"/>
  <c r="J153" i="49"/>
  <c r="J137" i="49"/>
  <c r="BK231" i="49"/>
  <c r="J188" i="49"/>
  <c r="J145" i="49"/>
  <c r="BK233" i="49"/>
  <c r="BK202" i="49"/>
  <c r="BK152" i="49"/>
  <c r="J210" i="49"/>
  <c r="BK177" i="49"/>
  <c r="BK238" i="49"/>
  <c r="BK214" i="49"/>
  <c r="BK186" i="49"/>
  <c r="BK153" i="49"/>
  <c r="BK213" i="49"/>
  <c r="BK189" i="49"/>
  <c r="BK169" i="49"/>
  <c r="BK240" i="49"/>
  <c r="BK207" i="49"/>
  <c r="J180" i="49"/>
  <c r="BK142" i="49"/>
  <c r="BK204" i="49"/>
  <c r="BK164" i="49"/>
  <c r="J146" i="49"/>
  <c r="J224" i="50"/>
  <c r="BK183" i="50"/>
  <c r="BK153" i="50"/>
  <c r="BK226" i="50"/>
  <c r="BK185" i="50"/>
  <c r="BK246" i="50"/>
  <c r="J210" i="50"/>
  <c r="BK186" i="50"/>
  <c r="BK150" i="50"/>
  <c r="J230" i="50"/>
  <c r="J193" i="50"/>
  <c r="J139" i="50"/>
  <c r="J179" i="50"/>
  <c r="J151" i="50"/>
  <c r="BK232" i="50"/>
  <c r="J208" i="50"/>
  <c r="BK157" i="50"/>
  <c r="BK234" i="50"/>
  <c r="J202" i="50"/>
  <c r="J185" i="50"/>
  <c r="BK149" i="50"/>
  <c r="BK239" i="50"/>
  <c r="J187" i="50"/>
  <c r="J155" i="50"/>
  <c r="J162" i="51"/>
  <c r="BK178" i="51"/>
  <c r="BK152" i="51"/>
  <c r="BK174" i="51"/>
  <c r="BK188" i="51"/>
  <c r="BK145" i="51"/>
  <c r="BK187" i="51"/>
  <c r="BK171" i="51"/>
  <c r="BK142" i="51"/>
  <c r="BK161" i="51"/>
  <c r="J141" i="51"/>
  <c r="J171" i="51"/>
  <c r="BK132" i="51"/>
  <c r="J161" i="51"/>
  <c r="BK150" i="52"/>
  <c r="J131" i="52"/>
  <c r="J146" i="52"/>
  <c r="BK135" i="52"/>
  <c r="J139" i="52"/>
  <c r="J159" i="52"/>
  <c r="J147" i="52"/>
  <c r="BK145" i="52"/>
  <c r="J157" i="52"/>
  <c r="J150" i="53"/>
  <c r="BK149" i="53"/>
  <c r="BK133" i="53"/>
  <c r="BK132" i="53"/>
  <c r="BK128" i="53"/>
  <c r="J148" i="53"/>
  <c r="BK129" i="53"/>
  <c r="J135" i="54"/>
  <c r="J143" i="54"/>
  <c r="J139" i="54"/>
  <c r="BK138" i="54"/>
  <c r="BK129" i="54"/>
  <c r="J134" i="54"/>
  <c r="BK150" i="55"/>
  <c r="J136" i="55"/>
  <c r="J129" i="55"/>
  <c r="J132" i="55"/>
  <c r="BK137" i="55"/>
  <c r="J141" i="55"/>
  <c r="J134" i="56"/>
  <c r="J132" i="56"/>
  <c r="J138" i="56"/>
  <c r="J140" i="56"/>
  <c r="BK139" i="57"/>
  <c r="J141" i="57"/>
  <c r="BK141" i="57"/>
  <c r="BK139" i="58"/>
  <c r="BK128" i="58"/>
  <c r="J141" i="58"/>
  <c r="BK140" i="58"/>
  <c r="J130" i="59"/>
  <c r="J131" i="59"/>
  <c r="BK134" i="60"/>
  <c r="BK136" i="60"/>
  <c r="J145" i="60"/>
  <c r="J136" i="60"/>
  <c r="BK135" i="60"/>
  <c r="J135" i="61"/>
  <c r="BK141" i="61"/>
  <c r="BK132" i="61"/>
  <c r="BK132" i="62"/>
  <c r="J129" i="62"/>
  <c r="BK129" i="63"/>
  <c r="J129" i="64"/>
  <c r="BK132" i="64"/>
  <c r="BK128" i="66"/>
  <c r="BK140" i="66"/>
  <c r="J130" i="66"/>
  <c r="BK131" i="66"/>
  <c r="BK153" i="66"/>
  <c r="BK139" i="66"/>
  <c r="J210" i="67"/>
  <c r="BK147" i="67"/>
  <c r="J201" i="67"/>
  <c r="J264" i="67"/>
  <c r="BK196" i="67"/>
  <c r="BK280" i="67"/>
  <c r="BK207" i="67"/>
  <c r="BK201" i="67"/>
  <c r="J294" i="67"/>
  <c r="J225" i="67"/>
  <c r="BK171" i="67"/>
  <c r="BK189" i="67"/>
  <c r="BK271" i="67"/>
  <c r="J143" i="67"/>
  <c r="J199" i="68"/>
  <c r="J141" i="68"/>
  <c r="BK195" i="68"/>
  <c r="BK143" i="68"/>
  <c r="J200" i="68"/>
  <c r="BK213" i="68"/>
  <c r="J184" i="68"/>
  <c r="BK222" i="68"/>
  <c r="J186" i="68"/>
  <c r="BK162" i="68"/>
  <c r="J220" i="68"/>
  <c r="BK152" i="68"/>
  <c r="BK184" i="68"/>
  <c r="BK224" i="68"/>
  <c r="BK172" i="68"/>
  <c r="BK152" i="69"/>
  <c r="J133" i="69"/>
  <c r="BK126" i="69"/>
  <c r="BK200" i="2"/>
  <c r="J203" i="2"/>
  <c r="BK136" i="2"/>
  <c r="BK205" i="2"/>
  <c r="AS116" i="1"/>
  <c r="J184" i="3"/>
  <c r="J136" i="3"/>
  <c r="BK184" i="3"/>
  <c r="J170" i="3"/>
  <c r="J210" i="3"/>
  <c r="BK190" i="3"/>
  <c r="J169" i="3"/>
  <c r="BK134" i="3"/>
  <c r="J216" i="3"/>
  <c r="BK158" i="3"/>
  <c r="J1587" i="4"/>
  <c r="J1402" i="4"/>
  <c r="BK1316" i="4"/>
  <c r="BK1277" i="4"/>
  <c r="J1170" i="4"/>
  <c r="J1083" i="4"/>
  <c r="J937" i="4"/>
  <c r="J810" i="4"/>
  <c r="BK754" i="4"/>
  <c r="BK633" i="4"/>
  <c r="J523" i="4"/>
  <c r="J402" i="4"/>
  <c r="BK191" i="4"/>
  <c r="J1477" i="4"/>
  <c r="J1378" i="4"/>
  <c r="J1362" i="4"/>
  <c r="J1281" i="4"/>
  <c r="BK1184" i="4"/>
  <c r="BK1072" i="4"/>
  <c r="BK973" i="4"/>
  <c r="BK824" i="4"/>
  <c r="BK643" i="4"/>
  <c r="BK571" i="4"/>
  <c r="BK283" i="4"/>
  <c r="J1579" i="4"/>
  <c r="BK1402" i="4"/>
  <c r="J1180" i="4"/>
  <c r="BK1050" i="4"/>
  <c r="BK905" i="4"/>
  <c r="J832" i="4"/>
  <c r="J659" i="4"/>
  <c r="J487" i="4"/>
  <c r="J276" i="4"/>
  <c r="J1607" i="4"/>
  <c r="J1382" i="4"/>
  <c r="BK1330" i="4"/>
  <c r="BK1293" i="4"/>
  <c r="BK1200" i="4"/>
  <c r="BK979" i="4"/>
  <c r="J804" i="4"/>
  <c r="J643" i="4"/>
  <c r="J526" i="4"/>
  <c r="BK374" i="4"/>
  <c r="J175" i="4"/>
  <c r="BK1505" i="4"/>
  <c r="BK1358" i="4"/>
  <c r="J1218" i="4"/>
  <c r="BK1016" i="4"/>
  <c r="J893" i="4"/>
  <c r="J771" i="4"/>
  <c r="J625" i="4"/>
  <c r="J454" i="4"/>
  <c r="BK279" i="4"/>
  <c r="J1624" i="4"/>
  <c r="BK1511" i="4"/>
  <c r="BK1426" i="4"/>
  <c r="BK1332" i="4"/>
  <c r="BK1257" i="4"/>
  <c r="BK1131" i="4"/>
  <c r="BK1020" i="4"/>
  <c r="J961" i="4"/>
  <c r="J905" i="4"/>
  <c r="J822" i="4"/>
  <c r="J684" i="4"/>
  <c r="BK477" i="4"/>
  <c r="BK441" i="4"/>
  <c r="BK349" i="4"/>
  <c r="J265" i="4"/>
  <c r="J1595" i="4"/>
  <c r="J1461" i="4"/>
  <c r="J1338" i="4"/>
  <c r="J1297" i="4"/>
  <c r="J1193" i="4"/>
  <c r="BK1081" i="4"/>
  <c r="J986" i="4"/>
  <c r="J866" i="4"/>
  <c r="BK793" i="4"/>
  <c r="J749" i="4"/>
  <c r="J657" i="4"/>
  <c r="BK512" i="4"/>
  <c r="J379" i="4"/>
  <c r="J282" i="4"/>
  <c r="BK160" i="4"/>
  <c r="J1657" i="4"/>
  <c r="BK1653" i="4"/>
  <c r="J1642" i="4"/>
  <c r="J1634" i="4"/>
  <c r="BK1626" i="4"/>
  <c r="J1503" i="4"/>
  <c r="BK1378" i="4"/>
  <c r="J1324" i="4"/>
  <c r="BK1263" i="4"/>
  <c r="J1149" i="4"/>
  <c r="J1035" i="4"/>
  <c r="J953" i="4"/>
  <c r="BK866" i="4"/>
  <c r="BK705" i="4"/>
  <c r="BK526" i="4"/>
  <c r="BK445" i="4"/>
  <c r="J349" i="4"/>
  <c r="BK265" i="4"/>
  <c r="BK314" i="5"/>
  <c r="J187" i="5"/>
  <c r="J248" i="5"/>
  <c r="J167" i="5"/>
  <c r="J264" i="5"/>
  <c r="J297" i="5"/>
  <c r="J140" i="5"/>
  <c r="BK212" i="5"/>
  <c r="J150" i="5"/>
  <c r="J205" i="5"/>
  <c r="J317" i="5"/>
  <c r="BK255" i="5"/>
  <c r="J143" i="6"/>
  <c r="J320" i="7"/>
  <c r="J271" i="7"/>
  <c r="BK227" i="7"/>
  <c r="BK192" i="7"/>
  <c r="J147" i="7"/>
  <c r="J329" i="7"/>
  <c r="J293" i="7"/>
  <c r="BK269" i="7"/>
  <c r="J229" i="7"/>
  <c r="J341" i="7"/>
  <c r="J312" i="7"/>
  <c r="J279" i="7"/>
  <c r="J231" i="7"/>
  <c r="BK183" i="7"/>
  <c r="J333" i="7"/>
  <c r="J289" i="7"/>
  <c r="J256" i="7"/>
  <c r="BK197" i="7"/>
  <c r="BK162" i="7"/>
  <c r="BK326" i="7"/>
  <c r="J247" i="7"/>
  <c r="BK172" i="7"/>
  <c r="BK316" i="7"/>
  <c r="BK296" i="7"/>
  <c r="BK262" i="7"/>
  <c r="J245" i="7"/>
  <c r="J164" i="7"/>
  <c r="J304" i="7"/>
  <c r="BK241" i="7"/>
  <c r="J201" i="7"/>
  <c r="BK152" i="7"/>
  <c r="J339" i="7"/>
  <c r="BK278" i="7"/>
  <c r="J247" i="8"/>
  <c r="J218" i="8"/>
  <c r="J191" i="8"/>
  <c r="J182" i="8"/>
  <c r="BK138" i="8"/>
  <c r="BK275" i="8"/>
  <c r="BK237" i="8"/>
  <c r="J201" i="8"/>
  <c r="J170" i="8"/>
  <c r="BK137" i="8"/>
  <c r="J282" i="8"/>
  <c r="BK246" i="8"/>
  <c r="J204" i="8"/>
  <c r="BK164" i="8"/>
  <c r="BK288" i="8"/>
  <c r="BK257" i="8"/>
  <c r="J217" i="8"/>
  <c r="J138" i="8"/>
  <c r="J226" i="8"/>
  <c r="BK204" i="8"/>
  <c r="BK157" i="8"/>
  <c r="BK291" i="8"/>
  <c r="J265" i="8"/>
  <c r="BK242" i="8"/>
  <c r="BK198" i="8"/>
  <c r="J172" i="8"/>
  <c r="BK283" i="8"/>
  <c r="BK229" i="8"/>
  <c r="BK187" i="8"/>
  <c r="BK170" i="8"/>
  <c r="BK299" i="8"/>
  <c r="BK280" i="8"/>
  <c r="BK267" i="8"/>
  <c r="BK232" i="8"/>
  <c r="J205" i="8"/>
  <c r="BK180" i="8"/>
  <c r="J251" i="10"/>
  <c r="J207" i="10"/>
  <c r="BK160" i="10"/>
  <c r="J242" i="10"/>
  <c r="BK204" i="10"/>
  <c r="BK171" i="10"/>
  <c r="BK142" i="10"/>
  <c r="J226" i="10"/>
  <c r="BK191" i="10"/>
  <c r="BK168" i="10"/>
  <c r="BK251" i="10"/>
  <c r="J216" i="10"/>
  <c r="J164" i="10"/>
  <c r="BK238" i="10"/>
  <c r="J201" i="10"/>
  <c r="J156" i="10"/>
  <c r="J218" i="10"/>
  <c r="J180" i="10"/>
  <c r="BK161" i="10"/>
  <c r="BK249" i="10"/>
  <c r="J208" i="10"/>
  <c r="J170" i="10"/>
  <c r="J140" i="10"/>
  <c r="J233" i="10"/>
  <c r="BK187" i="10"/>
  <c r="J155" i="10"/>
  <c r="J136" i="11"/>
  <c r="BK144" i="11"/>
  <c r="J151" i="11"/>
  <c r="J149" i="11"/>
  <c r="BK155" i="11"/>
  <c r="BK142" i="11"/>
  <c r="J144" i="11"/>
  <c r="J130" i="11"/>
  <c r="J169" i="12"/>
  <c r="BK171" i="12"/>
  <c r="BK143" i="12"/>
  <c r="J183" i="12"/>
  <c r="J165" i="12"/>
  <c r="J136" i="12"/>
  <c r="BK159" i="12"/>
  <c r="J135" i="12"/>
  <c r="J153" i="12"/>
  <c r="BK180" i="12"/>
  <c r="J160" i="12"/>
  <c r="J131" i="12"/>
  <c r="BK157" i="12"/>
  <c r="BK162" i="12"/>
  <c r="J159" i="13"/>
  <c r="BK131" i="13"/>
  <c r="J137" i="13"/>
  <c r="BK149" i="13"/>
  <c r="BK138" i="13"/>
  <c r="J146" i="13"/>
  <c r="J141" i="13"/>
  <c r="BK132" i="13"/>
  <c r="J129" i="14"/>
  <c r="J131" i="14"/>
  <c r="BK134" i="14"/>
  <c r="J181" i="15"/>
  <c r="BK152" i="15"/>
  <c r="BK181" i="15"/>
  <c r="J140" i="15"/>
  <c r="BK157" i="15"/>
  <c r="J139" i="15"/>
  <c r="J160" i="15"/>
  <c r="J150" i="15"/>
  <c r="BK174" i="15"/>
  <c r="BK153" i="15"/>
  <c r="J180" i="15"/>
  <c r="BK134" i="15"/>
  <c r="BK172" i="15"/>
  <c r="BK129" i="15"/>
  <c r="J134" i="16"/>
  <c r="J138" i="16"/>
  <c r="BK132" i="16"/>
  <c r="J128" i="16"/>
  <c r="BK142" i="16"/>
  <c r="BK135" i="16"/>
  <c r="BK129" i="17"/>
  <c r="BK128" i="17"/>
  <c r="J148" i="17"/>
  <c r="J140" i="17"/>
  <c r="BK148" i="17"/>
  <c r="BK139" i="17"/>
  <c r="J164" i="18"/>
  <c r="J185" i="18"/>
  <c r="BK175" i="18"/>
  <c r="J134" i="18"/>
  <c r="J165" i="18"/>
  <c r="BK177" i="18"/>
  <c r="BK141" i="18"/>
  <c r="BK179" i="18"/>
  <c r="BK157" i="18"/>
  <c r="BK136" i="18"/>
  <c r="J142" i="18"/>
  <c r="J186" i="19"/>
  <c r="J159" i="19"/>
  <c r="J136" i="19"/>
  <c r="BK167" i="19"/>
  <c r="J155" i="19"/>
  <c r="J151" i="19"/>
  <c r="BK133" i="19"/>
  <c r="BK135" i="19"/>
  <c r="BK152" i="19"/>
  <c r="BK131" i="19"/>
  <c r="BK169" i="19"/>
  <c r="BK175" i="19"/>
  <c r="J183" i="19"/>
  <c r="J163" i="19"/>
  <c r="BK135" i="20"/>
  <c r="J140" i="20"/>
  <c r="J129" i="20"/>
  <c r="BK140" i="20"/>
  <c r="BK142" i="21"/>
  <c r="BK151" i="21"/>
  <c r="J151" i="21"/>
  <c r="J142" i="21"/>
  <c r="BK145" i="21"/>
  <c r="BK134" i="21"/>
  <c r="BK152" i="22"/>
  <c r="J151" i="22"/>
  <c r="BK136" i="22"/>
  <c r="J148" i="22"/>
  <c r="J152" i="22"/>
  <c r="BK134" i="22"/>
  <c r="BK156" i="23"/>
  <c r="J158" i="23"/>
  <c r="BK138" i="23"/>
  <c r="BK155" i="23"/>
  <c r="J172" i="23"/>
  <c r="J140" i="23"/>
  <c r="J165" i="23"/>
  <c r="BK185" i="23"/>
  <c r="BK143" i="23"/>
  <c r="J147" i="23"/>
  <c r="BK164" i="23"/>
  <c r="J136" i="24"/>
  <c r="J141" i="24"/>
  <c r="J129" i="24"/>
  <c r="BK133" i="24"/>
  <c r="J132" i="25"/>
  <c r="J135" i="25"/>
  <c r="J176" i="26"/>
  <c r="J143" i="26"/>
  <c r="BK182" i="26"/>
  <c r="J160" i="26"/>
  <c r="BK131" i="26"/>
  <c r="J156" i="26"/>
  <c r="J142" i="26"/>
  <c r="J183" i="26"/>
  <c r="BK144" i="26"/>
  <c r="BK134" i="26"/>
  <c r="BK155" i="26"/>
  <c r="BK130" i="26"/>
  <c r="J162" i="26"/>
  <c r="BK142" i="26"/>
  <c r="BK128" i="27"/>
  <c r="J147" i="28"/>
  <c r="BK150" i="28"/>
  <c r="BK148" i="28"/>
  <c r="J158" i="28"/>
  <c r="BK149" i="28"/>
  <c r="J141" i="28"/>
  <c r="BK131" i="28"/>
  <c r="J134" i="28"/>
  <c r="BK143" i="28"/>
  <c r="BK153" i="28"/>
  <c r="J145" i="29"/>
  <c r="J166" i="29"/>
  <c r="J164" i="29"/>
  <c r="J157" i="29"/>
  <c r="BK131" i="29"/>
  <c r="J141" i="29"/>
  <c r="BK153" i="29"/>
  <c r="J165" i="29"/>
  <c r="J145" i="30"/>
  <c r="BK155" i="30"/>
  <c r="J184" i="30"/>
  <c r="BK204" i="30"/>
  <c r="J142" i="30"/>
  <c r="J155" i="30"/>
  <c r="BK157" i="30"/>
  <c r="BK142" i="30"/>
  <c r="J132" i="32"/>
  <c r="J137" i="32"/>
  <c r="BK141" i="32"/>
  <c r="BK132" i="32"/>
  <c r="J130" i="33"/>
  <c r="BK129" i="33"/>
  <c r="J138" i="34"/>
  <c r="BK128" i="34"/>
  <c r="BK127" i="35"/>
  <c r="BK128" i="35"/>
  <c r="J137" i="36"/>
  <c r="BK140" i="36"/>
  <c r="BK136" i="38"/>
  <c r="BK160" i="38"/>
  <c r="BK191" i="38"/>
  <c r="J148" i="38"/>
  <c r="BK167" i="38"/>
  <c r="J165" i="38"/>
  <c r="BK202" i="38"/>
  <c r="BK192" i="38"/>
  <c r="BK195" i="38"/>
  <c r="BK169" i="38"/>
  <c r="BK186" i="39"/>
  <c r="BK160" i="39"/>
  <c r="BK142" i="39"/>
  <c r="J160" i="39"/>
  <c r="BK176" i="39"/>
  <c r="J140" i="39"/>
  <c r="J150" i="39"/>
  <c r="J209" i="40"/>
  <c r="BK165" i="40"/>
  <c r="BK162" i="40"/>
  <c r="BK136" i="40"/>
  <c r="BK201" i="40"/>
  <c r="J208" i="40"/>
  <c r="J173" i="40"/>
  <c r="BK206" i="40"/>
  <c r="J193" i="40"/>
  <c r="BK154" i="40"/>
  <c r="J206" i="40"/>
  <c r="BK171" i="40"/>
  <c r="BK214" i="40"/>
  <c r="J181" i="40"/>
  <c r="BK134" i="40"/>
  <c r="J159" i="41"/>
  <c r="J187" i="41"/>
  <c r="BK157" i="41"/>
  <c r="BK183" i="41"/>
  <c r="BK140" i="41"/>
  <c r="BK174" i="41"/>
  <c r="J180" i="41"/>
  <c r="J144" i="41"/>
  <c r="J183" i="41"/>
  <c r="BK197" i="41"/>
  <c r="J168" i="41"/>
  <c r="J181" i="41"/>
  <c r="BK138" i="42"/>
  <c r="BK139" i="42"/>
  <c r="BK132" i="42"/>
  <c r="J137" i="42"/>
  <c r="BK131" i="43"/>
  <c r="BK165" i="44"/>
  <c r="J170" i="44"/>
  <c r="BK180" i="44"/>
  <c r="J144" i="44"/>
  <c r="BK156" i="44"/>
  <c r="BK175" i="44"/>
  <c r="BK134" i="44"/>
  <c r="J177" i="44"/>
  <c r="BK182" i="44"/>
  <c r="F41" i="45"/>
  <c r="BD150" i="1" s="1"/>
  <c r="BK433" i="46"/>
  <c r="BK317" i="46"/>
  <c r="J293" i="46"/>
  <c r="BK191" i="46"/>
  <c r="J571" i="46"/>
  <c r="BK535" i="46"/>
  <c r="J476" i="46"/>
  <c r="J405" i="46"/>
  <c r="BK313" i="46"/>
  <c r="BK241" i="46"/>
  <c r="J597" i="46"/>
  <c r="J551" i="46"/>
  <c r="J472" i="46"/>
  <c r="J315" i="46"/>
  <c r="BK196" i="46"/>
  <c r="BK581" i="46"/>
  <c r="BK529" i="46"/>
  <c r="BK453" i="46"/>
  <c r="J369" i="46"/>
  <c r="J319" i="46"/>
  <c r="J593" i="46"/>
  <c r="BK531" i="46"/>
  <c r="J172" i="46"/>
  <c r="J545" i="46"/>
  <c r="J487" i="46"/>
  <c r="J429" i="46"/>
  <c r="BK362" i="46"/>
  <c r="BK271" i="46"/>
  <c r="J165" i="46"/>
  <c r="BK571" i="46"/>
  <c r="BK525" i="46"/>
  <c r="BK487" i="46"/>
  <c r="J389" i="46"/>
  <c r="BK231" i="46"/>
  <c r="J605" i="46"/>
  <c r="J549" i="46"/>
  <c r="BK499" i="46"/>
  <c r="BK379" i="46"/>
  <c r="BK252" i="46"/>
  <c r="J322" i="47"/>
  <c r="J294" i="47"/>
  <c r="J270" i="47"/>
  <c r="J223" i="47"/>
  <c r="J198" i="47"/>
  <c r="BK167" i="47"/>
  <c r="J141" i="47"/>
  <c r="J279" i="47"/>
  <c r="J238" i="47"/>
  <c r="J203" i="47"/>
  <c r="J167" i="47"/>
  <c r="J320" i="47"/>
  <c r="J293" i="47"/>
  <c r="J277" i="47"/>
  <c r="J231" i="47"/>
  <c r="J195" i="47"/>
  <c r="J171" i="47"/>
  <c r="J301" i="47"/>
  <c r="BK272" i="47"/>
  <c r="J240" i="47"/>
  <c r="BK210" i="47"/>
  <c r="J158" i="47"/>
  <c r="BK297" i="47"/>
  <c r="BK269" i="47"/>
  <c r="J251" i="47"/>
  <c r="BK218" i="47"/>
  <c r="BK205" i="47"/>
  <c r="J175" i="47"/>
  <c r="J138" i="47"/>
  <c r="J317" i="47"/>
  <c r="BK285" i="47"/>
  <c r="J269" i="47"/>
  <c r="BK240" i="47"/>
  <c r="J197" i="47"/>
  <c r="BK151" i="47"/>
  <c r="BK315" i="47"/>
  <c r="J292" i="47"/>
  <c r="J258" i="47"/>
  <c r="J229" i="47"/>
  <c r="J206" i="47"/>
  <c r="BK163" i="47"/>
  <c r="BK141" i="47"/>
  <c r="J196" i="47"/>
  <c r="J293" i="48"/>
  <c r="J255" i="48"/>
  <c r="BK232" i="48"/>
  <c r="J162" i="48"/>
  <c r="J245" i="48"/>
  <c r="J206" i="48"/>
  <c r="BK166" i="48"/>
  <c r="J291" i="48"/>
  <c r="BK241" i="48"/>
  <c r="J203" i="48"/>
  <c r="J158" i="48"/>
  <c r="J283" i="48"/>
  <c r="J257" i="48"/>
  <c r="BK208" i="48"/>
  <c r="BK152" i="48"/>
  <c r="BK259" i="48"/>
  <c r="BK223" i="48"/>
  <c r="BK176" i="48"/>
  <c r="J285" i="48"/>
  <c r="BK238" i="48"/>
  <c r="J194" i="48"/>
  <c r="J145" i="48"/>
  <c r="J258" i="48"/>
  <c r="BK204" i="48"/>
  <c r="BK287" i="48"/>
  <c r="BK243" i="48"/>
  <c r="BK207" i="48"/>
  <c r="BK139" i="48"/>
  <c r="BK197" i="49"/>
  <c r="J181" i="49"/>
  <c r="BK160" i="49"/>
  <c r="BK145" i="49"/>
  <c r="J235" i="49"/>
  <c r="BK180" i="49"/>
  <c r="BK138" i="49"/>
  <c r="J220" i="49"/>
  <c r="BK179" i="49"/>
  <c r="J144" i="49"/>
  <c r="BK237" i="49"/>
  <c r="J195" i="49"/>
  <c r="BK147" i="49"/>
  <c r="J241" i="49"/>
  <c r="BK206" i="49"/>
  <c r="J176" i="49"/>
  <c r="BK156" i="49"/>
  <c r="BK216" i="49"/>
  <c r="J198" i="49"/>
  <c r="J170" i="49"/>
  <c r="J139" i="49"/>
  <c r="BK219" i="49"/>
  <c r="J196" i="49"/>
  <c r="J173" i="49"/>
  <c r="J222" i="49"/>
  <c r="J192" i="49"/>
  <c r="BK154" i="49"/>
  <c r="BK140" i="49"/>
  <c r="BK238" i="50"/>
  <c r="BK206" i="50"/>
  <c r="J174" i="50"/>
  <c r="J162" i="50"/>
  <c r="BK250" i="50"/>
  <c r="J200" i="50"/>
  <c r="J166" i="50"/>
  <c r="BK213" i="50"/>
  <c r="BK178" i="50"/>
  <c r="J242" i="50"/>
  <c r="J215" i="50"/>
  <c r="J154" i="50"/>
  <c r="J138" i="50"/>
  <c r="BK164" i="50"/>
  <c r="BK140" i="50"/>
  <c r="BK230" i="50"/>
  <c r="BK209" i="50"/>
  <c r="J171" i="50"/>
  <c r="J140" i="50"/>
  <c r="BK215" i="50"/>
  <c r="J186" i="50"/>
  <c r="J159" i="50"/>
  <c r="BK141" i="50"/>
  <c r="J222" i="50"/>
  <c r="J183" i="50"/>
  <c r="J142" i="50"/>
  <c r="BK156" i="51"/>
  <c r="J173" i="51"/>
  <c r="J155" i="51"/>
  <c r="J178" i="51"/>
  <c r="BK136" i="51"/>
  <c r="BK168" i="51"/>
  <c r="BK134" i="51"/>
  <c r="BK180" i="51"/>
  <c r="BK149" i="51"/>
  <c r="J176" i="51"/>
  <c r="J150" i="51"/>
  <c r="J183" i="51"/>
  <c r="BK150" i="51"/>
  <c r="J170" i="51"/>
  <c r="J134" i="51"/>
  <c r="BK149" i="52"/>
  <c r="J165" i="52"/>
  <c r="J138" i="52"/>
  <c r="BK138" i="52"/>
  <c r="J145" i="52"/>
  <c r="BK165" i="52"/>
  <c r="J156" i="52"/>
  <c r="BK162" i="52"/>
  <c r="BK134" i="52"/>
  <c r="BK141" i="52"/>
  <c r="J154" i="53"/>
  <c r="BK144" i="53"/>
  <c r="BK154" i="53"/>
  <c r="BK150" i="53"/>
  <c r="J143" i="53"/>
  <c r="J145" i="53"/>
  <c r="BK144" i="54"/>
  <c r="BK155" i="54"/>
  <c r="J150" i="54"/>
  <c r="J131" i="54"/>
  <c r="BK141" i="54"/>
  <c r="BK139" i="54"/>
  <c r="J152" i="54"/>
  <c r="J138" i="54"/>
  <c r="J138" i="55"/>
  <c r="J143" i="55"/>
  <c r="J142" i="55"/>
  <c r="J148" i="55"/>
  <c r="J144" i="55"/>
  <c r="BK140" i="55"/>
  <c r="BK145" i="56"/>
  <c r="BK138" i="56"/>
  <c r="BK128" i="56"/>
  <c r="BK144" i="56"/>
  <c r="BK129" i="57"/>
  <c r="BK141" i="58"/>
  <c r="J131" i="58"/>
  <c r="J128" i="59"/>
  <c r="BK132" i="59"/>
  <c r="BK128" i="59"/>
  <c r="J147" i="60"/>
  <c r="J142" i="60"/>
  <c r="BK133" i="60"/>
  <c r="BK141" i="60"/>
  <c r="BK147" i="60"/>
  <c r="BK131" i="61"/>
  <c r="J134" i="61"/>
  <c r="BK133" i="62"/>
  <c r="BK135" i="62"/>
  <c r="J129" i="63"/>
  <c r="J131" i="64"/>
  <c r="J127" i="65"/>
  <c r="J139" i="66"/>
  <c r="BK147" i="66"/>
  <c r="J147" i="66"/>
  <c r="BK145" i="66"/>
  <c r="BK143" i="66"/>
  <c r="J141" i="66"/>
  <c r="BK146" i="66"/>
  <c r="BK292" i="67"/>
  <c r="J156" i="67"/>
  <c r="BK216" i="67"/>
  <c r="BK143" i="67"/>
  <c r="J247" i="67"/>
  <c r="J192" i="67"/>
  <c r="BK272" i="67"/>
  <c r="BK278" i="67"/>
  <c r="J167" i="67"/>
  <c r="J262" i="67"/>
  <c r="J207" i="67"/>
  <c r="BK281" i="67"/>
  <c r="BK186" i="67"/>
  <c r="BK262" i="67"/>
  <c r="J222" i="68"/>
  <c r="BK164" i="68"/>
  <c r="J213" i="68"/>
  <c r="J148" i="68"/>
  <c r="BK214" i="68"/>
  <c r="BK160" i="68"/>
  <c r="J208" i="68"/>
  <c r="J164" i="68"/>
  <c r="BK217" i="68"/>
  <c r="BK174" i="68"/>
  <c r="J139" i="68"/>
  <c r="J188" i="68"/>
  <c r="J201" i="68"/>
  <c r="BK148" i="68"/>
  <c r="J182" i="68"/>
  <c r="BK136" i="69"/>
  <c r="BK146" i="69"/>
  <c r="BK139" i="69"/>
  <c r="BK203" i="2"/>
  <c r="J153" i="2"/>
  <c r="J196" i="2"/>
  <c r="BK201" i="2"/>
  <c r="BK139" i="2"/>
  <c r="BK187" i="2"/>
  <c r="BK220" i="3"/>
  <c r="J190" i="3"/>
  <c r="BK132" i="3"/>
  <c r="J176" i="3"/>
  <c r="J148" i="3"/>
  <c r="J138" i="3"/>
  <c r="BK142" i="3"/>
  <c r="BK170" i="3"/>
  <c r="BK169" i="3"/>
  <c r="BK210" i="3"/>
  <c r="J180" i="3"/>
  <c r="J1615" i="4"/>
  <c r="J1442" i="4"/>
  <c r="J1328" i="4"/>
  <c r="J1283" i="4"/>
  <c r="J1184" i="4"/>
  <c r="J1095" i="4"/>
  <c r="J977" i="4"/>
  <c r="BK804" i="4"/>
  <c r="BK657" i="4"/>
  <c r="BK546" i="4"/>
  <c r="BK437" i="4"/>
  <c r="J289" i="4"/>
  <c r="J173" i="4"/>
  <c r="J1532" i="4"/>
  <c r="BK1380" i="4"/>
  <c r="BK1340" i="4"/>
  <c r="BK1299" i="4"/>
  <c r="J1263" i="4"/>
  <c r="J1136" i="4"/>
  <c r="BK1014" i="4"/>
  <c r="J875" i="4"/>
  <c r="BK800" i="4"/>
  <c r="J610" i="4"/>
  <c r="J471" i="4"/>
  <c r="J407" i="4"/>
  <c r="J281" i="4"/>
  <c r="J1617" i="4"/>
  <c r="BK1368" i="4"/>
  <c r="J1240" i="4"/>
  <c r="J1072" i="4"/>
  <c r="J1026" i="4"/>
  <c r="BK881" i="4"/>
  <c r="BK738" i="4"/>
  <c r="J525" i="4"/>
  <c r="BK321" i="4"/>
  <c r="BK207" i="4"/>
  <c r="J1430" i="4"/>
  <c r="J1366" i="4"/>
  <c r="BK1344" i="4"/>
  <c r="BK1273" i="4"/>
  <c r="BK1088" i="4"/>
  <c r="J1020" i="4"/>
  <c r="BK921" i="4"/>
  <c r="BK744" i="4"/>
  <c r="J595" i="4"/>
  <c r="J428" i="4"/>
  <c r="J261" i="4"/>
  <c r="BK1601" i="4"/>
  <c r="BK1447" i="4"/>
  <c r="BK1342" i="4"/>
  <c r="BK1121" i="4"/>
  <c r="BK963" i="4"/>
  <c r="BK784" i="4"/>
  <c r="J692" i="4"/>
  <c r="BK578" i="4"/>
  <c r="BK433" i="4"/>
  <c r="BK273" i="4"/>
  <c r="J1621" i="4"/>
  <c r="BK1492" i="4"/>
  <c r="J1344" i="4"/>
  <c r="BK1281" i="4"/>
  <c r="BK1218" i="4"/>
  <c r="BK1080" i="4"/>
  <c r="J1014" i="4"/>
  <c r="BK959" i="4"/>
  <c r="BK868" i="4"/>
  <c r="BK796" i="4"/>
  <c r="J753" i="4"/>
  <c r="BK595" i="4"/>
  <c r="J461" i="4"/>
  <c r="J373" i="4"/>
  <c r="J275" i="4"/>
  <c r="J189" i="4"/>
  <c r="J1346" i="4"/>
  <c r="BK1291" i="4"/>
  <c r="J1209" i="4"/>
  <c r="J1091" i="4"/>
  <c r="J955" i="4"/>
  <c r="BK838" i="4"/>
  <c r="BK779" i="4"/>
  <c r="BK715" i="4"/>
  <c r="BK620" i="4"/>
  <c r="BK465" i="4"/>
  <c r="J329" i="4"/>
  <c r="J278" i="4"/>
  <c r="J1659" i="4"/>
  <c r="J1655" i="4"/>
  <c r="BK1648" i="4"/>
  <c r="J1644" i="4"/>
  <c r="J1636" i="4"/>
  <c r="J1628" i="4"/>
  <c r="BK1595" i="4"/>
  <c r="J1458" i="4"/>
  <c r="J1350" i="4"/>
  <c r="BK1314" i="4"/>
  <c r="BK1251" i="4"/>
  <c r="BK1086" i="4"/>
  <c r="BK943" i="4"/>
  <c r="J824" i="4"/>
  <c r="J694" i="4"/>
  <c r="J571" i="4"/>
  <c r="BK428" i="4"/>
  <c r="BK329" i="4"/>
  <c r="J216" i="4"/>
  <c r="J283" i="5"/>
  <c r="BK140" i="5"/>
  <c r="BK194" i="5"/>
  <c r="BK302" i="5"/>
  <c r="BK204" i="5"/>
  <c r="J301" i="5"/>
  <c r="J234" i="5"/>
  <c r="BK283" i="5"/>
  <c r="BK257" i="5"/>
  <c r="BK187" i="5"/>
  <c r="BK307" i="5"/>
  <c r="BK206" i="5"/>
  <c r="J141" i="6"/>
  <c r="J345" i="7"/>
  <c r="J310" i="7"/>
  <c r="BK253" i="7"/>
  <c r="BK229" i="7"/>
  <c r="J186" i="7"/>
  <c r="BK347" i="7"/>
  <c r="J325" i="7"/>
  <c r="BK285" i="7"/>
  <c r="J258" i="7"/>
  <c r="J219" i="7"/>
  <c r="BK144" i="7"/>
  <c r="J314" i="7"/>
  <c r="J252" i="7"/>
  <c r="J205" i="7"/>
  <c r="BK156" i="7"/>
  <c r="BK304" i="7"/>
  <c r="BK279" i="7"/>
  <c r="BK249" i="7"/>
  <c r="BK181" i="7"/>
  <c r="BK160" i="7"/>
  <c r="J269" i="7"/>
  <c r="J235" i="7"/>
  <c r="BK147" i="7"/>
  <c r="BK314" i="7"/>
  <c r="BK273" i="7"/>
  <c r="BK252" i="7"/>
  <c r="BK238" i="7"/>
  <c r="J176" i="7"/>
  <c r="BK315" i="7"/>
  <c r="J286" i="7"/>
  <c r="BK225" i="7"/>
  <c r="J174" i="7"/>
  <c r="J311" i="7"/>
  <c r="BK277" i="7"/>
  <c r="BK234" i="8"/>
  <c r="J210" i="8"/>
  <c r="J188" i="8"/>
  <c r="J143" i="8"/>
  <c r="J246" i="8"/>
  <c r="BK223" i="8"/>
  <c r="BK162" i="8"/>
  <c r="BK136" i="8"/>
  <c r="J259" i="8"/>
  <c r="BK235" i="8"/>
  <c r="J200" i="8"/>
  <c r="J181" i="8"/>
  <c r="BK150" i="8"/>
  <c r="J268" i="8"/>
  <c r="J260" i="8"/>
  <c r="J175" i="8"/>
  <c r="J277" i="8"/>
  <c r="BK243" i="8"/>
  <c r="J211" i="8"/>
  <c r="J169" i="8"/>
  <c r="J294" i="8"/>
  <c r="J264" i="8"/>
  <c r="J237" i="8"/>
  <c r="J194" i="8"/>
  <c r="BK156" i="8"/>
  <c r="BK289" i="8"/>
  <c r="BK228" i="8"/>
  <c r="J203" i="8"/>
  <c r="BK169" i="8"/>
  <c r="J142" i="8"/>
  <c r="BK273" i="8"/>
  <c r="J244" i="8"/>
  <c r="J227" i="8"/>
  <c r="J202" i="8"/>
  <c r="J167" i="8"/>
  <c r="BK223" i="10"/>
  <c r="BK205" i="10"/>
  <c r="J161" i="10"/>
  <c r="J248" i="10"/>
  <c r="BK206" i="10"/>
  <c r="BK179" i="10"/>
  <c r="BK255" i="10"/>
  <c r="BK222" i="10"/>
  <c r="J202" i="10"/>
  <c r="J173" i="10"/>
  <c r="BK139" i="10"/>
  <c r="BK226" i="10"/>
  <c r="BK178" i="10"/>
  <c r="BK244" i="10"/>
  <c r="BK208" i="10"/>
  <c r="J174" i="10"/>
  <c r="J235" i="10"/>
  <c r="J212" i="10"/>
  <c r="BK166" i="10"/>
  <c r="J139" i="10"/>
  <c r="BK202" i="10"/>
  <c r="BK158" i="10"/>
  <c r="J256" i="10"/>
  <c r="J231" i="10"/>
  <c r="J198" i="10"/>
  <c r="BK163" i="10"/>
  <c r="BK152" i="11"/>
  <c r="J150" i="11"/>
  <c r="BK130" i="11"/>
  <c r="BK159" i="11"/>
  <c r="J159" i="11"/>
  <c r="BK141" i="11"/>
  <c r="BK134" i="11"/>
  <c r="J175" i="12"/>
  <c r="J180" i="12"/>
  <c r="J149" i="12"/>
  <c r="BK189" i="12"/>
  <c r="J152" i="12"/>
  <c r="J189" i="12"/>
  <c r="J154" i="12"/>
  <c r="BK131" i="12"/>
  <c r="J151" i="12"/>
  <c r="BK144" i="12"/>
  <c r="BK176" i="12"/>
  <c r="BK160" i="12"/>
  <c r="J173" i="12"/>
  <c r="BK152" i="12"/>
  <c r="J147" i="13"/>
  <c r="J138" i="13"/>
  <c r="BK146" i="13"/>
  <c r="BK136" i="13"/>
  <c r="BK152" i="13"/>
  <c r="BK145" i="13"/>
  <c r="BK134" i="13"/>
  <c r="BK132" i="14"/>
  <c r="BK140" i="14"/>
  <c r="J184" i="15"/>
  <c r="J156" i="15"/>
  <c r="BK184" i="15"/>
  <c r="BK169" i="15"/>
  <c r="J129" i="15"/>
  <c r="BK154" i="15"/>
  <c r="BK178" i="15"/>
  <c r="J157" i="15"/>
  <c r="BK179" i="15"/>
  <c r="J148" i="15"/>
  <c r="J165" i="15"/>
  <c r="BK173" i="15"/>
  <c r="J131" i="15"/>
  <c r="BK170" i="15"/>
  <c r="BK145" i="16"/>
  <c r="BK148" i="16"/>
  <c r="J148" i="16"/>
  <c r="J142" i="16"/>
  <c r="J137" i="16"/>
  <c r="J145" i="17"/>
  <c r="BK140" i="17"/>
  <c r="J139" i="17"/>
  <c r="BK142" i="17"/>
  <c r="BK136" i="17"/>
  <c r="J134" i="17"/>
  <c r="BK163" i="18"/>
  <c r="J138" i="18"/>
  <c r="BK160" i="18"/>
  <c r="BK159" i="18"/>
  <c r="BK169" i="18"/>
  <c r="BK143" i="18"/>
  <c r="J167" i="18"/>
  <c r="J143" i="18"/>
  <c r="J168" i="18"/>
  <c r="J174" i="18"/>
  <c r="BK149" i="18"/>
  <c r="BK134" i="18"/>
  <c r="BK154" i="18"/>
  <c r="J187" i="19"/>
  <c r="J167" i="19"/>
  <c r="BK137" i="19"/>
  <c r="J168" i="19"/>
  <c r="J146" i="19"/>
  <c r="J154" i="19"/>
  <c r="J135" i="19"/>
  <c r="J131" i="19"/>
  <c r="BK154" i="19"/>
  <c r="BK136" i="19"/>
  <c r="BK153" i="19"/>
  <c r="J174" i="19"/>
  <c r="BK188" i="19"/>
  <c r="J176" i="19"/>
  <c r="BK139" i="19"/>
  <c r="BK133" i="20"/>
  <c r="BK138" i="20"/>
  <c r="BK128" i="20"/>
  <c r="BK144" i="21"/>
  <c r="BK149" i="21"/>
  <c r="J129" i="21"/>
  <c r="J136" i="21"/>
  <c r="J133" i="21"/>
  <c r="BK143" i="21"/>
  <c r="BK143" i="22"/>
  <c r="J142" i="22"/>
  <c r="BK139" i="22"/>
  <c r="BK132" i="22"/>
  <c r="BK147" i="22"/>
  <c r="J181" i="23"/>
  <c r="BK150" i="23"/>
  <c r="BK147" i="23"/>
  <c r="BK179" i="23"/>
  <c r="J183" i="23"/>
  <c r="J145" i="23"/>
  <c r="BK177" i="23"/>
  <c r="J156" i="23"/>
  <c r="BK163" i="23"/>
  <c r="BK140" i="23"/>
  <c r="BK153" i="23"/>
  <c r="BK167" i="23"/>
  <c r="BK131" i="24"/>
  <c r="J137" i="24"/>
  <c r="J133" i="25"/>
  <c r="J129" i="25"/>
  <c r="J177" i="26"/>
  <c r="BK156" i="26"/>
  <c r="BK133" i="26"/>
  <c r="BK138" i="26"/>
  <c r="J171" i="26"/>
  <c r="BK146" i="26"/>
  <c r="J175" i="26"/>
  <c r="J133" i="26"/>
  <c r="BK141" i="26"/>
  <c r="BK160" i="26"/>
  <c r="BK166" i="26"/>
  <c r="J145" i="26"/>
  <c r="J161" i="26"/>
  <c r="J129" i="26"/>
  <c r="J157" i="28"/>
  <c r="J156" i="28"/>
  <c r="J162" i="28"/>
  <c r="J160" i="28"/>
  <c r="J151" i="28"/>
  <c r="BK129" i="28"/>
  <c r="BK169" i="28"/>
  <c r="J168" i="28"/>
  <c r="BK132" i="28"/>
  <c r="BK128" i="28"/>
  <c r="J139" i="29"/>
  <c r="J149" i="29"/>
  <c r="BK158" i="29"/>
  <c r="J156" i="29"/>
  <c r="J158" i="29"/>
  <c r="BK170" i="29"/>
  <c r="BK167" i="29"/>
  <c r="BK201" i="30"/>
  <c r="BK136" i="30"/>
  <c r="BK148" i="30"/>
  <c r="J177" i="30"/>
  <c r="J161" i="30"/>
  <c r="J152" i="30"/>
  <c r="J204" i="30"/>
  <c r="F41" i="31"/>
  <c r="BD131" i="1"/>
  <c r="BK143" i="32"/>
  <c r="BK131" i="32"/>
  <c r="J135" i="33"/>
  <c r="BK135" i="33"/>
  <c r="BK132" i="34"/>
  <c r="J135" i="34"/>
  <c r="J131" i="35"/>
  <c r="BK130" i="36"/>
  <c r="BK136" i="36"/>
  <c r="BK146" i="36"/>
  <c r="BK139" i="36"/>
  <c r="J131" i="37"/>
  <c r="BK129" i="37"/>
  <c r="BK186" i="38"/>
  <c r="BK150" i="38"/>
  <c r="J191" i="38"/>
  <c r="BK134" i="38"/>
  <c r="BK151" i="38"/>
  <c r="J175" i="38"/>
  <c r="J173" i="38"/>
  <c r="J156" i="38"/>
  <c r="J190" i="38"/>
  <c r="J136" i="38"/>
  <c r="J169" i="39"/>
  <c r="J146" i="39"/>
  <c r="J179" i="39"/>
  <c r="BK165" i="39"/>
  <c r="BK193" i="39"/>
  <c r="J138" i="39"/>
  <c r="BK169" i="39"/>
  <c r="J183" i="39"/>
  <c r="BK172" i="39"/>
  <c r="BK138" i="39"/>
  <c r="J202" i="40"/>
  <c r="J195" i="40"/>
  <c r="BK152" i="40"/>
  <c r="BK219" i="40"/>
  <c r="J146" i="40"/>
  <c r="BK198" i="40"/>
  <c r="BK170" i="40"/>
  <c r="J219" i="40"/>
  <c r="J196" i="40"/>
  <c r="J182" i="40"/>
  <c r="J221" i="40"/>
  <c r="J180" i="40"/>
  <c r="BK155" i="40"/>
  <c r="J191" i="40"/>
  <c r="J185" i="41"/>
  <c r="BK205" i="41"/>
  <c r="BK178" i="41"/>
  <c r="BK151" i="41"/>
  <c r="BK177" i="41"/>
  <c r="BK189" i="41"/>
  <c r="BK182" i="41"/>
  <c r="J140" i="41"/>
  <c r="J156" i="41"/>
  <c r="J184" i="41"/>
  <c r="J197" i="41"/>
  <c r="J140" i="42"/>
  <c r="BK133" i="42"/>
  <c r="BK134" i="42"/>
  <c r="J129" i="43"/>
  <c r="BK130" i="43"/>
  <c r="BK154" i="44"/>
  <c r="J184" i="44"/>
  <c r="J186" i="44"/>
  <c r="BK168" i="44"/>
  <c r="BK191" i="44"/>
  <c r="J179" i="44"/>
  <c r="BK138" i="44"/>
  <c r="J150" i="44"/>
  <c r="J160" i="44"/>
  <c r="F39" i="45"/>
  <c r="BB150" i="1"/>
  <c r="J453" i="46"/>
  <c r="BK403" i="46"/>
  <c r="BK315" i="46"/>
  <c r="BK215" i="46"/>
  <c r="BK547" i="46"/>
  <c r="BK478" i="46"/>
  <c r="J433" i="46"/>
  <c r="BK319" i="46"/>
  <c r="J252" i="46"/>
  <c r="J179" i="46"/>
  <c r="J567" i="46"/>
  <c r="BK491" i="46"/>
  <c r="BK249" i="46"/>
  <c r="J599" i="46"/>
  <c r="J553" i="46"/>
  <c r="BK476" i="46"/>
  <c r="J385" i="46"/>
  <c r="J305" i="46"/>
  <c r="J153" i="46"/>
  <c r="BK561" i="46"/>
  <c r="J513" i="46"/>
  <c r="BK438" i="46"/>
  <c r="BK356" i="46"/>
  <c r="BK295" i="46"/>
  <c r="J160" i="46"/>
  <c r="BK551" i="46"/>
  <c r="J503" i="46"/>
  <c r="BK470" i="46"/>
  <c r="BK443" i="46"/>
  <c r="BK393" i="46"/>
  <c r="BK293" i="46"/>
  <c r="BK178" i="46"/>
  <c r="J583" i="46"/>
  <c r="J527" i="46"/>
  <c r="BK457" i="46"/>
  <c r="BK344" i="46"/>
  <c r="J196" i="46"/>
  <c r="J595" i="46"/>
  <c r="J529" i="46"/>
  <c r="BK456" i="46"/>
  <c r="J328" i="46"/>
  <c r="BK150" i="46"/>
  <c r="J298" i="47"/>
  <c r="BK277" i="47"/>
  <c r="J246" i="47"/>
  <c r="J222" i="47"/>
  <c r="BK192" i="47"/>
  <c r="J162" i="47"/>
  <c r="J296" i="47"/>
  <c r="BK266" i="47"/>
  <c r="BK236" i="47"/>
  <c r="BK206" i="47"/>
  <c r="BK153" i="47"/>
  <c r="BK323" i="47"/>
  <c r="BK291" i="47"/>
  <c r="J253" i="47"/>
  <c r="BK223" i="47"/>
  <c r="BK196" i="47"/>
  <c r="BK174" i="47"/>
  <c r="BK138" i="47"/>
  <c r="J281" i="47"/>
  <c r="BK265" i="47"/>
  <c r="J239" i="47"/>
  <c r="BK204" i="47"/>
  <c r="J168" i="47"/>
  <c r="J137" i="47"/>
  <c r="J310" i="47"/>
  <c r="J282" i="47"/>
  <c r="J262" i="47"/>
  <c r="BK245" i="47"/>
  <c r="BK224" i="47"/>
  <c r="J202" i="47"/>
  <c r="BK181" i="47"/>
  <c r="BK326" i="47"/>
  <c r="J304" i="47"/>
  <c r="BK275" i="47"/>
  <c r="J245" i="47"/>
  <c r="J224" i="47"/>
  <c r="BK173" i="47"/>
  <c r="BK324" i="47"/>
  <c r="J303" i="47"/>
  <c r="J273" i="47"/>
  <c r="BK244" i="47"/>
  <c r="BK219" i="47"/>
  <c r="BK195" i="47"/>
  <c r="J156" i="47"/>
  <c r="J136" i="47"/>
  <c r="BK188" i="47"/>
  <c r="J140" i="47"/>
  <c r="BK276" i="48"/>
  <c r="BK251" i="48"/>
  <c r="J214" i="48"/>
  <c r="BK158" i="48"/>
  <c r="J276" i="48"/>
  <c r="J232" i="48"/>
  <c r="BK192" i="48"/>
  <c r="BK257" i="48"/>
  <c r="J218" i="48"/>
  <c r="BK173" i="48"/>
  <c r="BK274" i="48"/>
  <c r="J247" i="48"/>
  <c r="J209" i="48"/>
  <c r="J154" i="48"/>
  <c r="J262" i="48"/>
  <c r="J244" i="48"/>
  <c r="J200" i="48"/>
  <c r="J166" i="48"/>
  <c r="J281" i="48"/>
  <c r="J240" i="48"/>
  <c r="J224" i="48"/>
  <c r="J143" i="48"/>
  <c r="J250" i="48"/>
  <c r="J208" i="48"/>
  <c r="J164" i="48"/>
  <c r="BK260" i="48"/>
  <c r="BK226" i="48"/>
  <c r="J180" i="48"/>
  <c r="J135" i="48"/>
  <c r="J206" i="49"/>
  <c r="BK183" i="49"/>
  <c r="J164" i="49"/>
  <c r="BK226" i="49"/>
  <c r="BK167" i="49"/>
  <c r="BK247" i="49"/>
  <c r="BK224" i="49"/>
  <c r="BK172" i="49"/>
  <c r="BK243" i="49"/>
  <c r="BK205" i="49"/>
  <c r="J169" i="49"/>
  <c r="J230" i="49"/>
  <c r="BK211" i="49"/>
  <c r="BK175" i="49"/>
  <c r="BK239" i="49"/>
  <c r="J209" i="49"/>
  <c r="BK178" i="49"/>
  <c r="BK157" i="49"/>
  <c r="J238" i="49"/>
  <c r="BK208" i="49"/>
  <c r="BK181" i="49"/>
  <c r="J159" i="49"/>
  <c r="BK221" i="49"/>
  <c r="BK190" i="49"/>
  <c r="BK149" i="49"/>
  <c r="BK247" i="50"/>
  <c r="BK231" i="50"/>
  <c r="BK188" i="50"/>
  <c r="J164" i="50"/>
  <c r="BK144" i="50"/>
  <c r="BK214" i="50"/>
  <c r="J254" i="50"/>
  <c r="J219" i="50"/>
  <c r="J181" i="50"/>
  <c r="J152" i="50"/>
  <c r="BK233" i="50"/>
  <c r="J161" i="50"/>
  <c r="J228" i="50"/>
  <c r="J177" i="50"/>
  <c r="J150" i="50"/>
  <c r="BK243" i="50"/>
  <c r="J213" i="50"/>
  <c r="J175" i="50"/>
  <c r="BK242" i="50"/>
  <c r="BK208" i="50"/>
  <c r="BK187" i="50"/>
  <c r="BK158" i="50"/>
  <c r="J249" i="50"/>
  <c r="BK202" i="50"/>
  <c r="BK166" i="50"/>
  <c r="BK167" i="51"/>
  <c r="BK144" i="51"/>
  <c r="BK166" i="51"/>
  <c r="J189" i="51"/>
  <c r="BK159" i="51"/>
  <c r="BK186" i="51"/>
  <c r="BK137" i="51"/>
  <c r="J185" i="51"/>
  <c r="BK157" i="51"/>
  <c r="BK133" i="51"/>
  <c r="J152" i="51"/>
  <c r="J177" i="51"/>
  <c r="J145" i="51"/>
  <c r="J174" i="51"/>
  <c r="J136" i="51"/>
  <c r="BK147" i="52"/>
  <c r="J163" i="52"/>
  <c r="J133" i="52"/>
  <c r="J162" i="52"/>
  <c r="BK160" i="52"/>
  <c r="J130" i="52"/>
  <c r="J161" i="52"/>
  <c r="J128" i="52"/>
  <c r="BK137" i="52"/>
  <c r="BK146" i="53"/>
  <c r="J137" i="53"/>
  <c r="BK141" i="53"/>
  <c r="J131" i="53"/>
  <c r="J128" i="53"/>
  <c r="BK153" i="54"/>
  <c r="J142" i="54"/>
  <c r="BK147" i="54"/>
  <c r="BK152" i="54"/>
  <c r="J154" i="54"/>
  <c r="BK134" i="54"/>
  <c r="BK140" i="54"/>
  <c r="BK145" i="54"/>
  <c r="J140" i="55"/>
  <c r="BK130" i="55"/>
  <c r="BK142" i="55"/>
  <c r="J146" i="55"/>
  <c r="BK131" i="55"/>
  <c r="BK141" i="56"/>
  <c r="J135" i="56"/>
  <c r="J143" i="56"/>
  <c r="J137" i="57"/>
  <c r="BK135" i="57"/>
  <c r="J138" i="57"/>
  <c r="J130" i="57"/>
  <c r="J130" i="58"/>
  <c r="J138" i="58"/>
  <c r="J140" i="58"/>
  <c r="J132" i="59"/>
  <c r="BK130" i="59"/>
  <c r="BK154" i="60"/>
  <c r="J148" i="60"/>
  <c r="BK139" i="60"/>
  <c r="J153" i="60"/>
  <c r="J151" i="60"/>
  <c r="J143" i="60"/>
  <c r="J141" i="60"/>
  <c r="BK137" i="61"/>
  <c r="J139" i="61"/>
  <c r="BK134" i="62"/>
  <c r="J132" i="62"/>
  <c r="BK134" i="63"/>
  <c r="BK130" i="63"/>
  <c r="BK128" i="64"/>
  <c r="BK128" i="65"/>
  <c r="BK144" i="66"/>
  <c r="J144" i="66"/>
  <c r="J151" i="66"/>
  <c r="J155" i="66"/>
  <c r="J145" i="66"/>
  <c r="BK142" i="66"/>
  <c r="BK130" i="66"/>
  <c r="J256" i="67"/>
  <c r="J177" i="67"/>
  <c r="J284" i="67"/>
  <c r="BK227" i="67"/>
  <c r="J287" i="67"/>
  <c r="J163" i="67"/>
  <c r="BK259" i="67"/>
  <c r="J292" i="67"/>
  <c r="BK284" i="67"/>
  <c r="BK167" i="67"/>
  <c r="BK205" i="68"/>
  <c r="BK187" i="68"/>
  <c r="BK135" i="68"/>
  <c r="BK178" i="68"/>
  <c r="J224" i="68"/>
  <c r="J205" i="68"/>
  <c r="BK221" i="68"/>
  <c r="J191" i="68"/>
  <c r="BK145" i="68"/>
  <c r="J204" i="68"/>
  <c r="BK170" i="68"/>
  <c r="J129" i="68"/>
  <c r="BK154" i="68"/>
  <c r="BK206" i="68"/>
  <c r="J178" i="68"/>
  <c r="BK189" i="68"/>
  <c r="J160" i="68"/>
  <c r="BK128" i="69"/>
  <c r="BK141" i="69"/>
  <c r="J136" i="69"/>
  <c r="BK149" i="2"/>
  <c r="BK156" i="2"/>
  <c r="J195" i="2"/>
  <c r="BK176" i="2"/>
  <c r="J171" i="2"/>
  <c r="J176" i="2"/>
  <c r="BK166" i="2"/>
  <c r="AS177" i="1"/>
  <c r="J197" i="2"/>
  <c r="AS132" i="1"/>
  <c r="BK198" i="3"/>
  <c r="BK206" i="3"/>
  <c r="J214" i="3"/>
  <c r="J134" i="3"/>
  <c r="BK180" i="3"/>
  <c r="BK188" i="3"/>
  <c r="J132" i="3"/>
  <c r="J196" i="3"/>
  <c r="BK136" i="3"/>
  <c r="J1505" i="4"/>
  <c r="BK1336" i="4"/>
  <c r="J1259" i="4"/>
  <c r="J1147" i="4"/>
  <c r="BK1041" i="4"/>
  <c r="BK873" i="4"/>
  <c r="BK681" i="4"/>
  <c r="BK524" i="4"/>
  <c r="J350" i="4"/>
  <c r="BK229" i="4"/>
  <c r="BK1582" i="4"/>
  <c r="BK1442" i="4"/>
  <c r="BK1364" i="4"/>
  <c r="J1267" i="4"/>
  <c r="BK1091" i="4"/>
  <c r="BK995" i="4"/>
  <c r="J868" i="4"/>
  <c r="BK818" i="4"/>
  <c r="BK739" i="4"/>
  <c r="J441" i="4"/>
  <c r="BK360" i="4"/>
  <c r="J235" i="4"/>
  <c r="BK1576" i="4"/>
  <c r="BK1372" i="4"/>
  <c r="BK1285" i="4"/>
  <c r="BK1089" i="4"/>
  <c r="BK1033" i="4"/>
  <c r="J883" i="4"/>
  <c r="J787" i="4"/>
  <c r="BK680" i="4"/>
  <c r="BK407" i="4"/>
  <c r="J274" i="4"/>
  <c r="BK1579" i="4"/>
  <c r="J1354" i="4"/>
  <c r="BK1324" i="4"/>
  <c r="J1308" i="4"/>
  <c r="BK1261" i="4"/>
  <c r="J1033" i="4"/>
  <c r="J901" i="4"/>
  <c r="BK713" i="4"/>
  <c r="J494" i="4"/>
  <c r="J239" i="4"/>
  <c r="BK1477" i="4"/>
  <c r="BK1356" i="4"/>
  <c r="BK1142" i="4"/>
  <c r="J1001" i="4"/>
  <c r="BK763" i="4"/>
  <c r="J524" i="4"/>
  <c r="J396" i="4"/>
  <c r="BK216" i="4"/>
  <c r="J1576" i="4"/>
  <c r="BK1483" i="4"/>
  <c r="J1372" i="4"/>
  <c r="J1289" i="4"/>
  <c r="BK1225" i="4"/>
  <c r="J1088" i="4"/>
  <c r="BK1022" i="4"/>
  <c r="J971" i="4"/>
  <c r="BK941" i="4"/>
  <c r="J854" i="4"/>
  <c r="J763" i="4"/>
  <c r="J649" i="4"/>
  <c r="BK471" i="4"/>
  <c r="BK414" i="4"/>
  <c r="BK289" i="4"/>
  <c r="BK1624" i="4"/>
  <c r="J1518" i="4"/>
  <c r="BK1322" i="4"/>
  <c r="BK1287" i="4"/>
  <c r="J1160" i="4"/>
  <c r="J1080" i="4"/>
  <c r="BK862" i="4"/>
  <c r="J793" i="4"/>
  <c r="BK775" i="4"/>
  <c r="J681" i="4"/>
  <c r="J578" i="4"/>
  <c r="J450" i="4"/>
  <c r="J325" i="4"/>
  <c r="J220" i="4"/>
  <c r="J1656" i="4"/>
  <c r="J1648" i="4"/>
  <c r="BK1640" i="4"/>
  <c r="BK1634" i="4"/>
  <c r="BK1621" i="4"/>
  <c r="J1572" i="4"/>
  <c r="J1437" i="4"/>
  <c r="J1330" i="4"/>
  <c r="BK1289" i="4"/>
  <c r="BK1209" i="4"/>
  <c r="BK1095" i="4"/>
  <c r="J1016" i="4"/>
  <c r="J907" i="4"/>
  <c r="J784" i="4"/>
  <c r="J680" i="4"/>
  <c r="J488" i="4"/>
  <c r="BK373" i="4"/>
  <c r="J277" i="4"/>
  <c r="J160" i="4"/>
  <c r="BK248" i="5"/>
  <c r="BK219" i="5"/>
  <c r="BK313" i="5"/>
  <c r="J270" i="5"/>
  <c r="J303" i="5"/>
  <c r="BK145" i="5"/>
  <c r="J174" i="5"/>
  <c r="BK158" i="5"/>
  <c r="J228" i="5"/>
  <c r="BK317" i="5"/>
  <c r="J241" i="5"/>
  <c r="BK143" i="6"/>
  <c r="J129" i="6"/>
  <c r="J299" i="7"/>
  <c r="J248" i="7"/>
  <c r="BK209" i="7"/>
  <c r="BK182" i="7"/>
  <c r="J137" i="7"/>
  <c r="BK311" i="7"/>
  <c r="BK245" i="7"/>
  <c r="BK188" i="7"/>
  <c r="BK301" i="7"/>
  <c r="J260" i="7"/>
  <c r="BK211" i="7"/>
  <c r="J166" i="7"/>
  <c r="J292" i="7"/>
  <c r="J215" i="7"/>
  <c r="J168" i="7"/>
  <c r="J347" i="7"/>
  <c r="BK289" i="7"/>
  <c r="BK240" i="7"/>
  <c r="J158" i="7"/>
  <c r="J315" i="7"/>
  <c r="BK267" i="7"/>
  <c r="BK247" i="7"/>
  <c r="BK195" i="7"/>
  <c r="J318" i="7"/>
  <c r="J262" i="7"/>
  <c r="J227" i="7"/>
  <c r="BK191" i="7"/>
  <c r="J144" i="7"/>
  <c r="J305" i="7"/>
  <c r="BK271" i="7"/>
  <c r="J160" i="7"/>
  <c r="J293" i="8"/>
  <c r="BK281" i="8"/>
  <c r="BK248" i="8"/>
  <c r="BK231" i="8"/>
  <c r="BK206" i="8"/>
  <c r="BK186" i="8"/>
  <c r="J147" i="8"/>
  <c r="BK261" i="8"/>
  <c r="J220" i="8"/>
  <c r="J180" i="8"/>
  <c r="J146" i="8"/>
  <c r="J253" i="8"/>
  <c r="BK222" i="8"/>
  <c r="J192" i="8"/>
  <c r="BK160" i="8"/>
  <c r="BK295" i="8"/>
  <c r="BK266" i="8"/>
  <c r="BK251" i="8"/>
  <c r="J157" i="8"/>
  <c r="BK245" i="8"/>
  <c r="J215" i="8"/>
  <c r="J187" i="8"/>
  <c r="J145" i="8"/>
  <c r="J290" i="8"/>
  <c r="J254" i="8"/>
  <c r="BK219" i="8"/>
  <c r="J183" i="8"/>
  <c r="J155" i="8"/>
  <c r="BK290" i="8"/>
  <c r="BK262" i="8"/>
  <c r="BK207" i="8"/>
  <c r="BK173" i="8"/>
  <c r="J144" i="8"/>
  <c r="J281" i="8"/>
  <c r="J258" i="8"/>
  <c r="BK233" i="8"/>
  <c r="J206" i="8"/>
  <c r="BK145" i="8"/>
  <c r="J214" i="10"/>
  <c r="J179" i="10"/>
  <c r="BK250" i="10"/>
  <c r="J210" i="10"/>
  <c r="BK172" i="10"/>
  <c r="J145" i="10"/>
  <c r="BK221" i="10"/>
  <c r="J189" i="10"/>
  <c r="J162" i="10"/>
  <c r="J253" i="10"/>
  <c r="BK240" i="10"/>
  <c r="BK180" i="10"/>
  <c r="BK253" i="10"/>
  <c r="J209" i="10"/>
  <c r="J171" i="10"/>
  <c r="J232" i="10"/>
  <c r="BK214" i="10"/>
  <c r="BK182" i="10"/>
  <c r="J149" i="10"/>
  <c r="J223" i="10"/>
  <c r="BK173" i="10"/>
  <c r="BK252" i="10"/>
  <c r="BK210" i="10"/>
  <c r="BK183" i="10"/>
  <c r="BK140" i="10"/>
  <c r="J157" i="11"/>
  <c r="J131" i="11"/>
  <c r="J158" i="11"/>
  <c r="BK131" i="11"/>
  <c r="BK145" i="11"/>
  <c r="J142" i="11"/>
  <c r="BK179" i="12"/>
  <c r="BK156" i="12"/>
  <c r="J159" i="12"/>
  <c r="J188" i="12"/>
  <c r="BK169" i="12"/>
  <c r="J145" i="12"/>
  <c r="BK188" i="12"/>
  <c r="BK145" i="12"/>
  <c r="J185" i="12"/>
  <c r="J187" i="12"/>
  <c r="BK161" i="12"/>
  <c r="J133" i="12"/>
  <c r="BK163" i="12"/>
  <c r="J184" i="12"/>
  <c r="J134" i="12"/>
  <c r="J151" i="13"/>
  <c r="J142" i="13"/>
  <c r="BK155" i="13"/>
  <c r="BK143" i="13"/>
  <c r="J145" i="13"/>
  <c r="J139" i="13"/>
  <c r="J128" i="14"/>
  <c r="BK131" i="14"/>
  <c r="BK128" i="14"/>
  <c r="BK133" i="14"/>
  <c r="J170" i="15"/>
  <c r="J146" i="15"/>
  <c r="J149" i="15"/>
  <c r="BK168" i="15"/>
  <c r="J141" i="15"/>
  <c r="J130" i="15"/>
  <c r="J162" i="15"/>
  <c r="BK149" i="15"/>
  <c r="J178" i="15"/>
  <c r="J145" i="15"/>
  <c r="J158" i="15"/>
  <c r="BK175" i="15"/>
  <c r="BK137" i="15"/>
  <c r="BK150" i="15"/>
  <c r="J140" i="16"/>
  <c r="BK146" i="16"/>
  <c r="J145" i="16"/>
  <c r="J136" i="16"/>
  <c r="BK138" i="16"/>
  <c r="BK143" i="17"/>
  <c r="J143" i="17"/>
  <c r="BK146" i="17"/>
  <c r="J135" i="17"/>
  <c r="J150" i="17"/>
  <c r="J186" i="18"/>
  <c r="BK156" i="18"/>
  <c r="J182" i="18"/>
  <c r="J154" i="18"/>
  <c r="J156" i="18"/>
  <c r="BK167" i="18"/>
  <c r="J140" i="18"/>
  <c r="BK155" i="18"/>
  <c r="BK135" i="18"/>
  <c r="J163" i="18"/>
  <c r="BK153" i="18"/>
  <c r="J139" i="18"/>
  <c r="BK170" i="18"/>
  <c r="BK133" i="18"/>
  <c r="BK173" i="19"/>
  <c r="BK146" i="19"/>
  <c r="BK189" i="19"/>
  <c r="BK162" i="19"/>
  <c r="J141" i="19"/>
  <c r="BK138" i="19"/>
  <c r="BK170" i="19"/>
  <c r="BK166" i="19"/>
  <c r="J147" i="19"/>
  <c r="BK182" i="19"/>
  <c r="J152" i="19"/>
  <c r="BK158" i="19"/>
  <c r="J182" i="19"/>
  <c r="BK141" i="19"/>
  <c r="BK131" i="20"/>
  <c r="BK141" i="20"/>
  <c r="BK152" i="21"/>
  <c r="BK133" i="21"/>
  <c r="J134" i="21"/>
  <c r="J139" i="21"/>
  <c r="J135" i="21"/>
  <c r="BK130" i="21"/>
  <c r="J138" i="22"/>
  <c r="BK137" i="22"/>
  <c r="J146" i="22"/>
  <c r="BK138" i="22"/>
  <c r="J130" i="22"/>
  <c r="J136" i="22"/>
  <c r="BK170" i="23"/>
  <c r="J138" i="23"/>
  <c r="J153" i="23"/>
  <c r="BK134" i="23"/>
  <c r="J184" i="23"/>
  <c r="BK149" i="23"/>
  <c r="J178" i="23"/>
  <c r="BK146" i="23"/>
  <c r="BK158" i="23"/>
  <c r="J163" i="23"/>
  <c r="BK137" i="23"/>
  <c r="BK151" i="23"/>
  <c r="BK135" i="24"/>
  <c r="J140" i="24"/>
  <c r="BK140" i="24"/>
  <c r="J136" i="25"/>
  <c r="J130" i="25"/>
  <c r="BK130" i="25"/>
  <c r="BK167" i="26"/>
  <c r="J138" i="26"/>
  <c r="J174" i="26"/>
  <c r="J132" i="26"/>
  <c r="J152" i="26"/>
  <c r="BK161" i="26"/>
  <c r="J181" i="26"/>
  <c r="J157" i="26"/>
  <c r="J163" i="26"/>
  <c r="J167" i="26"/>
  <c r="BK132" i="26"/>
  <c r="BK163" i="26"/>
  <c r="BK140" i="26"/>
  <c r="J128" i="27"/>
  <c r="J144" i="28"/>
  <c r="BK151" i="28"/>
  <c r="BK158" i="28"/>
  <c r="BK159" i="28"/>
  <c r="J138" i="28"/>
  <c r="BK140" i="28"/>
  <c r="J166" i="28"/>
  <c r="BK167" i="28"/>
  <c r="BK134" i="28"/>
  <c r="BK154" i="28"/>
  <c r="J167" i="29"/>
  <c r="BK172" i="29"/>
  <c r="J160" i="29"/>
  <c r="BK160" i="29"/>
  <c r="BK142" i="29"/>
  <c r="BK143" i="29"/>
  <c r="BK164" i="29"/>
  <c r="BK166" i="29"/>
  <c r="J165" i="30"/>
  <c r="J180" i="30"/>
  <c r="J174" i="30"/>
  <c r="J149" i="30"/>
  <c r="BK152" i="30"/>
  <c r="J136" i="30"/>
  <c r="BK187" i="30"/>
  <c r="J38" i="31"/>
  <c r="AW131" i="1"/>
  <c r="BK135" i="32"/>
  <c r="J144" i="32"/>
  <c r="J131" i="33"/>
  <c r="BK134" i="33"/>
  <c r="BK135" i="34"/>
  <c r="J133" i="34"/>
  <c r="J129" i="34"/>
  <c r="J129" i="35"/>
  <c r="J135" i="36"/>
  <c r="BK142" i="36"/>
  <c r="BK145" i="36"/>
  <c r="J142" i="36"/>
  <c r="BK127" i="37"/>
  <c r="J128" i="37"/>
  <c r="BK171" i="38"/>
  <c r="BK207" i="38"/>
  <c r="J157" i="38"/>
  <c r="BK138" i="38"/>
  <c r="J163" i="38"/>
  <c r="J180" i="38"/>
  <c r="BK190" i="38"/>
  <c r="J197" i="38"/>
  <c r="J194" i="38"/>
  <c r="J140" i="38"/>
  <c r="BK188" i="38"/>
  <c r="J151" i="38"/>
  <c r="J181" i="39"/>
  <c r="J154" i="39"/>
  <c r="BK146" i="39"/>
  <c r="BK181" i="39"/>
  <c r="J189" i="39"/>
  <c r="J132" i="39"/>
  <c r="J136" i="39"/>
  <c r="J167" i="39"/>
  <c r="BK203" i="40"/>
  <c r="BK142" i="40"/>
  <c r="BK160" i="40"/>
  <c r="BK138" i="40"/>
  <c r="BK199" i="40"/>
  <c r="BK213" i="40"/>
  <c r="BK182" i="40"/>
  <c r="J134" i="40"/>
  <c r="J200" i="40"/>
  <c r="BK179" i="40"/>
  <c r="J216" i="40"/>
  <c r="BK185" i="40"/>
  <c r="BK158" i="40"/>
  <c r="J198" i="40"/>
  <c r="BK146" i="40"/>
  <c r="J194" i="41"/>
  <c r="BK168" i="41"/>
  <c r="J199" i="41"/>
  <c r="BK170" i="41"/>
  <c r="BK199" i="41"/>
  <c r="J200" i="41"/>
  <c r="BK144" i="41"/>
  <c r="J146" i="41"/>
  <c r="J182" i="41"/>
  <c r="BK150" i="41"/>
  <c r="J142" i="41"/>
  <c r="J176" i="41"/>
  <c r="J139" i="42"/>
  <c r="J144" i="42"/>
  <c r="BK143" i="42"/>
  <c r="BK140" i="42"/>
  <c r="BK127" i="43"/>
  <c r="BK177" i="44"/>
  <c r="J140" i="44"/>
  <c r="J138" i="44"/>
  <c r="J146" i="44"/>
  <c r="BK160" i="44"/>
  <c r="J172" i="44"/>
  <c r="BK170" i="44"/>
  <c r="BK186" i="44"/>
  <c r="J191" i="44"/>
  <c r="J129" i="45"/>
  <c r="J587" i="46"/>
  <c r="J509" i="46"/>
  <c r="BK455" i="46"/>
  <c r="BK418" i="46"/>
  <c r="J353" i="46"/>
  <c r="BK299" i="46"/>
  <c r="J257" i="46"/>
  <c r="BK587" i="46"/>
  <c r="BK545" i="46"/>
  <c r="BK483" i="46"/>
  <c r="BK441" i="46"/>
  <c r="J349" i="46"/>
  <c r="J255" i="46"/>
  <c r="BK153" i="46"/>
  <c r="J543" i="46"/>
  <c r="J474" i="46"/>
  <c r="BK309" i="46"/>
  <c r="BK209" i="46"/>
  <c r="BK597" i="46"/>
  <c r="J507" i="46"/>
  <c r="J420" i="46"/>
  <c r="J344" i="46"/>
  <c r="J215" i="46"/>
  <c r="J569" i="46"/>
  <c r="J535" i="46"/>
  <c r="J489" i="46"/>
  <c r="BK385" i="46"/>
  <c r="J291" i="46"/>
  <c r="J145" i="46"/>
  <c r="BK555" i="46"/>
  <c r="J521" i="46"/>
  <c r="J478" i="46"/>
  <c r="J418" i="46"/>
  <c r="BK307" i="46"/>
  <c r="BK207" i="46"/>
  <c r="BK595" i="46"/>
  <c r="BK539" i="46"/>
  <c r="J497" i="46"/>
  <c r="J395" i="46"/>
  <c r="J241" i="46"/>
  <c r="J154" i="46"/>
  <c r="BK599" i="46"/>
  <c r="BK541" i="46"/>
  <c r="J457" i="46"/>
  <c r="BK351" i="46"/>
  <c r="BK257" i="46"/>
  <c r="J314" i="47"/>
  <c r="J284" i="47"/>
  <c r="J271" i="47"/>
  <c r="J250" i="47"/>
  <c r="J216" i="47"/>
  <c r="J169" i="47"/>
  <c r="J326" i="47"/>
  <c r="BK286" i="47"/>
  <c r="BK257" i="47"/>
  <c r="BK227" i="47"/>
  <c r="J199" i="47"/>
  <c r="BK154" i="47"/>
  <c r="BK317" i="47"/>
  <c r="J287" i="47"/>
  <c r="BK251" i="47"/>
  <c r="J218" i="47"/>
  <c r="J187" i="47"/>
  <c r="J154" i="47"/>
  <c r="BK288" i="47"/>
  <c r="BK261" i="47"/>
  <c r="BK237" i="47"/>
  <c r="BK199" i="47"/>
  <c r="J166" i="47"/>
  <c r="BK144" i="47"/>
  <c r="BK318" i="47"/>
  <c r="BK295" i="47"/>
  <c r="J264" i="47"/>
  <c r="J241" i="47"/>
  <c r="J215" i="47"/>
  <c r="J201" i="47"/>
  <c r="BK155" i="47"/>
  <c r="J325" i="47"/>
  <c r="J295" i="47"/>
  <c r="BK258" i="47"/>
  <c r="BK231" i="47"/>
  <c r="J164" i="47"/>
  <c r="J144" i="47"/>
  <c r="BK307" i="47"/>
  <c r="J285" i="47"/>
  <c r="J237" i="47"/>
  <c r="BK203" i="47"/>
  <c r="J173" i="47"/>
  <c r="J143" i="47"/>
  <c r="BK182" i="47"/>
  <c r="BK150" i="47"/>
  <c r="BK263" i="48"/>
  <c r="J241" i="48"/>
  <c r="BK188" i="48"/>
  <c r="J297" i="48"/>
  <c r="BK255" i="48"/>
  <c r="BK214" i="48"/>
  <c r="J178" i="48"/>
  <c r="BK249" i="48"/>
  <c r="J210" i="48"/>
  <c r="BK143" i="48"/>
  <c r="J264" i="48"/>
  <c r="J226" i="48"/>
  <c r="BK186" i="48"/>
  <c r="BK258" i="48"/>
  <c r="BK230" i="48"/>
  <c r="J184" i="48"/>
  <c r="BK142" i="48"/>
  <c r="J235" i="48"/>
  <c r="BK221" i="48"/>
  <c r="BK167" i="48"/>
  <c r="J133" i="48"/>
  <c r="BK227" i="48"/>
  <c r="J186" i="48"/>
  <c r="BK265" i="48"/>
  <c r="BK240" i="48"/>
  <c r="J204" i="48"/>
  <c r="BK145" i="48"/>
  <c r="BK225" i="49"/>
  <c r="BK187" i="49"/>
  <c r="J161" i="49"/>
  <c r="J135" i="49"/>
  <c r="J237" i="49"/>
  <c r="J190" i="49"/>
  <c r="J151" i="49"/>
  <c r="J234" i="49"/>
  <c r="J203" i="49"/>
  <c r="J158" i="49"/>
  <c r="BK241" i="49"/>
  <c r="J194" i="49"/>
  <c r="J142" i="49"/>
  <c r="BK223" i="49"/>
  <c r="BK196" i="49"/>
  <c r="J226" i="49"/>
  <c r="BK203" i="49"/>
  <c r="J184" i="49"/>
  <c r="BK148" i="49"/>
  <c r="BK217" i="49"/>
  <c r="BK194" i="49"/>
  <c r="J152" i="49"/>
  <c r="BK220" i="49"/>
  <c r="J166" i="49"/>
  <c r="BK139" i="49"/>
  <c r="J234" i="50"/>
  <c r="J191" i="50"/>
  <c r="BK168" i="50"/>
  <c r="J156" i="50"/>
  <c r="J235" i="50"/>
  <c r="BK189" i="50"/>
  <c r="BK220" i="50"/>
  <c r="BK204" i="50"/>
  <c r="J168" i="50"/>
  <c r="J144" i="50"/>
  <c r="J241" i="50"/>
  <c r="J209" i="50"/>
  <c r="BK151" i="50"/>
  <c r="BK190" i="50"/>
  <c r="J157" i="50"/>
  <c r="J239" i="50"/>
  <c r="J225" i="50"/>
  <c r="BK207" i="50"/>
  <c r="J149" i="50"/>
  <c r="BK225" i="50"/>
  <c r="BK193" i="50"/>
  <c r="BK172" i="50"/>
  <c r="BK152" i="50"/>
  <c r="BK228" i="50"/>
  <c r="BK180" i="50"/>
  <c r="J141" i="50"/>
  <c r="J154" i="51"/>
  <c r="BK169" i="51"/>
  <c r="J143" i="51"/>
  <c r="BK162" i="51"/>
  <c r="BK175" i="51"/>
  <c r="J138" i="51"/>
  <c r="J186" i="51"/>
  <c r="J168" i="51"/>
  <c r="J147" i="51"/>
  <c r="BK155" i="51"/>
  <c r="J133" i="51"/>
  <c r="BK164" i="51"/>
  <c r="J188" i="51"/>
  <c r="BK138" i="51"/>
  <c r="J155" i="52"/>
  <c r="BK167" i="52"/>
  <c r="BK128" i="52"/>
  <c r="BK142" i="52"/>
  <c r="BK157" i="52"/>
  <c r="BK152" i="52"/>
  <c r="BK130" i="52"/>
  <c r="J136" i="52"/>
  <c r="J135" i="52"/>
  <c r="J153" i="53"/>
  <c r="BK140" i="53"/>
  <c r="BK152" i="53"/>
  <c r="BK147" i="53"/>
  <c r="J144" i="53"/>
  <c r="J147" i="53"/>
  <c r="BK136" i="53"/>
  <c r="BK149" i="54"/>
  <c r="J157" i="54"/>
  <c r="BK157" i="54"/>
  <c r="J128" i="54"/>
  <c r="J129" i="54"/>
  <c r="BK130" i="54"/>
  <c r="J136" i="54"/>
  <c r="BK148" i="55"/>
  <c r="J134" i="55"/>
  <c r="J128" i="55"/>
  <c r="BK128" i="55"/>
  <c r="J130" i="55"/>
  <c r="J128" i="56"/>
  <c r="BK132" i="56"/>
  <c r="J130" i="56"/>
  <c r="J145" i="56"/>
  <c r="BK129" i="56"/>
  <c r="BK131" i="57"/>
  <c r="BK138" i="57"/>
  <c r="BK134" i="57"/>
  <c r="BK128" i="57"/>
  <c r="BK136" i="58"/>
  <c r="BK137" i="58"/>
  <c r="J137" i="58"/>
  <c r="BK135" i="59"/>
  <c r="J133" i="59"/>
  <c r="BK151" i="60"/>
  <c r="J144" i="60"/>
  <c r="J154" i="60"/>
  <c r="BK149" i="60"/>
  <c r="BK138" i="60"/>
  <c r="J134" i="60"/>
  <c r="BK133" i="61"/>
  <c r="BK135" i="61"/>
  <c r="BK130" i="62"/>
  <c r="J133" i="62"/>
  <c r="J132" i="63"/>
  <c r="J132" i="64"/>
  <c r="J128" i="64"/>
  <c r="BK148" i="66"/>
  <c r="BK152" i="66"/>
  <c r="BK150" i="66"/>
  <c r="J150" i="66"/>
  <c r="BK134" i="66"/>
  <c r="BK138" i="66"/>
  <c r="J135" i="66"/>
  <c r="J204" i="67"/>
  <c r="BK294" i="67"/>
  <c r="BK210" i="67"/>
  <c r="J277" i="67"/>
  <c r="J199" i="67"/>
  <c r="J135" i="67"/>
  <c r="BK239" i="67"/>
  <c r="J272" i="67"/>
  <c r="BK182" i="67"/>
  <c r="J235" i="67"/>
  <c r="J182" i="67"/>
  <c r="J219" i="67"/>
  <c r="BK135" i="67"/>
  <c r="BK232" i="67"/>
  <c r="BK207" i="68"/>
  <c r="J170" i="68"/>
  <c r="BK211" i="68"/>
  <c r="BK156" i="68"/>
  <c r="J206" i="68"/>
  <c r="J143" i="68"/>
  <c r="BK186" i="68"/>
  <c r="BK127" i="68"/>
  <c r="J197" i="68"/>
  <c r="BK166" i="68"/>
  <c r="BK146" i="68"/>
  <c r="J133" i="68"/>
  <c r="J180" i="68"/>
  <c r="J223" i="68"/>
  <c r="BK133" i="68"/>
  <c r="J146" i="69"/>
  <c r="BK149" i="69"/>
  <c r="J131" i="69"/>
  <c r="J142" i="2"/>
  <c r="J139" i="2"/>
  <c r="J149" i="2"/>
  <c r="J136" i="2"/>
  <c r="J183" i="2"/>
  <c r="AS108" i="1"/>
  <c r="J178" i="3"/>
  <c r="BK214" i="3"/>
  <c r="BK178" i="3"/>
  <c r="BK216" i="3"/>
  <c r="J146" i="3"/>
  <c r="BK144" i="3"/>
  <c r="BK174" i="3"/>
  <c r="J142" i="3"/>
  <c r="J219" i="3"/>
  <c r="BK186" i="3"/>
  <c r="J213" i="3"/>
  <c r="J1580" i="4"/>
  <c r="J1360" i="4"/>
  <c r="BK1304" i="4"/>
  <c r="BK1269" i="4"/>
  <c r="J1109" i="4"/>
  <c r="BK1026" i="4"/>
  <c r="BK901" i="4"/>
  <c r="J790" i="4"/>
  <c r="BK638" i="4"/>
  <c r="BK486" i="4"/>
  <c r="J374" i="4"/>
  <c r="BK278" i="4"/>
  <c r="J1492" i="4"/>
  <c r="BK1374" i="4"/>
  <c r="BK1306" i="4"/>
  <c r="J1225" i="4"/>
  <c r="BK1070" i="4"/>
  <c r="J887" i="4"/>
  <c r="J838" i="4"/>
  <c r="J738" i="4"/>
  <c r="BK525" i="4"/>
  <c r="BK315" i="4"/>
  <c r="BK245" i="4"/>
  <c r="J1511" i="4"/>
  <c r="J1342" i="4"/>
  <c r="J1255" i="4"/>
  <c r="J1052" i="4"/>
  <c r="BK935" i="4"/>
  <c r="J812" i="4"/>
  <c r="BK683" i="4"/>
  <c r="J459" i="4"/>
  <c r="J299" i="4"/>
  <c r="BK1615" i="4"/>
  <c r="J1426" i="4"/>
  <c r="J1348" i="4"/>
  <c r="J1304" i="4"/>
  <c r="BK1271" i="4"/>
  <c r="J1084" i="4"/>
  <c r="BK947" i="4"/>
  <c r="BK766" i="4"/>
  <c r="J566" i="4"/>
  <c r="J337" i="4"/>
  <c r="BK220" i="4"/>
  <c r="J1529" i="4"/>
  <c r="BK1382" i="4"/>
  <c r="J1310" i="4"/>
  <c r="J1008" i="4"/>
  <c r="BK875" i="4"/>
  <c r="BK706" i="4"/>
  <c r="J530" i="4"/>
  <c r="J315" i="4"/>
  <c r="BK192" i="4"/>
  <c r="BK1518" i="4"/>
  <c r="BK1350" i="4"/>
  <c r="BK1265" i="4"/>
  <c r="J1145" i="4"/>
  <c r="BK1078" i="4"/>
  <c r="J1003" i="4"/>
  <c r="J881" i="4"/>
  <c r="BK842" i="4"/>
  <c r="J744" i="4"/>
  <c r="BK583" i="4"/>
  <c r="BK379" i="4"/>
  <c r="J280" i="4"/>
  <c r="BK211" i="4"/>
  <c r="BK1392" i="4"/>
  <c r="J1314" i="4"/>
  <c r="J1232" i="4"/>
  <c r="BK1136" i="4"/>
  <c r="J1010" i="4"/>
  <c r="J899" i="4"/>
  <c r="J842" i="4"/>
  <c r="BK785" i="4"/>
  <c r="J670" i="4"/>
  <c r="J479" i="4"/>
  <c r="BK350" i="4"/>
  <c r="BK280" i="4"/>
  <c r="BK1658" i="4"/>
  <c r="BK1654" i="4"/>
  <c r="J1646" i="4"/>
  <c r="J1638" i="4"/>
  <c r="J1630" i="4"/>
  <c r="J1599" i="4"/>
  <c r="BK1536" i="4"/>
  <c r="BK1352" i="4"/>
  <c r="BK1308" i="4"/>
  <c r="J1265" i="4"/>
  <c r="BK1109" i="4"/>
  <c r="J949" i="4"/>
  <c r="BK856" i="4"/>
  <c r="BK740" i="4"/>
  <c r="J662" i="4"/>
  <c r="BK450" i="4"/>
  <c r="J372" i="4"/>
  <c r="J279" i="4"/>
  <c r="BK301" i="5"/>
  <c r="J145" i="5"/>
  <c r="J206" i="5"/>
  <c r="BK309" i="5"/>
  <c r="BK227" i="5"/>
  <c r="J288" i="5"/>
  <c r="J227" i="5"/>
  <c r="J235" i="5"/>
  <c r="BK270" i="5"/>
  <c r="J212" i="5"/>
  <c r="J144" i="5"/>
  <c r="J257" i="5"/>
  <c r="BK135" i="5"/>
  <c r="J133" i="6"/>
  <c r="J287" i="7"/>
  <c r="J243" i="7"/>
  <c r="BK207" i="7"/>
  <c r="J172" i="7"/>
  <c r="BK341" i="7"/>
  <c r="J313" i="7"/>
  <c r="J275" i="7"/>
  <c r="J241" i="7"/>
  <c r="J156" i="7"/>
  <c r="J326" i="7"/>
  <c r="BK286" i="7"/>
  <c r="J250" i="7"/>
  <c r="BK201" i="7"/>
  <c r="J152" i="7"/>
  <c r="BK293" i="7"/>
  <c r="BK275" i="7"/>
  <c r="BK221" i="7"/>
  <c r="BK166" i="7"/>
  <c r="J323" i="7"/>
  <c r="BK250" i="7"/>
  <c r="J183" i="7"/>
  <c r="BK331" i="7"/>
  <c r="BK295" i="7"/>
  <c r="BK258" i="7"/>
  <c r="J239" i="7"/>
  <c r="BK205" i="7"/>
  <c r="J135" i="7"/>
  <c r="BK291" i="7"/>
  <c r="BK235" i="7"/>
  <c r="J182" i="7"/>
  <c r="BK137" i="7"/>
  <c r="BK280" i="7"/>
  <c r="BK252" i="8"/>
  <c r="BK236" i="8"/>
  <c r="J216" i="8"/>
  <c r="BK194" i="8"/>
  <c r="J158" i="8"/>
  <c r="BK285" i="8"/>
  <c r="J242" i="8"/>
  <c r="J207" i="8"/>
  <c r="BK154" i="8"/>
  <c r="J287" i="8"/>
  <c r="J252" i="8"/>
  <c r="J230" i="8"/>
  <c r="BK203" i="8"/>
  <c r="J184" i="8"/>
  <c r="BK140" i="8"/>
  <c r="J262" i="8"/>
  <c r="J240" i="8"/>
  <c r="BK147" i="8"/>
  <c r="J266" i="8"/>
  <c r="BK224" i="8"/>
  <c r="J198" i="8"/>
  <c r="J162" i="8"/>
  <c r="J292" i="8"/>
  <c r="J270" i="8"/>
  <c r="BK244" i="8"/>
  <c r="J208" i="8"/>
  <c r="BK181" i="8"/>
  <c r="J150" i="8"/>
  <c r="J276" i="8"/>
  <c r="J219" i="8"/>
  <c r="BK190" i="8"/>
  <c r="BK166" i="8"/>
  <c r="J298" i="8"/>
  <c r="BK271" i="8"/>
  <c r="J224" i="8"/>
  <c r="BK200" i="8"/>
  <c r="BK179" i="8"/>
  <c r="BK139" i="8"/>
  <c r="BK235" i="10"/>
  <c r="J190" i="10"/>
  <c r="BK144" i="10"/>
  <c r="J215" i="10"/>
  <c r="J182" i="10"/>
  <c r="BK154" i="10"/>
  <c r="BK242" i="10"/>
  <c r="J205" i="10"/>
  <c r="BK174" i="10"/>
  <c r="BK151" i="10"/>
  <c r="J247" i="10"/>
  <c r="J206" i="10"/>
  <c r="J160" i="10"/>
  <c r="BK232" i="10"/>
  <c r="J183" i="10"/>
  <c r="BK145" i="10"/>
  <c r="J225" i="10"/>
  <c r="J181" i="10"/>
  <c r="J148" i="10"/>
  <c r="J240" i="10"/>
  <c r="J203" i="10"/>
  <c r="J154" i="10"/>
  <c r="J236" i="10"/>
  <c r="BK184" i="10"/>
  <c r="BK150" i="10"/>
  <c r="BK132" i="11"/>
  <c r="J141" i="11"/>
  <c r="BK133" i="11"/>
  <c r="BK138" i="11"/>
  <c r="J146" i="11"/>
  <c r="BK157" i="11"/>
  <c r="J147" i="11"/>
  <c r="J170" i="12"/>
  <c r="BK166" i="12"/>
  <c r="BK135" i="12"/>
  <c r="BK178" i="12"/>
  <c r="J139" i="12"/>
  <c r="J166" i="12"/>
  <c r="BK136" i="12"/>
  <c r="BK170" i="12"/>
  <c r="BK149" i="12"/>
  <c r="J162" i="12"/>
  <c r="BK137" i="12"/>
  <c r="J168" i="12"/>
  <c r="J150" i="12"/>
  <c r="J172" i="12"/>
  <c r="BK141" i="12"/>
  <c r="BK141" i="13"/>
  <c r="BK159" i="13"/>
  <c r="J133" i="13"/>
  <c r="BK142" i="13"/>
  <c r="J130" i="13"/>
  <c r="J153" i="13"/>
  <c r="J132" i="13"/>
  <c r="BK141" i="14"/>
  <c r="J133" i="14"/>
  <c r="J141" i="14"/>
  <c r="J135" i="14"/>
  <c r="J171" i="15"/>
  <c r="J132" i="15"/>
  <c r="BK166" i="15"/>
  <c r="BK128" i="15"/>
  <c r="J163" i="15"/>
  <c r="BK136" i="15"/>
  <c r="J166" i="15"/>
  <c r="J155" i="15"/>
  <c r="J136" i="15"/>
  <c r="BK158" i="15"/>
  <c r="J133" i="15"/>
  <c r="J153" i="15"/>
  <c r="J154" i="15"/>
  <c r="J173" i="15"/>
  <c r="BK143" i="15"/>
  <c r="BK133" i="16"/>
  <c r="BK150" i="16"/>
  <c r="J147" i="16"/>
  <c r="J129" i="16"/>
  <c r="BK144" i="16"/>
  <c r="J132" i="16"/>
  <c r="BK147" i="17"/>
  <c r="J142" i="17"/>
  <c r="J147" i="17"/>
  <c r="BK134" i="17"/>
  <c r="BK130" i="17"/>
  <c r="BK152" i="18"/>
  <c r="J175" i="18"/>
  <c r="BK168" i="18"/>
  <c r="J176" i="18"/>
  <c r="J157" i="18"/>
  <c r="BK182" i="18"/>
  <c r="BK139" i="18"/>
  <c r="BK166" i="18"/>
  <c r="J170" i="18"/>
  <c r="J147" i="18"/>
  <c r="J181" i="18"/>
  <c r="J131" i="18"/>
  <c r="J172" i="19"/>
  <c r="J139" i="19"/>
  <c r="BK171" i="19"/>
  <c r="BK145" i="19"/>
  <c r="J140" i="19"/>
  <c r="J171" i="19"/>
  <c r="J148" i="19"/>
  <c r="J157" i="19"/>
  <c r="J134" i="19"/>
  <c r="BK140" i="19"/>
  <c r="BK134" i="19"/>
  <c r="J169" i="19"/>
  <c r="BK142" i="20"/>
  <c r="J138" i="20"/>
  <c r="BK130" i="20"/>
  <c r="BK134" i="20"/>
  <c r="J146" i="21"/>
  <c r="J152" i="21"/>
  <c r="J137" i="21"/>
  <c r="BK135" i="21"/>
  <c r="J149" i="21"/>
  <c r="BK131" i="21"/>
  <c r="J140" i="21"/>
  <c r="J150" i="22"/>
  <c r="BK148" i="22"/>
  <c r="BK151" i="22"/>
  <c r="BK140" i="22"/>
  <c r="J139" i="22"/>
  <c r="BK133" i="22"/>
  <c r="J144" i="23"/>
  <c r="J157" i="23"/>
  <c r="J146" i="23"/>
  <c r="J164" i="23"/>
  <c r="J166" i="23"/>
  <c r="BK181" i="23"/>
  <c r="J160" i="23"/>
  <c r="J167" i="23"/>
  <c r="J177" i="23"/>
  <c r="BK135" i="23"/>
  <c r="BK141" i="23"/>
  <c r="BK138" i="24"/>
  <c r="J142" i="24"/>
  <c r="BK134" i="24"/>
  <c r="BK128" i="25"/>
  <c r="J131" i="25"/>
  <c r="BK172" i="26"/>
  <c r="BK145" i="26"/>
  <c r="BK180" i="26"/>
  <c r="J155" i="26"/>
  <c r="BK174" i="26"/>
  <c r="J147" i="26"/>
  <c r="BK152" i="26"/>
  <c r="J180" i="26"/>
  <c r="BK151" i="26"/>
  <c r="BK176" i="26"/>
  <c r="J136" i="26"/>
  <c r="BK153" i="26"/>
  <c r="J172" i="26"/>
  <c r="BK149" i="26"/>
  <c r="BK127" i="27"/>
  <c r="BK162" i="28"/>
  <c r="BK144" i="28"/>
  <c r="J163" i="28"/>
  <c r="J129" i="28"/>
  <c r="BK152" i="28"/>
  <c r="J148" i="28"/>
  <c r="BK135" i="28"/>
  <c r="J143" i="28"/>
  <c r="BK166" i="28"/>
  <c r="J128" i="28"/>
  <c r="J149" i="28"/>
  <c r="BK135" i="29"/>
  <c r="J153" i="29"/>
  <c r="BK163" i="29"/>
  <c r="J148" i="29"/>
  <c r="J170" i="29"/>
  <c r="BK139" i="29"/>
  <c r="J143" i="29"/>
  <c r="J163" i="29"/>
  <c r="BK161" i="30"/>
  <c r="BK177" i="30"/>
  <c r="BK169" i="30"/>
  <c r="BK165" i="30"/>
  <c r="BK174" i="30"/>
  <c r="BK179" i="30"/>
  <c r="BK195" i="30"/>
  <c r="BK127" i="31"/>
  <c r="BK138" i="32"/>
  <c r="J135" i="32"/>
  <c r="BK139" i="32"/>
  <c r="BK134" i="32"/>
  <c r="J129" i="33"/>
  <c r="BK128" i="33"/>
  <c r="J139" i="34"/>
  <c r="J131" i="34"/>
  <c r="BK137" i="34"/>
  <c r="J128" i="34"/>
  <c r="BK129" i="35"/>
  <c r="J143" i="36"/>
  <c r="BK141" i="36"/>
  <c r="J130" i="36"/>
  <c r="J134" i="36"/>
  <c r="BK128" i="37"/>
  <c r="BK156" i="38"/>
  <c r="J199" i="38"/>
  <c r="J150" i="38"/>
  <c r="J182" i="38"/>
  <c r="BK205" i="38"/>
  <c r="J209" i="38"/>
  <c r="BK144" i="38"/>
  <c r="BK184" i="38"/>
  <c r="J192" i="38"/>
  <c r="J134" i="38"/>
  <c r="J156" i="39"/>
  <c r="J177" i="39"/>
  <c r="BK132" i="39"/>
  <c r="J191" i="39"/>
  <c r="J165" i="39"/>
  <c r="J157" i="39"/>
  <c r="J148" i="39"/>
  <c r="BK223" i="40"/>
  <c r="BK195" i="40"/>
  <c r="BK200" i="40"/>
  <c r="J154" i="40"/>
  <c r="J212" i="40"/>
  <c r="J136" i="40"/>
  <c r="BK191" i="40"/>
  <c r="J158" i="40"/>
  <c r="BK202" i="40"/>
  <c r="J194" i="40"/>
  <c r="J170" i="40"/>
  <c r="BK212" i="40"/>
  <c r="BK181" i="40"/>
  <c r="J160" i="40"/>
  <c r="J213" i="40"/>
  <c r="BK180" i="40"/>
  <c r="BK210" i="41"/>
  <c r="BK156" i="41"/>
  <c r="BK200" i="41"/>
  <c r="J163" i="41"/>
  <c r="J210" i="41"/>
  <c r="BK163" i="41"/>
  <c r="J162" i="41"/>
  <c r="BK172" i="41"/>
  <c r="BK136" i="41"/>
  <c r="BK152" i="41"/>
  <c r="BK176" i="41"/>
  <c r="BK179" i="41"/>
  <c r="J132" i="42"/>
  <c r="BK145" i="42"/>
  <c r="J133" i="42"/>
  <c r="J127" i="43"/>
  <c r="BK163" i="44"/>
  <c r="BK181" i="44"/>
  <c r="BK184" i="44"/>
  <c r="BK132" i="44"/>
  <c r="J142" i="44"/>
  <c r="J163" i="44"/>
  <c r="J189" i="44"/>
  <c r="BK148" i="44"/>
  <c r="F40" i="45"/>
  <c r="BC150" i="1" s="1"/>
  <c r="BK420" i="46"/>
  <c r="BK328" i="46"/>
  <c r="J297" i="46"/>
  <c r="BK214" i="46"/>
  <c r="J561" i="46"/>
  <c r="J519" i="46"/>
  <c r="BK472" i="46"/>
  <c r="J379" i="46"/>
  <c r="BK283" i="46"/>
  <c r="BK166" i="46"/>
  <c r="BK493" i="46"/>
  <c r="BK338" i="46"/>
  <c r="BK223" i="46"/>
  <c r="J565" i="46"/>
  <c r="BK533" i="46"/>
  <c r="J458" i="46"/>
  <c r="J394" i="46"/>
  <c r="J321" i="46"/>
  <c r="J601" i="46"/>
  <c r="J539" i="46"/>
  <c r="J370" i="46"/>
  <c r="J323" i="46"/>
  <c r="BK185" i="46"/>
  <c r="BK573" i="46"/>
  <c r="J533" i="46"/>
  <c r="J459" i="46"/>
  <c r="BK405" i="46"/>
  <c r="BK323" i="46"/>
  <c r="J180" i="46"/>
  <c r="BK585" i="46"/>
  <c r="BK517" i="46"/>
  <c r="BK468" i="46"/>
  <c r="J399" i="46"/>
  <c r="J307" i="46"/>
  <c r="J207" i="46"/>
  <c r="BK607" i="46"/>
  <c r="J555" i="46"/>
  <c r="J501" i="46"/>
  <c r="J412" i="46"/>
  <c r="BK277" i="46"/>
  <c r="J178" i="46"/>
  <c r="BK306" i="47"/>
  <c r="BK276" i="47"/>
  <c r="J265" i="47"/>
  <c r="BK234" i="47"/>
  <c r="J210" i="47"/>
  <c r="BK168" i="47"/>
  <c r="BK309" i="47"/>
  <c r="J255" i="47"/>
  <c r="BK230" i="47"/>
  <c r="J200" i="47"/>
  <c r="J165" i="47"/>
  <c r="BK314" i="47"/>
  <c r="J289" i="47"/>
  <c r="J249" i="47"/>
  <c r="J205" i="47"/>
  <c r="BK190" i="47"/>
  <c r="BK161" i="47"/>
  <c r="BK310" i="47"/>
  <c r="BK283" i="47"/>
  <c r="BK262" i="47"/>
  <c r="J220" i="47"/>
  <c r="BK172" i="47"/>
  <c r="BK162" i="47"/>
  <c r="J323" i="47"/>
  <c r="BK313" i="47"/>
  <c r="BK287" i="47"/>
  <c r="BK253" i="47"/>
  <c r="BK233" i="47"/>
  <c r="J213" i="47"/>
  <c r="J188" i="47"/>
  <c r="J148" i="47"/>
  <c r="BK319" i="47"/>
  <c r="J272" i="47"/>
  <c r="BK255" i="47"/>
  <c r="J225" i="47"/>
  <c r="J177" i="47"/>
  <c r="J152" i="47"/>
  <c r="BK298" i="47"/>
  <c r="BK246" i="47"/>
  <c r="BK226" i="47"/>
  <c r="J209" i="47"/>
  <c r="J181" i="47"/>
  <c r="BK147" i="47"/>
  <c r="BK211" i="47"/>
  <c r="J174" i="47"/>
  <c r="J135" i="47"/>
  <c r="J274" i="48"/>
  <c r="BK248" i="48"/>
  <c r="J168" i="48"/>
  <c r="J289" i="48"/>
  <c r="BK222" i="48"/>
  <c r="BK182" i="48"/>
  <c r="J270" i="48"/>
  <c r="J238" i="48"/>
  <c r="BK180" i="48"/>
  <c r="BK135" i="48"/>
  <c r="BK272" i="48"/>
  <c r="BK239" i="48"/>
  <c r="J202" i="48"/>
  <c r="J294" i="48"/>
  <c r="BK256" i="48"/>
  <c r="BK218" i="48"/>
  <c r="J170" i="48"/>
  <c r="J272" i="48"/>
  <c r="J231" i="48"/>
  <c r="J190" i="48"/>
  <c r="BK270" i="48"/>
  <c r="J225" i="48"/>
  <c r="J160" i="48"/>
  <c r="J248" i="48"/>
  <c r="BK210" i="48"/>
  <c r="J172" i="48"/>
  <c r="J245" i="49"/>
  <c r="BK191" i="49"/>
  <c r="J150" i="49"/>
  <c r="J243" i="49"/>
  <c r="BK215" i="49"/>
  <c r="J163" i="49"/>
  <c r="BK235" i="49"/>
  <c r="BK209" i="49"/>
  <c r="BK163" i="49"/>
  <c r="J239" i="49"/>
  <c r="J197" i="49"/>
  <c r="J154" i="49"/>
  <c r="BK236" i="49"/>
  <c r="J207" i="49"/>
  <c r="BK166" i="49"/>
  <c r="J215" i="49"/>
  <c r="BK195" i="49"/>
  <c r="BK176" i="49"/>
  <c r="BK158" i="49"/>
  <c r="J228" i="49"/>
  <c r="J205" i="49"/>
  <c r="J160" i="49"/>
  <c r="BK210" i="49"/>
  <c r="BK170" i="49"/>
  <c r="BK141" i="49"/>
  <c r="BK241" i="50"/>
  <c r="BK210" i="50"/>
  <c r="BK171" i="50"/>
  <c r="BK146" i="50"/>
  <c r="J238" i="50"/>
  <c r="J195" i="50"/>
  <c r="BK251" i="50"/>
  <c r="BK216" i="50"/>
  <c r="BK179" i="50"/>
  <c r="BK142" i="50"/>
  <c r="J216" i="50"/>
  <c r="J180" i="50"/>
  <c r="J143" i="50"/>
  <c r="J201" i="50"/>
  <c r="BK252" i="50"/>
  <c r="BK235" i="50"/>
  <c r="J211" i="50"/>
  <c r="BK159" i="50"/>
  <c r="BK139" i="50"/>
  <c r="J217" i="50"/>
  <c r="J190" i="50"/>
  <c r="J170" i="50"/>
  <c r="J250" i="50"/>
  <c r="BK191" i="50"/>
  <c r="BK148" i="50"/>
  <c r="BK160" i="51"/>
  <c r="J180" i="51"/>
  <c r="J160" i="51"/>
  <c r="J132" i="51"/>
  <c r="J164" i="51"/>
  <c r="BK173" i="51"/>
  <c r="BK139" i="51"/>
  <c r="J184" i="51"/>
  <c r="J166" i="51"/>
  <c r="J137" i="51"/>
  <c r="J158" i="51"/>
  <c r="J146" i="51"/>
  <c r="J167" i="51"/>
  <c r="J181" i="51"/>
  <c r="BK148" i="51"/>
  <c r="BK159" i="52"/>
  <c r="J137" i="52"/>
  <c r="J152" i="52"/>
  <c r="J166" i="52"/>
  <c r="J134" i="52"/>
  <c r="J132" i="52"/>
  <c r="J144" i="52"/>
  <c r="BK136" i="52"/>
  <c r="J140" i="52"/>
  <c r="BK148" i="52"/>
  <c r="BK148" i="53"/>
  <c r="J140" i="53"/>
  <c r="J135" i="53"/>
  <c r="J130" i="53"/>
  <c r="J136" i="53"/>
  <c r="BK135" i="53"/>
  <c r="J138" i="53"/>
  <c r="J153" i="54"/>
  <c r="BK137" i="54"/>
  <c r="J145" i="54"/>
  <c r="J149" i="54"/>
  <c r="J151" i="54"/>
  <c r="BK132" i="54"/>
  <c r="J146" i="54"/>
  <c r="J135" i="55"/>
  <c r="BK132" i="55"/>
  <c r="BK136" i="55"/>
  <c r="J139" i="55"/>
  <c r="BK139" i="55"/>
  <c r="BK143" i="56"/>
  <c r="BK135" i="56"/>
  <c r="J136" i="56"/>
  <c r="BK130" i="56"/>
  <c r="BK131" i="56"/>
  <c r="BK130" i="57"/>
  <c r="J131" i="57"/>
  <c r="J133" i="57"/>
  <c r="BK133" i="57"/>
  <c r="J136" i="58"/>
  <c r="J128" i="58"/>
  <c r="J129" i="59"/>
  <c r="J135" i="59"/>
  <c r="J137" i="59"/>
  <c r="J152" i="60"/>
  <c r="BK143" i="60"/>
  <c r="J135" i="60"/>
  <c r="J132" i="60"/>
  <c r="BK155" i="60"/>
  <c r="J133" i="60"/>
  <c r="BK148" i="60"/>
  <c r="J129" i="61"/>
  <c r="BK130" i="61"/>
  <c r="J140" i="61"/>
  <c r="BK128" i="62"/>
  <c r="J135" i="62"/>
  <c r="J134" i="63"/>
  <c r="BK132" i="63"/>
  <c r="BK129" i="64"/>
  <c r="J128" i="65"/>
  <c r="J131" i="66"/>
  <c r="J154" i="66"/>
  <c r="J129" i="66"/>
  <c r="J148" i="66"/>
  <c r="BK151" i="66"/>
  <c r="BK132" i="66"/>
  <c r="BK247" i="67"/>
  <c r="J168" i="67"/>
  <c r="J243" i="67"/>
  <c r="BK139" i="67"/>
  <c r="BK213" i="67"/>
  <c r="BK156" i="67"/>
  <c r="BK266" i="67"/>
  <c r="J271" i="67"/>
  <c r="J186" i="67"/>
  <c r="J275" i="67"/>
  <c r="J195" i="67"/>
  <c r="J259" i="67"/>
  <c r="J222" i="67"/>
  <c r="J147" i="67"/>
  <c r="BK256" i="67"/>
  <c r="BK220" i="68"/>
  <c r="J172" i="68"/>
  <c r="J127" i="68"/>
  <c r="J137" i="68"/>
  <c r="J195" i="68"/>
  <c r="BK188" i="68"/>
  <c r="BK139" i="68"/>
  <c r="J203" i="68"/>
  <c r="J156" i="68"/>
  <c r="J217" i="68"/>
  <c r="J216" i="68"/>
  <c r="J193" i="68"/>
  <c r="BK204" i="68"/>
  <c r="BK131" i="69"/>
  <c r="BK129" i="69"/>
  <c r="J139" i="69"/>
  <c r="J162" i="2"/>
  <c r="BK183" i="2"/>
  <c r="BK164" i="2"/>
  <c r="AS158" i="1"/>
  <c r="AS164" i="1"/>
  <c r="J145" i="2"/>
  <c r="J212" i="3"/>
  <c r="BK160" i="3"/>
  <c r="BK208" i="3"/>
  <c r="J164" i="3"/>
  <c r="BK164" i="3"/>
  <c r="J200" i="3"/>
  <c r="BK194" i="3"/>
  <c r="J162" i="3"/>
  <c r="BK154" i="3"/>
  <c r="J208" i="3"/>
  <c r="J174" i="3"/>
  <c r="J194" i="3"/>
  <c r="BK1577" i="4"/>
  <c r="BK1346" i="4"/>
  <c r="J1299" i="4"/>
  <c r="J1200" i="4"/>
  <c r="BK1087" i="4"/>
  <c r="J943" i="4"/>
  <c r="J816" i="4"/>
  <c r="J705" i="4"/>
  <c r="J620" i="4"/>
  <c r="J512" i="4"/>
  <c r="J284" i="4"/>
  <c r="BK1599" i="4"/>
  <c r="BK1423" i="4"/>
  <c r="BK1348" i="4"/>
  <c r="J1277" i="4"/>
  <c r="BK1240" i="4"/>
  <c r="J1076" i="4"/>
  <c r="J895" i="4"/>
  <c r="J836" i="4"/>
  <c r="J754" i="4"/>
  <c r="J583" i="4"/>
  <c r="BK423" i="4"/>
  <c r="BK307" i="4"/>
  <c r="J164" i="4"/>
  <c r="BK1503" i="4"/>
  <c r="BK1297" i="4"/>
  <c r="BK1149" i="4"/>
  <c r="BK993" i="4"/>
  <c r="J873" i="4"/>
  <c r="BK753" i="4"/>
  <c r="BK566" i="4"/>
  <c r="J433" i="4"/>
  <c r="BK311" i="4"/>
  <c r="BK175" i="4"/>
  <c r="BK1370" i="4"/>
  <c r="BK1312" i="4"/>
  <c r="J1269" i="4"/>
  <c r="J1070" i="4"/>
  <c r="BK955" i="4"/>
  <c r="BK844" i="4"/>
  <c r="J739" i="4"/>
  <c r="J585" i="4"/>
  <c r="BK459" i="4"/>
  <c r="BK281" i="4"/>
  <c r="J1577" i="4"/>
  <c r="BK1379" i="4"/>
  <c r="J1301" i="4"/>
  <c r="J1097" i="4"/>
  <c r="J941" i="4"/>
  <c r="J775" i="4"/>
  <c r="BK649" i="4"/>
  <c r="BK487" i="4"/>
  <c r="J294" i="4"/>
  <c r="BK225" i="4"/>
  <c r="BK1619" i="4"/>
  <c r="J1447" i="4"/>
  <c r="J1293" i="4"/>
  <c r="BK1180" i="4"/>
  <c r="J1050" i="4"/>
  <c r="BK988" i="4"/>
  <c r="J947" i="4"/>
  <c r="BK830" i="4"/>
  <c r="J740" i="4"/>
  <c r="J499" i="4"/>
  <c r="BK388" i="4"/>
  <c r="BK286" i="4"/>
  <c r="BK250" i="4"/>
  <c r="BK1534" i="4"/>
  <c r="BK1360" i="4"/>
  <c r="J1312" i="4"/>
  <c r="BK1267" i="4"/>
  <c r="BK1159" i="4"/>
  <c r="J1046" i="4"/>
  <c r="BK883" i="4"/>
  <c r="BK787" i="4"/>
  <c r="J706" i="4"/>
  <c r="BK625" i="4"/>
  <c r="J477" i="4"/>
  <c r="J360" i="4"/>
  <c r="J311" i="4"/>
  <c r="BK274" i="4"/>
  <c r="J1658" i="4"/>
  <c r="BK1650" i="4"/>
  <c r="J1640" i="4"/>
  <c r="BK1632" i="4"/>
  <c r="J1619" i="4"/>
  <c r="BK1546" i="4"/>
  <c r="J1380" i="4"/>
  <c r="BK1328" i="4"/>
  <c r="J1273" i="4"/>
  <c r="J1144" i="4"/>
  <c r="J1022" i="4"/>
  <c r="J935" i="4"/>
  <c r="J792" i="4"/>
  <c r="BK692" i="4"/>
  <c r="BK585" i="4"/>
  <c r="BK402" i="4"/>
  <c r="J316" i="4"/>
  <c r="J255" i="5"/>
  <c r="J313" i="5"/>
  <c r="BK144" i="5"/>
  <c r="J292" i="5"/>
  <c r="BK235" i="5"/>
  <c r="BK264" i="5"/>
  <c r="BK288" i="5"/>
  <c r="BK256" i="5"/>
  <c r="J179" i="5"/>
  <c r="BK303" i="5"/>
  <c r="BK167" i="5"/>
  <c r="BK141" i="6"/>
  <c r="BK329" i="7"/>
  <c r="BK282" i="7"/>
  <c r="BK246" i="7"/>
  <c r="J211" i="7"/>
  <c r="J184" i="7"/>
  <c r="BK339" i="7"/>
  <c r="BK305" i="7"/>
  <c r="J277" i="7"/>
  <c r="J190" i="7"/>
  <c r="BK323" i="7"/>
  <c r="J291" i="7"/>
  <c r="J254" i="7"/>
  <c r="J197" i="7"/>
  <c r="J140" i="7"/>
  <c r="BK288" i="7"/>
  <c r="BK242" i="7"/>
  <c r="J170" i="7"/>
  <c r="J148" i="7"/>
  <c r="BK310" i="7"/>
  <c r="BK248" i="7"/>
  <c r="BK213" i="7"/>
  <c r="J142" i="7"/>
  <c r="J307" i="7"/>
  <c r="BK276" i="7"/>
  <c r="BK251" i="7"/>
  <c r="BK231" i="7"/>
  <c r="BK159" i="7"/>
  <c r="BK307" i="7"/>
  <c r="BK255" i="7"/>
  <c r="J207" i="7"/>
  <c r="BK154" i="7"/>
  <c r="BK337" i="7"/>
  <c r="BK186" i="7"/>
  <c r="BK142" i="7"/>
  <c r="BK294" i="8"/>
  <c r="J284" i="8"/>
  <c r="BK265" i="8"/>
  <c r="J239" i="8"/>
  <c r="BK220" i="8"/>
  <c r="BK205" i="8"/>
  <c r="J160" i="8"/>
  <c r="BK287" i="8"/>
  <c r="BK258" i="8"/>
  <c r="BK208" i="8"/>
  <c r="J177" i="8"/>
  <c r="BK293" i="8"/>
  <c r="J257" i="8"/>
  <c r="J225" i="8"/>
  <c r="BK201" i="8"/>
  <c r="BK183" i="8"/>
  <c r="J152" i="8"/>
  <c r="J272" i="8"/>
  <c r="BK247" i="8"/>
  <c r="BK163" i="8"/>
  <c r="BK250" i="8"/>
  <c r="J221" i="8"/>
  <c r="J189" i="8"/>
  <c r="J151" i="8"/>
  <c r="J280" i="8"/>
  <c r="J251" i="8"/>
  <c r="BK217" i="8"/>
  <c r="J193" i="8"/>
  <c r="J164" i="8"/>
  <c r="J136" i="8"/>
  <c r="J223" i="8"/>
  <c r="J185" i="8"/>
  <c r="J168" i="8"/>
  <c r="BK298" i="8"/>
  <c r="BK279" i="8"/>
  <c r="J250" i="8"/>
  <c r="BK216" i="8"/>
  <c r="BK193" i="8"/>
  <c r="BK151" i="8"/>
  <c r="J243" i="10"/>
  <c r="BK203" i="10"/>
  <c r="J152" i="10"/>
  <c r="J211" i="10"/>
  <c r="BK189" i="10"/>
  <c r="BK156" i="10"/>
  <c r="BK246" i="10"/>
  <c r="BK198" i="10"/>
  <c r="BK170" i="10"/>
  <c r="J143" i="10"/>
  <c r="J222" i="10"/>
  <c r="BK159" i="10"/>
  <c r="BK236" i="10"/>
  <c r="J191" i="10"/>
  <c r="BK141" i="10"/>
  <c r="BK217" i="10"/>
  <c r="J186" i="10"/>
  <c r="J159" i="10"/>
  <c r="J221" i="10"/>
  <c r="J166" i="10"/>
  <c r="J138" i="10"/>
  <c r="J234" i="10"/>
  <c r="BK209" i="10"/>
  <c r="BK175" i="10"/>
  <c r="J146" i="10"/>
  <c r="J132" i="11"/>
  <c r="J148" i="11"/>
  <c r="J134" i="11"/>
  <c r="BK146" i="11"/>
  <c r="BK149" i="11"/>
  <c r="BK139" i="11"/>
  <c r="J138" i="11"/>
  <c r="BK173" i="12"/>
  <c r="J140" i="12"/>
  <c r="BK150" i="12"/>
  <c r="J130" i="12"/>
  <c r="J171" i="12"/>
  <c r="J137" i="12"/>
  <c r="J177" i="12"/>
  <c r="J138" i="12"/>
  <c r="BK155" i="12"/>
  <c r="J179" i="12"/>
  <c r="BK153" i="12"/>
  <c r="J182" i="12"/>
  <c r="J161" i="12"/>
  <c r="BK183" i="12"/>
  <c r="J144" i="12"/>
  <c r="BK137" i="13"/>
  <c r="J140" i="13"/>
  <c r="BK150" i="13"/>
  <c r="J144" i="13"/>
  <c r="BK133" i="13"/>
  <c r="J131" i="13"/>
  <c r="J136" i="13"/>
  <c r="J135" i="13"/>
  <c r="J134" i="14"/>
  <c r="BK135" i="14"/>
  <c r="J140" i="14"/>
  <c r="BK165" i="15"/>
  <c r="BK131" i="15"/>
  <c r="J152" i="15"/>
  <c r="BK180" i="15"/>
  <c r="BK146" i="15"/>
  <c r="J135" i="15"/>
  <c r="J164" i="15"/>
  <c r="J147" i="15"/>
  <c r="J177" i="15"/>
  <c r="BK151" i="15"/>
  <c r="BK167" i="15"/>
  <c r="J128" i="15"/>
  <c r="BK177" i="15"/>
  <c r="BK139" i="16"/>
  <c r="BK143" i="16"/>
  <c r="BK147" i="16"/>
  <c r="J143" i="16"/>
  <c r="J146" i="16"/>
  <c r="BK137" i="16"/>
  <c r="BK150" i="17"/>
  <c r="J146" i="17"/>
  <c r="BK145" i="17"/>
  <c r="J144" i="17"/>
  <c r="J131" i="17"/>
  <c r="J130" i="17"/>
  <c r="BK183" i="18"/>
  <c r="J149" i="18"/>
  <c r="BK165" i="18"/>
  <c r="J166" i="18"/>
  <c r="BK186" i="18"/>
  <c r="J161" i="18"/>
  <c r="J183" i="18"/>
  <c r="J150" i="18"/>
  <c r="BK181" i="18"/>
  <c r="BK142" i="18"/>
  <c r="BK146" i="18"/>
  <c r="J180" i="18"/>
  <c r="BK138" i="18"/>
  <c r="J177" i="19"/>
  <c r="BK147" i="19"/>
  <c r="J133" i="19"/>
  <c r="J158" i="19"/>
  <c r="J175" i="19"/>
  <c r="BK148" i="19"/>
  <c r="J188" i="19"/>
  <c r="J162" i="19"/>
  <c r="BK174" i="19"/>
  <c r="BK149" i="19"/>
  <c r="J179" i="19"/>
  <c r="J138" i="19"/>
  <c r="BK150" i="19"/>
  <c r="J173" i="19"/>
  <c r="J137" i="19"/>
  <c r="J136" i="20"/>
  <c r="J141" i="20"/>
  <c r="BK132" i="20"/>
  <c r="BK139" i="21"/>
  <c r="BK138" i="21"/>
  <c r="J148" i="21"/>
  <c r="BK129" i="21"/>
  <c r="BK140" i="21"/>
  <c r="J155" i="22"/>
  <c r="BK146" i="22"/>
  <c r="BK150" i="22"/>
  <c r="J140" i="22"/>
  <c r="J153" i="22"/>
  <c r="BK141" i="22"/>
  <c r="J134" i="22"/>
  <c r="BK165" i="23"/>
  <c r="BK184" i="23"/>
  <c r="BK152" i="23"/>
  <c r="BK183" i="23"/>
  <c r="J168" i="23"/>
  <c r="J135" i="23"/>
  <c r="BK161" i="23"/>
  <c r="J175" i="23"/>
  <c r="J141" i="23"/>
  <c r="BK160" i="23"/>
  <c r="BK174" i="23"/>
  <c r="BK130" i="24"/>
  <c r="J131" i="24"/>
  <c r="J138" i="24"/>
  <c r="BK135" i="25"/>
  <c r="J178" i="26"/>
  <c r="J164" i="26"/>
  <c r="J135" i="26"/>
  <c r="BK168" i="26"/>
  <c r="BK181" i="26"/>
  <c r="J154" i="26"/>
  <c r="J141" i="26"/>
  <c r="BK143" i="26"/>
  <c r="BK175" i="26"/>
  <c r="BK177" i="26"/>
  <c r="J148" i="26"/>
  <c r="BK164" i="26"/>
  <c r="BK179" i="26"/>
  <c r="BK148" i="26"/>
  <c r="BK163" i="28"/>
  <c r="BK168" i="28"/>
  <c r="BK138" i="28"/>
  <c r="BK139" i="28"/>
  <c r="J154" i="28"/>
  <c r="J135" i="28"/>
  <c r="BK136" i="28"/>
  <c r="BK147" i="28"/>
  <c r="J146" i="28"/>
  <c r="J167" i="28"/>
  <c r="BK145" i="28"/>
  <c r="BK165" i="29"/>
  <c r="J151" i="29"/>
  <c r="BK157" i="29"/>
  <c r="J155" i="29"/>
  <c r="BK147" i="29"/>
  <c r="J172" i="29"/>
  <c r="BK130" i="29"/>
  <c r="J142" i="29"/>
  <c r="J208" i="30"/>
  <c r="J139" i="30"/>
  <c r="J169" i="30"/>
  <c r="J175" i="30"/>
  <c r="BK175" i="30"/>
  <c r="J179" i="30"/>
  <c r="F40" i="31"/>
  <c r="BC131" i="1" s="1"/>
  <c r="J134" i="32"/>
  <c r="J139" i="32"/>
  <c r="J133" i="33"/>
  <c r="J136" i="33"/>
  <c r="BK136" i="34"/>
  <c r="BK138" i="34"/>
  <c r="BK129" i="34"/>
  <c r="J128" i="35"/>
  <c r="J136" i="36"/>
  <c r="J145" i="36"/>
  <c r="BK132" i="36"/>
  <c r="J132" i="36"/>
  <c r="J130" i="37"/>
  <c r="BK194" i="38"/>
  <c r="BK142" i="38"/>
  <c r="J171" i="38"/>
  <c r="J144" i="38"/>
  <c r="BK173" i="38"/>
  <c r="BK148" i="38"/>
  <c r="BK163" i="38"/>
  <c r="J167" i="38"/>
  <c r="J169" i="38"/>
  <c r="BK191" i="39"/>
  <c r="BK150" i="39"/>
  <c r="J134" i="39"/>
  <c r="J142" i="39"/>
  <c r="BK136" i="39"/>
  <c r="J152" i="39"/>
  <c r="J163" i="39"/>
  <c r="BK163" i="39"/>
  <c r="J178" i="39"/>
  <c r="BK210" i="40"/>
  <c r="BK177" i="40"/>
  <c r="BK193" i="40"/>
  <c r="J142" i="40"/>
  <c r="J203" i="40"/>
  <c r="BK167" i="40"/>
  <c r="J192" i="40"/>
  <c r="J144" i="40"/>
  <c r="J214" i="40"/>
  <c r="BK183" i="40"/>
  <c r="BK132" i="40"/>
  <c r="BK189" i="40"/>
  <c r="J165" i="40"/>
  <c r="J138" i="40"/>
  <c r="BK190" i="40"/>
  <c r="BK140" i="40"/>
  <c r="BK184" i="41"/>
  <c r="BK148" i="41"/>
  <c r="BK181" i="41"/>
  <c r="J154" i="41"/>
  <c r="J178" i="41"/>
  <c r="J171" i="41"/>
  <c r="J174" i="41"/>
  <c r="BK198" i="41"/>
  <c r="BK138" i="41"/>
  <c r="BK175" i="41"/>
  <c r="BK186" i="41"/>
  <c r="J134" i="42"/>
  <c r="BK136" i="42"/>
  <c r="BK137" i="42"/>
  <c r="J136" i="42"/>
  <c r="J128" i="43"/>
  <c r="BK151" i="44"/>
  <c r="J182" i="44"/>
  <c r="BK174" i="44"/>
  <c r="J193" i="44"/>
  <c r="J156" i="44"/>
  <c r="BK193" i="44"/>
  <c r="BK144" i="44"/>
  <c r="J483" i="46"/>
  <c r="BK410" i="46"/>
  <c r="BK349" i="46"/>
  <c r="BK287" i="46"/>
  <c r="BK172" i="46"/>
  <c r="J515" i="46"/>
  <c r="J455" i="46"/>
  <c r="J393" i="46"/>
  <c r="BK297" i="46"/>
  <c r="J202" i="46"/>
  <c r="BK569" i="46"/>
  <c r="BK521" i="46"/>
  <c r="BK368" i="46"/>
  <c r="BK285" i="46"/>
  <c r="BK179" i="46"/>
  <c r="J559" i="46"/>
  <c r="BK519" i="46"/>
  <c r="J454" i="46"/>
  <c r="BK353" i="46"/>
  <c r="BK301" i="46"/>
  <c r="J589" i="46"/>
  <c r="BK495" i="46"/>
  <c r="J403" i="46"/>
  <c r="BK333" i="46"/>
  <c r="J225" i="46"/>
  <c r="J581" i="46"/>
  <c r="BK537" i="46"/>
  <c r="J481" i="46"/>
  <c r="BK447" i="46"/>
  <c r="BK399" i="46"/>
  <c r="BK291" i="46"/>
  <c r="J150" i="46"/>
  <c r="BK553" i="46"/>
  <c r="BK505" i="46"/>
  <c r="J464" i="46"/>
  <c r="J362" i="46"/>
  <c r="J249" i="46"/>
  <c r="J607" i="46"/>
  <c r="BK589" i="46"/>
  <c r="BK481" i="46"/>
  <c r="J410" i="46"/>
  <c r="J271" i="46"/>
  <c r="J209" i="46"/>
  <c r="J309" i="47"/>
  <c r="BK281" i="47"/>
  <c r="J267" i="47"/>
  <c r="J235" i="47"/>
  <c r="BK215" i="47"/>
  <c r="J184" i="47"/>
  <c r="BK156" i="47"/>
  <c r="BK290" i="47"/>
  <c r="BK264" i="47"/>
  <c r="J233" i="47"/>
  <c r="J207" i="47"/>
  <c r="BK177" i="47"/>
  <c r="J324" i="47"/>
  <c r="BK301" i="47"/>
  <c r="J280" i="47"/>
  <c r="BK242" i="47"/>
  <c r="BK202" i="47"/>
  <c r="BK184" i="47"/>
  <c r="BK146" i="47"/>
  <c r="J297" i="47"/>
  <c r="BK252" i="47"/>
  <c r="BK235" i="47"/>
  <c r="J182" i="47"/>
  <c r="BK134" i="47"/>
  <c r="J315" i="47"/>
  <c r="BK273" i="47"/>
  <c r="BK259" i="47"/>
  <c r="J242" i="47"/>
  <c r="BK216" i="47"/>
  <c r="J204" i="47"/>
  <c r="J179" i="47"/>
  <c r="BK137" i="47"/>
  <c r="J312" i="47"/>
  <c r="BK282" i="47"/>
  <c r="J266" i="47"/>
  <c r="J227" i="47"/>
  <c r="BK187" i="47"/>
  <c r="J150" i="47"/>
  <c r="J313" i="47"/>
  <c r="BK289" i="47"/>
  <c r="BK256" i="47"/>
  <c r="J234" i="47"/>
  <c r="BK213" i="47"/>
  <c r="J189" i="47"/>
  <c r="BK145" i="47"/>
  <c r="BK207" i="47"/>
  <c r="BK169" i="47"/>
  <c r="BK283" i="48"/>
  <c r="J253" i="48"/>
  <c r="BK225" i="48"/>
  <c r="BK150" i="48"/>
  <c r="J243" i="48"/>
  <c r="BK202" i="48"/>
  <c r="BK133" i="48"/>
  <c r="BK252" i="48"/>
  <c r="BK149" i="48"/>
  <c r="J275" i="48"/>
  <c r="J249" i="48"/>
  <c r="BK216" i="48"/>
  <c r="BK160" i="48"/>
  <c r="BK275" i="48"/>
  <c r="J252" i="48"/>
  <c r="J198" i="48"/>
  <c r="BK164" i="48"/>
  <c r="BK247" i="48"/>
  <c r="J207" i="48"/>
  <c r="J147" i="48"/>
  <c r="BK268" i="48"/>
  <c r="J221" i="48"/>
  <c r="BK178" i="48"/>
  <c r="BK254" i="48"/>
  <c r="J236" i="48"/>
  <c r="BK206" i="48"/>
  <c r="BK170" i="48"/>
  <c r="J231" i="49"/>
  <c r="BK165" i="49"/>
  <c r="BK146" i="49"/>
  <c r="J240" i="49"/>
  <c r="J202" i="49"/>
  <c r="BK173" i="49"/>
  <c r="J246" i="49"/>
  <c r="J208" i="49"/>
  <c r="J168" i="49"/>
  <c r="J233" i="49"/>
  <c r="J187" i="49"/>
  <c r="BK137" i="49"/>
  <c r="J218" i="49"/>
  <c r="J204" i="49"/>
  <c r="BK174" i="49"/>
  <c r="J236" i="49"/>
  <c r="J201" i="49"/>
  <c r="BK192" i="49"/>
  <c r="J162" i="49"/>
  <c r="J141" i="49"/>
  <c r="J211" i="49"/>
  <c r="BK182" i="49"/>
  <c r="BK150" i="49"/>
  <c r="J217" i="49"/>
  <c r="J167" i="49"/>
  <c r="BK151" i="49"/>
  <c r="J138" i="49"/>
  <c r="J233" i="50"/>
  <c r="BK195" i="50"/>
  <c r="BK161" i="50"/>
  <c r="BK245" i="50"/>
  <c r="J212" i="50"/>
  <c r="BK174" i="50"/>
  <c r="J218" i="50"/>
  <c r="BK200" i="50"/>
  <c r="BK163" i="50"/>
  <c r="J243" i="50"/>
  <c r="J203" i="50"/>
  <c r="J153" i="50"/>
  <c r="J251" i="50"/>
  <c r="BK170" i="50"/>
  <c r="BK143" i="50"/>
  <c r="J237" i="50"/>
  <c r="J220" i="50"/>
  <c r="J197" i="50"/>
  <c r="J146" i="50"/>
  <c r="J232" i="50"/>
  <c r="BK197" i="50"/>
  <c r="J173" i="50"/>
  <c r="BK145" i="50"/>
  <c r="BK205" i="50"/>
  <c r="J176" i="50"/>
  <c r="BK183" i="51"/>
  <c r="J130" i="51"/>
  <c r="BK158" i="51"/>
  <c r="J175" i="51"/>
  <c r="BK147" i="51"/>
  <c r="J159" i="51"/>
  <c r="J131" i="51"/>
  <c r="BK163" i="51"/>
  <c r="BK131" i="51"/>
  <c r="J139" i="51"/>
  <c r="J156" i="51"/>
  <c r="J187" i="51"/>
  <c r="J151" i="51"/>
  <c r="J160" i="52"/>
  <c r="J141" i="52"/>
  <c r="J153" i="52"/>
  <c r="J167" i="52"/>
  <c r="BK151" i="52"/>
  <c r="BK155" i="52"/>
  <c r="J151" i="52"/>
  <c r="J142" i="52"/>
  <c r="BK153" i="52"/>
  <c r="BK139" i="53"/>
  <c r="BK137" i="53"/>
  <c r="BK131" i="53"/>
  <c r="BK134" i="53"/>
  <c r="BK138" i="53"/>
  <c r="J132" i="53"/>
  <c r="J146" i="53"/>
  <c r="BK148" i="54"/>
  <c r="J141" i="54"/>
  <c r="J144" i="54"/>
  <c r="BK146" i="54"/>
  <c r="J148" i="54"/>
  <c r="BK142" i="54"/>
  <c r="BK151" i="54"/>
  <c r="BK141" i="55"/>
  <c r="J147" i="55"/>
  <c r="J150" i="55"/>
  <c r="BK133" i="55"/>
  <c r="BK134" i="55"/>
  <c r="BK135" i="55"/>
  <c r="J144" i="56"/>
  <c r="BK140" i="56"/>
  <c r="J139" i="56"/>
  <c r="J131" i="56"/>
  <c r="BK136" i="56"/>
  <c r="J134" i="57"/>
  <c r="J136" i="57"/>
  <c r="BK137" i="57"/>
  <c r="J135" i="57"/>
  <c r="BK131" i="58"/>
  <c r="J139" i="58"/>
  <c r="BK129" i="58"/>
  <c r="BK136" i="59"/>
  <c r="BK137" i="59"/>
  <c r="J138" i="59"/>
  <c r="BK153" i="60"/>
  <c r="BK130" i="60"/>
  <c r="BK144" i="60"/>
  <c r="BK152" i="60"/>
  <c r="BK145" i="60"/>
  <c r="J137" i="60"/>
  <c r="BK140" i="61"/>
  <c r="J132" i="61"/>
  <c r="J130" i="61"/>
  <c r="BK129" i="62"/>
  <c r="J134" i="62"/>
  <c r="J133" i="63"/>
  <c r="BK128" i="63"/>
  <c r="BK133" i="64"/>
  <c r="BK154" i="66"/>
  <c r="BK155" i="66"/>
  <c r="J128" i="66"/>
  <c r="J132" i="66"/>
  <c r="J134" i="66"/>
  <c r="BK141" i="66"/>
  <c r="BK137" i="66"/>
  <c r="BK129" i="66"/>
  <c r="J232" i="67"/>
  <c r="J171" i="67"/>
  <c r="J266" i="67"/>
  <c r="BK158" i="67"/>
  <c r="J239" i="67"/>
  <c r="BK150" i="67"/>
  <c r="BK243" i="67"/>
  <c r="BK163" i="67"/>
  <c r="BK195" i="67"/>
  <c r="J280" i="67"/>
  <c r="J213" i="67"/>
  <c r="J139" i="67"/>
  <c r="J227" i="67"/>
  <c r="BK166" i="67"/>
  <c r="BK264" i="67"/>
  <c r="J214" i="68"/>
  <c r="BK197" i="68"/>
  <c r="J131" i="68"/>
  <c r="J162" i="68"/>
  <c r="BK219" i="68"/>
  <c r="BK141" i="68"/>
  <c r="BK200" i="68"/>
  <c r="J215" i="68"/>
  <c r="J176" i="68"/>
  <c r="J154" i="68"/>
  <c r="BK215" i="68"/>
  <c r="J219" i="68"/>
  <c r="J158" i="68"/>
  <c r="J187" i="68"/>
  <c r="J145" i="68"/>
  <c r="J149" i="69"/>
  <c r="J129" i="69"/>
  <c r="BK133" i="69"/>
  <c r="J201" i="2"/>
  <c r="J187" i="2"/>
  <c r="BK142" i="2"/>
  <c r="BK195" i="2"/>
  <c r="BK145" i="2"/>
  <c r="J205" i="2"/>
  <c r="J133" i="2"/>
  <c r="BK200" i="3"/>
  <c r="J152" i="3"/>
  <c r="BK212" i="3"/>
  <c r="BK162" i="3"/>
  <c r="J158" i="3"/>
  <c r="BK152" i="3"/>
  <c r="BK150" i="3"/>
  <c r="J156" i="3"/>
  <c r="BK204" i="3"/>
  <c r="BK148" i="3"/>
  <c r="J1597" i="4"/>
  <c r="BK1362" i="4"/>
  <c r="J1303" i="4"/>
  <c r="J1247" i="4"/>
  <c r="BK1097" i="4"/>
  <c r="BK1008" i="4"/>
  <c r="BK895" i="4"/>
  <c r="J785" i="4"/>
  <c r="BK600" i="4"/>
  <c r="J465" i="4"/>
  <c r="BK316" i="4"/>
  <c r="J192" i="4"/>
  <c r="J1550" i="4"/>
  <c r="BK1437" i="4"/>
  <c r="J1332" i="4"/>
  <c r="J1291" i="4"/>
  <c r="BK1147" i="4"/>
  <c r="J979" i="4"/>
  <c r="BK860" i="4"/>
  <c r="BK816" i="4"/>
  <c r="J737" i="4"/>
  <c r="BK473" i="4"/>
  <c r="BK364" i="4"/>
  <c r="J229" i="4"/>
  <c r="BK1550" i="4"/>
  <c r="J1340" i="4"/>
  <c r="BK1279" i="4"/>
  <c r="J1087" i="4"/>
  <c r="BK949" i="4"/>
  <c r="J818" i="4"/>
  <c r="BK703" i="4"/>
  <c r="BK523" i="4"/>
  <c r="BK372" i="4"/>
  <c r="BK178" i="4"/>
  <c r="BK1428" i="4"/>
  <c r="J1358" i="4"/>
  <c r="J1316" i="4"/>
  <c r="J1275" i="4"/>
  <c r="BK1259" i="4"/>
  <c r="BK1001" i="4"/>
  <c r="BK907" i="4"/>
  <c r="J788" i="4"/>
  <c r="BK590" i="4"/>
  <c r="J414" i="4"/>
  <c r="BK235" i="4"/>
  <c r="J1534" i="4"/>
  <c r="J1364" i="4"/>
  <c r="J1261" i="4"/>
  <c r="J1089" i="4"/>
  <c r="J931" i="4"/>
  <c r="J765" i="4"/>
  <c r="BK684" i="4"/>
  <c r="BK499" i="4"/>
  <c r="J307" i="4"/>
  <c r="J245" i="4"/>
  <c r="BK1617" i="4"/>
  <c r="BK1432" i="4"/>
  <c r="J1334" i="4"/>
  <c r="J1271" i="4"/>
  <c r="BK1160" i="4"/>
  <c r="J1028" i="4"/>
  <c r="BK953" i="4"/>
  <c r="J862" i="4"/>
  <c r="BK771" i="4"/>
  <c r="J672" i="4"/>
  <c r="J445" i="4"/>
  <c r="BK299" i="4"/>
  <c r="BK1543" i="4"/>
  <c r="J1432" i="4"/>
  <c r="BK1334" i="4"/>
  <c r="J1279" i="4"/>
  <c r="BK1145" i="4"/>
  <c r="J993" i="4"/>
  <c r="BK832" i="4"/>
  <c r="J779" i="4"/>
  <c r="J654" i="4"/>
  <c r="BK427" i="4"/>
  <c r="BK294" i="4"/>
  <c r="J250" i="4"/>
  <c r="BK1659" i="4"/>
  <c r="BK1655" i="4"/>
  <c r="J1650" i="4"/>
  <c r="BK1642" i="4"/>
  <c r="BK1630" i="4"/>
  <c r="J1601" i="4"/>
  <c r="J1548" i="4"/>
  <c r="BK1412" i="4"/>
  <c r="J1326" i="4"/>
  <c r="BK1247" i="4"/>
  <c r="J1142" i="4"/>
  <c r="BK1003" i="4"/>
  <c r="BK913" i="4"/>
  <c r="BK790" i="4"/>
  <c r="BK670" i="4"/>
  <c r="BK500" i="4"/>
  <c r="J401" i="4"/>
  <c r="J321" i="4"/>
  <c r="J178" i="4"/>
  <c r="BK276" i="5"/>
  <c r="BK297" i="5"/>
  <c r="J135" i="5"/>
  <c r="J282" i="5"/>
  <c r="BK234" i="5"/>
  <c r="BK282" i="5"/>
  <c r="BK228" i="5"/>
  <c r="J265" i="5"/>
  <c r="J204" i="5"/>
  <c r="J314" i="5"/>
  <c r="BK169" i="5"/>
  <c r="BK129" i="6"/>
  <c r="BK317" i="7"/>
  <c r="J255" i="7"/>
  <c r="BK219" i="7"/>
  <c r="BK170" i="7"/>
  <c r="J335" i="7"/>
  <c r="BK299" i="7"/>
  <c r="J263" i="7"/>
  <c r="J225" i="7"/>
  <c r="BK335" i="7"/>
  <c r="BK309" i="7"/>
  <c r="J267" i="7"/>
  <c r="J213" i="7"/>
  <c r="J181" i="7"/>
  <c r="J337" i="7"/>
  <c r="J280" i="7"/>
  <c r="BK243" i="7"/>
  <c r="J180" i="7"/>
  <c r="J154" i="7"/>
  <c r="BK297" i="7"/>
  <c r="BK244" i="7"/>
  <c r="J178" i="7"/>
  <c r="BK319" i="7"/>
  <c r="BK287" i="7"/>
  <c r="J261" i="7"/>
  <c r="J223" i="7"/>
  <c r="BK320" i="7"/>
  <c r="J259" i="7"/>
  <c r="J221" i="7"/>
  <c r="J162" i="7"/>
  <c r="J257" i="7"/>
  <c r="BK254" i="7"/>
  <c r="J244" i="7"/>
  <c r="BK239" i="7"/>
  <c r="J236" i="7"/>
  <c r="J233" i="7"/>
  <c r="BK223" i="7"/>
  <c r="J217" i="7"/>
  <c r="J203" i="7"/>
  <c r="BK199" i="7"/>
  <c r="J191" i="7"/>
  <c r="J188" i="7"/>
  <c r="BK176" i="7"/>
  <c r="J159" i="7"/>
  <c r="J289" i="8"/>
  <c r="J275" i="8"/>
  <c r="J243" i="8"/>
  <c r="BK226" i="8"/>
  <c r="BK199" i="8"/>
  <c r="BK168" i="8"/>
  <c r="J296" i="8"/>
  <c r="J274" i="8"/>
  <c r="BK240" i="8"/>
  <c r="J186" i="8"/>
  <c r="J295" i="8"/>
  <c r="BK277" i="8"/>
  <c r="BK238" i="8"/>
  <c r="BK215" i="8"/>
  <c r="BK188" i="8"/>
  <c r="BK158" i="8"/>
  <c r="J285" i="8"/>
  <c r="BK254" i="8"/>
  <c r="J179" i="8"/>
  <c r="BK142" i="8"/>
  <c r="BK260" i="8"/>
  <c r="BK218" i="8"/>
  <c r="J173" i="8"/>
  <c r="BK155" i="8"/>
  <c r="BK284" i="8"/>
  <c r="BK259" i="8"/>
  <c r="BK227" i="8"/>
  <c r="BK192" i="8"/>
  <c r="J139" i="8"/>
  <c r="BK225" i="8"/>
  <c r="J196" i="8"/>
  <c r="J156" i="8"/>
  <c r="BK297" i="8"/>
  <c r="BK272" i="8"/>
  <c r="J236" i="8"/>
  <c r="BK211" i="8"/>
  <c r="BK184" i="8"/>
  <c r="BK143" i="8"/>
  <c r="J213" i="10"/>
  <c r="J192" i="10"/>
  <c r="BK146" i="10"/>
  <c r="BK233" i="10"/>
  <c r="J196" i="10"/>
  <c r="BK164" i="10"/>
  <c r="J250" i="10"/>
  <c r="BK213" i="10"/>
  <c r="J178" i="10"/>
  <c r="BK148" i="10"/>
  <c r="J249" i="10"/>
  <c r="J217" i="10"/>
  <c r="J150" i="10"/>
  <c r="BK225" i="10"/>
  <c r="BK188" i="10"/>
  <c r="J151" i="10"/>
  <c r="BK227" i="10"/>
  <c r="BK201" i="10"/>
  <c r="J163" i="10"/>
  <c r="J141" i="10"/>
  <c r="BK229" i="10"/>
  <c r="J188" i="10"/>
  <c r="J144" i="10"/>
  <c r="J238" i="10"/>
  <c r="J220" i="10"/>
  <c r="BK153" i="10"/>
  <c r="BK147" i="11"/>
  <c r="J152" i="11"/>
  <c r="BK158" i="11"/>
  <c r="BK153" i="11"/>
  <c r="BK151" i="11"/>
  <c r="BK136" i="11"/>
  <c r="BK137" i="11"/>
  <c r="J143" i="12"/>
  <c r="BK158" i="12"/>
  <c r="BK133" i="12"/>
  <c r="BK175" i="12"/>
  <c r="BK147" i="12"/>
  <c r="BK132" i="12"/>
  <c r="BK148" i="12"/>
  <c r="BK187" i="12"/>
  <c r="BK154" i="12"/>
  <c r="BK177" i="12"/>
  <c r="J132" i="12"/>
  <c r="BK167" i="12"/>
  <c r="BK174" i="12"/>
  <c r="J157" i="12"/>
  <c r="BK151" i="13"/>
  <c r="BK135" i="13"/>
  <c r="J157" i="13"/>
  <c r="J154" i="13"/>
  <c r="J128" i="13"/>
  <c r="J149" i="13"/>
  <c r="J143" i="13"/>
  <c r="BK139" i="14"/>
  <c r="BK136" i="14"/>
  <c r="J137" i="14"/>
  <c r="J132" i="14"/>
  <c r="BK160" i="15"/>
  <c r="J182" i="15"/>
  <c r="BK130" i="15"/>
  <c r="BK155" i="15"/>
  <c r="J137" i="15"/>
  <c r="J167" i="15"/>
  <c r="J144" i="15"/>
  <c r="BK162" i="15"/>
  <c r="J138" i="15"/>
  <c r="BK145" i="15"/>
  <c r="J151" i="15"/>
  <c r="BK161" i="15"/>
  <c r="J150" i="16"/>
  <c r="J131" i="16"/>
  <c r="BK131" i="16"/>
  <c r="BK130" i="16"/>
  <c r="BK134" i="16"/>
  <c r="BK137" i="17"/>
  <c r="BK133" i="17"/>
  <c r="J129" i="17"/>
  <c r="J133" i="17"/>
  <c r="J141" i="17"/>
  <c r="BK185" i="18"/>
  <c r="J160" i="18"/>
  <c r="J137" i="18"/>
  <c r="J159" i="18"/>
  <c r="BK180" i="18"/>
  <c r="BK137" i="18"/>
  <c r="J152" i="18"/>
  <c r="BK184" i="18"/>
  <c r="BK161" i="18"/>
  <c r="J155" i="18"/>
  <c r="J141" i="18"/>
  <c r="J171" i="18"/>
  <c r="J135" i="18"/>
  <c r="J181" i="19"/>
  <c r="BK142" i="19"/>
  <c r="BK181" i="19"/>
  <c r="BK159" i="19"/>
  <c r="BK160" i="19"/>
  <c r="BK176" i="19"/>
  <c r="BK186" i="19"/>
  <c r="J161" i="19"/>
  <c r="J189" i="19"/>
  <c r="BK157" i="19"/>
  <c r="J166" i="19"/>
  <c r="J184" i="19"/>
  <c r="BK143" i="19"/>
  <c r="J142" i="20"/>
  <c r="J137" i="20"/>
  <c r="J128" i="20"/>
  <c r="BK136" i="20"/>
  <c r="BK137" i="21"/>
  <c r="J130" i="21"/>
  <c r="J131" i="21"/>
  <c r="BK132" i="21"/>
  <c r="BK146" i="21"/>
  <c r="J147" i="22"/>
  <c r="J144" i="22"/>
  <c r="BK130" i="22"/>
  <c r="BK153" i="22"/>
  <c r="BK135" i="22"/>
  <c r="J137" i="22"/>
  <c r="BK173" i="23"/>
  <c r="J179" i="23"/>
  <c r="BK139" i="23"/>
  <c r="BK166" i="23"/>
  <c r="BK175" i="23"/>
  <c r="J142" i="23"/>
  <c r="BK172" i="23"/>
  <c r="J133" i="23"/>
  <c r="BK142" i="23"/>
  <c r="J143" i="23"/>
  <c r="BK154" i="23"/>
  <c r="BK141" i="24"/>
  <c r="BK137" i="24"/>
  <c r="J135" i="24"/>
  <c r="BK133" i="25"/>
  <c r="BK136" i="25"/>
  <c r="J169" i="26"/>
  <c r="J140" i="26"/>
  <c r="J179" i="26"/>
  <c r="J151" i="26"/>
  <c r="BK178" i="26"/>
  <c r="J144" i="26"/>
  <c r="J166" i="26"/>
  <c r="BK165" i="26"/>
  <c r="BK135" i="26"/>
  <c r="BK154" i="26"/>
  <c r="J128" i="26"/>
  <c r="J149" i="26"/>
  <c r="J165" i="26"/>
  <c r="BK147" i="26"/>
  <c r="BK170" i="28"/>
  <c r="J165" i="28"/>
  <c r="J131" i="28"/>
  <c r="BK157" i="28"/>
  <c r="J136" i="28"/>
  <c r="J139" i="28"/>
  <c r="BK133" i="28"/>
  <c r="J142" i="28"/>
  <c r="BK165" i="28"/>
  <c r="BK160" i="28"/>
  <c r="BK137" i="28"/>
  <c r="J130" i="29"/>
  <c r="BK148" i="29"/>
  <c r="BK151" i="29"/>
  <c r="J150" i="29"/>
  <c r="J154" i="29"/>
  <c r="J131" i="29"/>
  <c r="BK132" i="29"/>
  <c r="BK176" i="30"/>
  <c r="BK191" i="30"/>
  <c r="J148" i="30"/>
  <c r="BK180" i="30"/>
  <c r="BK199" i="30"/>
  <c r="J195" i="30"/>
  <c r="BK178" i="30"/>
  <c r="F39" i="31"/>
  <c r="BB131" i="1"/>
  <c r="J138" i="32"/>
  <c r="J141" i="32"/>
  <c r="BK133" i="33"/>
  <c r="BK131" i="33"/>
  <c r="J130" i="34"/>
  <c r="BK130" i="34"/>
  <c r="BK133" i="34"/>
  <c r="BK131" i="35"/>
  <c r="BK135" i="36"/>
  <c r="J146" i="36"/>
  <c r="J144" i="36"/>
  <c r="BK130" i="37"/>
  <c r="J127" i="37"/>
  <c r="BK175" i="38"/>
  <c r="J138" i="38"/>
  <c r="J152" i="38"/>
  <c r="BK193" i="38"/>
  <c r="BK197" i="38"/>
  <c r="J132" i="38"/>
  <c r="BK154" i="38"/>
  <c r="J146" i="38"/>
  <c r="J184" i="38"/>
  <c r="J186" i="39"/>
  <c r="J144" i="39"/>
  <c r="BK148" i="39"/>
  <c r="BK152" i="39"/>
  <c r="J172" i="39"/>
  <c r="BK167" i="39"/>
  <c r="BK134" i="39"/>
  <c r="BK197" i="40"/>
  <c r="J207" i="40"/>
  <c r="J150" i="40"/>
  <c r="BK205" i="40"/>
  <c r="J148" i="40"/>
  <c r="BK194" i="40"/>
  <c r="BK156" i="40"/>
  <c r="J197" i="40"/>
  <c r="J190" i="40"/>
  <c r="J140" i="40"/>
  <c r="J199" i="40"/>
  <c r="J179" i="40"/>
  <c r="BK148" i="40"/>
  <c r="J177" i="40"/>
  <c r="J189" i="41"/>
  <c r="BK162" i="41"/>
  <c r="J172" i="41"/>
  <c r="J148" i="41"/>
  <c r="J203" i="41"/>
  <c r="BK154" i="41"/>
  <c r="J152" i="41"/>
  <c r="J205" i="41"/>
  <c r="BK185" i="41"/>
  <c r="BK166" i="41"/>
  <c r="BK159" i="41"/>
  <c r="J145" i="42"/>
  <c r="J142" i="42"/>
  <c r="BK128" i="43"/>
  <c r="J131" i="43"/>
  <c r="J152" i="44"/>
  <c r="J157" i="44"/>
  <c r="BK172" i="44"/>
  <c r="J181" i="44"/>
  <c r="BK140" i="44"/>
  <c r="BK152" i="44"/>
  <c r="BK179" i="44"/>
  <c r="J148" i="44"/>
  <c r="J523" i="46"/>
  <c r="J470" i="46"/>
  <c r="J400" i="46"/>
  <c r="BK321" i="46"/>
  <c r="J285" i="46"/>
  <c r="BK145" i="46"/>
  <c r="J505" i="46"/>
  <c r="J468" i="46"/>
  <c r="BK394" i="46"/>
  <c r="BK259" i="46"/>
  <c r="BK601" i="46"/>
  <c r="BK513" i="46"/>
  <c r="J438" i="46"/>
  <c r="BK303" i="46"/>
  <c r="BK202" i="46"/>
  <c r="J585" i="46"/>
  <c r="BK543" i="46"/>
  <c r="J491" i="46"/>
  <c r="BK370" i="46"/>
  <c r="J333" i="46"/>
  <c r="J259" i="46"/>
  <c r="J563" i="46"/>
  <c r="J511" i="46"/>
  <c r="J456" i="46"/>
  <c r="J347" i="46"/>
  <c r="BK255" i="46"/>
  <c r="BK579" i="46"/>
  <c r="J525" i="46"/>
  <c r="BK454" i="46"/>
  <c r="BK395" i="46"/>
  <c r="J338" i="46"/>
  <c r="J166" i="46"/>
  <c r="BK559" i="46"/>
  <c r="BK485" i="46"/>
  <c r="J441" i="46"/>
  <c r="J317" i="46"/>
  <c r="BK165" i="46"/>
  <c r="BK603" i="46"/>
  <c r="J547" i="46"/>
  <c r="J485" i="46"/>
  <c r="BK289" i="46"/>
  <c r="J233" i="46"/>
  <c r="J319" i="47"/>
  <c r="BK292" i="47"/>
  <c r="BK274" i="47"/>
  <c r="BK260" i="47"/>
  <c r="J228" i="47"/>
  <c r="J193" i="47"/>
  <c r="J153" i="47"/>
  <c r="BK303" i="47"/>
  <c r="BK280" i="47"/>
  <c r="J232" i="47"/>
  <c r="BK191" i="47"/>
  <c r="BK152" i="47"/>
  <c r="BK296" i="47"/>
  <c r="BK279" i="47"/>
  <c r="BK239" i="47"/>
  <c r="BK201" i="47"/>
  <c r="J155" i="47"/>
  <c r="J305" i="47"/>
  <c r="J274" i="47"/>
  <c r="BK250" i="47"/>
  <c r="BK222" i="47"/>
  <c r="J170" i="47"/>
  <c r="BK135" i="47"/>
  <c r="BK305" i="47"/>
  <c r="J275" i="47"/>
  <c r="J248" i="47"/>
  <c r="BK228" i="47"/>
  <c r="J214" i="47"/>
  <c r="J194" i="47"/>
  <c r="BK170" i="47"/>
  <c r="J145" i="47"/>
  <c r="J318" i="47"/>
  <c r="J288" i="47"/>
  <c r="J257" i="47"/>
  <c r="BK229" i="47"/>
  <c r="BK189" i="47"/>
  <c r="J161" i="47"/>
  <c r="BK320" i="47"/>
  <c r="BK302" i="47"/>
  <c r="J263" i="47"/>
  <c r="J243" i="47"/>
  <c r="BK225" i="47"/>
  <c r="BK200" i="47"/>
  <c r="BK157" i="47"/>
  <c r="J134" i="47"/>
  <c r="J192" i="47"/>
  <c r="BK171" i="47"/>
  <c r="BK297" i="48"/>
  <c r="BK244" i="48"/>
  <c r="J192" i="48"/>
  <c r="BK299" i="48"/>
  <c r="J259" i="48"/>
  <c r="BK198" i="48"/>
  <c r="BK151" i="48"/>
  <c r="J230" i="48"/>
  <c r="BK184" i="48"/>
  <c r="J139" i="48"/>
  <c r="BK279" i="48"/>
  <c r="J256" i="48"/>
  <c r="J212" i="48"/>
  <c r="J149" i="48"/>
  <c r="BK253" i="48"/>
  <c r="J216" i="48"/>
  <c r="J156" i="48"/>
  <c r="BK262" i="48"/>
  <c r="BK205" i="48"/>
  <c r="J152" i="48"/>
  <c r="J279" i="48"/>
  <c r="J220" i="48"/>
  <c r="J142" i="48"/>
  <c r="BK250" i="48"/>
  <c r="BK234" i="48"/>
  <c r="BK190" i="48"/>
  <c r="BK244" i="49"/>
  <c r="BK188" i="49"/>
  <c r="J174" i="49"/>
  <c r="J147" i="49"/>
  <c r="BK245" i="49"/>
  <c r="BK218" i="49"/>
  <c r="J178" i="49"/>
  <c r="BK242" i="49"/>
  <c r="J219" i="49"/>
  <c r="J177" i="49"/>
  <c r="BK135" i="49"/>
  <c r="J221" i="49"/>
  <c r="J182" i="49"/>
  <c r="J136" i="49"/>
  <c r="BK222" i="49"/>
  <c r="J189" i="49"/>
  <c r="BK136" i="49"/>
  <c r="J214" i="49"/>
  <c r="BK193" i="49"/>
  <c r="J172" i="49"/>
  <c r="J149" i="49"/>
  <c r="J223" i="49"/>
  <c r="J183" i="49"/>
  <c r="J165" i="49"/>
  <c r="J213" i="49"/>
  <c r="J186" i="49"/>
  <c r="J148" i="49"/>
  <c r="J245" i="50"/>
  <c r="BK212" i="50"/>
  <c r="J172" i="50"/>
  <c r="J160" i="50"/>
  <c r="J247" i="50"/>
  <c r="BK217" i="50"/>
  <c r="BK176" i="50"/>
  <c r="BK237" i="50"/>
  <c r="BK211" i="50"/>
  <c r="BK156" i="50"/>
  <c r="BK248" i="50"/>
  <c r="BK218" i="50"/>
  <c r="J189" i="50"/>
  <c r="J148" i="50"/>
  <c r="BK219" i="50"/>
  <c r="BK160" i="50"/>
  <c r="J248" i="50"/>
  <c r="J231" i="50"/>
  <c r="J214" i="50"/>
  <c r="BK181" i="50"/>
  <c r="J255" i="50"/>
  <c r="BK201" i="50"/>
  <c r="BK182" i="50"/>
  <c r="BK155" i="50"/>
  <c r="BK255" i="50"/>
  <c r="J188" i="50"/>
  <c r="J158" i="50"/>
  <c r="BK177" i="51"/>
  <c r="J142" i="51"/>
  <c r="J157" i="51"/>
  <c r="BK184" i="51"/>
  <c r="J149" i="51"/>
  <c r="BK170" i="51"/>
  <c r="J135" i="51"/>
  <c r="J179" i="51"/>
  <c r="BK146" i="51"/>
  <c r="BK154" i="51"/>
  <c r="J144" i="51"/>
  <c r="J163" i="51"/>
  <c r="BK176" i="51"/>
  <c r="BK130" i="51"/>
  <c r="BK143" i="52"/>
  <c r="BK158" i="52"/>
  <c r="BK163" i="52"/>
  <c r="BK144" i="52"/>
  <c r="BK161" i="52"/>
  <c r="J149" i="52"/>
  <c r="J148" i="52"/>
  <c r="BK133" i="52"/>
  <c r="BK139" i="52"/>
  <c r="BK130" i="53"/>
  <c r="BK153" i="53"/>
  <c r="J129" i="53"/>
  <c r="J152" i="53"/>
  <c r="J133" i="53"/>
  <c r="J149" i="53"/>
  <c r="J139" i="53"/>
  <c r="BK131" i="54"/>
  <c r="J132" i="54"/>
  <c r="J133" i="54"/>
  <c r="BK133" i="54"/>
  <c r="J137" i="54"/>
  <c r="BK150" i="54"/>
  <c r="J155" i="54"/>
  <c r="BK144" i="55"/>
  <c r="J131" i="55"/>
  <c r="J137" i="55"/>
  <c r="BK147" i="55"/>
  <c r="J145" i="55"/>
  <c r="BK129" i="55"/>
  <c r="J142" i="56"/>
  <c r="J129" i="56"/>
  <c r="J141" i="56"/>
  <c r="BK134" i="56"/>
  <c r="J129" i="57"/>
  <c r="J128" i="57"/>
  <c r="J140" i="57"/>
  <c r="BK138" i="58"/>
  <c r="J129" i="58"/>
  <c r="BK130" i="58"/>
  <c r="BK138" i="59"/>
  <c r="BK129" i="59"/>
  <c r="J136" i="59"/>
  <c r="J139" i="60"/>
  <c r="J149" i="60"/>
  <c r="J140" i="60"/>
  <c r="BK137" i="60"/>
  <c r="J129" i="60"/>
  <c r="BK129" i="60"/>
  <c r="BK139" i="61"/>
  <c r="J137" i="61"/>
  <c r="BK134" i="61"/>
  <c r="J128" i="62"/>
  <c r="J128" i="63"/>
  <c r="J130" i="63"/>
  <c r="BK131" i="64"/>
  <c r="J142" i="66"/>
  <c r="J146" i="66"/>
  <c r="J152" i="66"/>
  <c r="J153" i="66"/>
  <c r="J138" i="66"/>
  <c r="BK135" i="66"/>
  <c r="BK287" i="67"/>
  <c r="BK199" i="67"/>
  <c r="BK235" i="67"/>
  <c r="J274" i="67"/>
  <c r="BK161" i="67"/>
  <c r="BK253" i="67"/>
  <c r="J158" i="67"/>
  <c r="BK225" i="67"/>
  <c r="J150" i="67"/>
  <c r="BK222" i="67"/>
  <c r="J278" i="67"/>
  <c r="BK204" i="67"/>
  <c r="J216" i="67"/>
  <c r="BK203" i="68"/>
  <c r="BK182" i="68"/>
  <c r="J221" i="68"/>
  <c r="BK168" i="68"/>
  <c r="BK223" i="68"/>
  <c r="J150" i="68"/>
  <c r="J207" i="68"/>
  <c r="J146" i="68"/>
  <c r="BK208" i="68"/>
  <c r="J152" i="68"/>
  <c r="BK193" i="68"/>
  <c r="J211" i="68"/>
  <c r="J189" i="68"/>
  <c r="J135" i="68"/>
  <c r="J174" i="68"/>
  <c r="J144" i="69"/>
  <c r="J128" i="69"/>
  <c r="J141" i="69"/>
  <c r="J37" i="71" l="1"/>
  <c r="F37" i="71"/>
  <c r="BK135" i="71"/>
  <c r="J135" i="71" s="1"/>
  <c r="J136" i="71"/>
  <c r="J101" i="71" s="1"/>
  <c r="P135" i="71"/>
  <c r="T135" i="71"/>
  <c r="J93" i="71"/>
  <c r="J132" i="71"/>
  <c r="F95" i="71"/>
  <c r="E121" i="71"/>
  <c r="BK175" i="2"/>
  <c r="J175" i="2"/>
  <c r="J104" i="2" s="1"/>
  <c r="BK202" i="2"/>
  <c r="J202" i="2"/>
  <c r="J106" i="2"/>
  <c r="T131" i="3"/>
  <c r="BK332" i="4"/>
  <c r="J332" i="4" s="1"/>
  <c r="J106" i="4" s="1"/>
  <c r="BK632" i="4"/>
  <c r="J632" i="4"/>
  <c r="J107" i="4"/>
  <c r="BK783" i="4"/>
  <c r="J783" i="4"/>
  <c r="J109" i="4"/>
  <c r="P795" i="4"/>
  <c r="P962" i="4"/>
  <c r="P1071" i="4"/>
  <c r="P1079" i="4"/>
  <c r="T1082" i="4"/>
  <c r="T1090" i="4"/>
  <c r="T1248" i="4"/>
  <c r="BK1262" i="4"/>
  <c r="J1262" i="4" s="1"/>
  <c r="J121" i="4" s="1"/>
  <c r="T1431" i="4"/>
  <c r="T1491" i="4"/>
  <c r="P1549" i="4"/>
  <c r="R1578" i="4"/>
  <c r="T1578" i="4"/>
  <c r="R1581" i="4"/>
  <c r="P1623" i="4"/>
  <c r="T211" i="5"/>
  <c r="T312" i="5"/>
  <c r="T194" i="7"/>
  <c r="T284" i="7"/>
  <c r="T322" i="7"/>
  <c r="R344" i="7"/>
  <c r="T148" i="8"/>
  <c r="T212" i="8"/>
  <c r="T256" i="8"/>
  <c r="T263" i="8"/>
  <c r="T269" i="8"/>
  <c r="P137" i="10"/>
  <c r="P185" i="10"/>
  <c r="BK193" i="10"/>
  <c r="J193" i="10"/>
  <c r="J104" i="10"/>
  <c r="BK224" i="10"/>
  <c r="J224" i="10" s="1"/>
  <c r="J106" i="10" s="1"/>
  <c r="BK237" i="10"/>
  <c r="J237" i="10"/>
  <c r="J109" i="10"/>
  <c r="R241" i="10"/>
  <c r="R254" i="10"/>
  <c r="BK128" i="11"/>
  <c r="J128" i="11" s="1"/>
  <c r="J101" i="11" s="1"/>
  <c r="R154" i="11"/>
  <c r="R129" i="12"/>
  <c r="P164" i="12"/>
  <c r="BK127" i="13"/>
  <c r="BK127" i="14"/>
  <c r="J127" i="14"/>
  <c r="J101" i="14" s="1"/>
  <c r="R127" i="15"/>
  <c r="R126" i="15" s="1"/>
  <c r="P127" i="16"/>
  <c r="P126" i="16"/>
  <c r="AU114" i="1"/>
  <c r="T158" i="18"/>
  <c r="T172" i="18"/>
  <c r="R156" i="19"/>
  <c r="R178" i="19"/>
  <c r="BK127" i="20"/>
  <c r="J127" i="20"/>
  <c r="J101" i="20"/>
  <c r="T128" i="21"/>
  <c r="P147" i="21"/>
  <c r="BK128" i="22"/>
  <c r="R149" i="22"/>
  <c r="BK148" i="23"/>
  <c r="J148" i="23" s="1"/>
  <c r="J102" i="23" s="1"/>
  <c r="R169" i="23"/>
  <c r="R182" i="23"/>
  <c r="T132" i="24"/>
  <c r="P134" i="25"/>
  <c r="P126" i="25" s="1"/>
  <c r="AU124" i="1" s="1"/>
  <c r="P127" i="26"/>
  <c r="T164" i="28"/>
  <c r="R129" i="29"/>
  <c r="T162" i="29"/>
  <c r="T164" i="30"/>
  <c r="BK129" i="32"/>
  <c r="P136" i="32"/>
  <c r="BK132" i="33"/>
  <c r="J132" i="33" s="1"/>
  <c r="J102" i="33" s="1"/>
  <c r="P127" i="34"/>
  <c r="P133" i="36"/>
  <c r="R131" i="38"/>
  <c r="R162" i="38"/>
  <c r="BK204" i="38"/>
  <c r="J204" i="38"/>
  <c r="J106" i="38" s="1"/>
  <c r="R162" i="39"/>
  <c r="BK169" i="40"/>
  <c r="J169" i="40"/>
  <c r="J104" i="40"/>
  <c r="R218" i="40"/>
  <c r="R130" i="40" s="1"/>
  <c r="T133" i="41"/>
  <c r="T161" i="41"/>
  <c r="T202" i="41"/>
  <c r="T131" i="42"/>
  <c r="R141" i="42"/>
  <c r="T126" i="43"/>
  <c r="T125" i="43"/>
  <c r="T167" i="44"/>
  <c r="R188" i="44"/>
  <c r="BK144" i="46"/>
  <c r="J144" i="46"/>
  <c r="J102" i="46"/>
  <c r="BK232" i="46"/>
  <c r="J232" i="46"/>
  <c r="J107" i="46"/>
  <c r="BK304" i="46"/>
  <c r="J304" i="46"/>
  <c r="J109" i="46" s="1"/>
  <c r="R322" i="46"/>
  <c r="R480" i="46"/>
  <c r="R139" i="47"/>
  <c r="T185" i="47"/>
  <c r="T254" i="47"/>
  <c r="T300" i="47"/>
  <c r="BK132" i="48"/>
  <c r="J132" i="48" s="1"/>
  <c r="J101" i="48" s="1"/>
  <c r="R175" i="48"/>
  <c r="T278" i="48"/>
  <c r="R143" i="49"/>
  <c r="BK155" i="49"/>
  <c r="T200" i="49"/>
  <c r="P232" i="49"/>
  <c r="BK137" i="50"/>
  <c r="J137" i="50"/>
  <c r="J101" i="50"/>
  <c r="BK184" i="50"/>
  <c r="J184" i="50" s="1"/>
  <c r="J103" i="50" s="1"/>
  <c r="P192" i="50"/>
  <c r="R223" i="50"/>
  <c r="T236" i="50"/>
  <c r="R244" i="50"/>
  <c r="R140" i="51"/>
  <c r="R182" i="51"/>
  <c r="R127" i="52"/>
  <c r="P151" i="53"/>
  <c r="P127" i="54"/>
  <c r="P126" i="54"/>
  <c r="AU162" i="1"/>
  <c r="T127" i="55"/>
  <c r="T126" i="55"/>
  <c r="R137" i="56"/>
  <c r="R126" i="56" s="1"/>
  <c r="P127" i="57"/>
  <c r="BK127" i="58"/>
  <c r="J127" i="58" s="1"/>
  <c r="J101" i="58" s="1"/>
  <c r="P127" i="59"/>
  <c r="T128" i="60"/>
  <c r="R150" i="60"/>
  <c r="BK128" i="61"/>
  <c r="BK131" i="62"/>
  <c r="J131" i="62"/>
  <c r="J102" i="62" s="1"/>
  <c r="BK131" i="63"/>
  <c r="J131" i="63"/>
  <c r="J102" i="63"/>
  <c r="T130" i="64"/>
  <c r="BK132" i="2"/>
  <c r="J132" i="2" s="1"/>
  <c r="J102" i="2" s="1"/>
  <c r="T175" i="2"/>
  <c r="T202" i="2"/>
  <c r="P218" i="3"/>
  <c r="BK159" i="4"/>
  <c r="J159" i="4" s="1"/>
  <c r="J102" i="4" s="1"/>
  <c r="BK224" i="4"/>
  <c r="J224" i="4"/>
  <c r="J103" i="4" s="1"/>
  <c r="P244" i="4"/>
  <c r="BK306" i="4"/>
  <c r="J306" i="4"/>
  <c r="J105" i="4" s="1"/>
  <c r="R648" i="4"/>
  <c r="T795" i="4"/>
  <c r="T962" i="4"/>
  <c r="T1071" i="4"/>
  <c r="T1079" i="4"/>
  <c r="R1082" i="4"/>
  <c r="BK1090" i="4"/>
  <c r="J1090" i="4" s="1"/>
  <c r="J118" i="4" s="1"/>
  <c r="BK1248" i="4"/>
  <c r="J1248" i="4"/>
  <c r="J120" i="4" s="1"/>
  <c r="T1262" i="4"/>
  <c r="BK1431" i="4"/>
  <c r="J1431" i="4"/>
  <c r="J124" i="4" s="1"/>
  <c r="BK1504" i="4"/>
  <c r="J1504" i="4" s="1"/>
  <c r="J126" i="4" s="1"/>
  <c r="BK1581" i="4"/>
  <c r="J1581" i="4"/>
  <c r="J129" i="4"/>
  <c r="BK1614" i="4"/>
  <c r="J1614" i="4" s="1"/>
  <c r="J131" i="4" s="1"/>
  <c r="R1614" i="4"/>
  <c r="R1652" i="4"/>
  <c r="R211" i="5"/>
  <c r="R312" i="5"/>
  <c r="T128" i="6"/>
  <c r="T127" i="6"/>
  <c r="T126" i="6" s="1"/>
  <c r="R134" i="7"/>
  <c r="P139" i="7"/>
  <c r="BK146" i="7"/>
  <c r="J146" i="7" s="1"/>
  <c r="J103" i="7" s="1"/>
  <c r="BK303" i="7"/>
  <c r="J303" i="7" s="1"/>
  <c r="J106" i="7" s="1"/>
  <c r="T328" i="7"/>
  <c r="BK148" i="8"/>
  <c r="J148" i="8"/>
  <c r="J102" i="8" s="1"/>
  <c r="P212" i="8"/>
  <c r="R256" i="8"/>
  <c r="R263" i="8"/>
  <c r="P269" i="8"/>
  <c r="BK137" i="10"/>
  <c r="J137" i="10" s="1"/>
  <c r="J101" i="10"/>
  <c r="BK200" i="10"/>
  <c r="J200" i="10"/>
  <c r="J105" i="10" s="1"/>
  <c r="T224" i="10"/>
  <c r="P237" i="10"/>
  <c r="P241" i="10"/>
  <c r="P254" i="10"/>
  <c r="BK140" i="11"/>
  <c r="J140" i="11" s="1"/>
  <c r="J102" i="11" s="1"/>
  <c r="P129" i="12"/>
  <c r="R164" i="12"/>
  <c r="BK156" i="13"/>
  <c r="J156" i="13" s="1"/>
  <c r="J102" i="13" s="1"/>
  <c r="BK138" i="14"/>
  <c r="J138" i="14" s="1"/>
  <c r="J102" i="14" s="1"/>
  <c r="P130" i="18"/>
  <c r="T148" i="18"/>
  <c r="BK178" i="18"/>
  <c r="J178" i="18" s="1"/>
  <c r="J105" i="18" s="1"/>
  <c r="BK130" i="19"/>
  <c r="R164" i="19"/>
  <c r="P185" i="19"/>
  <c r="P139" i="20"/>
  <c r="BK141" i="21"/>
  <c r="J141" i="21"/>
  <c r="J102" i="21" s="1"/>
  <c r="T128" i="22"/>
  <c r="BK149" i="22"/>
  <c r="J149" i="22" s="1"/>
  <c r="J103" i="22" s="1"/>
  <c r="P148" i="23"/>
  <c r="P169" i="23"/>
  <c r="BK182" i="23"/>
  <c r="J182" i="23" s="1"/>
  <c r="J107" i="23" s="1"/>
  <c r="T128" i="24"/>
  <c r="P139" i="24"/>
  <c r="R127" i="25"/>
  <c r="R127" i="26"/>
  <c r="R127" i="28"/>
  <c r="P134" i="29"/>
  <c r="BK169" i="29"/>
  <c r="J169" i="29"/>
  <c r="J104" i="29"/>
  <c r="R164" i="30"/>
  <c r="R129" i="32"/>
  <c r="R136" i="32"/>
  <c r="R127" i="33"/>
  <c r="T127" i="34"/>
  <c r="P138" i="36"/>
  <c r="P128" i="36" s="1"/>
  <c r="AU138" i="1" s="1"/>
  <c r="P126" i="37"/>
  <c r="P125" i="37"/>
  <c r="AU139" i="1" s="1"/>
  <c r="T179" i="38"/>
  <c r="R204" i="38"/>
  <c r="P131" i="39"/>
  <c r="R171" i="39"/>
  <c r="BK188" i="39"/>
  <c r="J188" i="39" s="1"/>
  <c r="J106" i="39"/>
  <c r="T169" i="40"/>
  <c r="T218" i="40"/>
  <c r="P133" i="41"/>
  <c r="BK161" i="41"/>
  <c r="J161" i="41"/>
  <c r="J103" i="41" s="1"/>
  <c r="P202" i="41"/>
  <c r="T135" i="42"/>
  <c r="T128" i="42" s="1"/>
  <c r="BK126" i="43"/>
  <c r="BK125" i="43"/>
  <c r="J125" i="43" s="1"/>
  <c r="J100" i="43" s="1"/>
  <c r="P167" i="44"/>
  <c r="P188" i="44"/>
  <c r="T144" i="46"/>
  <c r="T201" i="46"/>
  <c r="R213" i="46"/>
  <c r="P217" i="46"/>
  <c r="BK284" i="46"/>
  <c r="J284" i="46"/>
  <c r="J108" i="46"/>
  <c r="P322" i="46"/>
  <c r="P480" i="46"/>
  <c r="R133" i="47"/>
  <c r="BK159" i="47"/>
  <c r="J159" i="47"/>
  <c r="J103" i="47" s="1"/>
  <c r="P208" i="47"/>
  <c r="BK308" i="47"/>
  <c r="J308" i="47" s="1"/>
  <c r="J108" i="47" s="1"/>
  <c r="T141" i="48"/>
  <c r="BK229" i="48"/>
  <c r="J229" i="48"/>
  <c r="J104" i="48" s="1"/>
  <c r="R278" i="48"/>
  <c r="P134" i="49"/>
  <c r="BK171" i="49"/>
  <c r="J171" i="49"/>
  <c r="J104" i="49"/>
  <c r="BK212" i="49"/>
  <c r="J212" i="49"/>
  <c r="J106" i="49" s="1"/>
  <c r="R229" i="49"/>
  <c r="P137" i="50"/>
  <c r="P199" i="50"/>
  <c r="BK236" i="50"/>
  <c r="J236" i="50"/>
  <c r="J109" i="50" s="1"/>
  <c r="BK244" i="50"/>
  <c r="J244" i="50" s="1"/>
  <c r="J111" i="50" s="1"/>
  <c r="BK140" i="51"/>
  <c r="J140" i="51" s="1"/>
  <c r="J102" i="51" s="1"/>
  <c r="BK182" i="51"/>
  <c r="J182" i="51" s="1"/>
  <c r="J104" i="51" s="1"/>
  <c r="P164" i="52"/>
  <c r="T127" i="53"/>
  <c r="T127" i="54"/>
  <c r="T126" i="54" s="1"/>
  <c r="P127" i="56"/>
  <c r="R132" i="57"/>
  <c r="R127" i="58"/>
  <c r="T127" i="59"/>
  <c r="BK128" i="60"/>
  <c r="J128" i="60"/>
  <c r="J101" i="60"/>
  <c r="T146" i="60"/>
  <c r="T138" i="61"/>
  <c r="BK127" i="62"/>
  <c r="J127" i="62" s="1"/>
  <c r="J101" i="62" s="1"/>
  <c r="P131" i="63"/>
  <c r="BK127" i="64"/>
  <c r="T126" i="65"/>
  <c r="T125" i="65" s="1"/>
  <c r="P127" i="66"/>
  <c r="R185" i="67"/>
  <c r="R134" i="67" s="1"/>
  <c r="P218" i="67"/>
  <c r="BK270" i="67"/>
  <c r="J270" i="67" s="1"/>
  <c r="J107" i="67" s="1"/>
  <c r="BK291" i="67"/>
  <c r="J291" i="67" s="1"/>
  <c r="J108" i="67" s="1"/>
  <c r="P175" i="2"/>
  <c r="P202" i="2"/>
  <c r="P131" i="3"/>
  <c r="P129" i="3" s="1"/>
  <c r="P128" i="3" s="1"/>
  <c r="AU98" i="1" s="1"/>
  <c r="R159" i="4"/>
  <c r="T224" i="4"/>
  <c r="R244" i="4"/>
  <c r="P306" i="4"/>
  <c r="P648" i="4"/>
  <c r="BK791" i="4"/>
  <c r="J791" i="4"/>
  <c r="J110" i="4"/>
  <c r="T874" i="4"/>
  <c r="T1096" i="4"/>
  <c r="T1305" i="4"/>
  <c r="P1381" i="4"/>
  <c r="P1491" i="4"/>
  <c r="R1549" i="4"/>
  <c r="P1581" i="4"/>
  <c r="T1623" i="4"/>
  <c r="P211" i="5"/>
  <c r="P312" i="5"/>
  <c r="T134" i="7"/>
  <c r="R139" i="7"/>
  <c r="R146" i="7"/>
  <c r="T303" i="7"/>
  <c r="P322" i="7"/>
  <c r="T344" i="7"/>
  <c r="T135" i="8"/>
  <c r="T165" i="8"/>
  <c r="T195" i="8"/>
  <c r="T249" i="8"/>
  <c r="BK278" i="8"/>
  <c r="J278" i="8" s="1"/>
  <c r="J110" i="8" s="1"/>
  <c r="R147" i="10"/>
  <c r="T200" i="10"/>
  <c r="T230" i="10"/>
  <c r="BK245" i="10"/>
  <c r="J245" i="10"/>
  <c r="J111" i="10" s="1"/>
  <c r="T140" i="11"/>
  <c r="BK142" i="12"/>
  <c r="J142" i="12"/>
  <c r="J102" i="12"/>
  <c r="BK181" i="12"/>
  <c r="J181" i="12"/>
  <c r="J104" i="12"/>
  <c r="R156" i="13"/>
  <c r="P127" i="14"/>
  <c r="T127" i="17"/>
  <c r="T126" i="17"/>
  <c r="P158" i="18"/>
  <c r="R172" i="18"/>
  <c r="BK156" i="19"/>
  <c r="J156" i="19"/>
  <c r="J102" i="19" s="1"/>
  <c r="BK178" i="19"/>
  <c r="J178" i="19" s="1"/>
  <c r="J104" i="19" s="1"/>
  <c r="R139" i="20"/>
  <c r="R141" i="21"/>
  <c r="P128" i="22"/>
  <c r="P149" i="22"/>
  <c r="R132" i="23"/>
  <c r="T148" i="23"/>
  <c r="T169" i="23"/>
  <c r="T182" i="23"/>
  <c r="BK128" i="24"/>
  <c r="J128" i="24" s="1"/>
  <c r="J101" i="24" s="1"/>
  <c r="BK139" i="24"/>
  <c r="J139" i="24" s="1"/>
  <c r="J103" i="24" s="1"/>
  <c r="R134" i="25"/>
  <c r="T127" i="26"/>
  <c r="T126" i="27"/>
  <c r="T125" i="27" s="1"/>
  <c r="P127" i="28"/>
  <c r="T134" i="29"/>
  <c r="R169" i="29"/>
  <c r="R135" i="30"/>
  <c r="R183" i="30"/>
  <c r="T198" i="30"/>
  <c r="BK133" i="32"/>
  <c r="J133" i="32" s="1"/>
  <c r="J102" i="32" s="1"/>
  <c r="P142" i="32"/>
  <c r="P132" i="33"/>
  <c r="BK134" i="34"/>
  <c r="J134" i="34" s="1"/>
  <c r="J102" i="34" s="1"/>
  <c r="R126" i="35"/>
  <c r="R125" i="35" s="1"/>
  <c r="R138" i="36"/>
  <c r="P131" i="38"/>
  <c r="P179" i="38"/>
  <c r="P204" i="38"/>
  <c r="T162" i="39"/>
  <c r="R188" i="39"/>
  <c r="P131" i="40"/>
  <c r="P164" i="40"/>
  <c r="BK165" i="41"/>
  <c r="J165" i="41"/>
  <c r="J104" i="41" s="1"/>
  <c r="BK196" i="41"/>
  <c r="J196" i="41" s="1"/>
  <c r="J106" i="41" s="1"/>
  <c r="BK135" i="42"/>
  <c r="J135" i="42" s="1"/>
  <c r="J103" i="42" s="1"/>
  <c r="BK167" i="44"/>
  <c r="J167" i="44" s="1"/>
  <c r="J104" i="44" s="1"/>
  <c r="BK188" i="44"/>
  <c r="J188" i="44"/>
  <c r="J106" i="44"/>
  <c r="R144" i="46"/>
  <c r="BK201" i="46"/>
  <c r="J201" i="46"/>
  <c r="J103" i="46" s="1"/>
  <c r="BK213" i="46"/>
  <c r="J213" i="46" s="1"/>
  <c r="J104" i="46" s="1"/>
  <c r="T217" i="46"/>
  <c r="T284" i="46"/>
  <c r="T352" i="46"/>
  <c r="T411" i="46"/>
  <c r="T419" i="46"/>
  <c r="R452" i="46"/>
  <c r="R467" i="46"/>
  <c r="BK139" i="47"/>
  <c r="J139" i="47"/>
  <c r="J102" i="47" s="1"/>
  <c r="BK185" i="47"/>
  <c r="J185" i="47"/>
  <c r="J104" i="47" s="1"/>
  <c r="R208" i="47"/>
  <c r="R308" i="47"/>
  <c r="R141" i="48"/>
  <c r="T229" i="48"/>
  <c r="T267" i="48"/>
  <c r="P296" i="48"/>
  <c r="BK134" i="49"/>
  <c r="J134" i="49" s="1"/>
  <c r="J101" i="49" s="1"/>
  <c r="R171" i="49"/>
  <c r="T212" i="49"/>
  <c r="T229" i="49"/>
  <c r="T147" i="50"/>
  <c r="T184" i="50"/>
  <c r="T192" i="50"/>
  <c r="T223" i="50"/>
  <c r="T229" i="50"/>
  <c r="P240" i="50"/>
  <c r="T253" i="50"/>
  <c r="R129" i="51"/>
  <c r="R165" i="51"/>
  <c r="T164" i="52"/>
  <c r="R127" i="53"/>
  <c r="BK127" i="55"/>
  <c r="J127" i="55"/>
  <c r="J101" i="55" s="1"/>
  <c r="R127" i="56"/>
  <c r="P132" i="57"/>
  <c r="BK135" i="58"/>
  <c r="J135" i="58"/>
  <c r="J102" i="58" s="1"/>
  <c r="R134" i="59"/>
  <c r="P128" i="60"/>
  <c r="BK150" i="60"/>
  <c r="J150" i="60"/>
  <c r="J103" i="60" s="1"/>
  <c r="P128" i="61"/>
  <c r="T131" i="62"/>
  <c r="R127" i="63"/>
  <c r="BK130" i="64"/>
  <c r="J130" i="64" s="1"/>
  <c r="J102" i="64" s="1"/>
  <c r="P126" i="65"/>
  <c r="P125" i="65" s="1"/>
  <c r="AU174" i="1" s="1"/>
  <c r="P149" i="66"/>
  <c r="T185" i="67"/>
  <c r="T134" i="67"/>
  <c r="R218" i="67"/>
  <c r="T291" i="67"/>
  <c r="P132" i="2"/>
  <c r="P131" i="2"/>
  <c r="P130" i="2" s="1"/>
  <c r="AU97" i="1" s="1"/>
  <c r="P194" i="2"/>
  <c r="BK131" i="3"/>
  <c r="T159" i="4"/>
  <c r="P224" i="4"/>
  <c r="BK244" i="4"/>
  <c r="J244" i="4"/>
  <c r="J104" i="4" s="1"/>
  <c r="R306" i="4"/>
  <c r="T648" i="4"/>
  <c r="BK795" i="4"/>
  <c r="BK962" i="4"/>
  <c r="J962" i="4" s="1"/>
  <c r="J114" i="4" s="1"/>
  <c r="BK1071" i="4"/>
  <c r="J1071" i="4" s="1"/>
  <c r="J115" i="4" s="1"/>
  <c r="BK1079" i="4"/>
  <c r="J1079" i="4"/>
  <c r="J116" i="4"/>
  <c r="BK1082" i="4"/>
  <c r="J1082" i="4"/>
  <c r="J117" i="4"/>
  <c r="P1090" i="4"/>
  <c r="P1248" i="4"/>
  <c r="R1262" i="4"/>
  <c r="R1431" i="4"/>
  <c r="R1491" i="4"/>
  <c r="BK1549" i="4"/>
  <c r="J1549" i="4"/>
  <c r="J127" i="4"/>
  <c r="T1614" i="4"/>
  <c r="T1652" i="4"/>
  <c r="BK211" i="5"/>
  <c r="J211" i="5"/>
  <c r="J104" i="5"/>
  <c r="BK312" i="5"/>
  <c r="J312" i="5"/>
  <c r="J106" i="5"/>
  <c r="BK194" i="7"/>
  <c r="J194" i="7"/>
  <c r="J104" i="7" s="1"/>
  <c r="BK284" i="7"/>
  <c r="J284" i="7"/>
  <c r="J105" i="7" s="1"/>
  <c r="BK328" i="7"/>
  <c r="J328" i="7"/>
  <c r="J108" i="7" s="1"/>
  <c r="BK135" i="8"/>
  <c r="P165" i="8"/>
  <c r="BK195" i="8"/>
  <c r="J195" i="8"/>
  <c r="J104" i="8" s="1"/>
  <c r="BK249" i="8"/>
  <c r="J249" i="8"/>
  <c r="J106" i="8" s="1"/>
  <c r="P263" i="8"/>
  <c r="R269" i="8"/>
  <c r="T137" i="10"/>
  <c r="BK185" i="10"/>
  <c r="J185" i="10"/>
  <c r="J103" i="10" s="1"/>
  <c r="R193" i="10"/>
  <c r="R230" i="10"/>
  <c r="BK241" i="10"/>
  <c r="J241" i="10"/>
  <c r="J110" i="10"/>
  <c r="BK254" i="10"/>
  <c r="J254" i="10"/>
  <c r="J112" i="10" s="1"/>
  <c r="P140" i="11"/>
  <c r="R142" i="12"/>
  <c r="R181" i="12"/>
  <c r="R127" i="13"/>
  <c r="R126" i="13"/>
  <c r="P138" i="14"/>
  <c r="T127" i="15"/>
  <c r="T126" i="15" s="1"/>
  <c r="T127" i="16"/>
  <c r="T126" i="16"/>
  <c r="BK127" i="17"/>
  <c r="J127" i="17"/>
  <c r="J101" i="17"/>
  <c r="R130" i="18"/>
  <c r="R148" i="18"/>
  <c r="BK172" i="18"/>
  <c r="J172" i="18"/>
  <c r="J104" i="18"/>
  <c r="R130" i="19"/>
  <c r="P156" i="19"/>
  <c r="P178" i="19"/>
  <c r="BK139" i="20"/>
  <c r="J139" i="20"/>
  <c r="J102" i="20" s="1"/>
  <c r="BK128" i="21"/>
  <c r="J128" i="21"/>
  <c r="J101" i="21" s="1"/>
  <c r="T141" i="21"/>
  <c r="P145" i="22"/>
  <c r="BK132" i="23"/>
  <c r="J132" i="23"/>
  <c r="J101" i="23" s="1"/>
  <c r="R148" i="23"/>
  <c r="BK169" i="23"/>
  <c r="J169" i="23" s="1"/>
  <c r="J104" i="23" s="1"/>
  <c r="P182" i="23"/>
  <c r="R128" i="24"/>
  <c r="T139" i="24"/>
  <c r="T127" i="25"/>
  <c r="P173" i="26"/>
  <c r="R126" i="27"/>
  <c r="R125" i="27" s="1"/>
  <c r="BK164" i="28"/>
  <c r="J164" i="28"/>
  <c r="J102" i="28" s="1"/>
  <c r="P129" i="29"/>
  <c r="R162" i="29"/>
  <c r="BK164" i="30"/>
  <c r="J164" i="30"/>
  <c r="J103" i="30" s="1"/>
  <c r="T133" i="32"/>
  <c r="R142" i="32"/>
  <c r="T127" i="33"/>
  <c r="R134" i="34"/>
  <c r="T126" i="35"/>
  <c r="T125" i="35"/>
  <c r="BK138" i="36"/>
  <c r="J138" i="36" s="1"/>
  <c r="J104" i="36" s="1"/>
  <c r="R179" i="38"/>
  <c r="T204" i="38"/>
  <c r="R131" i="39"/>
  <c r="R130" i="39" s="1"/>
  <c r="BK171" i="39"/>
  <c r="J171" i="39"/>
  <c r="J104" i="39" s="1"/>
  <c r="T188" i="39"/>
  <c r="T131" i="40"/>
  <c r="R164" i="40"/>
  <c r="BK133" i="41"/>
  <c r="P161" i="41"/>
  <c r="BK202" i="41"/>
  <c r="J202" i="41"/>
  <c r="J107" i="41" s="1"/>
  <c r="P131" i="42"/>
  <c r="T141" i="42"/>
  <c r="P131" i="44"/>
  <c r="P162" i="44"/>
  <c r="P130" i="44" s="1"/>
  <c r="AU147" i="1" s="1"/>
  <c r="P201" i="46"/>
  <c r="P213" i="46"/>
  <c r="BK217" i="46"/>
  <c r="J217" i="46"/>
  <c r="J106" i="46" s="1"/>
  <c r="R284" i="46"/>
  <c r="BK322" i="46"/>
  <c r="J322" i="46" s="1"/>
  <c r="J110" i="46" s="1"/>
  <c r="T480" i="46"/>
  <c r="T133" i="47"/>
  <c r="P159" i="47"/>
  <c r="BK208" i="47"/>
  <c r="J208" i="47"/>
  <c r="J105" i="47"/>
  <c r="P308" i="47"/>
  <c r="BK141" i="48"/>
  <c r="J141" i="48"/>
  <c r="J102" i="48" s="1"/>
  <c r="R229" i="48"/>
  <c r="BK267" i="48"/>
  <c r="J267" i="48"/>
  <c r="J105" i="48"/>
  <c r="T296" i="48"/>
  <c r="R134" i="49"/>
  <c r="P171" i="49"/>
  <c r="P212" i="49"/>
  <c r="P229" i="49"/>
  <c r="T137" i="50"/>
  <c r="BK199" i="50"/>
  <c r="J199" i="50"/>
  <c r="J105" i="50" s="1"/>
  <c r="BK229" i="50"/>
  <c r="J229" i="50"/>
  <c r="J108" i="50" s="1"/>
  <c r="T240" i="50"/>
  <c r="P253" i="50"/>
  <c r="P129" i="51"/>
  <c r="BK165" i="51"/>
  <c r="J165" i="51" s="1"/>
  <c r="J103" i="51" s="1"/>
  <c r="P127" i="52"/>
  <c r="P126" i="52" s="1"/>
  <c r="AU160" i="1" s="1"/>
  <c r="BK151" i="53"/>
  <c r="J151" i="53"/>
  <c r="J102" i="53"/>
  <c r="T127" i="56"/>
  <c r="BK132" i="57"/>
  <c r="J132" i="57"/>
  <c r="J102" i="57" s="1"/>
  <c r="P135" i="58"/>
  <c r="BK127" i="59"/>
  <c r="BK146" i="60"/>
  <c r="J146" i="60"/>
  <c r="J102" i="60" s="1"/>
  <c r="R138" i="61"/>
  <c r="P127" i="62"/>
  <c r="T131" i="63"/>
  <c r="P127" i="64"/>
  <c r="R126" i="65"/>
  <c r="R125" i="65"/>
  <c r="BK127" i="66"/>
  <c r="J127" i="66" s="1"/>
  <c r="J101" i="66" s="1"/>
  <c r="T149" i="66"/>
  <c r="P231" i="67"/>
  <c r="R270" i="67"/>
  <c r="BK194" i="2"/>
  <c r="J194" i="2"/>
  <c r="J105" i="2"/>
  <c r="T218" i="3"/>
  <c r="T332" i="4"/>
  <c r="T632" i="4"/>
  <c r="T783" i="4"/>
  <c r="T791" i="4"/>
  <c r="R874" i="4"/>
  <c r="R1096" i="4"/>
  <c r="BK1305" i="4"/>
  <c r="J1305" i="4" s="1"/>
  <c r="J122" i="4" s="1"/>
  <c r="T1381" i="4"/>
  <c r="P1504" i="4"/>
  <c r="BK1623" i="4"/>
  <c r="J1623" i="4" s="1"/>
  <c r="J132" i="4" s="1"/>
  <c r="BK134" i="5"/>
  <c r="J134" i="5" s="1"/>
  <c r="J102" i="5" s="1"/>
  <c r="P193" i="5"/>
  <c r="P133" i="5" s="1"/>
  <c r="P132" i="5" s="1"/>
  <c r="AU101" i="1" s="1"/>
  <c r="BK304" i="5"/>
  <c r="J304" i="5"/>
  <c r="J105" i="5" s="1"/>
  <c r="P128" i="6"/>
  <c r="P127" i="6"/>
  <c r="P126" i="6" s="1"/>
  <c r="AU102" i="1" s="1"/>
  <c r="P134" i="7"/>
  <c r="T139" i="7"/>
  <c r="P146" i="7"/>
  <c r="R303" i="7"/>
  <c r="R322" i="7"/>
  <c r="P344" i="7"/>
  <c r="R135" i="8"/>
  <c r="R165" i="8"/>
  <c r="P195" i="8"/>
  <c r="R249" i="8"/>
  <c r="R278" i="8"/>
  <c r="P147" i="10"/>
  <c r="R185" i="10"/>
  <c r="P193" i="10"/>
  <c r="P224" i="10"/>
  <c r="P230" i="10"/>
  <c r="P245" i="10"/>
  <c r="R140" i="11"/>
  <c r="BK129" i="12"/>
  <c r="BK164" i="12"/>
  <c r="J164" i="12"/>
  <c r="J103" i="12"/>
  <c r="P156" i="13"/>
  <c r="T138" i="14"/>
  <c r="R127" i="16"/>
  <c r="R126" i="16" s="1"/>
  <c r="P127" i="17"/>
  <c r="P126" i="17" s="1"/>
  <c r="AU115" i="1" s="1"/>
  <c r="R158" i="18"/>
  <c r="R178" i="18"/>
  <c r="P130" i="19"/>
  <c r="T164" i="19"/>
  <c r="T129" i="19" s="1"/>
  <c r="T185" i="19"/>
  <c r="P127" i="20"/>
  <c r="P126" i="20" s="1"/>
  <c r="AU119" i="1" s="1"/>
  <c r="P128" i="21"/>
  <c r="R147" i="21"/>
  <c r="T149" i="22"/>
  <c r="R159" i="23"/>
  <c r="P176" i="23"/>
  <c r="P128" i="24"/>
  <c r="R139" i="24"/>
  <c r="P127" i="25"/>
  <c r="R173" i="26"/>
  <c r="P126" i="27"/>
  <c r="P125" i="27" s="1"/>
  <c r="AU126" i="1" s="1"/>
  <c r="R164" i="28"/>
  <c r="BK134" i="29"/>
  <c r="J134" i="29"/>
  <c r="J102" i="29" s="1"/>
  <c r="P169" i="29"/>
  <c r="BK135" i="30"/>
  <c r="J135" i="30" s="1"/>
  <c r="J102" i="30" s="1"/>
  <c r="BK183" i="30"/>
  <c r="J183" i="30"/>
  <c r="J104" i="30"/>
  <c r="R133" i="32"/>
  <c r="BK142" i="32"/>
  <c r="J142" i="32"/>
  <c r="J104" i="32" s="1"/>
  <c r="P127" i="33"/>
  <c r="P126" i="33" s="1"/>
  <c r="AU134" i="1" s="1"/>
  <c r="BK127" i="34"/>
  <c r="J127" i="34" s="1"/>
  <c r="J101" i="34" s="1"/>
  <c r="BK126" i="35"/>
  <c r="J126" i="35" s="1"/>
  <c r="J101" i="35" s="1"/>
  <c r="BK133" i="36"/>
  <c r="J133" i="36"/>
  <c r="J103" i="36"/>
  <c r="T126" i="37"/>
  <c r="T125" i="37"/>
  <c r="T162" i="38"/>
  <c r="T130" i="38" s="1"/>
  <c r="T131" i="39"/>
  <c r="P171" i="39"/>
  <c r="P188" i="39"/>
  <c r="R169" i="40"/>
  <c r="P218" i="40"/>
  <c r="P165" i="41"/>
  <c r="R196" i="41"/>
  <c r="P135" i="42"/>
  <c r="P128" i="42" s="1"/>
  <c r="AU145" i="1" s="1"/>
  <c r="R126" i="43"/>
  <c r="R125" i="43"/>
  <c r="R131" i="44"/>
  <c r="R162" i="44"/>
  <c r="R232" i="46"/>
  <c r="R304" i="46"/>
  <c r="BK352" i="46"/>
  <c r="J352" i="46"/>
  <c r="J111" i="46" s="1"/>
  <c r="BK411" i="46"/>
  <c r="J411" i="46" s="1"/>
  <c r="J112" i="46" s="1"/>
  <c r="BK419" i="46"/>
  <c r="J419" i="46" s="1"/>
  <c r="J113" i="46" s="1"/>
  <c r="T452" i="46"/>
  <c r="T467" i="46"/>
  <c r="BK133" i="47"/>
  <c r="J133" i="47" s="1"/>
  <c r="J101" i="47" s="1"/>
  <c r="R159" i="47"/>
  <c r="BK254" i="47"/>
  <c r="J254" i="47"/>
  <c r="J106" i="47"/>
  <c r="BK300" i="47"/>
  <c r="J300" i="47"/>
  <c r="J107" i="47" s="1"/>
  <c r="T132" i="48"/>
  <c r="BK175" i="48"/>
  <c r="J175" i="48" s="1"/>
  <c r="J103" i="48" s="1"/>
  <c r="BK278" i="48"/>
  <c r="J278" i="48" s="1"/>
  <c r="J106" i="48"/>
  <c r="BK143" i="49"/>
  <c r="J143" i="49"/>
  <c r="J102" i="49"/>
  <c r="P155" i="49"/>
  <c r="BK200" i="49"/>
  <c r="J200" i="49"/>
  <c r="J105" i="49" s="1"/>
  <c r="T232" i="49"/>
  <c r="R137" i="50"/>
  <c r="R199" i="50"/>
  <c r="R229" i="50"/>
  <c r="R240" i="50"/>
  <c r="R253" i="50"/>
  <c r="T140" i="51"/>
  <c r="T182" i="51"/>
  <c r="T127" i="52"/>
  <c r="T126" i="52" s="1"/>
  <c r="T151" i="53"/>
  <c r="BK127" i="54"/>
  <c r="J127" i="54" s="1"/>
  <c r="J101" i="54" s="1"/>
  <c r="R127" i="55"/>
  <c r="R126" i="55" s="1"/>
  <c r="BK127" i="56"/>
  <c r="J127" i="56" s="1"/>
  <c r="J101" i="56" s="1"/>
  <c r="R127" i="57"/>
  <c r="R126" i="57" s="1"/>
  <c r="R135" i="58"/>
  <c r="P134" i="59"/>
  <c r="P146" i="60"/>
  <c r="BK138" i="61"/>
  <c r="J138" i="61" s="1"/>
  <c r="J103" i="61" s="1"/>
  <c r="R131" i="62"/>
  <c r="R131" i="63"/>
  <c r="R130" i="64"/>
  <c r="BK126" i="65"/>
  <c r="J126" i="65" s="1"/>
  <c r="J101" i="65" s="1"/>
  <c r="R127" i="66"/>
  <c r="BK185" i="67"/>
  <c r="J185" i="67"/>
  <c r="J103" i="67" s="1"/>
  <c r="T231" i="67"/>
  <c r="P291" i="67"/>
  <c r="T126" i="68"/>
  <c r="T125" i="68"/>
  <c r="P125" i="69"/>
  <c r="T125" i="69"/>
  <c r="BK138" i="69"/>
  <c r="J138" i="69" s="1"/>
  <c r="J100" i="69"/>
  <c r="R138" i="69"/>
  <c r="BK143" i="69"/>
  <c r="J143" i="69"/>
  <c r="J101" i="69" s="1"/>
  <c r="R143" i="69"/>
  <c r="T132" i="2"/>
  <c r="R194" i="2"/>
  <c r="R131" i="3"/>
  <c r="P159" i="4"/>
  <c r="R224" i="4"/>
  <c r="T244" i="4"/>
  <c r="T306" i="4"/>
  <c r="BK648" i="4"/>
  <c r="J648" i="4"/>
  <c r="J108" i="4" s="1"/>
  <c r="P791" i="4"/>
  <c r="BK874" i="4"/>
  <c r="J874" i="4" s="1"/>
  <c r="J113" i="4"/>
  <c r="P1096" i="4"/>
  <c r="R1305" i="4"/>
  <c r="R1381" i="4"/>
  <c r="T1504" i="4"/>
  <c r="BK1578" i="4"/>
  <c r="J1578" i="4" s="1"/>
  <c r="J128" i="4" s="1"/>
  <c r="P1614" i="4"/>
  <c r="P1652" i="4"/>
  <c r="R134" i="5"/>
  <c r="T193" i="5"/>
  <c r="T304" i="5"/>
  <c r="R128" i="6"/>
  <c r="R127" i="6" s="1"/>
  <c r="R126" i="6" s="1"/>
  <c r="P194" i="7"/>
  <c r="P303" i="7"/>
  <c r="BK322" i="7"/>
  <c r="J322" i="7"/>
  <c r="J107" i="7" s="1"/>
  <c r="BK344" i="7"/>
  <c r="J344" i="7"/>
  <c r="J109" i="7" s="1"/>
  <c r="P148" i="8"/>
  <c r="BK212" i="8"/>
  <c r="J212" i="8"/>
  <c r="J105" i="8"/>
  <c r="BK256" i="8"/>
  <c r="J256" i="8"/>
  <c r="J107" i="8" s="1"/>
  <c r="P278" i="8"/>
  <c r="BK147" i="10"/>
  <c r="T185" i="10"/>
  <c r="T193" i="10"/>
  <c r="R224" i="10"/>
  <c r="R237" i="10"/>
  <c r="T241" i="10"/>
  <c r="T254" i="10"/>
  <c r="T128" i="11"/>
  <c r="P154" i="11"/>
  <c r="P142" i="12"/>
  <c r="P181" i="12"/>
  <c r="T156" i="13"/>
  <c r="R127" i="14"/>
  <c r="R127" i="17"/>
  <c r="R126" i="17" s="1"/>
  <c r="BK130" i="18"/>
  <c r="J130" i="18"/>
  <c r="J101" i="18" s="1"/>
  <c r="BK148" i="18"/>
  <c r="J148" i="18" s="1"/>
  <c r="J102" i="18" s="1"/>
  <c r="P178" i="18"/>
  <c r="T130" i="19"/>
  <c r="T156" i="19"/>
  <c r="T178" i="19"/>
  <c r="R127" i="20"/>
  <c r="R126" i="20" s="1"/>
  <c r="T147" i="21"/>
  <c r="BK145" i="22"/>
  <c r="J145" i="22" s="1"/>
  <c r="J102" i="22"/>
  <c r="P132" i="23"/>
  <c r="BK159" i="23"/>
  <c r="J159" i="23"/>
  <c r="J103" i="23" s="1"/>
  <c r="BK176" i="23"/>
  <c r="J176" i="23"/>
  <c r="J105" i="23" s="1"/>
  <c r="BK132" i="24"/>
  <c r="J132" i="24"/>
  <c r="J102" i="24" s="1"/>
  <c r="T134" i="25"/>
  <c r="BK127" i="26"/>
  <c r="J127" i="26"/>
  <c r="J101" i="26"/>
  <c r="BK127" i="28"/>
  <c r="BK126" i="28"/>
  <c r="J126" i="28"/>
  <c r="J100" i="28" s="1"/>
  <c r="R134" i="29"/>
  <c r="R128" i="29" s="1"/>
  <c r="T169" i="29"/>
  <c r="P135" i="30"/>
  <c r="P183" i="30"/>
  <c r="R198" i="30"/>
  <c r="P129" i="32"/>
  <c r="BK136" i="32"/>
  <c r="J136" i="32"/>
  <c r="J103" i="32" s="1"/>
  <c r="BK127" i="33"/>
  <c r="J127" i="33"/>
  <c r="J101" i="33" s="1"/>
  <c r="R127" i="34"/>
  <c r="R126" i="34"/>
  <c r="R133" i="36"/>
  <c r="R128" i="36"/>
  <c r="R126" i="37"/>
  <c r="R125" i="37"/>
  <c r="BK162" i="38"/>
  <c r="J162" i="38" s="1"/>
  <c r="J103" i="38"/>
  <c r="BK162" i="39"/>
  <c r="J162" i="39" s="1"/>
  <c r="J103" i="39"/>
  <c r="R131" i="40"/>
  <c r="T164" i="40"/>
  <c r="BK218" i="40"/>
  <c r="J218" i="40"/>
  <c r="J106" i="40"/>
  <c r="T165" i="41"/>
  <c r="T196" i="41"/>
  <c r="BK131" i="42"/>
  <c r="J131" i="42"/>
  <c r="J102" i="42"/>
  <c r="BK141" i="42"/>
  <c r="J141" i="42"/>
  <c r="J104" i="42"/>
  <c r="R167" i="44"/>
  <c r="T188" i="44"/>
  <c r="P232" i="46"/>
  <c r="T304" i="46"/>
  <c r="R352" i="46"/>
  <c r="R411" i="46"/>
  <c r="R419" i="46"/>
  <c r="BK452" i="46"/>
  <c r="J452" i="46" s="1"/>
  <c r="J115" i="46"/>
  <c r="P467" i="46"/>
  <c r="T139" i="47"/>
  <c r="R185" i="47"/>
  <c r="P254" i="47"/>
  <c r="R300" i="47"/>
  <c r="R132" i="48"/>
  <c r="T175" i="48"/>
  <c r="P267" i="48"/>
  <c r="BK296" i="48"/>
  <c r="J296" i="48"/>
  <c r="J107" i="48"/>
  <c r="T143" i="49"/>
  <c r="R155" i="49"/>
  <c r="R200" i="49"/>
  <c r="BK232" i="49"/>
  <c r="J232" i="49"/>
  <c r="J109" i="49" s="1"/>
  <c r="R147" i="50"/>
  <c r="R184" i="50"/>
  <c r="R192" i="50"/>
  <c r="BK223" i="50"/>
  <c r="J223" i="50" s="1"/>
  <c r="J106" i="50" s="1"/>
  <c r="P229" i="50"/>
  <c r="BK240" i="50"/>
  <c r="J240" i="50"/>
  <c r="J110" i="50"/>
  <c r="BK253" i="50"/>
  <c r="J253" i="50"/>
  <c r="J112" i="50" s="1"/>
  <c r="T129" i="51"/>
  <c r="T165" i="51"/>
  <c r="BK127" i="52"/>
  <c r="J127" i="52"/>
  <c r="J101" i="52"/>
  <c r="P127" i="53"/>
  <c r="P126" i="53"/>
  <c r="AU161" i="1" s="1"/>
  <c r="P137" i="56"/>
  <c r="BK127" i="57"/>
  <c r="J127" i="57" s="1"/>
  <c r="J101" i="57" s="1"/>
  <c r="T127" i="58"/>
  <c r="T134" i="59"/>
  <c r="R146" i="60"/>
  <c r="P138" i="61"/>
  <c r="P131" i="62"/>
  <c r="T127" i="63"/>
  <c r="T126" i="63" s="1"/>
  <c r="T127" i="64"/>
  <c r="T126" i="64"/>
  <c r="BK149" i="66"/>
  <c r="J149" i="66"/>
  <c r="J102" i="66" s="1"/>
  <c r="P185" i="67"/>
  <c r="P134" i="67"/>
  <c r="BK218" i="67"/>
  <c r="J218" i="67"/>
  <c r="J104" i="67"/>
  <c r="T218" i="67"/>
  <c r="P270" i="67"/>
  <c r="BK126" i="68"/>
  <c r="J126" i="68"/>
  <c r="J101" i="68"/>
  <c r="R175" i="2"/>
  <c r="R202" i="2"/>
  <c r="R218" i="3"/>
  <c r="R332" i="4"/>
  <c r="R632" i="4"/>
  <c r="R783" i="4"/>
  <c r="R791" i="4"/>
  <c r="P874" i="4"/>
  <c r="BK1096" i="4"/>
  <c r="J1096" i="4"/>
  <c r="J119" i="4"/>
  <c r="P1305" i="4"/>
  <c r="BK1381" i="4"/>
  <c r="J1381" i="4" s="1"/>
  <c r="J123" i="4" s="1"/>
  <c r="BK1491" i="4"/>
  <c r="J1491" i="4" s="1"/>
  <c r="J125" i="4"/>
  <c r="T1549" i="4"/>
  <c r="BK1652" i="4"/>
  <c r="J1652" i="4"/>
  <c r="J133" i="4" s="1"/>
  <c r="T134" i="5"/>
  <c r="T133" i="5"/>
  <c r="T132" i="5" s="1"/>
  <c r="R193" i="5"/>
  <c r="P304" i="5"/>
  <c r="BK128" i="6"/>
  <c r="BK127" i="6"/>
  <c r="BK126" i="6" s="1"/>
  <c r="J126" i="6" s="1"/>
  <c r="R194" i="7"/>
  <c r="R284" i="7"/>
  <c r="P328" i="7"/>
  <c r="P135" i="8"/>
  <c r="BK165" i="8"/>
  <c r="J165" i="8"/>
  <c r="J103" i="8" s="1"/>
  <c r="R195" i="8"/>
  <c r="P249" i="8"/>
  <c r="BK263" i="8"/>
  <c r="J263" i="8"/>
  <c r="J108" i="8"/>
  <c r="BK269" i="8"/>
  <c r="J269" i="8"/>
  <c r="J109" i="8" s="1"/>
  <c r="R137" i="10"/>
  <c r="P200" i="10"/>
  <c r="BK230" i="10"/>
  <c r="J230" i="10"/>
  <c r="J108" i="10" s="1"/>
  <c r="T237" i="10"/>
  <c r="T245" i="10"/>
  <c r="R128" i="11"/>
  <c r="R127" i="11"/>
  <c r="BK154" i="11"/>
  <c r="T129" i="12"/>
  <c r="T164" i="12"/>
  <c r="P127" i="13"/>
  <c r="P126" i="13" s="1"/>
  <c r="AU111" i="1" s="1"/>
  <c r="T127" i="14"/>
  <c r="T126" i="14" s="1"/>
  <c r="BK127" i="15"/>
  <c r="J127" i="15"/>
  <c r="J101" i="15" s="1"/>
  <c r="BK158" i="18"/>
  <c r="P172" i="18"/>
  <c r="BK164" i="19"/>
  <c r="J164" i="19"/>
  <c r="J103" i="19" s="1"/>
  <c r="BK185" i="19"/>
  <c r="J185" i="19"/>
  <c r="J105" i="19" s="1"/>
  <c r="T139" i="20"/>
  <c r="R128" i="21"/>
  <c r="R127" i="21" s="1"/>
  <c r="BK147" i="21"/>
  <c r="J147" i="21"/>
  <c r="J103" i="21" s="1"/>
  <c r="T145" i="22"/>
  <c r="P159" i="23"/>
  <c r="R176" i="23"/>
  <c r="R132" i="24"/>
  <c r="BK127" i="25"/>
  <c r="T173" i="26"/>
  <c r="T127" i="28"/>
  <c r="T126" i="28" s="1"/>
  <c r="BK129" i="29"/>
  <c r="J129" i="29" s="1"/>
  <c r="J101" i="29" s="1"/>
  <c r="BK162" i="29"/>
  <c r="J162" i="29" s="1"/>
  <c r="J103" i="29" s="1"/>
  <c r="P164" i="30"/>
  <c r="BK198" i="30"/>
  <c r="J198" i="30"/>
  <c r="J106" i="30" s="1"/>
  <c r="T129" i="32"/>
  <c r="T136" i="32"/>
  <c r="T132" i="33"/>
  <c r="P134" i="34"/>
  <c r="P126" i="35"/>
  <c r="P125" i="35" s="1"/>
  <c r="AU136" i="1" s="1"/>
  <c r="T138" i="36"/>
  <c r="BK131" i="38"/>
  <c r="J131" i="38"/>
  <c r="J101" i="38" s="1"/>
  <c r="BK179" i="38"/>
  <c r="J179" i="38"/>
  <c r="J104" i="38" s="1"/>
  <c r="BK131" i="39"/>
  <c r="J131" i="39" s="1"/>
  <c r="J101" i="39" s="1"/>
  <c r="T171" i="39"/>
  <c r="BK131" i="40"/>
  <c r="J131" i="40"/>
  <c r="J101" i="40"/>
  <c r="BK164" i="40"/>
  <c r="J164" i="40"/>
  <c r="J103" i="40" s="1"/>
  <c r="R165" i="41"/>
  <c r="P196" i="41"/>
  <c r="R135" i="42"/>
  <c r="P126" i="43"/>
  <c r="P125" i="43"/>
  <c r="AU146" i="1" s="1"/>
  <c r="BK131" i="44"/>
  <c r="BK162" i="44"/>
  <c r="J162" i="44"/>
  <c r="J103" i="44"/>
  <c r="P144" i="46"/>
  <c r="P143" i="46"/>
  <c r="R201" i="46"/>
  <c r="T213" i="46"/>
  <c r="R217" i="46"/>
  <c r="P284" i="46"/>
  <c r="T322" i="46"/>
  <c r="BK480" i="46"/>
  <c r="J480" i="46" s="1"/>
  <c r="J118" i="46" s="1"/>
  <c r="P139" i="47"/>
  <c r="P185" i="47"/>
  <c r="R254" i="47"/>
  <c r="P300" i="47"/>
  <c r="P141" i="48"/>
  <c r="P229" i="48"/>
  <c r="R267" i="48"/>
  <c r="R296" i="48"/>
  <c r="T134" i="49"/>
  <c r="T171" i="49"/>
  <c r="R212" i="49"/>
  <c r="BK229" i="49"/>
  <c r="J229" i="49"/>
  <c r="J108" i="49"/>
  <c r="BK147" i="50"/>
  <c r="T199" i="50"/>
  <c r="P236" i="50"/>
  <c r="P244" i="50"/>
  <c r="P140" i="51"/>
  <c r="P182" i="51"/>
  <c r="BK164" i="52"/>
  <c r="J164" i="52"/>
  <c r="J102" i="52"/>
  <c r="R151" i="53"/>
  <c r="R127" i="54"/>
  <c r="R126" i="54" s="1"/>
  <c r="T137" i="56"/>
  <c r="T127" i="57"/>
  <c r="T135" i="58"/>
  <c r="BK134" i="59"/>
  <c r="J134" i="59" s="1"/>
  <c r="J102" i="59" s="1"/>
  <c r="R128" i="60"/>
  <c r="R127" i="60" s="1"/>
  <c r="T150" i="60"/>
  <c r="R128" i="61"/>
  <c r="R127" i="61"/>
  <c r="T127" i="62"/>
  <c r="T126" i="62"/>
  <c r="P127" i="63"/>
  <c r="P126" i="63"/>
  <c r="AU172" i="1" s="1"/>
  <c r="R127" i="64"/>
  <c r="R126" i="64" s="1"/>
  <c r="T127" i="66"/>
  <c r="T126" i="66"/>
  <c r="R231" i="67"/>
  <c r="R291" i="67"/>
  <c r="R126" i="68"/>
  <c r="R125" i="68" s="1"/>
  <c r="BK125" i="69"/>
  <c r="J125" i="69" s="1"/>
  <c r="J98" i="69"/>
  <c r="R125" i="69"/>
  <c r="R124" i="69" s="1"/>
  <c r="R123" i="69" s="1"/>
  <c r="T138" i="69"/>
  <c r="P143" i="69"/>
  <c r="T143" i="69"/>
  <c r="R132" i="2"/>
  <c r="R131" i="2"/>
  <c r="R130" i="2" s="1"/>
  <c r="T194" i="2"/>
  <c r="BK218" i="3"/>
  <c r="J218" i="3"/>
  <c r="J104" i="3" s="1"/>
  <c r="P332" i="4"/>
  <c r="P632" i="4"/>
  <c r="P783" i="4"/>
  <c r="R795" i="4"/>
  <c r="R962" i="4"/>
  <c r="R1071" i="4"/>
  <c r="R1079" i="4"/>
  <c r="P1082" i="4"/>
  <c r="R1090" i="4"/>
  <c r="R1248" i="4"/>
  <c r="P1262" i="4"/>
  <c r="P1431" i="4"/>
  <c r="R1504" i="4"/>
  <c r="P1578" i="4"/>
  <c r="T1581" i="4"/>
  <c r="R1623" i="4"/>
  <c r="R1613" i="4"/>
  <c r="P134" i="5"/>
  <c r="BK193" i="5"/>
  <c r="J193" i="5" s="1"/>
  <c r="J103" i="5" s="1"/>
  <c r="R304" i="5"/>
  <c r="BK134" i="7"/>
  <c r="J134" i="7"/>
  <c r="J101" i="7" s="1"/>
  <c r="BK139" i="7"/>
  <c r="J139" i="7" s="1"/>
  <c r="J102" i="7" s="1"/>
  <c r="T146" i="7"/>
  <c r="P284" i="7"/>
  <c r="R328" i="7"/>
  <c r="R148" i="8"/>
  <c r="R212" i="8"/>
  <c r="P256" i="8"/>
  <c r="T278" i="8"/>
  <c r="T147" i="10"/>
  <c r="T136" i="10" s="1"/>
  <c r="R200" i="10"/>
  <c r="R245" i="10"/>
  <c r="P128" i="11"/>
  <c r="P127" i="11" s="1"/>
  <c r="AU109" i="1" s="1"/>
  <c r="T154" i="11"/>
  <c r="T142" i="12"/>
  <c r="T181" i="12"/>
  <c r="T127" i="13"/>
  <c r="T126" i="13"/>
  <c r="R138" i="14"/>
  <c r="P127" i="15"/>
  <c r="P126" i="15"/>
  <c r="AU113" i="1" s="1"/>
  <c r="BK127" i="16"/>
  <c r="J127" i="16"/>
  <c r="J101" i="16"/>
  <c r="T130" i="18"/>
  <c r="T129" i="18"/>
  <c r="P148" i="18"/>
  <c r="T178" i="18"/>
  <c r="P164" i="19"/>
  <c r="R185" i="19"/>
  <c r="T127" i="20"/>
  <c r="T126" i="20"/>
  <c r="P141" i="21"/>
  <c r="R128" i="22"/>
  <c r="R127" i="22" s="1"/>
  <c r="R145" i="22"/>
  <c r="T132" i="23"/>
  <c r="T159" i="23"/>
  <c r="T131" i="23" s="1"/>
  <c r="T176" i="23"/>
  <c r="P132" i="24"/>
  <c r="BK134" i="25"/>
  <c r="J134" i="25" s="1"/>
  <c r="J102" i="25"/>
  <c r="BK173" i="26"/>
  <c r="J173" i="26"/>
  <c r="J102" i="26" s="1"/>
  <c r="BK126" i="27"/>
  <c r="BK125" i="27"/>
  <c r="J125" i="27"/>
  <c r="J100" i="27" s="1"/>
  <c r="P164" i="28"/>
  <c r="T129" i="29"/>
  <c r="P162" i="29"/>
  <c r="T135" i="30"/>
  <c r="T134" i="30" s="1"/>
  <c r="T133" i="30" s="1"/>
  <c r="T183" i="30"/>
  <c r="P198" i="30"/>
  <c r="P133" i="32"/>
  <c r="T142" i="32"/>
  <c r="R132" i="33"/>
  <c r="T134" i="34"/>
  <c r="T133" i="36"/>
  <c r="T128" i="36"/>
  <c r="BK126" i="37"/>
  <c r="J126" i="37" s="1"/>
  <c r="J101" i="37"/>
  <c r="T131" i="38"/>
  <c r="P162" i="38"/>
  <c r="P162" i="39"/>
  <c r="P169" i="40"/>
  <c r="R133" i="41"/>
  <c r="R161" i="41"/>
  <c r="R202" i="41"/>
  <c r="R131" i="42"/>
  <c r="R128" i="42"/>
  <c r="P141" i="42"/>
  <c r="T131" i="44"/>
  <c r="T130" i="44" s="1"/>
  <c r="T162" i="44"/>
  <c r="T232" i="46"/>
  <c r="T216" i="46" s="1"/>
  <c r="P304" i="46"/>
  <c r="P352" i="46"/>
  <c r="P411" i="46"/>
  <c r="P419" i="46"/>
  <c r="P452" i="46"/>
  <c r="BK467" i="46"/>
  <c r="J467" i="46"/>
  <c r="J117" i="46" s="1"/>
  <c r="P133" i="47"/>
  <c r="P132" i="47"/>
  <c r="AU154" i="1" s="1"/>
  <c r="T159" i="47"/>
  <c r="T208" i="47"/>
  <c r="T308" i="47"/>
  <c r="P132" i="48"/>
  <c r="P175" i="48"/>
  <c r="P278" i="48"/>
  <c r="P143" i="49"/>
  <c r="T155" i="49"/>
  <c r="P200" i="49"/>
  <c r="R232" i="49"/>
  <c r="P147" i="50"/>
  <c r="P184" i="50"/>
  <c r="P136" i="50" s="1"/>
  <c r="AU157" i="1" s="1"/>
  <c r="BK192" i="50"/>
  <c r="J192" i="50"/>
  <c r="J104" i="50" s="1"/>
  <c r="P223" i="50"/>
  <c r="R236" i="50"/>
  <c r="T244" i="50"/>
  <c r="BK129" i="51"/>
  <c r="J129" i="51"/>
  <c r="J101" i="51"/>
  <c r="P165" i="51"/>
  <c r="R164" i="52"/>
  <c r="BK127" i="53"/>
  <c r="J127" i="53" s="1"/>
  <c r="J101" i="53" s="1"/>
  <c r="P127" i="55"/>
  <c r="P126" i="55"/>
  <c r="AU163" i="1"/>
  <c r="BK137" i="56"/>
  <c r="J137" i="56"/>
  <c r="J102" i="56" s="1"/>
  <c r="T132" i="57"/>
  <c r="P127" i="58"/>
  <c r="P126" i="58" s="1"/>
  <c r="AU167" i="1" s="1"/>
  <c r="R127" i="59"/>
  <c r="R126" i="59"/>
  <c r="P150" i="60"/>
  <c r="T128" i="61"/>
  <c r="T127" i="61" s="1"/>
  <c r="R127" i="62"/>
  <c r="R126" i="62" s="1"/>
  <c r="BK127" i="63"/>
  <c r="BK126" i="63" s="1"/>
  <c r="J126" i="63" s="1"/>
  <c r="J100" i="63" s="1"/>
  <c r="P130" i="64"/>
  <c r="R149" i="66"/>
  <c r="BK231" i="67"/>
  <c r="J231" i="67" s="1"/>
  <c r="J105" i="67" s="1"/>
  <c r="T270" i="67"/>
  <c r="P126" i="68"/>
  <c r="P125" i="68" s="1"/>
  <c r="AU178" i="1" s="1"/>
  <c r="BK228" i="10"/>
  <c r="J228" i="10"/>
  <c r="J107" i="10" s="1"/>
  <c r="BK207" i="30"/>
  <c r="BK128" i="45"/>
  <c r="J128" i="45" s="1"/>
  <c r="J102" i="45" s="1"/>
  <c r="BK149" i="16"/>
  <c r="J149" i="16" s="1"/>
  <c r="J102" i="16"/>
  <c r="BK194" i="30"/>
  <c r="J194" i="30"/>
  <c r="J105" i="30" s="1"/>
  <c r="BK203" i="30"/>
  <c r="J203" i="30" s="1"/>
  <c r="J108" i="30" s="1"/>
  <c r="BK126" i="31"/>
  <c r="J126" i="31"/>
  <c r="J101" i="31"/>
  <c r="BK131" i="36"/>
  <c r="J131" i="36"/>
  <c r="J102" i="36" s="1"/>
  <c r="BK227" i="49"/>
  <c r="J227" i="49"/>
  <c r="J107" i="49" s="1"/>
  <c r="BK227" i="50"/>
  <c r="J227" i="50" s="1"/>
  <c r="J107" i="50" s="1"/>
  <c r="BK159" i="39"/>
  <c r="J159" i="39"/>
  <c r="J102" i="39" s="1"/>
  <c r="BK136" i="61"/>
  <c r="J136" i="61" s="1"/>
  <c r="J102" i="61"/>
  <c r="BK265" i="67"/>
  <c r="J265" i="67" s="1"/>
  <c r="J106" i="67" s="1"/>
  <c r="BK149" i="17"/>
  <c r="J149" i="17" s="1"/>
  <c r="J102" i="17"/>
  <c r="BK159" i="38"/>
  <c r="J159" i="38"/>
  <c r="J102" i="38"/>
  <c r="BK215" i="40"/>
  <c r="J215" i="40" s="1"/>
  <c r="J105" i="40" s="1"/>
  <c r="BK158" i="41"/>
  <c r="J158" i="41"/>
  <c r="J102" i="41" s="1"/>
  <c r="BK193" i="41"/>
  <c r="J193" i="41" s="1"/>
  <c r="J105" i="41" s="1"/>
  <c r="BK185" i="44"/>
  <c r="J185" i="44" s="1"/>
  <c r="J105" i="44" s="1"/>
  <c r="BK149" i="55"/>
  <c r="J149" i="55" s="1"/>
  <c r="J102" i="55"/>
  <c r="BK151" i="69"/>
  <c r="J151" i="69"/>
  <c r="J103" i="69" s="1"/>
  <c r="BK170" i="2"/>
  <c r="J170" i="2" s="1"/>
  <c r="J103" i="2" s="1"/>
  <c r="BK129" i="36"/>
  <c r="J129" i="36"/>
  <c r="J101" i="36" s="1"/>
  <c r="BK129" i="42"/>
  <c r="J129" i="42"/>
  <c r="J101" i="42" s="1"/>
  <c r="BK446" i="46"/>
  <c r="J446" i="46" s="1"/>
  <c r="J114" i="46" s="1"/>
  <c r="BK148" i="69"/>
  <c r="J148" i="69"/>
  <c r="J102" i="69" s="1"/>
  <c r="BK183" i="15"/>
  <c r="J183" i="15" s="1"/>
  <c r="J102" i="15"/>
  <c r="BK180" i="23"/>
  <c r="J180" i="23" s="1"/>
  <c r="J106" i="23" s="1"/>
  <c r="BK185" i="39"/>
  <c r="J185" i="39" s="1"/>
  <c r="J105" i="39"/>
  <c r="BK156" i="54"/>
  <c r="BK316" i="5"/>
  <c r="BK315" i="5" s="1"/>
  <c r="J315" i="5" s="1"/>
  <c r="J107" i="5" s="1"/>
  <c r="BK161" i="40"/>
  <c r="J161" i="40" s="1"/>
  <c r="J102" i="40" s="1"/>
  <c r="BK209" i="41"/>
  <c r="J209" i="41"/>
  <c r="J108" i="41"/>
  <c r="BK159" i="44"/>
  <c r="J159" i="44" s="1"/>
  <c r="J102" i="44" s="1"/>
  <c r="BK134" i="67"/>
  <c r="BK133" i="67" s="1"/>
  <c r="BK135" i="69"/>
  <c r="J135" i="69"/>
  <c r="J99" i="69" s="1"/>
  <c r="BK201" i="38"/>
  <c r="J201" i="38" s="1"/>
  <c r="J105" i="38" s="1"/>
  <c r="E113" i="69"/>
  <c r="J120" i="69"/>
  <c r="BE128" i="69"/>
  <c r="J117" i="69"/>
  <c r="F120" i="69"/>
  <c r="BE141" i="69"/>
  <c r="BE146" i="69"/>
  <c r="BE129" i="69"/>
  <c r="BK125" i="68"/>
  <c r="J125" i="68"/>
  <c r="BE133" i="69"/>
  <c r="BE126" i="69"/>
  <c r="BE131" i="69"/>
  <c r="BE136" i="69"/>
  <c r="BE139" i="69"/>
  <c r="BE144" i="69"/>
  <c r="BE149" i="69"/>
  <c r="BE152" i="69"/>
  <c r="J93" i="68"/>
  <c r="E111" i="68"/>
  <c r="F121" i="68"/>
  <c r="BE127" i="68"/>
  <c r="BE129" i="68"/>
  <c r="BE139" i="68"/>
  <c r="BE193" i="68"/>
  <c r="BE199" i="68"/>
  <c r="BE206" i="68"/>
  <c r="BE211" i="68"/>
  <c r="BE221" i="68"/>
  <c r="BE222" i="68"/>
  <c r="BE224" i="68"/>
  <c r="J95" i="68"/>
  <c r="F122" i="68"/>
  <c r="BE164" i="68"/>
  <c r="BE166" i="68"/>
  <c r="BE187" i="68"/>
  <c r="BE213" i="68"/>
  <c r="BE135" i="68"/>
  <c r="BE141" i="68"/>
  <c r="BE146" i="68"/>
  <c r="BE176" i="68"/>
  <c r="BE184" i="68"/>
  <c r="BE200" i="68"/>
  <c r="BE208" i="68"/>
  <c r="BE210" i="68"/>
  <c r="J134" i="67"/>
  <c r="J102" i="67" s="1"/>
  <c r="BE143" i="68"/>
  <c r="BE178" i="68"/>
  <c r="BE182" i="68"/>
  <c r="BE188" i="68"/>
  <c r="BE191" i="68"/>
  <c r="BE219" i="68"/>
  <c r="BE220" i="68"/>
  <c r="BE137" i="68"/>
  <c r="BE148" i="68"/>
  <c r="BE150" i="68"/>
  <c r="BE154" i="68"/>
  <c r="BE156" i="68"/>
  <c r="BE158" i="68"/>
  <c r="BE180" i="68"/>
  <c r="BE195" i="68"/>
  <c r="BE197" i="68"/>
  <c r="BE203" i="68"/>
  <c r="BE205" i="68"/>
  <c r="BE214" i="68"/>
  <c r="BE215" i="68"/>
  <c r="BE217" i="68"/>
  <c r="J122" i="68"/>
  <c r="BE145" i="68"/>
  <c r="BE152" i="68"/>
  <c r="BE168" i="68"/>
  <c r="BE170" i="68"/>
  <c r="BE172" i="68"/>
  <c r="BE174" i="68"/>
  <c r="BE186" i="68"/>
  <c r="BE189" i="68"/>
  <c r="BE131" i="68"/>
  <c r="BE133" i="68"/>
  <c r="BE201" i="68"/>
  <c r="BE204" i="68"/>
  <c r="BE207" i="68"/>
  <c r="BE216" i="68"/>
  <c r="BE223" i="68"/>
  <c r="BE160" i="68"/>
  <c r="BE162" i="68"/>
  <c r="BE135" i="67"/>
  <c r="BE161" i="67"/>
  <c r="BE192" i="67"/>
  <c r="BE199" i="67"/>
  <c r="BE247" i="67"/>
  <c r="BE266" i="67"/>
  <c r="BE275" i="67"/>
  <c r="BE294" i="67"/>
  <c r="E85" i="67"/>
  <c r="J96" i="67"/>
  <c r="BE171" i="67"/>
  <c r="BE177" i="67"/>
  <c r="BE210" i="67"/>
  <c r="BE235" i="67"/>
  <c r="BE284" i="67"/>
  <c r="BE156" i="67"/>
  <c r="BE166" i="67"/>
  <c r="BE167" i="67"/>
  <c r="BE201" i="67"/>
  <c r="BE243" i="67"/>
  <c r="BE272" i="67"/>
  <c r="BE277" i="67"/>
  <c r="BE287" i="67"/>
  <c r="F96" i="67"/>
  <c r="BE139" i="67"/>
  <c r="BE143" i="67"/>
  <c r="BE158" i="67"/>
  <c r="BE189" i="67"/>
  <c r="BE232" i="67"/>
  <c r="BE292" i="67"/>
  <c r="J93" i="67"/>
  <c r="BE147" i="67"/>
  <c r="BE168" i="67"/>
  <c r="BE182" i="67"/>
  <c r="BE213" i="67"/>
  <c r="BE222" i="67"/>
  <c r="BE250" i="67"/>
  <c r="BE256" i="67"/>
  <c r="BE259" i="67"/>
  <c r="BE262" i="67"/>
  <c r="BK126" i="66"/>
  <c r="J126" i="66"/>
  <c r="BE207" i="67"/>
  <c r="BE227" i="67"/>
  <c r="BE281" i="67"/>
  <c r="BE150" i="67"/>
  <c r="BE196" i="67"/>
  <c r="BE204" i="67"/>
  <c r="BE253" i="67"/>
  <c r="BE271" i="67"/>
  <c r="BE163" i="67"/>
  <c r="BE186" i="67"/>
  <c r="BE195" i="67"/>
  <c r="BE216" i="67"/>
  <c r="BE219" i="67"/>
  <c r="BE225" i="67"/>
  <c r="BE239" i="67"/>
  <c r="BE264" i="67"/>
  <c r="BE274" i="67"/>
  <c r="BE278" i="67"/>
  <c r="BE280" i="67"/>
  <c r="J93" i="66"/>
  <c r="F122" i="66"/>
  <c r="BE131" i="66"/>
  <c r="BE132" i="66"/>
  <c r="BE133" i="66"/>
  <c r="BE143" i="66"/>
  <c r="BE144" i="66"/>
  <c r="BE147" i="66"/>
  <c r="BE150" i="66"/>
  <c r="J95" i="66"/>
  <c r="F123" i="66"/>
  <c r="BE128" i="66"/>
  <c r="BE134" i="66"/>
  <c r="BE145" i="66"/>
  <c r="BE154" i="66"/>
  <c r="BK125" i="65"/>
  <c r="J125" i="65" s="1"/>
  <c r="J100" i="65" s="1"/>
  <c r="BE129" i="66"/>
  <c r="BE136" i="66"/>
  <c r="BE140" i="66"/>
  <c r="E85" i="66"/>
  <c r="BE135" i="66"/>
  <c r="BE137" i="66"/>
  <c r="BE138" i="66"/>
  <c r="BE141" i="66"/>
  <c r="BE151" i="66"/>
  <c r="J123" i="66"/>
  <c r="BE139" i="66"/>
  <c r="BE148" i="66"/>
  <c r="BE152" i="66"/>
  <c r="BE153" i="66"/>
  <c r="BE155" i="66"/>
  <c r="BE130" i="66"/>
  <c r="BE142" i="66"/>
  <c r="BE146" i="66"/>
  <c r="J127" i="64"/>
  <c r="J101" i="64"/>
  <c r="BE128" i="65"/>
  <c r="J119" i="65"/>
  <c r="BE127" i="65"/>
  <c r="E85" i="65"/>
  <c r="F96" i="65"/>
  <c r="J96" i="65"/>
  <c r="E85" i="64"/>
  <c r="J96" i="64"/>
  <c r="BE128" i="64"/>
  <c r="BE129" i="64"/>
  <c r="J127" i="63"/>
  <c r="J101" i="63" s="1"/>
  <c r="J95" i="64"/>
  <c r="J120" i="64"/>
  <c r="F95" i="64"/>
  <c r="BE131" i="64"/>
  <c r="F96" i="64"/>
  <c r="BE133" i="64"/>
  <c r="BE132" i="64"/>
  <c r="E85" i="63"/>
  <c r="BE128" i="63"/>
  <c r="J95" i="63"/>
  <c r="F95" i="63"/>
  <c r="J123" i="63"/>
  <c r="BE129" i="63"/>
  <c r="BK126" i="62"/>
  <c r="J126" i="62" s="1"/>
  <c r="BE133" i="63"/>
  <c r="BE134" i="63"/>
  <c r="J120" i="63"/>
  <c r="BE132" i="63"/>
  <c r="F96" i="63"/>
  <c r="BE130" i="63"/>
  <c r="J96" i="62"/>
  <c r="J128" i="61"/>
  <c r="J101" i="61" s="1"/>
  <c r="E85" i="62"/>
  <c r="F123" i="62"/>
  <c r="F95" i="62"/>
  <c r="BE133" i="62"/>
  <c r="BE134" i="62"/>
  <c r="J93" i="62"/>
  <c r="BE128" i="62"/>
  <c r="J95" i="62"/>
  <c r="BE129" i="62"/>
  <c r="BE130" i="62"/>
  <c r="BE132" i="62"/>
  <c r="BE135" i="62"/>
  <c r="F95" i="61"/>
  <c r="J95" i="61"/>
  <c r="BE129" i="61"/>
  <c r="BE133" i="61"/>
  <c r="J121" i="61"/>
  <c r="BE134" i="61"/>
  <c r="F96" i="61"/>
  <c r="J124" i="61"/>
  <c r="BK127" i="60"/>
  <c r="J127" i="60"/>
  <c r="E85" i="61"/>
  <c r="BE130" i="61"/>
  <c r="BE131" i="61"/>
  <c r="BE137" i="61"/>
  <c r="BE135" i="61"/>
  <c r="BE141" i="61"/>
  <c r="BE132" i="61"/>
  <c r="BE139" i="61"/>
  <c r="BE140" i="61"/>
  <c r="J95" i="60"/>
  <c r="J121" i="60"/>
  <c r="BE144" i="60"/>
  <c r="F96" i="60"/>
  <c r="BE133" i="60"/>
  <c r="J96" i="60"/>
  <c r="BE134" i="60"/>
  <c r="BE139" i="60"/>
  <c r="BE136" i="60"/>
  <c r="BE147" i="60"/>
  <c r="BE149" i="60"/>
  <c r="BE151" i="60"/>
  <c r="BE154" i="60"/>
  <c r="J127" i="59"/>
  <c r="J101" i="59"/>
  <c r="E113" i="60"/>
  <c r="BE129" i="60"/>
  <c r="BE138" i="60"/>
  <c r="BE141" i="60"/>
  <c r="BE142" i="60"/>
  <c r="BE155" i="60"/>
  <c r="BE137" i="60"/>
  <c r="BE145" i="60"/>
  <c r="BE152" i="60"/>
  <c r="BE153" i="60"/>
  <c r="F95" i="60"/>
  <c r="BE130" i="60"/>
  <c r="BE132" i="60"/>
  <c r="BE135" i="60"/>
  <c r="BE140" i="60"/>
  <c r="BE143" i="60"/>
  <c r="BE148" i="60"/>
  <c r="E85" i="59"/>
  <c r="F95" i="59"/>
  <c r="F123" i="59"/>
  <c r="BE130" i="59"/>
  <c r="BE131" i="59"/>
  <c r="BE132" i="59"/>
  <c r="BE133" i="59"/>
  <c r="BK126" i="58"/>
  <c r="J126" i="58" s="1"/>
  <c r="J100" i="58" s="1"/>
  <c r="J95" i="59"/>
  <c r="BE128" i="59"/>
  <c r="BE129" i="59"/>
  <c r="J120" i="59"/>
  <c r="J123" i="59"/>
  <c r="BE135" i="59"/>
  <c r="BE137" i="59"/>
  <c r="BE138" i="59"/>
  <c r="BE136" i="59"/>
  <c r="F96" i="58"/>
  <c r="J123" i="58"/>
  <c r="BK126" i="57"/>
  <c r="J126" i="57"/>
  <c r="J100" i="57" s="1"/>
  <c r="J95" i="58"/>
  <c r="BE129" i="58"/>
  <c r="F122" i="58"/>
  <c r="BE132" i="58"/>
  <c r="J120" i="58"/>
  <c r="BE128" i="58"/>
  <c r="BE138" i="58"/>
  <c r="BE139" i="58"/>
  <c r="BE140" i="58"/>
  <c r="BE131" i="58"/>
  <c r="BE136" i="58"/>
  <c r="BE133" i="58"/>
  <c r="BE141" i="58"/>
  <c r="E85" i="58"/>
  <c r="BE130" i="58"/>
  <c r="BE137" i="58"/>
  <c r="BE133" i="57"/>
  <c r="BE134" i="57"/>
  <c r="BE136" i="57"/>
  <c r="F96" i="57"/>
  <c r="BE140" i="57"/>
  <c r="J93" i="57"/>
  <c r="J122" i="57"/>
  <c r="BE130" i="57"/>
  <c r="BE131" i="57"/>
  <c r="BE138" i="57"/>
  <c r="E85" i="57"/>
  <c r="F95" i="57"/>
  <c r="BK126" i="56"/>
  <c r="J126" i="56" s="1"/>
  <c r="J100" i="56" s="1"/>
  <c r="J96" i="57"/>
  <c r="BE137" i="57"/>
  <c r="BE128" i="57"/>
  <c r="BE129" i="57"/>
  <c r="BE139" i="57"/>
  <c r="BE135" i="57"/>
  <c r="BE141" i="57"/>
  <c r="E85" i="56"/>
  <c r="J122" i="56"/>
  <c r="F96" i="56"/>
  <c r="BE143" i="56"/>
  <c r="BE144" i="56"/>
  <c r="F95" i="56"/>
  <c r="J123" i="56"/>
  <c r="J93" i="56"/>
  <c r="BE131" i="56"/>
  <c r="BE140" i="56"/>
  <c r="BE141" i="56"/>
  <c r="BE133" i="56"/>
  <c r="BE134" i="56"/>
  <c r="BE135" i="56"/>
  <c r="BE145" i="56"/>
  <c r="BK126" i="55"/>
  <c r="J126" i="55"/>
  <c r="BE136" i="56"/>
  <c r="BE138" i="56"/>
  <c r="BE139" i="56"/>
  <c r="BE128" i="56"/>
  <c r="BE129" i="56"/>
  <c r="BE130" i="56"/>
  <c r="BE132" i="56"/>
  <c r="BE142" i="56"/>
  <c r="F122" i="55"/>
  <c r="BE138" i="55"/>
  <c r="BE141" i="55"/>
  <c r="J96" i="55"/>
  <c r="J122" i="55"/>
  <c r="BE133" i="55"/>
  <c r="BE144" i="55"/>
  <c r="BE128" i="55"/>
  <c r="BE136" i="55"/>
  <c r="BE142" i="55"/>
  <c r="J93" i="55"/>
  <c r="E112" i="55"/>
  <c r="BE131" i="55"/>
  <c r="BE135" i="55"/>
  <c r="BE145" i="55"/>
  <c r="BE137" i="55"/>
  <c r="BE139" i="55"/>
  <c r="BE146" i="55"/>
  <c r="BE147" i="55"/>
  <c r="BE148" i="55"/>
  <c r="F96" i="55"/>
  <c r="BE129" i="55"/>
  <c r="BE130" i="55"/>
  <c r="BE134" i="55"/>
  <c r="BE150" i="55"/>
  <c r="BE140" i="55"/>
  <c r="BE132" i="55"/>
  <c r="BE143" i="55"/>
  <c r="E85" i="54"/>
  <c r="J93" i="54"/>
  <c r="BE128" i="54"/>
  <c r="BE129" i="54"/>
  <c r="BE136" i="54"/>
  <c r="BE140" i="54"/>
  <c r="BE149" i="54"/>
  <c r="J123" i="54"/>
  <c r="BE131" i="54"/>
  <c r="BE138" i="54"/>
  <c r="BE146" i="54"/>
  <c r="BK126" i="53"/>
  <c r="J126" i="53" s="1"/>
  <c r="J95" i="54"/>
  <c r="BE145" i="54"/>
  <c r="BE134" i="54"/>
  <c r="BE135" i="54"/>
  <c r="BE154" i="54"/>
  <c r="BE155" i="54"/>
  <c r="BE142" i="54"/>
  <c r="BE152" i="54"/>
  <c r="BE153" i="54"/>
  <c r="BE157" i="54"/>
  <c r="F96" i="54"/>
  <c r="BE144" i="54"/>
  <c r="BE147" i="54"/>
  <c r="BE148" i="54"/>
  <c r="BE151" i="54"/>
  <c r="F95" i="54"/>
  <c r="BE139" i="54"/>
  <c r="BE141" i="54"/>
  <c r="BE130" i="54"/>
  <c r="BE132" i="54"/>
  <c r="BE133" i="54"/>
  <c r="BE137" i="54"/>
  <c r="BE143" i="54"/>
  <c r="BE150" i="54"/>
  <c r="E112" i="53"/>
  <c r="J123" i="53"/>
  <c r="BE140" i="53"/>
  <c r="F96" i="53"/>
  <c r="J122" i="53"/>
  <c r="BE135" i="53"/>
  <c r="BE136" i="53"/>
  <c r="BE138" i="53"/>
  <c r="BE153" i="53"/>
  <c r="F95" i="53"/>
  <c r="BE141" i="53"/>
  <c r="BE146" i="53"/>
  <c r="BE149" i="53"/>
  <c r="BE128" i="53"/>
  <c r="BE137" i="53"/>
  <c r="BK126" i="52"/>
  <c r="J126" i="52"/>
  <c r="J100" i="52"/>
  <c r="BE139" i="53"/>
  <c r="BE145" i="53"/>
  <c r="BE154" i="53"/>
  <c r="J93" i="53"/>
  <c r="BE129" i="53"/>
  <c r="BE130" i="53"/>
  <c r="BE131" i="53"/>
  <c r="BE132" i="53"/>
  <c r="BE133" i="53"/>
  <c r="BE134" i="53"/>
  <c r="BE142" i="53"/>
  <c r="BE143" i="53"/>
  <c r="BE144" i="53"/>
  <c r="BE148" i="53"/>
  <c r="BE150" i="53"/>
  <c r="BE152" i="53"/>
  <c r="BE147" i="53"/>
  <c r="BK128" i="51"/>
  <c r="J128" i="51" s="1"/>
  <c r="F95" i="52"/>
  <c r="J123" i="52"/>
  <c r="BE143" i="52"/>
  <c r="BE146" i="52"/>
  <c r="BE149" i="52"/>
  <c r="BE151" i="52"/>
  <c r="BE159" i="52"/>
  <c r="E85" i="52"/>
  <c r="F96" i="52"/>
  <c r="BE153" i="52"/>
  <c r="BE155" i="52"/>
  <c r="BE157" i="52"/>
  <c r="BE163" i="52"/>
  <c r="J122" i="52"/>
  <c r="BE133" i="52"/>
  <c r="BE144" i="52"/>
  <c r="BE161" i="52"/>
  <c r="BE165" i="52"/>
  <c r="J120" i="52"/>
  <c r="BE137" i="52"/>
  <c r="BE138" i="52"/>
  <c r="BE141" i="52"/>
  <c r="BE142" i="52"/>
  <c r="BE147" i="52"/>
  <c r="BE148" i="52"/>
  <c r="BE152" i="52"/>
  <c r="BE166" i="52"/>
  <c r="BE136" i="52"/>
  <c r="BE156" i="52"/>
  <c r="BE158" i="52"/>
  <c r="BE160" i="52"/>
  <c r="BE167" i="52"/>
  <c r="BE130" i="52"/>
  <c r="BE132" i="52"/>
  <c r="BE139" i="52"/>
  <c r="BE145" i="52"/>
  <c r="BE150" i="52"/>
  <c r="BE131" i="52"/>
  <c r="BE135" i="52"/>
  <c r="BE140" i="52"/>
  <c r="BE128" i="52"/>
  <c r="BE134" i="52"/>
  <c r="BE162" i="52"/>
  <c r="E114" i="51"/>
  <c r="BE141" i="51"/>
  <c r="BE144" i="51"/>
  <c r="BE146" i="51"/>
  <c r="BE152" i="51"/>
  <c r="BE154" i="51"/>
  <c r="BE159" i="51"/>
  <c r="BE162" i="51"/>
  <c r="BE164" i="51"/>
  <c r="BE179" i="51"/>
  <c r="BE184" i="51"/>
  <c r="J122" i="51"/>
  <c r="BE131" i="51"/>
  <c r="BE136" i="51"/>
  <c r="BE139" i="51"/>
  <c r="BE153" i="51"/>
  <c r="BE160" i="51"/>
  <c r="BE169" i="51"/>
  <c r="BE173" i="51"/>
  <c r="J95" i="51"/>
  <c r="J125" i="51"/>
  <c r="BE147" i="51"/>
  <c r="BE149" i="51"/>
  <c r="BE166" i="51"/>
  <c r="BE167" i="51"/>
  <c r="BE174" i="51"/>
  <c r="BE181" i="51"/>
  <c r="BE183" i="51"/>
  <c r="BE186" i="51"/>
  <c r="F96" i="51"/>
  <c r="BE150" i="51"/>
  <c r="BE151" i="51"/>
  <c r="BE158" i="51"/>
  <c r="BE161" i="51"/>
  <c r="BE175" i="51"/>
  <c r="F95" i="51"/>
  <c r="BE142" i="51"/>
  <c r="BE143" i="51"/>
  <c r="BE148" i="51"/>
  <c r="BE156" i="51"/>
  <c r="BE157" i="51"/>
  <c r="BE163" i="51"/>
  <c r="BE177" i="51"/>
  <c r="BE178" i="51"/>
  <c r="BE133" i="51"/>
  <c r="BE134" i="51"/>
  <c r="BE135" i="51"/>
  <c r="BE145" i="51"/>
  <c r="BE155" i="51"/>
  <c r="BE168" i="51"/>
  <c r="BE176" i="51"/>
  <c r="BE189" i="51"/>
  <c r="J147" i="50"/>
  <c r="J102" i="50" s="1"/>
  <c r="BE130" i="51"/>
  <c r="BE137" i="51"/>
  <c r="BE185" i="51"/>
  <c r="BE132" i="51"/>
  <c r="BE138" i="51"/>
  <c r="BE170" i="51"/>
  <c r="BE171" i="51"/>
  <c r="BE172" i="51"/>
  <c r="BE180" i="51"/>
  <c r="BE187" i="51"/>
  <c r="BE188" i="51"/>
  <c r="J96" i="50"/>
  <c r="J132" i="50"/>
  <c r="BE159" i="50"/>
  <c r="BE160" i="50"/>
  <c r="BE161" i="50"/>
  <c r="BE162" i="50"/>
  <c r="BE170" i="50"/>
  <c r="BE172" i="50"/>
  <c r="BE173" i="50"/>
  <c r="BE181" i="50"/>
  <c r="BE185" i="50"/>
  <c r="BE189" i="50"/>
  <c r="BE195" i="50"/>
  <c r="BE201" i="50"/>
  <c r="BE210" i="50"/>
  <c r="BE212" i="50"/>
  <c r="BE217" i="50"/>
  <c r="BE224" i="50"/>
  <c r="BE234" i="50"/>
  <c r="BE237" i="50"/>
  <c r="BE242" i="50"/>
  <c r="BE245" i="50"/>
  <c r="BE252" i="50"/>
  <c r="BE255" i="50"/>
  <c r="F95" i="50"/>
  <c r="BE140" i="50"/>
  <c r="BE157" i="50"/>
  <c r="BE177" i="50"/>
  <c r="BE206" i="50"/>
  <c r="BE211" i="50"/>
  <c r="BE214" i="50"/>
  <c r="BE226" i="50"/>
  <c r="BE228" i="50"/>
  <c r="BE239" i="50"/>
  <c r="BE246" i="50"/>
  <c r="BE247" i="50"/>
  <c r="BE250" i="50"/>
  <c r="BE143" i="50"/>
  <c r="BE144" i="50"/>
  <c r="BE145" i="50"/>
  <c r="BE150" i="50"/>
  <c r="BE151" i="50"/>
  <c r="BE152" i="50"/>
  <c r="BE153" i="50"/>
  <c r="BE154" i="50"/>
  <c r="BE155" i="50"/>
  <c r="BE156" i="50"/>
  <c r="BE168" i="50"/>
  <c r="BE179" i="50"/>
  <c r="BE193" i="50"/>
  <c r="BE202" i="50"/>
  <c r="BE215" i="50"/>
  <c r="E85" i="50"/>
  <c r="F96" i="50"/>
  <c r="J130" i="50"/>
  <c r="BE138" i="50"/>
  <c r="BE139" i="50"/>
  <c r="BE146" i="50"/>
  <c r="BE148" i="50"/>
  <c r="BE149" i="50"/>
  <c r="BE174" i="50"/>
  <c r="BE197" i="50"/>
  <c r="BE207" i="50"/>
  <c r="BE213" i="50"/>
  <c r="BE216" i="50"/>
  <c r="BE225" i="50"/>
  <c r="BE230" i="50"/>
  <c r="BE231" i="50"/>
  <c r="BE232" i="50"/>
  <c r="BE235" i="50"/>
  <c r="BE238" i="50"/>
  <c r="BE241" i="50"/>
  <c r="BE243" i="50"/>
  <c r="BE248" i="50"/>
  <c r="BE142" i="50"/>
  <c r="BE163" i="50"/>
  <c r="BE164" i="50"/>
  <c r="BE175" i="50"/>
  <c r="BE183" i="50"/>
  <c r="BE221" i="50"/>
  <c r="BE254" i="50"/>
  <c r="BE141" i="50"/>
  <c r="BE158" i="50"/>
  <c r="BE171" i="50"/>
  <c r="BE188" i="50"/>
  <c r="BE190" i="50"/>
  <c r="BE205" i="50"/>
  <c r="BE222" i="50"/>
  <c r="BE233" i="50"/>
  <c r="BE249" i="50"/>
  <c r="BE178" i="50"/>
  <c r="BE180" i="50"/>
  <c r="BE182" i="50"/>
  <c r="BE186" i="50"/>
  <c r="BE187" i="50"/>
  <c r="BE191" i="50"/>
  <c r="BE203" i="50"/>
  <c r="BE204" i="50"/>
  <c r="BE209" i="50"/>
  <c r="BE219" i="50"/>
  <c r="BE220" i="50"/>
  <c r="BE251" i="50"/>
  <c r="BE166" i="50"/>
  <c r="BE176" i="50"/>
  <c r="BE200" i="50"/>
  <c r="BE208" i="50"/>
  <c r="BE218" i="50"/>
  <c r="BK131" i="48"/>
  <c r="J131" i="48" s="1"/>
  <c r="J100" i="48" s="1"/>
  <c r="BE135" i="49"/>
  <c r="BE144" i="49"/>
  <c r="BE168" i="49"/>
  <c r="BE172" i="49"/>
  <c r="BE183" i="49"/>
  <c r="BE193" i="49"/>
  <c r="BE206" i="49"/>
  <c r="BE208" i="49"/>
  <c r="BE214" i="49"/>
  <c r="BE224" i="49"/>
  <c r="J95" i="49"/>
  <c r="F129" i="49"/>
  <c r="BE137" i="49"/>
  <c r="BE147" i="49"/>
  <c r="BE157" i="49"/>
  <c r="BE162" i="49"/>
  <c r="BE176" i="49"/>
  <c r="BE177" i="49"/>
  <c r="BE178" i="49"/>
  <c r="BE184" i="49"/>
  <c r="BE186" i="49"/>
  <c r="BE187" i="49"/>
  <c r="BE188" i="49"/>
  <c r="BE189" i="49"/>
  <c r="BE204" i="49"/>
  <c r="BE216" i="49"/>
  <c r="BE236" i="49"/>
  <c r="BE244" i="49"/>
  <c r="J93" i="49"/>
  <c r="BE145" i="49"/>
  <c r="BE151" i="49"/>
  <c r="BE152" i="49"/>
  <c r="BE153" i="49"/>
  <c r="BE154" i="49"/>
  <c r="BE179" i="49"/>
  <c r="BE181" i="49"/>
  <c r="BE182" i="49"/>
  <c r="BE202" i="49"/>
  <c r="BE205" i="49"/>
  <c r="BE240" i="49"/>
  <c r="BE241" i="49"/>
  <c r="BE242" i="49"/>
  <c r="BE243" i="49"/>
  <c r="E119" i="49"/>
  <c r="F130" i="49"/>
  <c r="BE160" i="49"/>
  <c r="BE164" i="49"/>
  <c r="BE180" i="49"/>
  <c r="BE190" i="49"/>
  <c r="BE191" i="49"/>
  <c r="BE194" i="49"/>
  <c r="BE197" i="49"/>
  <c r="BE209" i="49"/>
  <c r="BE225" i="49"/>
  <c r="BE233" i="49"/>
  <c r="J130" i="49"/>
  <c r="BE150" i="49"/>
  <c r="BE158" i="49"/>
  <c r="BE163" i="49"/>
  <c r="BE165" i="49"/>
  <c r="BE167" i="49"/>
  <c r="BE199" i="49"/>
  <c r="BE201" i="49"/>
  <c r="BE226" i="49"/>
  <c r="BE228" i="49"/>
  <c r="BE234" i="49"/>
  <c r="BE235" i="49"/>
  <c r="BE245" i="49"/>
  <c r="BE247" i="49"/>
  <c r="BE139" i="49"/>
  <c r="BE140" i="49"/>
  <c r="BE159" i="49"/>
  <c r="BE161" i="49"/>
  <c r="BE173" i="49"/>
  <c r="BE192" i="49"/>
  <c r="BE207" i="49"/>
  <c r="BE210" i="49"/>
  <c r="BE215" i="49"/>
  <c r="BE230" i="49"/>
  <c r="BE231" i="49"/>
  <c r="BE238" i="49"/>
  <c r="BE239" i="49"/>
  <c r="BE136" i="49"/>
  <c r="BE146" i="49"/>
  <c r="BE148" i="49"/>
  <c r="BE149" i="49"/>
  <c r="BE156" i="49"/>
  <c r="BE166" i="49"/>
  <c r="BE169" i="49"/>
  <c r="BE174" i="49"/>
  <c r="BE185" i="49"/>
  <c r="BE195" i="49"/>
  <c r="BE196" i="49"/>
  <c r="BE198" i="49"/>
  <c r="BE203" i="49"/>
  <c r="BE211" i="49"/>
  <c r="BE213" i="49"/>
  <c r="BE219" i="49"/>
  <c r="BE222" i="49"/>
  <c r="BE223" i="49"/>
  <c r="BE246" i="49"/>
  <c r="BE138" i="49"/>
  <c r="BE141" i="49"/>
  <c r="BE142" i="49"/>
  <c r="BE170" i="49"/>
  <c r="BE175" i="49"/>
  <c r="BE217" i="49"/>
  <c r="BE218" i="49"/>
  <c r="BE220" i="49"/>
  <c r="BE221" i="49"/>
  <c r="BE237" i="49"/>
  <c r="E117" i="48"/>
  <c r="BE133" i="48"/>
  <c r="BE147" i="48"/>
  <c r="BE151" i="48"/>
  <c r="BE164" i="48"/>
  <c r="BE186" i="48"/>
  <c r="BE198" i="48"/>
  <c r="BE214" i="48"/>
  <c r="BE216" i="48"/>
  <c r="BE222" i="48"/>
  <c r="BE238" i="48"/>
  <c r="BE239" i="48"/>
  <c r="BE252" i="48"/>
  <c r="BE256" i="48"/>
  <c r="BE270" i="48"/>
  <c r="BE276" i="48"/>
  <c r="BE279" i="48"/>
  <c r="BE281" i="48"/>
  <c r="BE294" i="48"/>
  <c r="BE297" i="48"/>
  <c r="F95" i="48"/>
  <c r="BE135" i="48"/>
  <c r="BE150" i="48"/>
  <c r="BE156" i="48"/>
  <c r="BE182" i="48"/>
  <c r="BE202" i="48"/>
  <c r="BE212" i="48"/>
  <c r="BE231" i="48"/>
  <c r="BE240" i="48"/>
  <c r="BE246" i="48"/>
  <c r="BE253" i="48"/>
  <c r="BE255" i="48"/>
  <c r="BE264" i="48"/>
  <c r="BE149" i="48"/>
  <c r="BE162" i="48"/>
  <c r="BE166" i="48"/>
  <c r="BE170" i="48"/>
  <c r="BE178" i="48"/>
  <c r="BE184" i="48"/>
  <c r="BE203" i="48"/>
  <c r="BE204" i="48"/>
  <c r="BE209" i="48"/>
  <c r="BE218" i="48"/>
  <c r="BE243" i="48"/>
  <c r="BE254" i="48"/>
  <c r="BE259" i="48"/>
  <c r="BE268" i="48"/>
  <c r="BE287" i="48"/>
  <c r="BE289" i="48"/>
  <c r="J95" i="48"/>
  <c r="F128" i="48"/>
  <c r="BE143" i="48"/>
  <c r="BE194" i="48"/>
  <c r="BE226" i="48"/>
  <c r="BE234" i="48"/>
  <c r="BE291" i="48"/>
  <c r="J128" i="48"/>
  <c r="BE142" i="48"/>
  <c r="BE167" i="48"/>
  <c r="BE173" i="48"/>
  <c r="BE176" i="48"/>
  <c r="BE180" i="48"/>
  <c r="BE192" i="48"/>
  <c r="BE205" i="48"/>
  <c r="BE221" i="48"/>
  <c r="BE224" i="48"/>
  <c r="BE241" i="48"/>
  <c r="BE244" i="48"/>
  <c r="BE258" i="48"/>
  <c r="BK132" i="47"/>
  <c r="J132" i="47" s="1"/>
  <c r="BE152" i="48"/>
  <c r="BE168" i="48"/>
  <c r="BE188" i="48"/>
  <c r="BE190" i="48"/>
  <c r="BE196" i="48"/>
  <c r="BE232" i="48"/>
  <c r="BE235" i="48"/>
  <c r="BE260" i="48"/>
  <c r="BE261" i="48"/>
  <c r="BE263" i="48"/>
  <c r="BE265" i="48"/>
  <c r="BE272" i="48"/>
  <c r="BE274" i="48"/>
  <c r="BE275" i="48"/>
  <c r="BE283" i="48"/>
  <c r="BE285" i="48"/>
  <c r="BE293" i="48"/>
  <c r="J125" i="48"/>
  <c r="BE139" i="48"/>
  <c r="BE145" i="48"/>
  <c r="BE158" i="48"/>
  <c r="BE160" i="48"/>
  <c r="BE172" i="48"/>
  <c r="BE220" i="48"/>
  <c r="BE225" i="48"/>
  <c r="BE227" i="48"/>
  <c r="BE230" i="48"/>
  <c r="BE236" i="48"/>
  <c r="BE247" i="48"/>
  <c r="BE248" i="48"/>
  <c r="BE250" i="48"/>
  <c r="BE251" i="48"/>
  <c r="BE262" i="48"/>
  <c r="BE137" i="48"/>
  <c r="BE154" i="48"/>
  <c r="BE200" i="48"/>
  <c r="BE206" i="48"/>
  <c r="BE207" i="48"/>
  <c r="BE208" i="48"/>
  <c r="BE210" i="48"/>
  <c r="BE223" i="48"/>
  <c r="BE245" i="48"/>
  <c r="BE249" i="48"/>
  <c r="BE257" i="48"/>
  <c r="BE299" i="48"/>
  <c r="BK216" i="46"/>
  <c r="J216" i="46" s="1"/>
  <c r="J105" i="46" s="1"/>
  <c r="J95" i="47"/>
  <c r="F128" i="47"/>
  <c r="BE138" i="47"/>
  <c r="BE145" i="47"/>
  <c r="BE147" i="47"/>
  <c r="BE153" i="47"/>
  <c r="BE177" i="47"/>
  <c r="BE194" i="47"/>
  <c r="BE195" i="47"/>
  <c r="BE198" i="47"/>
  <c r="BE199" i="47"/>
  <c r="BE202" i="47"/>
  <c r="BE205" i="47"/>
  <c r="BE209" i="47"/>
  <c r="BE210" i="47"/>
  <c r="BE213" i="47"/>
  <c r="BE150" i="47"/>
  <c r="BE152" i="47"/>
  <c r="BE154" i="47"/>
  <c r="BE155" i="47"/>
  <c r="BE169" i="47"/>
  <c r="BE175" i="47"/>
  <c r="BE183" i="47"/>
  <c r="BE188" i="47"/>
  <c r="BE196" i="47"/>
  <c r="BE197" i="47"/>
  <c r="BE201" i="47"/>
  <c r="BE204" i="47"/>
  <c r="BE207" i="47"/>
  <c r="BE211" i="47"/>
  <c r="BE212" i="47"/>
  <c r="BE233" i="47"/>
  <c r="BE236" i="47"/>
  <c r="BE239" i="47"/>
  <c r="BE240" i="47"/>
  <c r="BE272" i="47"/>
  <c r="BE284" i="47"/>
  <c r="BE287" i="47"/>
  <c r="BE288" i="47"/>
  <c r="BE296" i="47"/>
  <c r="BE297" i="47"/>
  <c r="BE319" i="47"/>
  <c r="BE322" i="47"/>
  <c r="BE323" i="47"/>
  <c r="F96" i="47"/>
  <c r="BE135" i="47"/>
  <c r="BE156" i="47"/>
  <c r="BE168" i="47"/>
  <c r="BE206" i="47"/>
  <c r="BE216" i="47"/>
  <c r="BE217" i="47"/>
  <c r="BE228" i="47"/>
  <c r="BE259" i="47"/>
  <c r="BE264" i="47"/>
  <c r="BE265" i="47"/>
  <c r="BE274" i="47"/>
  <c r="BE278" i="47"/>
  <c r="BE279" i="47"/>
  <c r="BE280" i="47"/>
  <c r="BE281" i="47"/>
  <c r="BE291" i="47"/>
  <c r="BE301" i="47"/>
  <c r="BE302" i="47"/>
  <c r="BE303" i="47"/>
  <c r="BE309" i="47"/>
  <c r="BE310" i="47"/>
  <c r="BE320" i="47"/>
  <c r="BE324" i="47"/>
  <c r="E85" i="47"/>
  <c r="J96" i="47"/>
  <c r="BE134" i="47"/>
  <c r="BE136" i="47"/>
  <c r="BE161" i="47"/>
  <c r="BE164" i="47"/>
  <c r="BE172" i="47"/>
  <c r="BE191" i="47"/>
  <c r="BE220" i="47"/>
  <c r="BE223" i="47"/>
  <c r="BE226" i="47"/>
  <c r="BE227" i="47"/>
  <c r="BE230" i="47"/>
  <c r="BE232" i="47"/>
  <c r="BE252" i="47"/>
  <c r="BE285" i="47"/>
  <c r="BE292" i="47"/>
  <c r="BE293" i="47"/>
  <c r="BE294" i="47"/>
  <c r="BE311" i="47"/>
  <c r="BE140" i="47"/>
  <c r="BE146" i="47"/>
  <c r="BE151" i="47"/>
  <c r="BE176" i="47"/>
  <c r="BE184" i="47"/>
  <c r="BE186" i="47"/>
  <c r="BE187" i="47"/>
  <c r="BE189" i="47"/>
  <c r="BE190" i="47"/>
  <c r="BE192" i="47"/>
  <c r="BE229" i="47"/>
  <c r="BE234" i="47"/>
  <c r="BE242" i="47"/>
  <c r="BE243" i="47"/>
  <c r="BE248" i="47"/>
  <c r="BE249" i="47"/>
  <c r="BE251" i="47"/>
  <c r="BE253" i="47"/>
  <c r="BE255" i="47"/>
  <c r="BE256" i="47"/>
  <c r="BE257" i="47"/>
  <c r="BE258" i="47"/>
  <c r="BE266" i="47"/>
  <c r="BE270" i="47"/>
  <c r="BE271" i="47"/>
  <c r="BE277" i="47"/>
  <c r="BE282" i="47"/>
  <c r="BE290" i="47"/>
  <c r="BE298" i="47"/>
  <c r="BE299" i="47"/>
  <c r="BE306" i="47"/>
  <c r="BE307" i="47"/>
  <c r="BE321" i="47"/>
  <c r="BE141" i="47"/>
  <c r="BE157" i="47"/>
  <c r="BE158" i="47"/>
  <c r="BE165" i="47"/>
  <c r="BE166" i="47"/>
  <c r="BE167" i="47"/>
  <c r="BE182" i="47"/>
  <c r="BE203" i="47"/>
  <c r="BE215" i="47"/>
  <c r="BE221" i="47"/>
  <c r="BE222" i="47"/>
  <c r="BE237" i="47"/>
  <c r="BE238" i="47"/>
  <c r="BE244" i="47"/>
  <c r="BE245" i="47"/>
  <c r="BE246" i="47"/>
  <c r="BE247" i="47"/>
  <c r="BE250" i="47"/>
  <c r="BE262" i="47"/>
  <c r="BE267" i="47"/>
  <c r="BE268" i="47"/>
  <c r="BE269" i="47"/>
  <c r="BE276" i="47"/>
  <c r="BE283" i="47"/>
  <c r="BE286" i="47"/>
  <c r="BE295" i="47"/>
  <c r="BK466" i="46"/>
  <c r="J466" i="46"/>
  <c r="J116" i="46"/>
  <c r="J93" i="47"/>
  <c r="BE137" i="47"/>
  <c r="BE142" i="47"/>
  <c r="BE160" i="47"/>
  <c r="BE162" i="47"/>
  <c r="BE179" i="47"/>
  <c r="BE193" i="47"/>
  <c r="BE214" i="47"/>
  <c r="BE218" i="47"/>
  <c r="BE219" i="47"/>
  <c r="BE231" i="47"/>
  <c r="BE235" i="47"/>
  <c r="BE260" i="47"/>
  <c r="BE261" i="47"/>
  <c r="BE263" i="47"/>
  <c r="BE289" i="47"/>
  <c r="BE313" i="47"/>
  <c r="BE314" i="47"/>
  <c r="BE315" i="47"/>
  <c r="BE316" i="47"/>
  <c r="BE317" i="47"/>
  <c r="BE318" i="47"/>
  <c r="BK143" i="46"/>
  <c r="BK142" i="46" s="1"/>
  <c r="J142" i="46" s="1"/>
  <c r="J100" i="46" s="1"/>
  <c r="BE143" i="47"/>
  <c r="BE144" i="47"/>
  <c r="BE148" i="47"/>
  <c r="BE163" i="47"/>
  <c r="BE170" i="47"/>
  <c r="BE171" i="47"/>
  <c r="BE173" i="47"/>
  <c r="BE174" i="47"/>
  <c r="BE178" i="47"/>
  <c r="BE181" i="47"/>
  <c r="BE200" i="47"/>
  <c r="BE224" i="47"/>
  <c r="BE225" i="47"/>
  <c r="BE241" i="47"/>
  <c r="BE273" i="47"/>
  <c r="BE275" i="47"/>
  <c r="BE304" i="47"/>
  <c r="BE305" i="47"/>
  <c r="BE312" i="47"/>
  <c r="BE325" i="47"/>
  <c r="BE326" i="47"/>
  <c r="BK127" i="45"/>
  <c r="J127" i="45" s="1"/>
  <c r="J101" i="45" s="1"/>
  <c r="F139" i="46"/>
  <c r="BE154" i="46"/>
  <c r="BE160" i="46"/>
  <c r="BE166" i="46"/>
  <c r="BE196" i="46"/>
  <c r="BE202" i="46"/>
  <c r="BE214" i="46"/>
  <c r="BE215" i="46"/>
  <c r="BE303" i="46"/>
  <c r="BE307" i="46"/>
  <c r="BE344" i="46"/>
  <c r="BE347" i="46"/>
  <c r="BE359" i="46"/>
  <c r="BE368" i="46"/>
  <c r="BE385" i="46"/>
  <c r="BE459" i="46"/>
  <c r="BE468" i="46"/>
  <c r="BE472" i="46"/>
  <c r="BE474" i="46"/>
  <c r="BE478" i="46"/>
  <c r="BE519" i="46"/>
  <c r="BE533" i="46"/>
  <c r="BE553" i="46"/>
  <c r="BE563" i="46"/>
  <c r="BE569" i="46"/>
  <c r="BE571" i="46"/>
  <c r="BE585" i="46"/>
  <c r="BE587" i="46"/>
  <c r="BE605" i="46"/>
  <c r="BE607" i="46"/>
  <c r="J93" i="46"/>
  <c r="BE178" i="46"/>
  <c r="BE293" i="46"/>
  <c r="BE297" i="46"/>
  <c r="BE299" i="46"/>
  <c r="BE309" i="46"/>
  <c r="BE311" i="46"/>
  <c r="BE313" i="46"/>
  <c r="BE321" i="46"/>
  <c r="BE323" i="46"/>
  <c r="BE349" i="46"/>
  <c r="BE351" i="46"/>
  <c r="BE353" i="46"/>
  <c r="BE403" i="46"/>
  <c r="BE405" i="46"/>
  <c r="BE418" i="46"/>
  <c r="BE420" i="46"/>
  <c r="BE429" i="46"/>
  <c r="BE433" i="46"/>
  <c r="BE445" i="46"/>
  <c r="BE447" i="46"/>
  <c r="BE454" i="46"/>
  <c r="BE489" i="46"/>
  <c r="BE507" i="46"/>
  <c r="BE513" i="46"/>
  <c r="BE523" i="46"/>
  <c r="BE549" i="46"/>
  <c r="BE565" i="46"/>
  <c r="BE575" i="46"/>
  <c r="BE589" i="46"/>
  <c r="BE249" i="46"/>
  <c r="BE259" i="46"/>
  <c r="BE356" i="46"/>
  <c r="BE369" i="46"/>
  <c r="BE438" i="46"/>
  <c r="BE491" i="46"/>
  <c r="BE493" i="46"/>
  <c r="BE505" i="46"/>
  <c r="BE509" i="46"/>
  <c r="BE511" i="46"/>
  <c r="BE529" i="46"/>
  <c r="BE595" i="46"/>
  <c r="BE597" i="46"/>
  <c r="BE599" i="46"/>
  <c r="J96" i="46"/>
  <c r="BE179" i="46"/>
  <c r="BE191" i="46"/>
  <c r="BE241" i="46"/>
  <c r="BE257" i="46"/>
  <c r="BE271" i="46"/>
  <c r="BE305" i="46"/>
  <c r="BE315" i="46"/>
  <c r="BE319" i="46"/>
  <c r="BE476" i="46"/>
  <c r="BE481" i="46"/>
  <c r="BE483" i="46"/>
  <c r="BE499" i="46"/>
  <c r="BE503" i="46"/>
  <c r="BE527" i="46"/>
  <c r="BE543" i="46"/>
  <c r="BE573" i="46"/>
  <c r="BE577" i="46"/>
  <c r="BE603" i="46"/>
  <c r="BE145" i="46"/>
  <c r="BE165" i="46"/>
  <c r="BE180" i="46"/>
  <c r="BE209" i="46"/>
  <c r="BE223" i="46"/>
  <c r="BE233" i="46"/>
  <c r="BE255" i="46"/>
  <c r="BE287" i="46"/>
  <c r="BE289" i="46"/>
  <c r="BE317" i="46"/>
  <c r="BE362" i="46"/>
  <c r="BE376" i="46"/>
  <c r="BE389" i="46"/>
  <c r="BE443" i="46"/>
  <c r="BE470" i="46"/>
  <c r="BE515" i="46"/>
  <c r="BE521" i="46"/>
  <c r="BE547" i="46"/>
  <c r="BE579" i="46"/>
  <c r="E85" i="46"/>
  <c r="BE150" i="46"/>
  <c r="BE153" i="46"/>
  <c r="BE185" i="46"/>
  <c r="BE218" i="46"/>
  <c r="BE231" i="46"/>
  <c r="BE265" i="46"/>
  <c r="BE277" i="46"/>
  <c r="BE283" i="46"/>
  <c r="BE291" i="46"/>
  <c r="BE295" i="46"/>
  <c r="BE301" i="46"/>
  <c r="BE393" i="46"/>
  <c r="BE395" i="46"/>
  <c r="BE400" i="46"/>
  <c r="BE402" i="46"/>
  <c r="BE410" i="46"/>
  <c r="BE455" i="46"/>
  <c r="BE456" i="46"/>
  <c r="BE457" i="46"/>
  <c r="BE458" i="46"/>
  <c r="BE464" i="46"/>
  <c r="BE495" i="46"/>
  <c r="BE497" i="46"/>
  <c r="BE531" i="46"/>
  <c r="BE537" i="46"/>
  <c r="BE539" i="46"/>
  <c r="BE561" i="46"/>
  <c r="BE581" i="46"/>
  <c r="BE583" i="46"/>
  <c r="BE591" i="46"/>
  <c r="BE172" i="46"/>
  <c r="BE285" i="46"/>
  <c r="BE328" i="46"/>
  <c r="BE333" i="46"/>
  <c r="BE370" i="46"/>
  <c r="BE399" i="46"/>
  <c r="BE424" i="46"/>
  <c r="BE453" i="46"/>
  <c r="BE487" i="46"/>
  <c r="BE501" i="46"/>
  <c r="BE517" i="46"/>
  <c r="BE555" i="46"/>
  <c r="BE557" i="46"/>
  <c r="BE567" i="46"/>
  <c r="BE207" i="46"/>
  <c r="BE225" i="46"/>
  <c r="BE252" i="46"/>
  <c r="BE338" i="46"/>
  <c r="BE365" i="46"/>
  <c r="BE379" i="46"/>
  <c r="BE394" i="46"/>
  <c r="BE412" i="46"/>
  <c r="BE441" i="46"/>
  <c r="BE485" i="46"/>
  <c r="BE525" i="46"/>
  <c r="BE535" i="46"/>
  <c r="BE541" i="46"/>
  <c r="BE545" i="46"/>
  <c r="BE551" i="46"/>
  <c r="BE559" i="46"/>
  <c r="BE593" i="46"/>
  <c r="BE601" i="46"/>
  <c r="F96" i="45"/>
  <c r="J96" i="45"/>
  <c r="J93" i="45"/>
  <c r="J131" i="44"/>
  <c r="J101" i="44" s="1"/>
  <c r="E85" i="45"/>
  <c r="BE129" i="45"/>
  <c r="J126" i="43"/>
  <c r="J101" i="43" s="1"/>
  <c r="J95" i="44"/>
  <c r="F126" i="44"/>
  <c r="BE132" i="44"/>
  <c r="BE134" i="44"/>
  <c r="BE138" i="44"/>
  <c r="BE144" i="44"/>
  <c r="BE170" i="44"/>
  <c r="BE172" i="44"/>
  <c r="BE174" i="44"/>
  <c r="BE175" i="44"/>
  <c r="BE177" i="44"/>
  <c r="BE180" i="44"/>
  <c r="BE184" i="44"/>
  <c r="BE193" i="44"/>
  <c r="J96" i="44"/>
  <c r="BE146" i="44"/>
  <c r="BE168" i="44"/>
  <c r="BE186" i="44"/>
  <c r="BE191" i="44"/>
  <c r="E116" i="44"/>
  <c r="BE157" i="44"/>
  <c r="BE183" i="44"/>
  <c r="F96" i="44"/>
  <c r="BE136" i="44"/>
  <c r="BE165" i="44"/>
  <c r="BE179" i="44"/>
  <c r="BE189" i="44"/>
  <c r="BE148" i="44"/>
  <c r="BE150" i="44"/>
  <c r="BE151" i="44"/>
  <c r="BE152" i="44"/>
  <c r="BE154" i="44"/>
  <c r="BE156" i="44"/>
  <c r="BE160" i="44"/>
  <c r="BE140" i="44"/>
  <c r="BE142" i="44"/>
  <c r="BE163" i="44"/>
  <c r="J93" i="44"/>
  <c r="BE181" i="44"/>
  <c r="BE182" i="44"/>
  <c r="J119" i="43"/>
  <c r="BE129" i="43"/>
  <c r="F96" i="43"/>
  <c r="BE131" i="43"/>
  <c r="E111" i="43"/>
  <c r="J122" i="43"/>
  <c r="BK128" i="42"/>
  <c r="J128" i="42" s="1"/>
  <c r="J100" i="42" s="1"/>
  <c r="BE128" i="43"/>
  <c r="BE130" i="43"/>
  <c r="BE127" i="43"/>
  <c r="F95" i="42"/>
  <c r="BE132" i="42"/>
  <c r="J96" i="42"/>
  <c r="BE138" i="42"/>
  <c r="F125" i="42"/>
  <c r="BE139" i="42"/>
  <c r="BE140" i="42"/>
  <c r="J93" i="42"/>
  <c r="BE134" i="42"/>
  <c r="BE136" i="42"/>
  <c r="BE142" i="42"/>
  <c r="BE145" i="42"/>
  <c r="J133" i="41"/>
  <c r="J101" i="41"/>
  <c r="E114" i="42"/>
  <c r="J124" i="42"/>
  <c r="BE137" i="42"/>
  <c r="BE144" i="42"/>
  <c r="BE130" i="42"/>
  <c r="BE133" i="42"/>
  <c r="BE143" i="42"/>
  <c r="F96" i="41"/>
  <c r="BE134" i="41"/>
  <c r="BE138" i="41"/>
  <c r="BE140" i="41"/>
  <c r="BE148" i="41"/>
  <c r="BE151" i="41"/>
  <c r="BE162" i="41"/>
  <c r="BE177" i="41"/>
  <c r="BE200" i="41"/>
  <c r="BK130" i="40"/>
  <c r="J130" i="40" s="1"/>
  <c r="J100" i="40" s="1"/>
  <c r="F95" i="41"/>
  <c r="BE154" i="41"/>
  <c r="BE156" i="41"/>
  <c r="BE157" i="41"/>
  <c r="BE159" i="41"/>
  <c r="BE170" i="41"/>
  <c r="BE178" i="41"/>
  <c r="BE179" i="41"/>
  <c r="BE180" i="41"/>
  <c r="BE182" i="41"/>
  <c r="BE199" i="41"/>
  <c r="J93" i="41"/>
  <c r="J129" i="41"/>
  <c r="BE163" i="41"/>
  <c r="BE166" i="41"/>
  <c r="BE172" i="41"/>
  <c r="BE181" i="41"/>
  <c r="BE186" i="41"/>
  <c r="BE207" i="41"/>
  <c r="J128" i="41"/>
  <c r="BE150" i="41"/>
  <c r="BE168" i="41"/>
  <c r="BE184" i="41"/>
  <c r="BE185" i="41"/>
  <c r="BE187" i="41"/>
  <c r="BE194" i="41"/>
  <c r="BE203" i="41"/>
  <c r="BE210" i="41"/>
  <c r="E85" i="41"/>
  <c r="BE191" i="41"/>
  <c r="BE205" i="41"/>
  <c r="BE144" i="41"/>
  <c r="BE146" i="41"/>
  <c r="BE152" i="41"/>
  <c r="BE175" i="41"/>
  <c r="BE176" i="41"/>
  <c r="BE189" i="41"/>
  <c r="BE136" i="41"/>
  <c r="BE142" i="41"/>
  <c r="BE171" i="41"/>
  <c r="BE174" i="41"/>
  <c r="BE183" i="41"/>
  <c r="BE197" i="41"/>
  <c r="BE198" i="41"/>
  <c r="E116" i="40"/>
  <c r="J126" i="40"/>
  <c r="BE138" i="40"/>
  <c r="BE185" i="40"/>
  <c r="BE187" i="40"/>
  <c r="BE189" i="40"/>
  <c r="BE193" i="40"/>
  <c r="BE196" i="40"/>
  <c r="BE202" i="40"/>
  <c r="BE205" i="40"/>
  <c r="BE216" i="40"/>
  <c r="BE221" i="40"/>
  <c r="BE223" i="40"/>
  <c r="J124" i="40"/>
  <c r="BE132" i="40"/>
  <c r="BE134" i="40"/>
  <c r="BE136" i="40"/>
  <c r="BE154" i="40"/>
  <c r="BE173" i="40"/>
  <c r="BE182" i="40"/>
  <c r="BE183" i="40"/>
  <c r="BE195" i="40"/>
  <c r="BE197" i="40"/>
  <c r="BE207" i="40"/>
  <c r="F126" i="40"/>
  <c r="BE142" i="40"/>
  <c r="BE144" i="40"/>
  <c r="BE146" i="40"/>
  <c r="BE171" i="40"/>
  <c r="BE181" i="40"/>
  <c r="BE198" i="40"/>
  <c r="BE203" i="40"/>
  <c r="BE206" i="40"/>
  <c r="BE208" i="40"/>
  <c r="BE213" i="40"/>
  <c r="BE219" i="40"/>
  <c r="BE199" i="40"/>
  <c r="BE204" i="40"/>
  <c r="BE210" i="40"/>
  <c r="BE212" i="40"/>
  <c r="BK130" i="39"/>
  <c r="J130" i="39"/>
  <c r="J100" i="39" s="1"/>
  <c r="J96" i="40"/>
  <c r="BE140" i="40"/>
  <c r="BE160" i="40"/>
  <c r="BE162" i="40"/>
  <c r="BE165" i="40"/>
  <c r="BE167" i="40"/>
  <c r="BE190" i="40"/>
  <c r="F96" i="40"/>
  <c r="BE158" i="40"/>
  <c r="BE175" i="40"/>
  <c r="BE177" i="40"/>
  <c r="BE179" i="40"/>
  <c r="BE180" i="40"/>
  <c r="BE194" i="40"/>
  <c r="BE214" i="40"/>
  <c r="BE156" i="40"/>
  <c r="BE191" i="40"/>
  <c r="BE192" i="40"/>
  <c r="BE201" i="40"/>
  <c r="BE209" i="40"/>
  <c r="BE148" i="40"/>
  <c r="BE150" i="40"/>
  <c r="BE152" i="40"/>
  <c r="BE155" i="40"/>
  <c r="BE170" i="40"/>
  <c r="BE200" i="40"/>
  <c r="J124" i="39"/>
  <c r="BE144" i="39"/>
  <c r="BE146" i="39"/>
  <c r="BE157" i="39"/>
  <c r="BE193" i="39"/>
  <c r="F127" i="39"/>
  <c r="BE150" i="39"/>
  <c r="BE177" i="39"/>
  <c r="BE178" i="39"/>
  <c r="BE189" i="39"/>
  <c r="BK130" i="38"/>
  <c r="J130" i="38"/>
  <c r="E85" i="39"/>
  <c r="J95" i="39"/>
  <c r="BE132" i="39"/>
  <c r="BE152" i="39"/>
  <c r="BE176" i="39"/>
  <c r="BE181" i="39"/>
  <c r="BE186" i="39"/>
  <c r="BE148" i="39"/>
  <c r="BE154" i="39"/>
  <c r="F126" i="39"/>
  <c r="BE134" i="39"/>
  <c r="BE140" i="39"/>
  <c r="BE142" i="39"/>
  <c r="BE156" i="39"/>
  <c r="BE163" i="39"/>
  <c r="BE165" i="39"/>
  <c r="BE167" i="39"/>
  <c r="BE169" i="39"/>
  <c r="BE183" i="39"/>
  <c r="BE136" i="39"/>
  <c r="BE138" i="39"/>
  <c r="BE151" i="39"/>
  <c r="BE174" i="39"/>
  <c r="BE191" i="39"/>
  <c r="J96" i="39"/>
  <c r="BE160" i="39"/>
  <c r="BE172" i="39"/>
  <c r="BE179" i="39"/>
  <c r="J93" i="38"/>
  <c r="J127" i="38"/>
  <c r="BE152" i="38"/>
  <c r="BE157" i="38"/>
  <c r="BE177" i="38"/>
  <c r="E116" i="38"/>
  <c r="J126" i="38"/>
  <c r="BE163" i="38"/>
  <c r="BE165" i="38"/>
  <c r="BE175" i="38"/>
  <c r="BE180" i="38"/>
  <c r="BE199" i="38"/>
  <c r="BE207" i="38"/>
  <c r="BK125" i="37"/>
  <c r="J125" i="37"/>
  <c r="J100" i="37"/>
  <c r="F95" i="38"/>
  <c r="F127" i="38"/>
  <c r="BE140" i="38"/>
  <c r="BE150" i="38"/>
  <c r="BE173" i="38"/>
  <c r="BE190" i="38"/>
  <c r="BE192" i="38"/>
  <c r="BE146" i="38"/>
  <c r="BE148" i="38"/>
  <c r="BE182" i="38"/>
  <c r="BE186" i="38"/>
  <c r="BE195" i="38"/>
  <c r="BE197" i="38"/>
  <c r="BE202" i="38"/>
  <c r="BE134" i="38"/>
  <c r="BE136" i="38"/>
  <c r="BE138" i="38"/>
  <c r="BE151" i="38"/>
  <c r="BE154" i="38"/>
  <c r="BE160" i="38"/>
  <c r="BE171" i="38"/>
  <c r="BE184" i="38"/>
  <c r="BE193" i="38"/>
  <c r="BE132" i="38"/>
  <c r="BE142" i="38"/>
  <c r="BE144" i="38"/>
  <c r="BE156" i="38"/>
  <c r="BE169" i="38"/>
  <c r="BE205" i="38"/>
  <c r="BE167" i="38"/>
  <c r="BE188" i="38"/>
  <c r="BE194" i="38"/>
  <c r="BE191" i="38"/>
  <c r="BE209" i="38"/>
  <c r="J96" i="37"/>
  <c r="F122" i="37"/>
  <c r="J93" i="37"/>
  <c r="BE128" i="37"/>
  <c r="BE130" i="37"/>
  <c r="BE131" i="37"/>
  <c r="E85" i="37"/>
  <c r="BE127" i="37"/>
  <c r="BE129" i="37"/>
  <c r="E85" i="36"/>
  <c r="J96" i="36"/>
  <c r="J122" i="36"/>
  <c r="BE142" i="36"/>
  <c r="F125" i="36"/>
  <c r="BE140" i="36"/>
  <c r="BE146" i="36"/>
  <c r="BE136" i="36"/>
  <c r="BE144" i="36"/>
  <c r="J95" i="36"/>
  <c r="BE135" i="36"/>
  <c r="F124" i="36"/>
  <c r="BE132" i="36"/>
  <c r="BE134" i="36"/>
  <c r="BK125" i="35"/>
  <c r="J125" i="35"/>
  <c r="J100" i="35"/>
  <c r="BE139" i="36"/>
  <c r="BE141" i="36"/>
  <c r="BE130" i="36"/>
  <c r="BE137" i="36"/>
  <c r="BE143" i="36"/>
  <c r="BE145" i="36"/>
  <c r="J122" i="35"/>
  <c r="E85" i="35"/>
  <c r="J119" i="35"/>
  <c r="BE127" i="35"/>
  <c r="BK126" i="34"/>
  <c r="J126" i="34" s="1"/>
  <c r="J100" i="34" s="1"/>
  <c r="BE130" i="35"/>
  <c r="BE131" i="35"/>
  <c r="F122" i="35"/>
  <c r="BE129" i="35"/>
  <c r="BE128" i="35"/>
  <c r="F96" i="34"/>
  <c r="BE131" i="34"/>
  <c r="E85" i="34"/>
  <c r="J96" i="34"/>
  <c r="BE130" i="34"/>
  <c r="J95" i="34"/>
  <c r="F122" i="34"/>
  <c r="BE128" i="34"/>
  <c r="BE129" i="34"/>
  <c r="BE132" i="34"/>
  <c r="BK126" i="33"/>
  <c r="J126" i="33"/>
  <c r="J100" i="33" s="1"/>
  <c r="BE135" i="34"/>
  <c r="BE136" i="34"/>
  <c r="BE137" i="34"/>
  <c r="BE139" i="34"/>
  <c r="J93" i="34"/>
  <c r="BE138" i="34"/>
  <c r="BE133" i="34"/>
  <c r="F96" i="33"/>
  <c r="J122" i="33"/>
  <c r="J93" i="33"/>
  <c r="F122" i="33"/>
  <c r="BE135" i="33"/>
  <c r="J129" i="32"/>
  <c r="J101" i="32" s="1"/>
  <c r="BE136" i="33"/>
  <c r="E112" i="33"/>
  <c r="J96" i="33"/>
  <c r="BE128" i="33"/>
  <c r="BE129" i="33"/>
  <c r="BE130" i="33"/>
  <c r="BE131" i="33"/>
  <c r="BE133" i="33"/>
  <c r="BE134" i="33"/>
  <c r="E114" i="32"/>
  <c r="J122" i="32"/>
  <c r="BE131" i="32"/>
  <c r="F96" i="32"/>
  <c r="BE138" i="32"/>
  <c r="F95" i="32"/>
  <c r="J124" i="32"/>
  <c r="BE143" i="32"/>
  <c r="J125" i="32"/>
  <c r="BE137" i="32"/>
  <c r="BE141" i="32"/>
  <c r="BE130" i="32"/>
  <c r="BE135" i="32"/>
  <c r="BE144" i="32"/>
  <c r="BE132" i="32"/>
  <c r="BE139" i="32"/>
  <c r="BE140" i="32"/>
  <c r="BE145" i="32"/>
  <c r="BE134" i="32"/>
  <c r="BK134" i="30"/>
  <c r="J134" i="30"/>
  <c r="J101" i="30" s="1"/>
  <c r="E111" i="31"/>
  <c r="F122" i="31"/>
  <c r="J93" i="31"/>
  <c r="J122" i="31"/>
  <c r="BE127" i="31"/>
  <c r="F130" i="30"/>
  <c r="BE136" i="30"/>
  <c r="BE149" i="30"/>
  <c r="BE157" i="30"/>
  <c r="BE174" i="30"/>
  <c r="BE176" i="30"/>
  <c r="BE184" i="30"/>
  <c r="BE201" i="30"/>
  <c r="BE208" i="30"/>
  <c r="J93" i="30"/>
  <c r="BE145" i="30"/>
  <c r="BE147" i="30"/>
  <c r="BE175" i="30"/>
  <c r="BE180" i="30"/>
  <c r="BE187" i="30"/>
  <c r="BK128" i="29"/>
  <c r="J128" i="29" s="1"/>
  <c r="BE139" i="30"/>
  <c r="BE142" i="30"/>
  <c r="BE148" i="30"/>
  <c r="BE169" i="30"/>
  <c r="BE191" i="30"/>
  <c r="E119" i="30"/>
  <c r="BE161" i="30"/>
  <c r="BE195" i="30"/>
  <c r="J96" i="30"/>
  <c r="BE152" i="30"/>
  <c r="BE178" i="30"/>
  <c r="BE165" i="30"/>
  <c r="BE155" i="30"/>
  <c r="BE177" i="30"/>
  <c r="BE179" i="30"/>
  <c r="BE199" i="30"/>
  <c r="BE204" i="30"/>
  <c r="J95" i="29"/>
  <c r="F124" i="29"/>
  <c r="BE130" i="29"/>
  <c r="BE131" i="29"/>
  <c r="BE132" i="29"/>
  <c r="BE148" i="29"/>
  <c r="BE149" i="29"/>
  <c r="BE157" i="29"/>
  <c r="BE158" i="29"/>
  <c r="BE160" i="29"/>
  <c r="J127" i="28"/>
  <c r="J101" i="28" s="1"/>
  <c r="J122" i="29"/>
  <c r="BE141" i="29"/>
  <c r="BE142" i="29"/>
  <c r="BE163" i="29"/>
  <c r="BE167" i="29"/>
  <c r="J96" i="29"/>
  <c r="F125" i="29"/>
  <c r="BE145" i="29"/>
  <c r="BE150" i="29"/>
  <c r="BE165" i="29"/>
  <c r="BE137" i="29"/>
  <c r="BE139" i="29"/>
  <c r="BE151" i="29"/>
  <c r="BE152" i="29"/>
  <c r="BE153" i="29"/>
  <c r="BE135" i="29"/>
  <c r="BE143" i="29"/>
  <c r="BE154" i="29"/>
  <c r="BE166" i="29"/>
  <c r="E85" i="29"/>
  <c r="BE147" i="29"/>
  <c r="BE170" i="29"/>
  <c r="BE155" i="29"/>
  <c r="BE156" i="29"/>
  <c r="BE164" i="29"/>
  <c r="BE172" i="29"/>
  <c r="BE130" i="28"/>
  <c r="BE139" i="28"/>
  <c r="BE142" i="28"/>
  <c r="BE143" i="28"/>
  <c r="BE147" i="28"/>
  <c r="BE157" i="28"/>
  <c r="BE162" i="28"/>
  <c r="BE165" i="28"/>
  <c r="BE166" i="28"/>
  <c r="F96" i="28"/>
  <c r="BE148" i="28"/>
  <c r="BE152" i="28"/>
  <c r="BE163" i="28"/>
  <c r="J126" i="27"/>
  <c r="J101" i="27"/>
  <c r="E112" i="28"/>
  <c r="J122" i="28"/>
  <c r="BE128" i="28"/>
  <c r="BE136" i="28"/>
  <c r="BE151" i="28"/>
  <c r="BE158" i="28"/>
  <c r="BE168" i="28"/>
  <c r="J123" i="28"/>
  <c r="BE129" i="28"/>
  <c r="BE145" i="28"/>
  <c r="BE156" i="28"/>
  <c r="BE161" i="28"/>
  <c r="BE141" i="28"/>
  <c r="BE144" i="28"/>
  <c r="J93" i="28"/>
  <c r="BE133" i="28"/>
  <c r="BE135" i="28"/>
  <c r="BE137" i="28"/>
  <c r="BE149" i="28"/>
  <c r="BE150" i="28"/>
  <c r="BE154" i="28"/>
  <c r="BE155" i="28"/>
  <c r="BE159" i="28"/>
  <c r="BE169" i="28"/>
  <c r="F95" i="28"/>
  <c r="BE140" i="28"/>
  <c r="BE146" i="28"/>
  <c r="BE170" i="28"/>
  <c r="BE131" i="28"/>
  <c r="BE132" i="28"/>
  <c r="BE134" i="28"/>
  <c r="BE138" i="28"/>
  <c r="BE153" i="28"/>
  <c r="BE160" i="28"/>
  <c r="BE167" i="28"/>
  <c r="BK126" i="26"/>
  <c r="J126" i="26"/>
  <c r="J100" i="26"/>
  <c r="E111" i="27"/>
  <c r="F122" i="27"/>
  <c r="J96" i="27"/>
  <c r="BE127" i="27"/>
  <c r="J119" i="27"/>
  <c r="BE128" i="27"/>
  <c r="J95" i="26"/>
  <c r="BE133" i="26"/>
  <c r="BE145" i="26"/>
  <c r="BE151" i="26"/>
  <c r="BE152" i="26"/>
  <c r="BE153" i="26"/>
  <c r="BE154" i="26"/>
  <c r="BE177" i="26"/>
  <c r="BE182" i="26"/>
  <c r="E112" i="26"/>
  <c r="BE134" i="26"/>
  <c r="BE135" i="26"/>
  <c r="BE136" i="26"/>
  <c r="BE137" i="26"/>
  <c r="BE143" i="26"/>
  <c r="BE161" i="26"/>
  <c r="BE169" i="26"/>
  <c r="BE170" i="26"/>
  <c r="BE174" i="26"/>
  <c r="BE176" i="26"/>
  <c r="J96" i="26"/>
  <c r="BE139" i="26"/>
  <c r="BE141" i="26"/>
  <c r="BE146" i="26"/>
  <c r="BE156" i="26"/>
  <c r="BE175" i="26"/>
  <c r="BE180" i="26"/>
  <c r="J127" i="25"/>
  <c r="J101" i="25" s="1"/>
  <c r="F96" i="26"/>
  <c r="BE140" i="26"/>
  <c r="BE142" i="26"/>
  <c r="BE160" i="26"/>
  <c r="BE168" i="26"/>
  <c r="BE178" i="26"/>
  <c r="J120" i="26"/>
  <c r="BE150" i="26"/>
  <c r="BE157" i="26"/>
  <c r="BE158" i="26"/>
  <c r="BE159" i="26"/>
  <c r="BE163" i="26"/>
  <c r="BE164" i="26"/>
  <c r="BE167" i="26"/>
  <c r="BE130" i="26"/>
  <c r="BE131" i="26"/>
  <c r="BE132" i="26"/>
  <c r="BE138" i="26"/>
  <c r="BE148" i="26"/>
  <c r="BE149" i="26"/>
  <c r="BE165" i="26"/>
  <c r="BE172" i="26"/>
  <c r="BE179" i="26"/>
  <c r="BE128" i="26"/>
  <c r="BE129" i="26"/>
  <c r="BE144" i="26"/>
  <c r="BE162" i="26"/>
  <c r="BE166" i="26"/>
  <c r="BE171" i="26"/>
  <c r="F95" i="26"/>
  <c r="BE147" i="26"/>
  <c r="BE155" i="26"/>
  <c r="BE181" i="26"/>
  <c r="BE183" i="26"/>
  <c r="BK127" i="24"/>
  <c r="J127" i="24"/>
  <c r="J95" i="25"/>
  <c r="J120" i="25"/>
  <c r="BE131" i="25"/>
  <c r="BE132" i="25"/>
  <c r="E112" i="25"/>
  <c r="J123" i="25"/>
  <c r="BE135" i="25"/>
  <c r="BE136" i="25"/>
  <c r="BE129" i="25"/>
  <c r="BE133" i="25"/>
  <c r="F122" i="25"/>
  <c r="BE128" i="25"/>
  <c r="F96" i="25"/>
  <c r="BE130" i="25"/>
  <c r="BK131" i="23"/>
  <c r="J131" i="23"/>
  <c r="J93" i="24"/>
  <c r="BE134" i="24"/>
  <c r="F124" i="24"/>
  <c r="BE131" i="24"/>
  <c r="E113" i="24"/>
  <c r="BE129" i="24"/>
  <c r="BE130" i="24"/>
  <c r="BE141" i="24"/>
  <c r="BE142" i="24"/>
  <c r="F95" i="24"/>
  <c r="J123" i="24"/>
  <c r="BE136" i="24"/>
  <c r="BE138" i="24"/>
  <c r="J96" i="24"/>
  <c r="BE135" i="24"/>
  <c r="BE140" i="24"/>
  <c r="BE133" i="24"/>
  <c r="BE137" i="24"/>
  <c r="J96" i="23"/>
  <c r="BE134" i="23"/>
  <c r="BE136" i="23"/>
  <c r="BE144" i="23"/>
  <c r="BE149" i="23"/>
  <c r="BE157" i="23"/>
  <c r="BE172" i="23"/>
  <c r="J128" i="22"/>
  <c r="J101" i="22"/>
  <c r="J125" i="23"/>
  <c r="BE133" i="23"/>
  <c r="BE145" i="23"/>
  <c r="BE165" i="23"/>
  <c r="BE168" i="23"/>
  <c r="BE173" i="23"/>
  <c r="F95" i="23"/>
  <c r="BE153" i="23"/>
  <c r="BE155" i="23"/>
  <c r="BE183" i="23"/>
  <c r="E117" i="23"/>
  <c r="BE135" i="23"/>
  <c r="BE162" i="23"/>
  <c r="BE163" i="23"/>
  <c r="BE166" i="23"/>
  <c r="BE185" i="23"/>
  <c r="F96" i="23"/>
  <c r="BE143" i="23"/>
  <c r="BE179" i="23"/>
  <c r="BE137" i="23"/>
  <c r="BE138" i="23"/>
  <c r="BE140" i="23"/>
  <c r="BE141" i="23"/>
  <c r="BE150" i="23"/>
  <c r="BE151" i="23"/>
  <c r="BE156" i="23"/>
  <c r="BE170" i="23"/>
  <c r="BE174" i="23"/>
  <c r="BE178" i="23"/>
  <c r="BE184" i="23"/>
  <c r="BE161" i="23"/>
  <c r="BE164" i="23"/>
  <c r="BE181" i="23"/>
  <c r="J95" i="23"/>
  <c r="BE139" i="23"/>
  <c r="BE142" i="23"/>
  <c r="BE146" i="23"/>
  <c r="BE147" i="23"/>
  <c r="BE152" i="23"/>
  <c r="BE154" i="23"/>
  <c r="BE158" i="23"/>
  <c r="BE160" i="23"/>
  <c r="BE167" i="23"/>
  <c r="BE175" i="23"/>
  <c r="BE177" i="23"/>
  <c r="J96" i="22"/>
  <c r="BE137" i="22"/>
  <c r="BE139" i="22"/>
  <c r="BE140" i="22"/>
  <c r="BE144" i="22"/>
  <c r="BK127" i="21"/>
  <c r="J127" i="21" s="1"/>
  <c r="J34" i="21" s="1"/>
  <c r="E85" i="22"/>
  <c r="F96" i="22"/>
  <c r="J123" i="22"/>
  <c r="F123" i="22"/>
  <c r="BE138" i="22"/>
  <c r="BE143" i="22"/>
  <c r="BE147" i="22"/>
  <c r="BE148" i="22"/>
  <c r="BE132" i="22"/>
  <c r="BE134" i="22"/>
  <c r="BE155" i="22"/>
  <c r="J93" i="22"/>
  <c r="BE135" i="22"/>
  <c r="BE136" i="22"/>
  <c r="BE146" i="22"/>
  <c r="BE153" i="22"/>
  <c r="BE130" i="22"/>
  <c r="BE133" i="22"/>
  <c r="BE129" i="22"/>
  <c r="BE141" i="22"/>
  <c r="BE142" i="22"/>
  <c r="BE150" i="22"/>
  <c r="BE151" i="22"/>
  <c r="BE152" i="22"/>
  <c r="BE154" i="22"/>
  <c r="J96" i="21"/>
  <c r="F124" i="21"/>
  <c r="BE130" i="21"/>
  <c r="BE138" i="21"/>
  <c r="BK126" i="20"/>
  <c r="J126" i="20"/>
  <c r="J100" i="20" s="1"/>
  <c r="F95" i="21"/>
  <c r="J123" i="21"/>
  <c r="BE144" i="21"/>
  <c r="E85" i="21"/>
  <c r="BE136" i="21"/>
  <c r="BE137" i="21"/>
  <c r="BE152" i="21"/>
  <c r="BE133" i="21"/>
  <c r="BE140" i="21"/>
  <c r="BE149" i="21"/>
  <c r="J121" i="21"/>
  <c r="BE131" i="21"/>
  <c r="BE139" i="21"/>
  <c r="BE151" i="21"/>
  <c r="BE132" i="21"/>
  <c r="BE135" i="21"/>
  <c r="BE150" i="21"/>
  <c r="BE142" i="21"/>
  <c r="BE143" i="21"/>
  <c r="BE145" i="21"/>
  <c r="BE146" i="21"/>
  <c r="BE129" i="21"/>
  <c r="BE134" i="21"/>
  <c r="BE148" i="21"/>
  <c r="J130" i="19"/>
  <c r="J101" i="19"/>
  <c r="J93" i="20"/>
  <c r="E112" i="20"/>
  <c r="BE130" i="20"/>
  <c r="J95" i="20"/>
  <c r="F122" i="20"/>
  <c r="BE129" i="20"/>
  <c r="BE132" i="20"/>
  <c r="BE133" i="20"/>
  <c r="BE136" i="20"/>
  <c r="BE142" i="20"/>
  <c r="BE128" i="20"/>
  <c r="BE135" i="20"/>
  <c r="F96" i="20"/>
  <c r="BE134" i="20"/>
  <c r="J96" i="20"/>
  <c r="BE131" i="20"/>
  <c r="BE137" i="20"/>
  <c r="BE138" i="20"/>
  <c r="BE140" i="20"/>
  <c r="BE141" i="20"/>
  <c r="J96" i="19"/>
  <c r="J125" i="19"/>
  <c r="BE134" i="19"/>
  <c r="BE135" i="19"/>
  <c r="BE138" i="19"/>
  <c r="BE146" i="19"/>
  <c r="BE147" i="19"/>
  <c r="BE148" i="19"/>
  <c r="BE154" i="19"/>
  <c r="BE171" i="19"/>
  <c r="BE187" i="19"/>
  <c r="BE139" i="19"/>
  <c r="BE143" i="19"/>
  <c r="BE159" i="19"/>
  <c r="BE167" i="19"/>
  <c r="BE169" i="19"/>
  <c r="BE180" i="19"/>
  <c r="BE186" i="19"/>
  <c r="F96" i="19"/>
  <c r="BE133" i="19"/>
  <c r="BE162" i="19"/>
  <c r="BE163" i="19"/>
  <c r="BE177" i="19"/>
  <c r="J93" i="19"/>
  <c r="BE155" i="19"/>
  <c r="BE172" i="19"/>
  <c r="F95" i="19"/>
  <c r="BE140" i="19"/>
  <c r="BE141" i="19"/>
  <c r="BE145" i="19"/>
  <c r="BE150" i="19"/>
  <c r="BE153" i="19"/>
  <c r="BE157" i="19"/>
  <c r="BE158" i="19"/>
  <c r="BE160" i="19"/>
  <c r="BE165" i="19"/>
  <c r="BE166" i="19"/>
  <c r="BE173" i="19"/>
  <c r="BE182" i="19"/>
  <c r="BE183" i="19"/>
  <c r="E85" i="19"/>
  <c r="BE131" i="19"/>
  <c r="BE136" i="19"/>
  <c r="BE142" i="19"/>
  <c r="BE181" i="19"/>
  <c r="BE188" i="19"/>
  <c r="BE137" i="19"/>
  <c r="BE149" i="19"/>
  <c r="BE151" i="19"/>
  <c r="BE152" i="19"/>
  <c r="BE174" i="19"/>
  <c r="BE176" i="19"/>
  <c r="BE144" i="19"/>
  <c r="BE161" i="19"/>
  <c r="BE168" i="19"/>
  <c r="BE170" i="19"/>
  <c r="BE175" i="19"/>
  <c r="BE179" i="19"/>
  <c r="BE184" i="19"/>
  <c r="BE189" i="19"/>
  <c r="BK126" i="17"/>
  <c r="J126" i="17"/>
  <c r="J93" i="18"/>
  <c r="BE139" i="18"/>
  <c r="BE160" i="18"/>
  <c r="BE162" i="18"/>
  <c r="BE167" i="18"/>
  <c r="BE168" i="18"/>
  <c r="BE176" i="18"/>
  <c r="J126" i="18"/>
  <c r="BE159" i="18"/>
  <c r="BE165" i="18"/>
  <c r="BE166" i="18"/>
  <c r="BE175" i="18"/>
  <c r="E115" i="18"/>
  <c r="F126" i="18"/>
  <c r="BE133" i="18"/>
  <c r="BE135" i="18"/>
  <c r="BE136" i="18"/>
  <c r="BE144" i="18"/>
  <c r="BE149" i="18"/>
  <c r="BE153" i="18"/>
  <c r="BE155" i="18"/>
  <c r="BE156" i="18"/>
  <c r="BE157" i="18"/>
  <c r="BE182" i="18"/>
  <c r="BE134" i="18"/>
  <c r="BE146" i="18"/>
  <c r="BE147" i="18"/>
  <c r="BE161" i="18"/>
  <c r="BE179" i="18"/>
  <c r="BE180" i="18"/>
  <c r="BE185" i="18"/>
  <c r="F125" i="18"/>
  <c r="BE150" i="18"/>
  <c r="J125" i="18"/>
  <c r="BE141" i="18"/>
  <c r="BE145" i="18"/>
  <c r="BE152" i="18"/>
  <c r="BE154" i="18"/>
  <c r="BE164" i="18"/>
  <c r="BE177" i="18"/>
  <c r="BE183" i="18"/>
  <c r="BE184" i="18"/>
  <c r="BE137" i="18"/>
  <c r="BE138" i="18"/>
  <c r="BE140" i="18"/>
  <c r="BE142" i="18"/>
  <c r="BE163" i="18"/>
  <c r="BE186" i="18"/>
  <c r="BE131" i="18"/>
  <c r="BE143" i="18"/>
  <c r="BE151" i="18"/>
  <c r="BE169" i="18"/>
  <c r="BE170" i="18"/>
  <c r="BE171" i="18"/>
  <c r="BE173" i="18"/>
  <c r="BE174" i="18"/>
  <c r="BE181" i="18"/>
  <c r="BK126" i="16"/>
  <c r="J126" i="16"/>
  <c r="J100" i="16" s="1"/>
  <c r="F95" i="17"/>
  <c r="F123" i="17"/>
  <c r="BE131" i="17"/>
  <c r="BE132" i="17"/>
  <c r="BE142" i="17"/>
  <c r="J93" i="17"/>
  <c r="BE133" i="17"/>
  <c r="BE136" i="17"/>
  <c r="BE138" i="17"/>
  <c r="BE140" i="17"/>
  <c r="BE143" i="17"/>
  <c r="BE144" i="17"/>
  <c r="BE147" i="17"/>
  <c r="E85" i="17"/>
  <c r="J96" i="17"/>
  <c r="BE129" i="17"/>
  <c r="BE130" i="17"/>
  <c r="BE139" i="17"/>
  <c r="BE146" i="17"/>
  <c r="BE128" i="17"/>
  <c r="BE145" i="17"/>
  <c r="J95" i="17"/>
  <c r="BE134" i="17"/>
  <c r="BE135" i="17"/>
  <c r="BE137" i="17"/>
  <c r="BE148" i="17"/>
  <c r="BE150" i="17"/>
  <c r="BE141" i="17"/>
  <c r="F95" i="16"/>
  <c r="BE143" i="16"/>
  <c r="BE145" i="16"/>
  <c r="BE147" i="16"/>
  <c r="F96" i="16"/>
  <c r="BE130" i="16"/>
  <c r="BE131" i="16"/>
  <c r="BE139" i="16"/>
  <c r="BE140" i="16"/>
  <c r="BE146" i="16"/>
  <c r="BK126" i="15"/>
  <c r="J126" i="15" s="1"/>
  <c r="J100" i="15" s="1"/>
  <c r="E85" i="16"/>
  <c r="J122" i="16"/>
  <c r="BE133" i="16"/>
  <c r="BE134" i="16"/>
  <c r="BE137" i="16"/>
  <c r="J93" i="16"/>
  <c r="BE138" i="16"/>
  <c r="BE144" i="16"/>
  <c r="J123" i="16"/>
  <c r="BE141" i="16"/>
  <c r="BE132" i="16"/>
  <c r="BE136" i="16"/>
  <c r="BE150" i="16"/>
  <c r="BE128" i="16"/>
  <c r="BE129" i="16"/>
  <c r="BE135" i="16"/>
  <c r="BE142" i="16"/>
  <c r="BE148" i="16"/>
  <c r="J95" i="15"/>
  <c r="F123" i="15"/>
  <c r="BE132" i="15"/>
  <c r="BE135" i="15"/>
  <c r="BE147" i="15"/>
  <c r="BE148" i="15"/>
  <c r="BE152" i="15"/>
  <c r="BE156" i="15"/>
  <c r="BE174" i="15"/>
  <c r="BE180" i="15"/>
  <c r="J93" i="15"/>
  <c r="BE133" i="15"/>
  <c r="BE136" i="15"/>
  <c r="BE155" i="15"/>
  <c r="BE162" i="15"/>
  <c r="BE163" i="15"/>
  <c r="BE164" i="15"/>
  <c r="BE165" i="15"/>
  <c r="BE167" i="15"/>
  <c r="BE182" i="15"/>
  <c r="BK126" i="14"/>
  <c r="J126" i="14"/>
  <c r="J100" i="14" s="1"/>
  <c r="BE130" i="15"/>
  <c r="BE137" i="15"/>
  <c r="BE139" i="15"/>
  <c r="BE140" i="15"/>
  <c r="BE150" i="15"/>
  <c r="BE151" i="15"/>
  <c r="BE168" i="15"/>
  <c r="BE172" i="15"/>
  <c r="BE176" i="15"/>
  <c r="E85" i="15"/>
  <c r="J96" i="15"/>
  <c r="BE129" i="15"/>
  <c r="BE131" i="15"/>
  <c r="BE160" i="15"/>
  <c r="BE184" i="15"/>
  <c r="BE134" i="15"/>
  <c r="BE145" i="15"/>
  <c r="BE170" i="15"/>
  <c r="BE171" i="15"/>
  <c r="BE173" i="15"/>
  <c r="BE175" i="15"/>
  <c r="BE128" i="15"/>
  <c r="BE153" i="15"/>
  <c r="BE159" i="15"/>
  <c r="BE169" i="15"/>
  <c r="BE177" i="15"/>
  <c r="BE181" i="15"/>
  <c r="F95" i="15"/>
  <c r="BE138" i="15"/>
  <c r="BE146" i="15"/>
  <c r="BE154" i="15"/>
  <c r="BE158" i="15"/>
  <c r="BE178" i="15"/>
  <c r="BE179" i="15"/>
  <c r="BE141" i="15"/>
  <c r="BE143" i="15"/>
  <c r="BE144" i="15"/>
  <c r="BE149" i="15"/>
  <c r="BE157" i="15"/>
  <c r="BE161" i="15"/>
  <c r="BE166" i="15"/>
  <c r="E112" i="14"/>
  <c r="BE131" i="14"/>
  <c r="F95" i="14"/>
  <c r="F123" i="14"/>
  <c r="BE132" i="14"/>
  <c r="BE129" i="14"/>
  <c r="BE136" i="14"/>
  <c r="BE139" i="14"/>
  <c r="J127" i="13"/>
  <c r="J101" i="13" s="1"/>
  <c r="BE128" i="14"/>
  <c r="J96" i="14"/>
  <c r="J120" i="14"/>
  <c r="BE133" i="14"/>
  <c r="BE134" i="14"/>
  <c r="BE141" i="14"/>
  <c r="BE130" i="14"/>
  <c r="BE135" i="14"/>
  <c r="BE137" i="14"/>
  <c r="J122" i="14"/>
  <c r="BE140" i="14"/>
  <c r="E85" i="13"/>
  <c r="J96" i="13"/>
  <c r="BE138" i="13"/>
  <c r="BE149" i="13"/>
  <c r="BE150" i="13"/>
  <c r="BE158" i="13"/>
  <c r="BE159" i="13"/>
  <c r="J129" i="12"/>
  <c r="J101" i="12"/>
  <c r="F95" i="13"/>
  <c r="J122" i="13"/>
  <c r="BE130" i="13"/>
  <c r="BE142" i="13"/>
  <c r="J120" i="13"/>
  <c r="BE128" i="13"/>
  <c r="BE133" i="13"/>
  <c r="BE134" i="13"/>
  <c r="BE135" i="13"/>
  <c r="BE139" i="13"/>
  <c r="BE140" i="13"/>
  <c r="BE141" i="13"/>
  <c r="BE146" i="13"/>
  <c r="BE151" i="13"/>
  <c r="BE157" i="13"/>
  <c r="F96" i="13"/>
  <c r="BE132" i="13"/>
  <c r="BE136" i="13"/>
  <c r="BE143" i="13"/>
  <c r="BE145" i="13"/>
  <c r="BE152" i="13"/>
  <c r="BE131" i="13"/>
  <c r="BE155" i="13"/>
  <c r="BE144" i="13"/>
  <c r="BE153" i="13"/>
  <c r="BE154" i="13"/>
  <c r="BE137" i="13"/>
  <c r="BE147" i="13"/>
  <c r="J96" i="12"/>
  <c r="J124" i="12"/>
  <c r="BE137" i="12"/>
  <c r="BE180" i="12"/>
  <c r="BE189" i="12"/>
  <c r="F96" i="12"/>
  <c r="BE135" i="12"/>
  <c r="BE138" i="12"/>
  <c r="BE139" i="12"/>
  <c r="BE143" i="12"/>
  <c r="BE145" i="12"/>
  <c r="BE154" i="12"/>
  <c r="E114" i="12"/>
  <c r="BE149" i="12"/>
  <c r="BE151" i="12"/>
  <c r="BE157" i="12"/>
  <c r="BE158" i="12"/>
  <c r="BE168" i="12"/>
  <c r="BE173" i="12"/>
  <c r="BE184" i="12"/>
  <c r="J93" i="12"/>
  <c r="BE136" i="12"/>
  <c r="BE141" i="12"/>
  <c r="BE146" i="12"/>
  <c r="BE160" i="12"/>
  <c r="BE171" i="12"/>
  <c r="BE174" i="12"/>
  <c r="BE182" i="12"/>
  <c r="BE183" i="12"/>
  <c r="F95" i="12"/>
  <c r="BE150" i="12"/>
  <c r="BE152" i="12"/>
  <c r="BE155" i="12"/>
  <c r="BE156" i="12"/>
  <c r="BE161" i="12"/>
  <c r="BE163" i="12"/>
  <c r="BE169" i="12"/>
  <c r="BE170" i="12"/>
  <c r="BE175" i="12"/>
  <c r="BE179" i="12"/>
  <c r="BE186" i="12"/>
  <c r="BE130" i="12"/>
  <c r="BE153" i="12"/>
  <c r="BE159" i="12"/>
  <c r="BE166" i="12"/>
  <c r="BE172" i="12"/>
  <c r="BE177" i="12"/>
  <c r="BE140" i="12"/>
  <c r="BE144" i="12"/>
  <c r="BE147" i="12"/>
  <c r="BE165" i="12"/>
  <c r="BE176" i="12"/>
  <c r="BE178" i="12"/>
  <c r="BE185" i="12"/>
  <c r="BE187" i="12"/>
  <c r="BE131" i="12"/>
  <c r="BE132" i="12"/>
  <c r="BE133" i="12"/>
  <c r="BE134" i="12"/>
  <c r="BE148" i="12"/>
  <c r="BE162" i="12"/>
  <c r="BE167" i="12"/>
  <c r="BE188" i="12"/>
  <c r="E85" i="11"/>
  <c r="J96" i="11"/>
  <c r="F124" i="11"/>
  <c r="J95" i="11"/>
  <c r="J121" i="11"/>
  <c r="BE147" i="11"/>
  <c r="BE148" i="11"/>
  <c r="BE149" i="11"/>
  <c r="BE150" i="11"/>
  <c r="BE152" i="11"/>
  <c r="J147" i="10"/>
  <c r="J102" i="10" s="1"/>
  <c r="BE134" i="11"/>
  <c r="F123" i="11"/>
  <c r="BE135" i="11"/>
  <c r="BE136" i="11"/>
  <c r="BE156" i="11"/>
  <c r="BE157" i="11"/>
  <c r="BE129" i="11"/>
  <c r="BE130" i="11"/>
  <c r="BE131" i="11"/>
  <c r="BE137" i="11"/>
  <c r="BE138" i="11"/>
  <c r="BE159" i="11"/>
  <c r="BE132" i="11"/>
  <c r="BE133" i="11"/>
  <c r="BE153" i="11"/>
  <c r="BE145" i="11"/>
  <c r="BE146" i="11"/>
  <c r="BE158" i="11"/>
  <c r="BE139" i="11"/>
  <c r="BE141" i="11"/>
  <c r="BE142" i="11"/>
  <c r="BE143" i="11"/>
  <c r="BE144" i="11"/>
  <c r="BE151" i="11"/>
  <c r="BE155" i="11"/>
  <c r="J95" i="10"/>
  <c r="J130" i="10"/>
  <c r="BE138" i="10"/>
  <c r="BE148" i="10"/>
  <c r="BE149" i="10"/>
  <c r="BE160" i="10"/>
  <c r="BE161" i="10"/>
  <c r="BE178" i="10"/>
  <c r="BE181" i="10"/>
  <c r="BE189" i="10"/>
  <c r="BE202" i="10"/>
  <c r="BE212" i="10"/>
  <c r="BE217" i="10"/>
  <c r="BE225" i="10"/>
  <c r="BE243" i="10"/>
  <c r="BE256" i="10"/>
  <c r="BE142" i="10"/>
  <c r="BE151" i="10"/>
  <c r="BE159" i="10"/>
  <c r="BE175" i="10"/>
  <c r="BE180" i="10"/>
  <c r="BE182" i="10"/>
  <c r="BE184" i="10"/>
  <c r="BE190" i="10"/>
  <c r="BE210" i="10"/>
  <c r="BE211" i="10"/>
  <c r="BE215" i="10"/>
  <c r="BE216" i="10"/>
  <c r="BE233" i="10"/>
  <c r="BE235" i="10"/>
  <c r="BE247" i="10"/>
  <c r="BE250" i="10"/>
  <c r="F133" i="10"/>
  <c r="BE152" i="10"/>
  <c r="BE191" i="10"/>
  <c r="BE194" i="10"/>
  <c r="BE203" i="10"/>
  <c r="BE205" i="10"/>
  <c r="BE213" i="10"/>
  <c r="BE255" i="10"/>
  <c r="BE143" i="10"/>
  <c r="BE154" i="10"/>
  <c r="BE172" i="10"/>
  <c r="BE196" i="10"/>
  <c r="BE204" i="10"/>
  <c r="BE223" i="10"/>
  <c r="BE246" i="10"/>
  <c r="BE248" i="10"/>
  <c r="E122" i="10"/>
  <c r="BE139" i="10"/>
  <c r="BE144" i="10"/>
  <c r="BE146" i="10"/>
  <c r="BE166" i="10"/>
  <c r="BE171" i="10"/>
  <c r="BE173" i="10"/>
  <c r="BE174" i="10"/>
  <c r="BE176" i="10"/>
  <c r="BE179" i="10"/>
  <c r="BE186" i="10"/>
  <c r="BE188" i="10"/>
  <c r="BE219" i="10"/>
  <c r="BE220" i="10"/>
  <c r="BE234" i="10"/>
  <c r="BE242" i="10"/>
  <c r="F95" i="10"/>
  <c r="BE141" i="10"/>
  <c r="BE145" i="10"/>
  <c r="BE163" i="10"/>
  <c r="BE206" i="10"/>
  <c r="BE207" i="10"/>
  <c r="BE208" i="10"/>
  <c r="BE214" i="10"/>
  <c r="BE227" i="10"/>
  <c r="BE240" i="10"/>
  <c r="BE252" i="10"/>
  <c r="J96" i="10"/>
  <c r="BE153" i="10"/>
  <c r="BE192" i="10"/>
  <c r="BE209" i="10"/>
  <c r="BE222" i="10"/>
  <c r="BE226" i="10"/>
  <c r="BE231" i="10"/>
  <c r="BE236" i="10"/>
  <c r="BE238" i="10"/>
  <c r="BE239" i="10"/>
  <c r="BE251" i="10"/>
  <c r="BE140" i="10"/>
  <c r="BE150" i="10"/>
  <c r="BE155" i="10"/>
  <c r="BE156" i="10"/>
  <c r="BE157" i="10"/>
  <c r="BE158" i="10"/>
  <c r="BE162" i="10"/>
  <c r="BE164" i="10"/>
  <c r="BE168" i="10"/>
  <c r="BE170" i="10"/>
  <c r="BE177" i="10"/>
  <c r="BE183" i="10"/>
  <c r="BE187" i="10"/>
  <c r="BE198" i="10"/>
  <c r="BE201" i="10"/>
  <c r="BE218" i="10"/>
  <c r="BE221" i="10"/>
  <c r="BE229" i="10"/>
  <c r="BE232" i="10"/>
  <c r="BE244" i="10"/>
  <c r="BE249" i="10"/>
  <c r="BE253" i="10"/>
  <c r="J135" i="8"/>
  <c r="J101" i="8"/>
  <c r="E85" i="8"/>
  <c r="F96" i="8"/>
  <c r="J130" i="8"/>
  <c r="BE149" i="8"/>
  <c r="BE154" i="8"/>
  <c r="BE156" i="8"/>
  <c r="BE157" i="8"/>
  <c r="BE169" i="8"/>
  <c r="BE171" i="8"/>
  <c r="BE172" i="8"/>
  <c r="BE187" i="8"/>
  <c r="BE190" i="8"/>
  <c r="BE218" i="8"/>
  <c r="BE240" i="8"/>
  <c r="BE245" i="8"/>
  <c r="BE254" i="8"/>
  <c r="BE262" i="8"/>
  <c r="BE277" i="8"/>
  <c r="BE295" i="8"/>
  <c r="BE298" i="8"/>
  <c r="BE299" i="8"/>
  <c r="J96" i="8"/>
  <c r="BE136" i="8"/>
  <c r="BE137" i="8"/>
  <c r="BE138" i="8"/>
  <c r="BE139" i="8"/>
  <c r="BE163" i="8"/>
  <c r="BE186" i="8"/>
  <c r="BE194" i="8"/>
  <c r="BE198" i="8"/>
  <c r="BE215" i="8"/>
  <c r="BE232" i="8"/>
  <c r="BE233" i="8"/>
  <c r="BE234" i="8"/>
  <c r="BE239" i="8"/>
  <c r="BE246" i="8"/>
  <c r="BE247" i="8"/>
  <c r="BE253" i="8"/>
  <c r="BE266" i="8"/>
  <c r="BE270" i="8"/>
  <c r="BE272" i="8"/>
  <c r="BE273" i="8"/>
  <c r="BE281" i="8"/>
  <c r="BE284" i="8"/>
  <c r="BE291" i="8"/>
  <c r="BE292" i="8"/>
  <c r="BE145" i="8"/>
  <c r="BE175" i="8"/>
  <c r="BE191" i="8"/>
  <c r="BE200" i="8"/>
  <c r="BE204" i="8"/>
  <c r="BE213" i="8"/>
  <c r="BE216" i="8"/>
  <c r="BE222" i="8"/>
  <c r="BE223" i="8"/>
  <c r="BE229" i="8"/>
  <c r="BE231" i="8"/>
  <c r="BE235" i="8"/>
  <c r="BE252" i="8"/>
  <c r="BE274" i="8"/>
  <c r="BE275" i="8"/>
  <c r="BE288" i="8"/>
  <c r="F95" i="8"/>
  <c r="J128" i="8"/>
  <c r="BE143" i="8"/>
  <c r="BE158" i="8"/>
  <c r="BE167" i="8"/>
  <c r="BE177" i="8"/>
  <c r="BE180" i="8"/>
  <c r="BE181" i="8"/>
  <c r="BE182" i="8"/>
  <c r="BE196" i="8"/>
  <c r="BE220" i="8"/>
  <c r="BE237" i="8"/>
  <c r="BE238" i="8"/>
  <c r="BE241" i="8"/>
  <c r="BE248" i="8"/>
  <c r="BE264" i="8"/>
  <c r="BE268" i="8"/>
  <c r="BE280" i="8"/>
  <c r="BE287" i="8"/>
  <c r="BE294" i="8"/>
  <c r="BE296" i="8"/>
  <c r="BE140" i="8"/>
  <c r="BE153" i="8"/>
  <c r="BE160" i="8"/>
  <c r="BE173" i="8"/>
  <c r="BE185" i="8"/>
  <c r="BE189" i="8"/>
  <c r="BE199" i="8"/>
  <c r="BE205" i="8"/>
  <c r="BE207" i="8"/>
  <c r="BE209" i="8"/>
  <c r="BE219" i="8"/>
  <c r="BE227" i="8"/>
  <c r="BE228" i="8"/>
  <c r="BE236" i="8"/>
  <c r="BE255" i="8"/>
  <c r="BE258" i="8"/>
  <c r="BE276" i="8"/>
  <c r="BE283" i="8"/>
  <c r="BE286" i="8"/>
  <c r="BE146" i="8"/>
  <c r="BE162" i="8"/>
  <c r="BE168" i="8"/>
  <c r="BE193" i="8"/>
  <c r="BE202" i="8"/>
  <c r="BE206" i="8"/>
  <c r="BE217" i="8"/>
  <c r="BE242" i="8"/>
  <c r="BE244" i="8"/>
  <c r="BE260" i="8"/>
  <c r="BE261" i="8"/>
  <c r="BE265" i="8"/>
  <c r="BE267" i="8"/>
  <c r="BE271" i="8"/>
  <c r="BE279" i="8"/>
  <c r="BE289" i="8"/>
  <c r="BE297" i="8"/>
  <c r="BE147" i="8"/>
  <c r="BE151" i="8"/>
  <c r="BE152" i="8"/>
  <c r="BE155" i="8"/>
  <c r="BE164" i="8"/>
  <c r="BE174" i="8"/>
  <c r="BE183" i="8"/>
  <c r="BE188" i="8"/>
  <c r="BE210" i="8"/>
  <c r="BE226" i="8"/>
  <c r="BE243" i="8"/>
  <c r="BE250" i="8"/>
  <c r="BE259" i="8"/>
  <c r="BE282" i="8"/>
  <c r="BE293" i="8"/>
  <c r="BE142" i="8"/>
  <c r="BE144" i="8"/>
  <c r="BE150" i="8"/>
  <c r="BE166" i="8"/>
  <c r="BE170" i="8"/>
  <c r="BE179" i="8"/>
  <c r="BE184" i="8"/>
  <c r="BE192" i="8"/>
  <c r="BE197" i="8"/>
  <c r="BE201" i="8"/>
  <c r="BE203" i="8"/>
  <c r="BE208" i="8"/>
  <c r="BE211" i="8"/>
  <c r="BE221" i="8"/>
  <c r="BE224" i="8"/>
  <c r="BE225" i="8"/>
  <c r="BE230" i="8"/>
  <c r="BE251" i="8"/>
  <c r="BE257" i="8"/>
  <c r="BE285" i="8"/>
  <c r="BE290" i="8"/>
  <c r="E119" i="7"/>
  <c r="BE147" i="7"/>
  <c r="BE150" i="7"/>
  <c r="BE156" i="7"/>
  <c r="BE164" i="7"/>
  <c r="BE168" i="7"/>
  <c r="BE184" i="7"/>
  <c r="BE227" i="7"/>
  <c r="BE229" i="7"/>
  <c r="BE247" i="7"/>
  <c r="BE285" i="7"/>
  <c r="BE287" i="7"/>
  <c r="BE291" i="7"/>
  <c r="BE293" i="7"/>
  <c r="BE299" i="7"/>
  <c r="BE312" i="7"/>
  <c r="BE315" i="7"/>
  <c r="BE318" i="7"/>
  <c r="BE333" i="7"/>
  <c r="BE335" i="7"/>
  <c r="J95" i="7"/>
  <c r="BE135" i="7"/>
  <c r="BE186" i="7"/>
  <c r="BE203" i="7"/>
  <c r="BE239" i="7"/>
  <c r="BE244" i="7"/>
  <c r="BE249" i="7"/>
  <c r="BE251" i="7"/>
  <c r="BE256" i="7"/>
  <c r="BE265" i="7"/>
  <c r="BE271" i="7"/>
  <c r="BE273" i="7"/>
  <c r="BE275" i="7"/>
  <c r="BE278" i="7"/>
  <c r="BE280" i="7"/>
  <c r="J100" i="6"/>
  <c r="J93" i="7"/>
  <c r="BE137" i="7"/>
  <c r="BE170" i="7"/>
  <c r="BE180" i="7"/>
  <c r="BE182" i="7"/>
  <c r="BE188" i="7"/>
  <c r="BE197" i="7"/>
  <c r="BE199" i="7"/>
  <c r="BE241" i="7"/>
  <c r="BE246" i="7"/>
  <c r="BE269" i="7"/>
  <c r="BE281" i="7"/>
  <c r="BE282" i="7"/>
  <c r="BE311" i="7"/>
  <c r="BE313" i="7"/>
  <c r="BE317" i="7"/>
  <c r="J127" i="6"/>
  <c r="J101" i="6" s="1"/>
  <c r="J128" i="6"/>
  <c r="J102" i="6"/>
  <c r="F95" i="7"/>
  <c r="BE154" i="7"/>
  <c r="BE159" i="7"/>
  <c r="BE174" i="7"/>
  <c r="BE181" i="7"/>
  <c r="BE223" i="7"/>
  <c r="BE231" i="7"/>
  <c r="BE242" i="7"/>
  <c r="BE245" i="7"/>
  <c r="BE253" i="7"/>
  <c r="BE259" i="7"/>
  <c r="BE301" i="7"/>
  <c r="BE304" i="7"/>
  <c r="BE307" i="7"/>
  <c r="BE309" i="7"/>
  <c r="BE316" i="7"/>
  <c r="BE320" i="7"/>
  <c r="BE337" i="7"/>
  <c r="J96" i="7"/>
  <c r="F130" i="7"/>
  <c r="BE144" i="7"/>
  <c r="BE172" i="7"/>
  <c r="BE207" i="7"/>
  <c r="BE209" i="7"/>
  <c r="BE217" i="7"/>
  <c r="BE240" i="7"/>
  <c r="BE248" i="7"/>
  <c r="BE254" i="7"/>
  <c r="BE262" i="7"/>
  <c r="BE310" i="7"/>
  <c r="BE319" i="7"/>
  <c r="BE345" i="7"/>
  <c r="BE142" i="7"/>
  <c r="BE160" i="7"/>
  <c r="BE162" i="7"/>
  <c r="BE178" i="7"/>
  <c r="BE215" i="7"/>
  <c r="BE219" i="7"/>
  <c r="BE225" i="7"/>
  <c r="BE233" i="7"/>
  <c r="BE243" i="7"/>
  <c r="BE257" i="7"/>
  <c r="BE258" i="7"/>
  <c r="BE263" i="7"/>
  <c r="BE292" i="7"/>
  <c r="BE296" i="7"/>
  <c r="BE297" i="7"/>
  <c r="BE305" i="7"/>
  <c r="BE329" i="7"/>
  <c r="BE347" i="7"/>
  <c r="BE140" i="7"/>
  <c r="BE166" i="7"/>
  <c r="BE176" i="7"/>
  <c r="BE183" i="7"/>
  <c r="BE191" i="7"/>
  <c r="BE192" i="7"/>
  <c r="BE195" i="7"/>
  <c r="BE205" i="7"/>
  <c r="BE211" i="7"/>
  <c r="BE213" i="7"/>
  <c r="BE221" i="7"/>
  <c r="BE238" i="7"/>
  <c r="BE252" i="7"/>
  <c r="BE255" i="7"/>
  <c r="BE260" i="7"/>
  <c r="BE261" i="7"/>
  <c r="BE276" i="7"/>
  <c r="BE277" i="7"/>
  <c r="BE279" i="7"/>
  <c r="BE286" i="7"/>
  <c r="BE289" i="7"/>
  <c r="BE314" i="7"/>
  <c r="BE331" i="7"/>
  <c r="BE148" i="7"/>
  <c r="BE152" i="7"/>
  <c r="BE158" i="7"/>
  <c r="BE190" i="7"/>
  <c r="BE201" i="7"/>
  <c r="BE235" i="7"/>
  <c r="BE236" i="7"/>
  <c r="BE250" i="7"/>
  <c r="BE267" i="7"/>
  <c r="BE288" i="7"/>
  <c r="BE295" i="7"/>
  <c r="BE323" i="7"/>
  <c r="BE325" i="7"/>
  <c r="BE326" i="7"/>
  <c r="BE339" i="7"/>
  <c r="BE341" i="7"/>
  <c r="BE342" i="7"/>
  <c r="BK133" i="5"/>
  <c r="J133" i="5" s="1"/>
  <c r="J101" i="5" s="1"/>
  <c r="E112" i="6"/>
  <c r="J123" i="6"/>
  <c r="BE137" i="6"/>
  <c r="J316" i="5"/>
  <c r="J108" i="5"/>
  <c r="J93" i="6"/>
  <c r="BE129" i="6"/>
  <c r="BE133" i="6"/>
  <c r="BE143" i="6"/>
  <c r="F96" i="6"/>
  <c r="BE141" i="6"/>
  <c r="BK158" i="4"/>
  <c r="J158" i="4"/>
  <c r="J101" i="4"/>
  <c r="BK1613" i="4"/>
  <c r="J1613" i="4" s="1"/>
  <c r="J130" i="4" s="1"/>
  <c r="BE150" i="5"/>
  <c r="BE219" i="5"/>
  <c r="BE228" i="5"/>
  <c r="BE235" i="5"/>
  <c r="BE292" i="5"/>
  <c r="BE297" i="5"/>
  <c r="BE317" i="5"/>
  <c r="J126" i="5"/>
  <c r="BE234" i="5"/>
  <c r="BE241" i="5"/>
  <c r="BE248" i="5"/>
  <c r="BE301" i="5"/>
  <c r="BE144" i="5"/>
  <c r="BE169" i="5"/>
  <c r="BE199" i="5"/>
  <c r="BE212" i="5"/>
  <c r="BE255" i="5"/>
  <c r="BE314" i="5"/>
  <c r="J795" i="4"/>
  <c r="J112" i="4"/>
  <c r="E85" i="5"/>
  <c r="BE135" i="5"/>
  <c r="BE140" i="5"/>
  <c r="BE158" i="5"/>
  <c r="BE167" i="5"/>
  <c r="BE194" i="5"/>
  <c r="BE270" i="5"/>
  <c r="BE302" i="5"/>
  <c r="BE309" i="5"/>
  <c r="BE313" i="5"/>
  <c r="F96" i="5"/>
  <c r="BE174" i="5"/>
  <c r="BE187" i="5"/>
  <c r="BE206" i="5"/>
  <c r="BE227" i="5"/>
  <c r="BE256" i="5"/>
  <c r="BE257" i="5"/>
  <c r="BE264" i="5"/>
  <c r="BE265" i="5"/>
  <c r="BE276" i="5"/>
  <c r="BE283" i="5"/>
  <c r="BE288" i="5"/>
  <c r="BE311" i="5"/>
  <c r="J129" i="5"/>
  <c r="BE145" i="5"/>
  <c r="BE179" i="5"/>
  <c r="BE204" i="5"/>
  <c r="BE282" i="5"/>
  <c r="BE303" i="5"/>
  <c r="BE307" i="5"/>
  <c r="BE205" i="5"/>
  <c r="BE236" i="5"/>
  <c r="BE305" i="5"/>
  <c r="BE203" i="4"/>
  <c r="BE220" i="4"/>
  <c r="BE250" i="4"/>
  <c r="BE274" i="4"/>
  <c r="BE275" i="4"/>
  <c r="BE294" i="4"/>
  <c r="BE307" i="4"/>
  <c r="BE315" i="4"/>
  <c r="BE360" i="4"/>
  <c r="BE479" i="4"/>
  <c r="BE551" i="4"/>
  <c r="BE578" i="4"/>
  <c r="BE600" i="4"/>
  <c r="BE620" i="4"/>
  <c r="BE643" i="4"/>
  <c r="BE713" i="4"/>
  <c r="BE715" i="4"/>
  <c r="BE763" i="4"/>
  <c r="BE800" i="4"/>
  <c r="BE810" i="4"/>
  <c r="BE818" i="4"/>
  <c r="BE862" i="4"/>
  <c r="BE881" i="4"/>
  <c r="BE883" i="4"/>
  <c r="BE887" i="4"/>
  <c r="BE893" i="4"/>
  <c r="BE937" i="4"/>
  <c r="BE971" i="4"/>
  <c r="BE1014" i="4"/>
  <c r="BE1028" i="4"/>
  <c r="BE1052" i="4"/>
  <c r="BE1070" i="4"/>
  <c r="BE1072" i="4"/>
  <c r="BE1255" i="4"/>
  <c r="BE1267" i="4"/>
  <c r="BE1269" i="4"/>
  <c r="BE1281" i="4"/>
  <c r="BE1299" i="4"/>
  <c r="BE1303" i="4"/>
  <c r="BE1316" i="4"/>
  <c r="BE1318" i="4"/>
  <c r="BE1320" i="4"/>
  <c r="BE1332" i="4"/>
  <c r="BE1358" i="4"/>
  <c r="BE1368" i="4"/>
  <c r="BE1370" i="4"/>
  <c r="BE1372" i="4"/>
  <c r="BE1428" i="4"/>
  <c r="BE1430" i="4"/>
  <c r="BE1461" i="4"/>
  <c r="BE1511" i="4"/>
  <c r="BE1543" i="4"/>
  <c r="BE1582" i="4"/>
  <c r="BE1607" i="4"/>
  <c r="BE1617" i="4"/>
  <c r="BE1628" i="4"/>
  <c r="BE1630" i="4"/>
  <c r="BE1632" i="4"/>
  <c r="BE1634" i="4"/>
  <c r="BE1636" i="4"/>
  <c r="BE1638" i="4"/>
  <c r="BE1640" i="4"/>
  <c r="BE1642" i="4"/>
  <c r="BE1644" i="4"/>
  <c r="BE1646" i="4"/>
  <c r="BE1648" i="4"/>
  <c r="BE1650" i="4"/>
  <c r="BE1653" i="4"/>
  <c r="BE1654" i="4"/>
  <c r="BE1655" i="4"/>
  <c r="BE1656" i="4"/>
  <c r="BE1657" i="4"/>
  <c r="BE1658" i="4"/>
  <c r="BE1659" i="4"/>
  <c r="BE175" i="4"/>
  <c r="BE178" i="4"/>
  <c r="BE207" i="4"/>
  <c r="BE216" i="4"/>
  <c r="BE235" i="4"/>
  <c r="BE401" i="4"/>
  <c r="BE428" i="4"/>
  <c r="BE467" i="4"/>
  <c r="BE487" i="4"/>
  <c r="BE524" i="4"/>
  <c r="BE526" i="4"/>
  <c r="BE566" i="4"/>
  <c r="BE662" i="4"/>
  <c r="BE683" i="4"/>
  <c r="BE694" i="4"/>
  <c r="BE738" i="4"/>
  <c r="BE740" i="4"/>
  <c r="BE753" i="4"/>
  <c r="BE779" i="4"/>
  <c r="BE796" i="4"/>
  <c r="BE848" i="4"/>
  <c r="BE854" i="4"/>
  <c r="BE873" i="4"/>
  <c r="BE875" i="4"/>
  <c r="BE911" i="4"/>
  <c r="BE921" i="4"/>
  <c r="BE941" i="4"/>
  <c r="BE949" i="4"/>
  <c r="BE1001" i="4"/>
  <c r="BE1003" i="4"/>
  <c r="BE1050" i="4"/>
  <c r="BE1087" i="4"/>
  <c r="BE1089" i="4"/>
  <c r="BE1109" i="4"/>
  <c r="BE1121" i="4"/>
  <c r="BE1183" i="4"/>
  <c r="BE1218" i="4"/>
  <c r="BE1257" i="4"/>
  <c r="BE1273" i="4"/>
  <c r="BE1330" i="4"/>
  <c r="BE1352" i="4"/>
  <c r="BE1364" i="4"/>
  <c r="BE1366" i="4"/>
  <c r="BE1423" i="4"/>
  <c r="BE1548" i="4"/>
  <c r="BE1576" i="4"/>
  <c r="BE1599" i="4"/>
  <c r="BE1619" i="4"/>
  <c r="BE1621" i="4"/>
  <c r="BE1626" i="4"/>
  <c r="F96" i="4"/>
  <c r="BE191" i="4"/>
  <c r="BE245" i="4"/>
  <c r="BE273" i="4"/>
  <c r="BE321" i="4"/>
  <c r="BE407" i="4"/>
  <c r="BE433" i="4"/>
  <c r="BE523" i="4"/>
  <c r="BE525" i="4"/>
  <c r="BE546" i="4"/>
  <c r="BE571" i="4"/>
  <c r="BE590" i="4"/>
  <c r="BE633" i="4"/>
  <c r="BE657" i="4"/>
  <c r="BE705" i="4"/>
  <c r="BE775" i="4"/>
  <c r="BE935" i="4"/>
  <c r="BE993" i="4"/>
  <c r="BE1008" i="4"/>
  <c r="BE1041" i="4"/>
  <c r="BE1076" i="4"/>
  <c r="BE1095" i="4"/>
  <c r="BE1136" i="4"/>
  <c r="BE1209" i="4"/>
  <c r="BE1249" i="4"/>
  <c r="BE1285" i="4"/>
  <c r="BE1304" i="4"/>
  <c r="BE1308" i="4"/>
  <c r="BE1338" i="4"/>
  <c r="BE1340" i="4"/>
  <c r="BE1362" i="4"/>
  <c r="BE1378" i="4"/>
  <c r="BE1380" i="4"/>
  <c r="BE1382" i="4"/>
  <c r="BE1534" i="4"/>
  <c r="BE1546" i="4"/>
  <c r="BE1587" i="4"/>
  <c r="BE1597" i="4"/>
  <c r="BE1601" i="4"/>
  <c r="BE1615" i="4"/>
  <c r="J131" i="3"/>
  <c r="J103" i="3" s="1"/>
  <c r="J96" i="4"/>
  <c r="BE160" i="4"/>
  <c r="BE173" i="4"/>
  <c r="BE189" i="4"/>
  <c r="BE233" i="4"/>
  <c r="BE261" i="4"/>
  <c r="BE278" i="4"/>
  <c r="BE282" i="4"/>
  <c r="BE325" i="4"/>
  <c r="BE373" i="4"/>
  <c r="BE379" i="4"/>
  <c r="BE414" i="4"/>
  <c r="BE437" i="4"/>
  <c r="BE445" i="4"/>
  <c r="BE465" i="4"/>
  <c r="BE512" i="4"/>
  <c r="BE519" i="4"/>
  <c r="BE638" i="4"/>
  <c r="BE659" i="4"/>
  <c r="BE670" i="4"/>
  <c r="BE680" i="4"/>
  <c r="BE681" i="4"/>
  <c r="BE703" i="4"/>
  <c r="BE787" i="4"/>
  <c r="BE788" i="4"/>
  <c r="BE816" i="4"/>
  <c r="BE824" i="4"/>
  <c r="BE832" i="4"/>
  <c r="BE842" i="4"/>
  <c r="BE844" i="4"/>
  <c r="BE868" i="4"/>
  <c r="BE895" i="4"/>
  <c r="BE901" i="4"/>
  <c r="BE959" i="4"/>
  <c r="BE977" i="4"/>
  <c r="BE979" i="4"/>
  <c r="BE1084" i="4"/>
  <c r="BE1086" i="4"/>
  <c r="BE1170" i="4"/>
  <c r="BE1184" i="4"/>
  <c r="BE1232" i="4"/>
  <c r="BE1275" i="4"/>
  <c r="BE1279" i="4"/>
  <c r="BE1293" i="4"/>
  <c r="BE1295" i="4"/>
  <c r="BE1306" i="4"/>
  <c r="BE1314" i="4"/>
  <c r="BE1328" i="4"/>
  <c r="BE1344" i="4"/>
  <c r="BE1360" i="4"/>
  <c r="BE1374" i="4"/>
  <c r="BE1392" i="4"/>
  <c r="BE1490" i="4"/>
  <c r="BE1503" i="4"/>
  <c r="BE1536" i="4"/>
  <c r="BE1580" i="4"/>
  <c r="BE1595" i="4"/>
  <c r="J93" i="4"/>
  <c r="BE211" i="4"/>
  <c r="BE276" i="4"/>
  <c r="BE277" i="4"/>
  <c r="BE279" i="4"/>
  <c r="BE283" i="4"/>
  <c r="BE286" i="4"/>
  <c r="BE299" i="4"/>
  <c r="BE316" i="4"/>
  <c r="BE349" i="4"/>
  <c r="BE372" i="4"/>
  <c r="BE388" i="4"/>
  <c r="BE402" i="4"/>
  <c r="BE461" i="4"/>
  <c r="BE486" i="4"/>
  <c r="BE737" i="4"/>
  <c r="BE754" i="4"/>
  <c r="BE785" i="4"/>
  <c r="BE790" i="4"/>
  <c r="BE792" i="4"/>
  <c r="BE812" i="4"/>
  <c r="BE836" i="4"/>
  <c r="BE856" i="4"/>
  <c r="BE973" i="4"/>
  <c r="BE988" i="4"/>
  <c r="BE1010" i="4"/>
  <c r="BE1026" i="4"/>
  <c r="BE1035" i="4"/>
  <c r="BE1046" i="4"/>
  <c r="BE1091" i="4"/>
  <c r="BE1097" i="4"/>
  <c r="BE1131" i="4"/>
  <c r="BE1144" i="4"/>
  <c r="BE1145" i="4"/>
  <c r="BE1149" i="4"/>
  <c r="BE1160" i="4"/>
  <c r="BE1180" i="4"/>
  <c r="BE1225" i="4"/>
  <c r="BE1240" i="4"/>
  <c r="BE1253" i="4"/>
  <c r="BE1277" i="4"/>
  <c r="BE1297" i="4"/>
  <c r="BE1326" i="4"/>
  <c r="BE1412" i="4"/>
  <c r="BE1432" i="4"/>
  <c r="BE1442" i="4"/>
  <c r="BE1505" i="4"/>
  <c r="BE1529" i="4"/>
  <c r="BE164" i="4"/>
  <c r="BE192" i="4"/>
  <c r="BE225" i="4"/>
  <c r="BE229" i="4"/>
  <c r="BE281" i="4"/>
  <c r="BE374" i="4"/>
  <c r="BE427" i="4"/>
  <c r="BE471" i="4"/>
  <c r="BE477" i="4"/>
  <c r="BE500" i="4"/>
  <c r="BE585" i="4"/>
  <c r="BE595" i="4"/>
  <c r="BE610" i="4"/>
  <c r="BE654" i="4"/>
  <c r="BE692" i="4"/>
  <c r="BE759" i="4"/>
  <c r="BE766" i="4"/>
  <c r="BE784" i="4"/>
  <c r="BE804" i="4"/>
  <c r="BE850" i="4"/>
  <c r="BE866" i="4"/>
  <c r="BE943" i="4"/>
  <c r="BE953" i="4"/>
  <c r="BE1020" i="4"/>
  <c r="BE1080" i="4"/>
  <c r="BE1081" i="4"/>
  <c r="BE1083" i="4"/>
  <c r="BE1085" i="4"/>
  <c r="BE1147" i="4"/>
  <c r="BE1159" i="4"/>
  <c r="BE1193" i="4"/>
  <c r="BE1247" i="4"/>
  <c r="BE1259" i="4"/>
  <c r="BE1291" i="4"/>
  <c r="BE1301" i="4"/>
  <c r="BE1310" i="4"/>
  <c r="BE1322" i="4"/>
  <c r="BE1336" i="4"/>
  <c r="BE1348" i="4"/>
  <c r="BE1350" i="4"/>
  <c r="BE1379" i="4"/>
  <c r="BE1426" i="4"/>
  <c r="BE1437" i="4"/>
  <c r="BE1447" i="4"/>
  <c r="BE1477" i="4"/>
  <c r="BE1522" i="4"/>
  <c r="BE1532" i="4"/>
  <c r="E85" i="4"/>
  <c r="BE265" i="4"/>
  <c r="BE284" i="4"/>
  <c r="BE289" i="4"/>
  <c r="BE311" i="4"/>
  <c r="BE341" i="4"/>
  <c r="BE350" i="4"/>
  <c r="BE450" i="4"/>
  <c r="BE459" i="4"/>
  <c r="BE494" i="4"/>
  <c r="BE684" i="4"/>
  <c r="BE706" i="4"/>
  <c r="BE749" i="4"/>
  <c r="BE765" i="4"/>
  <c r="BE771" i="4"/>
  <c r="BE899" i="4"/>
  <c r="BE905" i="4"/>
  <c r="BE907" i="4"/>
  <c r="BE913" i="4"/>
  <c r="BE947" i="4"/>
  <c r="BE963" i="4"/>
  <c r="BE1022" i="4"/>
  <c r="BE1033" i="4"/>
  <c r="BE1088" i="4"/>
  <c r="BE1142" i="4"/>
  <c r="BE1200" i="4"/>
  <c r="BE1283" i="4"/>
  <c r="BE1287" i="4"/>
  <c r="BE1324" i="4"/>
  <c r="BE1334" i="4"/>
  <c r="BE1342" i="4"/>
  <c r="BE1346" i="4"/>
  <c r="BE1402" i="4"/>
  <c r="BE1483" i="4"/>
  <c r="BE1518" i="4"/>
  <c r="BE1577" i="4"/>
  <c r="BE1579" i="4"/>
  <c r="BE239" i="4"/>
  <c r="BE280" i="4"/>
  <c r="BE329" i="4"/>
  <c r="BE333" i="4"/>
  <c r="BE337" i="4"/>
  <c r="BE364" i="4"/>
  <c r="BE392" i="4"/>
  <c r="BE396" i="4"/>
  <c r="BE423" i="4"/>
  <c r="BE441" i="4"/>
  <c r="BE454" i="4"/>
  <c r="BE473" i="4"/>
  <c r="BE488" i="4"/>
  <c r="BE499" i="4"/>
  <c r="BE530" i="4"/>
  <c r="BE583" i="4"/>
  <c r="BE625" i="4"/>
  <c r="BE649" i="4"/>
  <c r="BE672" i="4"/>
  <c r="BE702" i="4"/>
  <c r="BE739" i="4"/>
  <c r="BE744" i="4"/>
  <c r="BE793" i="4"/>
  <c r="BE822" i="4"/>
  <c r="BE830" i="4"/>
  <c r="BE838" i="4"/>
  <c r="BE860" i="4"/>
  <c r="BE931" i="4"/>
  <c r="BE955" i="4"/>
  <c r="BE961" i="4"/>
  <c r="BE986" i="4"/>
  <c r="BE995" i="4"/>
  <c r="BE1016" i="4"/>
  <c r="BE1078" i="4"/>
  <c r="BE1251" i="4"/>
  <c r="BE1261" i="4"/>
  <c r="BE1263" i="4"/>
  <c r="BE1265" i="4"/>
  <c r="BE1271" i="4"/>
  <c r="BE1289" i="4"/>
  <c r="BE1312" i="4"/>
  <c r="BE1354" i="4"/>
  <c r="BE1356" i="4"/>
  <c r="BE1458" i="4"/>
  <c r="BE1492" i="4"/>
  <c r="BE1550" i="4"/>
  <c r="BE1572" i="4"/>
  <c r="BE1624" i="4"/>
  <c r="BK131" i="2"/>
  <c r="J131" i="2" s="1"/>
  <c r="J101" i="2" s="1"/>
  <c r="BE132" i="3"/>
  <c r="BE160" i="3"/>
  <c r="BE169" i="3"/>
  <c r="BE174" i="3"/>
  <c r="BE196" i="3"/>
  <c r="BE200" i="3"/>
  <c r="BE206" i="3"/>
  <c r="BE208" i="3"/>
  <c r="BE220" i="3"/>
  <c r="J122" i="3"/>
  <c r="BE134" i="3"/>
  <c r="BE136" i="3"/>
  <c r="BE146" i="3"/>
  <c r="BE158" i="3"/>
  <c r="BE162" i="3"/>
  <c r="BE170" i="3"/>
  <c r="BE194" i="3"/>
  <c r="BE214" i="3"/>
  <c r="BE219" i="3"/>
  <c r="F125" i="3"/>
  <c r="BE138" i="3"/>
  <c r="BE164" i="3"/>
  <c r="BE154" i="3"/>
  <c r="BE176" i="3"/>
  <c r="BE180" i="3"/>
  <c r="BE198" i="3"/>
  <c r="BE204" i="3"/>
  <c r="BE150" i="3"/>
  <c r="BE178" i="3"/>
  <c r="BE184" i="3"/>
  <c r="BE186" i="3"/>
  <c r="BE188" i="3"/>
  <c r="BE190" i="3"/>
  <c r="BE210" i="3"/>
  <c r="BE212" i="3"/>
  <c r="BE213" i="3"/>
  <c r="E85" i="3"/>
  <c r="BE140" i="3"/>
  <c r="BE142" i="3"/>
  <c r="BE152" i="3"/>
  <c r="BE156" i="3"/>
  <c r="BE216" i="3"/>
  <c r="BE144" i="3"/>
  <c r="BE148" i="3"/>
  <c r="BE166" i="3"/>
  <c r="J93" i="2"/>
  <c r="BE201" i="2"/>
  <c r="J96" i="2"/>
  <c r="BE133" i="2"/>
  <c r="BE142" i="2"/>
  <c r="BE145" i="2"/>
  <c r="BE195" i="2"/>
  <c r="BE196" i="2"/>
  <c r="BE203" i="2"/>
  <c r="E85" i="2"/>
  <c r="BE136" i="2"/>
  <c r="BE153" i="2"/>
  <c r="BE156" i="2"/>
  <c r="BE171" i="2"/>
  <c r="BE149" i="2"/>
  <c r="BE162" i="2"/>
  <c r="F127" i="2"/>
  <c r="BE139" i="2"/>
  <c r="BE176" i="2"/>
  <c r="BE187" i="2"/>
  <c r="BE183" i="2"/>
  <c r="BE197" i="2"/>
  <c r="BE200" i="2"/>
  <c r="BE205" i="2"/>
  <c r="BE164" i="2"/>
  <c r="BE166" i="2"/>
  <c r="AS103" i="1"/>
  <c r="AS99" i="1"/>
  <c r="AS96" i="1" s="1"/>
  <c r="F38" i="3"/>
  <c r="BA98" i="1" s="1"/>
  <c r="F39" i="4"/>
  <c r="BB100" i="1"/>
  <c r="AW106" i="1"/>
  <c r="F41" i="11"/>
  <c r="BD109" i="1" s="1"/>
  <c r="F40" i="11"/>
  <c r="BC109" i="1" s="1"/>
  <c r="F41" i="12"/>
  <c r="BD110" i="1"/>
  <c r="F40" i="14"/>
  <c r="BC112" i="1" s="1"/>
  <c r="F38" i="15"/>
  <c r="BA113" i="1"/>
  <c r="F41" i="17"/>
  <c r="BD115" i="1" s="1"/>
  <c r="F39" i="19"/>
  <c r="BB118" i="1"/>
  <c r="F38" i="20"/>
  <c r="BA119" i="1" s="1"/>
  <c r="F41" i="21"/>
  <c r="BD120" i="1" s="1"/>
  <c r="F39" i="23"/>
  <c r="BB122" i="1" s="1"/>
  <c r="F41" i="26"/>
  <c r="BD125" i="1"/>
  <c r="F38" i="29"/>
  <c r="BA128" i="1" s="1"/>
  <c r="F41" i="30"/>
  <c r="BD129" i="1" s="1"/>
  <c r="F41" i="34"/>
  <c r="BD135" i="1" s="1"/>
  <c r="F40" i="35"/>
  <c r="BC136" i="1"/>
  <c r="F41" i="37"/>
  <c r="BD139" i="1" s="1"/>
  <c r="J38" i="38"/>
  <c r="AW140" i="1" s="1"/>
  <c r="F41" i="40"/>
  <c r="BD142" i="1" s="1"/>
  <c r="F39" i="43"/>
  <c r="BB146" i="1"/>
  <c r="F40" i="43"/>
  <c r="BC146" i="1" s="1"/>
  <c r="J38" i="44"/>
  <c r="AW147" i="1"/>
  <c r="F39" i="47"/>
  <c r="BB154" i="1" s="1"/>
  <c r="F41" i="47"/>
  <c r="BD154" i="1"/>
  <c r="F39" i="49"/>
  <c r="BB156" i="1" s="1"/>
  <c r="F39" i="51"/>
  <c r="BB159" i="1" s="1"/>
  <c r="F40" i="52"/>
  <c r="BC160" i="1" s="1"/>
  <c r="F39" i="53"/>
  <c r="BB161" i="1"/>
  <c r="F39" i="55"/>
  <c r="BB163" i="1" s="1"/>
  <c r="F41" i="56"/>
  <c r="BD165" i="1" s="1"/>
  <c r="J38" i="58"/>
  <c r="AW167" i="1" s="1"/>
  <c r="F41" i="59"/>
  <c r="BD168" i="1"/>
  <c r="F39" i="61"/>
  <c r="BB170" i="1" s="1"/>
  <c r="F38" i="61"/>
  <c r="BA170" i="1" s="1"/>
  <c r="F38" i="63"/>
  <c r="BA172" i="1" s="1"/>
  <c r="F38" i="64"/>
  <c r="BA173" i="1"/>
  <c r="F39" i="66"/>
  <c r="BB175" i="1" s="1"/>
  <c r="F38" i="67"/>
  <c r="BA176" i="1"/>
  <c r="F38" i="68"/>
  <c r="BA178" i="1" s="1"/>
  <c r="BA177" i="1" s="1"/>
  <c r="AW177" i="1" s="1"/>
  <c r="J34" i="6"/>
  <c r="AS130" i="1"/>
  <c r="J38" i="3"/>
  <c r="AW98" i="1" s="1"/>
  <c r="F40" i="4"/>
  <c r="BC100" i="1" s="1"/>
  <c r="F39" i="10"/>
  <c r="BB107" i="1"/>
  <c r="J38" i="13"/>
  <c r="AW111" i="1" s="1"/>
  <c r="F41" i="14"/>
  <c r="BD112" i="1" s="1"/>
  <c r="F38" i="16"/>
  <c r="BA114" i="1" s="1"/>
  <c r="F38" i="17"/>
  <c r="BA115" i="1"/>
  <c r="F38" i="18"/>
  <c r="BA117" i="1" s="1"/>
  <c r="J38" i="20"/>
  <c r="AW119" i="1" s="1"/>
  <c r="J38" i="22"/>
  <c r="AW121" i="1" s="1"/>
  <c r="F38" i="23"/>
  <c r="BA122" i="1"/>
  <c r="F41" i="25"/>
  <c r="BD124" i="1" s="1"/>
  <c r="F41" i="27"/>
  <c r="BD126" i="1"/>
  <c r="F39" i="27"/>
  <c r="BB126" i="1" s="1"/>
  <c r="F38" i="28"/>
  <c r="BA127" i="1"/>
  <c r="F41" i="29"/>
  <c r="BD128" i="1" s="1"/>
  <c r="F38" i="31"/>
  <c r="BA131" i="1" s="1"/>
  <c r="F41" i="32"/>
  <c r="BD133" i="1" s="1"/>
  <c r="J38" i="32"/>
  <c r="AW133" i="1"/>
  <c r="J38" i="34"/>
  <c r="AW135" i="1" s="1"/>
  <c r="F38" i="36"/>
  <c r="BA138" i="1" s="1"/>
  <c r="F40" i="38"/>
  <c r="BC140" i="1" s="1"/>
  <c r="F38" i="41"/>
  <c r="BA143" i="1"/>
  <c r="F40" i="41"/>
  <c r="BC143" i="1" s="1"/>
  <c r="F40" i="44"/>
  <c r="BC147" i="1" s="1"/>
  <c r="J38" i="47"/>
  <c r="AW154" i="1" s="1"/>
  <c r="F38" i="48"/>
  <c r="BA155" i="1"/>
  <c r="F40" i="49"/>
  <c r="BC156" i="1" s="1"/>
  <c r="F38" i="51"/>
  <c r="BA159" i="1"/>
  <c r="F39" i="52"/>
  <c r="BB160" i="1" s="1"/>
  <c r="F40" i="54"/>
  <c r="BC162" i="1"/>
  <c r="J38" i="56"/>
  <c r="AW165" i="1" s="1"/>
  <c r="F38" i="58"/>
  <c r="BA167" i="1" s="1"/>
  <c r="F38" i="59"/>
  <c r="BA168" i="1" s="1"/>
  <c r="F40" i="60"/>
  <c r="BC169" i="1"/>
  <c r="J38" i="63"/>
  <c r="AW172" i="1" s="1"/>
  <c r="J38" i="64"/>
  <c r="AW173" i="1" s="1"/>
  <c r="F40" i="65"/>
  <c r="BC174" i="1" s="1"/>
  <c r="F39" i="67"/>
  <c r="BB176" i="1"/>
  <c r="F36" i="69"/>
  <c r="BC179" i="1" s="1"/>
  <c r="J38" i="2"/>
  <c r="AW97" i="1" s="1"/>
  <c r="F38" i="4"/>
  <c r="BA100" i="1" s="1"/>
  <c r="BC106" i="1"/>
  <c r="F38" i="12"/>
  <c r="BA110" i="1" s="1"/>
  <c r="F39" i="14"/>
  <c r="BB112" i="1"/>
  <c r="F40" i="15"/>
  <c r="BC113" i="1" s="1"/>
  <c r="J38" i="18"/>
  <c r="AW117" i="1"/>
  <c r="J38" i="19"/>
  <c r="AW118" i="1" s="1"/>
  <c r="J38" i="21"/>
  <c r="AW120" i="1" s="1"/>
  <c r="F40" i="23"/>
  <c r="BC122" i="1"/>
  <c r="J38" i="25"/>
  <c r="AW124" i="1"/>
  <c r="F38" i="27"/>
  <c r="BA126" i="1"/>
  <c r="J38" i="28"/>
  <c r="AW127" i="1" s="1"/>
  <c r="F40" i="29"/>
  <c r="BC128" i="1"/>
  <c r="J34" i="29"/>
  <c r="F38" i="32"/>
  <c r="BA133" i="1" s="1"/>
  <c r="F41" i="33"/>
  <c r="BD134" i="1"/>
  <c r="F39" i="34"/>
  <c r="BB135" i="1" s="1"/>
  <c r="F41" i="36"/>
  <c r="BD138" i="1"/>
  <c r="F41" i="38"/>
  <c r="BD140" i="1" s="1"/>
  <c r="F39" i="40"/>
  <c r="BB142" i="1"/>
  <c r="J38" i="42"/>
  <c r="AW145" i="1" s="1"/>
  <c r="F38" i="44"/>
  <c r="BA147" i="1" s="1"/>
  <c r="F38" i="47"/>
  <c r="BA154" i="1" s="1"/>
  <c r="F40" i="47"/>
  <c r="BC154" i="1"/>
  <c r="J38" i="49"/>
  <c r="AW156" i="1" s="1"/>
  <c r="F39" i="50"/>
  <c r="BB157" i="1" s="1"/>
  <c r="F40" i="51"/>
  <c r="BC159" i="1" s="1"/>
  <c r="J38" i="53"/>
  <c r="AW161" i="1"/>
  <c r="F41" i="54"/>
  <c r="BD162" i="1" s="1"/>
  <c r="F39" i="56"/>
  <c r="BB165" i="1" s="1"/>
  <c r="F40" i="57"/>
  <c r="BC166" i="1" s="1"/>
  <c r="F40" i="59"/>
  <c r="BC168" i="1"/>
  <c r="F39" i="60"/>
  <c r="BB169" i="1" s="1"/>
  <c r="F40" i="62"/>
  <c r="BC171" i="1"/>
  <c r="J34" i="62"/>
  <c r="F39" i="64"/>
  <c r="BB173" i="1"/>
  <c r="F41" i="66"/>
  <c r="BD175" i="1"/>
  <c r="J38" i="67"/>
  <c r="AW176" i="1"/>
  <c r="F37" i="69"/>
  <c r="BD179" i="1"/>
  <c r="F40" i="2"/>
  <c r="BC97" i="1"/>
  <c r="F41" i="4"/>
  <c r="BD100" i="1" s="1"/>
  <c r="J38" i="10"/>
  <c r="AW107" i="1" s="1"/>
  <c r="F38" i="13"/>
  <c r="BA111" i="1" s="1"/>
  <c r="J38" i="14"/>
  <c r="AW112" i="1"/>
  <c r="F41" i="15"/>
  <c r="BD113" i="1" s="1"/>
  <c r="J38" i="17"/>
  <c r="AW115" i="1"/>
  <c r="J34" i="17"/>
  <c r="F38" i="19"/>
  <c r="BA118" i="1"/>
  <c r="F40" i="21"/>
  <c r="BC120" i="1"/>
  <c r="J38" i="23"/>
  <c r="AW122" i="1"/>
  <c r="F38" i="25"/>
  <c r="BA124" i="1" s="1"/>
  <c r="J38" i="27"/>
  <c r="AW126" i="1"/>
  <c r="F40" i="27"/>
  <c r="BC126" i="1"/>
  <c r="F40" i="28"/>
  <c r="BC127" i="1"/>
  <c r="F39" i="30"/>
  <c r="BB129" i="1" s="1"/>
  <c r="F39" i="33"/>
  <c r="BB134" i="1"/>
  <c r="F38" i="34"/>
  <c r="BA135" i="1"/>
  <c r="F41" i="35"/>
  <c r="BD136" i="1"/>
  <c r="J38" i="37"/>
  <c r="AW139" i="1" s="1"/>
  <c r="F40" i="37"/>
  <c r="BC139" i="1"/>
  <c r="F39" i="39"/>
  <c r="BB141" i="1"/>
  <c r="F40" i="39"/>
  <c r="BC141" i="1"/>
  <c r="J38" i="41"/>
  <c r="AW143" i="1" s="1"/>
  <c r="F41" i="41"/>
  <c r="BD143" i="1"/>
  <c r="F41" i="44"/>
  <c r="BD147" i="1"/>
  <c r="F40" i="46"/>
  <c r="BC152" i="1"/>
  <c r="F40" i="48"/>
  <c r="BC155" i="1" s="1"/>
  <c r="F40" i="50"/>
  <c r="BC157" i="1"/>
  <c r="F41" i="51"/>
  <c r="BD159" i="1"/>
  <c r="F41" i="53"/>
  <c r="BD161" i="1"/>
  <c r="F40" i="55"/>
  <c r="BC163" i="1" s="1"/>
  <c r="J34" i="55"/>
  <c r="F38" i="57"/>
  <c r="BA166" i="1"/>
  <c r="J38" i="59"/>
  <c r="AW168" i="1" s="1"/>
  <c r="F41" i="61"/>
  <c r="BD170" i="1"/>
  <c r="F40" i="61"/>
  <c r="BC170" i="1" s="1"/>
  <c r="F40" i="64"/>
  <c r="BC173" i="1" s="1"/>
  <c r="F39" i="65"/>
  <c r="BB174" i="1" s="1"/>
  <c r="F40" i="67"/>
  <c r="BC176" i="1"/>
  <c r="J34" i="69"/>
  <c r="AW179" i="1" s="1"/>
  <c r="F40" i="3"/>
  <c r="BC98" i="1"/>
  <c r="F38" i="5"/>
  <c r="BA101" i="1" s="1"/>
  <c r="F38" i="6"/>
  <c r="BA102" i="1"/>
  <c r="J38" i="6"/>
  <c r="AW102" i="1" s="1"/>
  <c r="F41" i="6"/>
  <c r="BD102" i="1" s="1"/>
  <c r="F40" i="6"/>
  <c r="BC102" i="1" s="1"/>
  <c r="F39" i="6"/>
  <c r="BB102" i="1" s="1"/>
  <c r="J38" i="7"/>
  <c r="AW104" i="1" s="1"/>
  <c r="F41" i="7"/>
  <c r="BD104" i="1"/>
  <c r="F41" i="8"/>
  <c r="BD105" i="1" s="1"/>
  <c r="BA106" i="1"/>
  <c r="F38" i="11"/>
  <c r="BA109" i="1" s="1"/>
  <c r="J38" i="11"/>
  <c r="AW109" i="1" s="1"/>
  <c r="F39" i="11"/>
  <c r="BB109" i="1" s="1"/>
  <c r="F39" i="12"/>
  <c r="BB110" i="1"/>
  <c r="F40" i="13"/>
  <c r="BC111" i="1" s="1"/>
  <c r="F40" i="16"/>
  <c r="BC114" i="1"/>
  <c r="F39" i="16"/>
  <c r="BB114" i="1" s="1"/>
  <c r="F40" i="17"/>
  <c r="BC115" i="1"/>
  <c r="F41" i="19"/>
  <c r="BD118" i="1" s="1"/>
  <c r="F41" i="20"/>
  <c r="BD119" i="1" s="1"/>
  <c r="F38" i="22"/>
  <c r="BA121" i="1" s="1"/>
  <c r="F41" i="23"/>
  <c r="BD122" i="1" s="1"/>
  <c r="F40" i="25"/>
  <c r="BC124" i="1" s="1"/>
  <c r="F40" i="26"/>
  <c r="BC125" i="1"/>
  <c r="F41" i="28"/>
  <c r="BD127" i="1" s="1"/>
  <c r="J38" i="30"/>
  <c r="AW129" i="1"/>
  <c r="F38" i="33"/>
  <c r="BA134" i="1" s="1"/>
  <c r="J38" i="35"/>
  <c r="AW136" i="1" s="1"/>
  <c r="F40" i="36"/>
  <c r="BC138" i="1" s="1"/>
  <c r="F39" i="38"/>
  <c r="BB140" i="1"/>
  <c r="F40" i="40"/>
  <c r="BC142" i="1" s="1"/>
  <c r="F40" i="42"/>
  <c r="BC145" i="1"/>
  <c r="F39" i="44"/>
  <c r="BB147" i="1" s="1"/>
  <c r="F41" i="46"/>
  <c r="BD152" i="1" s="1"/>
  <c r="J38" i="48"/>
  <c r="AW155" i="1" s="1"/>
  <c r="F41" i="49"/>
  <c r="BD156" i="1" s="1"/>
  <c r="J38" i="51"/>
  <c r="AW159" i="1" s="1"/>
  <c r="F38" i="53"/>
  <c r="BA161" i="1" s="1"/>
  <c r="J34" i="53"/>
  <c r="F39" i="54"/>
  <c r="BB162" i="1"/>
  <c r="F41" i="55"/>
  <c r="BD163" i="1" s="1"/>
  <c r="F39" i="57"/>
  <c r="BB166" i="1"/>
  <c r="F41" i="58"/>
  <c r="BD167" i="1" s="1"/>
  <c r="J38" i="60"/>
  <c r="AW169" i="1"/>
  <c r="F38" i="62"/>
  <c r="BA171" i="1" s="1"/>
  <c r="F39" i="63"/>
  <c r="BB172" i="1"/>
  <c r="J34" i="63"/>
  <c r="J38" i="65"/>
  <c r="AW174" i="1" s="1"/>
  <c r="F41" i="67"/>
  <c r="BD176" i="1"/>
  <c r="J38" i="68"/>
  <c r="AW178" i="1" s="1"/>
  <c r="F38" i="2"/>
  <c r="BA97" i="1"/>
  <c r="F39" i="3"/>
  <c r="BB98" i="1" s="1"/>
  <c r="J38" i="5"/>
  <c r="AW101" i="1" s="1"/>
  <c r="F41" i="5"/>
  <c r="BD101" i="1" s="1"/>
  <c r="F38" i="7"/>
  <c r="BA104" i="1"/>
  <c r="F39" i="8"/>
  <c r="BB105" i="1" s="1"/>
  <c r="F40" i="8"/>
  <c r="BC105" i="1"/>
  <c r="BB106" i="1"/>
  <c r="F38" i="10"/>
  <c r="BA107" i="1" s="1"/>
  <c r="F40" i="12"/>
  <c r="BC110" i="1" s="1"/>
  <c r="F39" i="15"/>
  <c r="BB113" i="1" s="1"/>
  <c r="F39" i="18"/>
  <c r="BB117" i="1" s="1"/>
  <c r="F39" i="20"/>
  <c r="BB119" i="1" s="1"/>
  <c r="F38" i="21"/>
  <c r="BA120" i="1" s="1"/>
  <c r="F40" i="22"/>
  <c r="BC121" i="1"/>
  <c r="F38" i="24"/>
  <c r="BA123" i="1" s="1"/>
  <c r="F40" i="24"/>
  <c r="BC123" i="1"/>
  <c r="J34" i="24"/>
  <c r="F38" i="26"/>
  <c r="BA125" i="1"/>
  <c r="F39" i="28"/>
  <c r="BB127" i="1"/>
  <c r="F38" i="30"/>
  <c r="BA129" i="1"/>
  <c r="F39" i="32"/>
  <c r="BB133" i="1"/>
  <c r="F40" i="34"/>
  <c r="BC135" i="1"/>
  <c r="F38" i="37"/>
  <c r="BA139" i="1"/>
  <c r="F39" i="37"/>
  <c r="BB139" i="1"/>
  <c r="F38" i="39"/>
  <c r="BA141" i="1"/>
  <c r="F41" i="39"/>
  <c r="BD141" i="1"/>
  <c r="F39" i="41"/>
  <c r="BB143" i="1"/>
  <c r="F39" i="42"/>
  <c r="BB145" i="1"/>
  <c r="J38" i="43"/>
  <c r="AW146" i="1"/>
  <c r="F38" i="46"/>
  <c r="BA152" i="1"/>
  <c r="F39" i="48"/>
  <c r="BB155" i="1"/>
  <c r="F41" i="50"/>
  <c r="BD157" i="1"/>
  <c r="J34" i="51"/>
  <c r="F41" i="52"/>
  <c r="BD160" i="1" s="1"/>
  <c r="F40" i="53"/>
  <c r="BC161" i="1" s="1"/>
  <c r="F38" i="55"/>
  <c r="BA163" i="1" s="1"/>
  <c r="F40" i="56"/>
  <c r="BC165" i="1"/>
  <c r="F40" i="58"/>
  <c r="BC167" i="1" s="1"/>
  <c r="F38" i="60"/>
  <c r="BA169" i="1"/>
  <c r="J38" i="62"/>
  <c r="AW171" i="1" s="1"/>
  <c r="F41" i="63"/>
  <c r="BD172" i="1"/>
  <c r="F41" i="65"/>
  <c r="BD174" i="1" s="1"/>
  <c r="F40" i="66"/>
  <c r="BC175" i="1" s="1"/>
  <c r="F41" i="68"/>
  <c r="BD178" i="1" s="1"/>
  <c r="BD177" i="1"/>
  <c r="J34" i="68"/>
  <c r="AS153" i="1"/>
  <c r="AS151" i="1" s="1"/>
  <c r="AS149" i="1"/>
  <c r="AS148" i="1"/>
  <c r="F39" i="2"/>
  <c r="BB97" i="1" s="1"/>
  <c r="F41" i="3"/>
  <c r="BD98" i="1"/>
  <c r="F39" i="5"/>
  <c r="BB101" i="1" s="1"/>
  <c r="F40" i="5"/>
  <c r="BC101" i="1" s="1"/>
  <c r="F39" i="7"/>
  <c r="BB104" i="1" s="1"/>
  <c r="F40" i="7"/>
  <c r="BC104" i="1"/>
  <c r="F38" i="8"/>
  <c r="BA105" i="1" s="1"/>
  <c r="J38" i="8"/>
  <c r="AW105" i="1"/>
  <c r="BD106" i="1"/>
  <c r="F40" i="10"/>
  <c r="BC107" i="1"/>
  <c r="J38" i="12"/>
  <c r="AW110" i="1" s="1"/>
  <c r="F39" i="13"/>
  <c r="BB111" i="1" s="1"/>
  <c r="F41" i="16"/>
  <c r="BD114" i="1"/>
  <c r="J38" i="16"/>
  <c r="AW114" i="1" s="1"/>
  <c r="F39" i="17"/>
  <c r="BB115" i="1" s="1"/>
  <c r="F40" i="18"/>
  <c r="BC117" i="1"/>
  <c r="F40" i="20"/>
  <c r="BC119" i="1"/>
  <c r="F39" i="21"/>
  <c r="BB120" i="1"/>
  <c r="F39" i="22"/>
  <c r="BB121" i="1" s="1"/>
  <c r="F41" i="24"/>
  <c r="BD123" i="1"/>
  <c r="F39" i="25"/>
  <c r="BB124" i="1" s="1"/>
  <c r="J38" i="26"/>
  <c r="AW125" i="1"/>
  <c r="J34" i="28"/>
  <c r="F39" i="29"/>
  <c r="BB128" i="1"/>
  <c r="F37" i="31"/>
  <c r="AZ131" i="1"/>
  <c r="F40" i="32"/>
  <c r="BC133" i="1"/>
  <c r="J38" i="33"/>
  <c r="AW134" i="1"/>
  <c r="F38" i="35"/>
  <c r="BA136" i="1"/>
  <c r="F39" i="36"/>
  <c r="BB138" i="1"/>
  <c r="J38" i="39"/>
  <c r="AW141" i="1"/>
  <c r="J34" i="38"/>
  <c r="F38" i="40"/>
  <c r="BA142" i="1" s="1"/>
  <c r="F38" i="42"/>
  <c r="BA145" i="1"/>
  <c r="F38" i="43"/>
  <c r="BA146" i="1"/>
  <c r="F37" i="45"/>
  <c r="AZ150" i="1"/>
  <c r="J38" i="46"/>
  <c r="AW152" i="1" s="1"/>
  <c r="J34" i="47"/>
  <c r="F38" i="49"/>
  <c r="BA156" i="1"/>
  <c r="F38" i="50"/>
  <c r="BA157" i="1"/>
  <c r="J38" i="52"/>
  <c r="AW160" i="1"/>
  <c r="J38" i="54"/>
  <c r="AW162" i="1" s="1"/>
  <c r="F38" i="56"/>
  <c r="BA165" i="1"/>
  <c r="F41" i="57"/>
  <c r="BD166" i="1"/>
  <c r="F39" i="59"/>
  <c r="BB168" i="1"/>
  <c r="J38" i="61"/>
  <c r="AW170" i="1" s="1"/>
  <c r="J34" i="60"/>
  <c r="F39" i="62"/>
  <c r="BB171" i="1"/>
  <c r="F40" i="63"/>
  <c r="BC172" i="1" s="1"/>
  <c r="F38" i="65"/>
  <c r="BA174" i="1"/>
  <c r="J38" i="66"/>
  <c r="AW175" i="1" s="1"/>
  <c r="J34" i="66"/>
  <c r="F40" i="68"/>
  <c r="BC178" i="1"/>
  <c r="BC177" i="1" s="1"/>
  <c r="AY177" i="1" s="1"/>
  <c r="F34" i="69"/>
  <c r="BA179" i="1" s="1"/>
  <c r="AU177" i="1"/>
  <c r="F41" i="2"/>
  <c r="BD97" i="1"/>
  <c r="J38" i="4"/>
  <c r="AW100" i="1" s="1"/>
  <c r="F41" i="10"/>
  <c r="BD107" i="1"/>
  <c r="F41" i="13"/>
  <c r="BD111" i="1" s="1"/>
  <c r="F38" i="14"/>
  <c r="BA112" i="1"/>
  <c r="J38" i="15"/>
  <c r="AW113" i="1" s="1"/>
  <c r="F41" i="18"/>
  <c r="BD117" i="1"/>
  <c r="F40" i="19"/>
  <c r="BC118" i="1" s="1"/>
  <c r="F41" i="22"/>
  <c r="BD121" i="1"/>
  <c r="J38" i="24"/>
  <c r="AW123" i="1" s="1"/>
  <c r="J34" i="23"/>
  <c r="F39" i="24"/>
  <c r="BB123" i="1"/>
  <c r="F39" i="26"/>
  <c r="BB125" i="1"/>
  <c r="J34" i="27"/>
  <c r="J38" i="29"/>
  <c r="AW128" i="1" s="1"/>
  <c r="F40" i="30"/>
  <c r="BC129" i="1"/>
  <c r="F40" i="33"/>
  <c r="BC134" i="1" s="1"/>
  <c r="F39" i="35"/>
  <c r="BB136" i="1"/>
  <c r="J38" i="36"/>
  <c r="AW138" i="1" s="1"/>
  <c r="F38" i="38"/>
  <c r="BA140" i="1"/>
  <c r="J38" i="40"/>
  <c r="AW142" i="1" s="1"/>
  <c r="F41" i="42"/>
  <c r="BD145" i="1"/>
  <c r="F41" i="43"/>
  <c r="BD146" i="1" s="1"/>
  <c r="J34" i="43"/>
  <c r="J38" i="45"/>
  <c r="AW150" i="1"/>
  <c r="F39" i="46"/>
  <c r="BB152" i="1"/>
  <c r="F41" i="48"/>
  <c r="BD155" i="1"/>
  <c r="J38" i="50"/>
  <c r="AW157" i="1"/>
  <c r="F38" i="52"/>
  <c r="BA160" i="1" s="1"/>
  <c r="F38" i="54"/>
  <c r="BA162" i="1"/>
  <c r="J38" i="55"/>
  <c r="AW163" i="1" s="1"/>
  <c r="J38" i="57"/>
  <c r="AW166" i="1"/>
  <c r="F39" i="58"/>
  <c r="BB167" i="1" s="1"/>
  <c r="F41" i="60"/>
  <c r="BD169" i="1"/>
  <c r="F41" i="62"/>
  <c r="BD171" i="1" s="1"/>
  <c r="F41" i="64"/>
  <c r="BD173" i="1"/>
  <c r="F38" i="66"/>
  <c r="BA175" i="1" s="1"/>
  <c r="F39" i="68"/>
  <c r="BB178" i="1"/>
  <c r="BB177" i="1"/>
  <c r="AX177" i="1" s="1"/>
  <c r="F35" i="69"/>
  <c r="BB179" i="1"/>
  <c r="J100" i="71" l="1"/>
  <c r="J34" i="71"/>
  <c r="J43" i="71" s="1"/>
  <c r="J154" i="11"/>
  <c r="J103" i="11" s="1"/>
  <c r="BK127" i="11"/>
  <c r="J127" i="11" s="1"/>
  <c r="J100" i="11" s="1"/>
  <c r="J158" i="18"/>
  <c r="J103" i="18" s="1"/>
  <c r="BK129" i="18"/>
  <c r="J129" i="18" s="1"/>
  <c r="J100" i="18" s="1"/>
  <c r="J133" i="67"/>
  <c r="J101" i="67" s="1"/>
  <c r="BK132" i="67"/>
  <c r="J132" i="67" s="1"/>
  <c r="J156" i="54"/>
  <c r="J102" i="54" s="1"/>
  <c r="BK126" i="54"/>
  <c r="J126" i="54" s="1"/>
  <c r="J100" i="54" s="1"/>
  <c r="J155" i="49"/>
  <c r="J103" i="49" s="1"/>
  <c r="BK133" i="49"/>
  <c r="J133" i="49" s="1"/>
  <c r="J34" i="49" s="1"/>
  <c r="J207" i="30"/>
  <c r="J109" i="30" s="1"/>
  <c r="BK202" i="30"/>
  <c r="J202" i="30" s="1"/>
  <c r="J107" i="30" s="1"/>
  <c r="T133" i="67"/>
  <c r="T132" i="67" s="1"/>
  <c r="R132" i="41"/>
  <c r="R133" i="67"/>
  <c r="R132" i="67" s="1"/>
  <c r="P133" i="67"/>
  <c r="P132" i="67" s="1"/>
  <c r="AU176" i="1" s="1"/>
  <c r="P131" i="48"/>
  <c r="AU155" i="1" s="1"/>
  <c r="BK130" i="44"/>
  <c r="J130" i="44" s="1"/>
  <c r="J34" i="44" s="1"/>
  <c r="AG147" i="1" s="1"/>
  <c r="AN147" i="1" s="1"/>
  <c r="P128" i="32"/>
  <c r="AU133" i="1"/>
  <c r="P133" i="7"/>
  <c r="AU104" i="1"/>
  <c r="R216" i="46"/>
  <c r="P126" i="62"/>
  <c r="AU171" i="1"/>
  <c r="T132" i="47"/>
  <c r="R128" i="51"/>
  <c r="P126" i="28"/>
  <c r="AU127" i="1"/>
  <c r="T126" i="59"/>
  <c r="T131" i="48"/>
  <c r="R132" i="47"/>
  <c r="P132" i="41"/>
  <c r="AU143" i="1" s="1"/>
  <c r="R126" i="28"/>
  <c r="R130" i="38"/>
  <c r="T126" i="58"/>
  <c r="T128" i="51"/>
  <c r="P131" i="23"/>
  <c r="AU122" i="1" s="1"/>
  <c r="R130" i="44"/>
  <c r="P127" i="24"/>
  <c r="AU123" i="1"/>
  <c r="T126" i="56"/>
  <c r="BK132" i="41"/>
  <c r="J132" i="41"/>
  <c r="J100" i="41" s="1"/>
  <c r="R126" i="63"/>
  <c r="P130" i="38"/>
  <c r="AU140" i="1"/>
  <c r="R126" i="58"/>
  <c r="R466" i="46"/>
  <c r="T133" i="7"/>
  <c r="P134" i="8"/>
  <c r="AU105" i="1" s="1"/>
  <c r="R126" i="14"/>
  <c r="P124" i="69"/>
  <c r="P123" i="69"/>
  <c r="AU179" i="1"/>
  <c r="P129" i="19"/>
  <c r="AU118" i="1" s="1"/>
  <c r="BK128" i="12"/>
  <c r="J128" i="12" s="1"/>
  <c r="J100" i="12" s="1"/>
  <c r="R134" i="8"/>
  <c r="T130" i="40"/>
  <c r="T126" i="33"/>
  <c r="BK134" i="8"/>
  <c r="J134" i="8" s="1"/>
  <c r="J34" i="8" s="1"/>
  <c r="AG105" i="1" s="1"/>
  <c r="R131" i="48"/>
  <c r="R143" i="46"/>
  <c r="R142" i="46" s="1"/>
  <c r="R158" i="4"/>
  <c r="T126" i="53"/>
  <c r="R128" i="32"/>
  <c r="BK129" i="19"/>
  <c r="J129" i="19" s="1"/>
  <c r="J100" i="19" s="1"/>
  <c r="P128" i="12"/>
  <c r="AU110" i="1" s="1"/>
  <c r="R128" i="12"/>
  <c r="P794" i="4"/>
  <c r="BK136" i="50"/>
  <c r="J136" i="50" s="1"/>
  <c r="J100" i="50" s="1"/>
  <c r="R136" i="50"/>
  <c r="BK136" i="10"/>
  <c r="J136" i="10" s="1"/>
  <c r="J34" i="10" s="1"/>
  <c r="AG107" i="1" s="1"/>
  <c r="AN107" i="1" s="1"/>
  <c r="T124" i="69"/>
  <c r="T123" i="69"/>
  <c r="BK126" i="59"/>
  <c r="J126" i="59" s="1"/>
  <c r="J100" i="59" s="1"/>
  <c r="R127" i="24"/>
  <c r="R129" i="18"/>
  <c r="BK794" i="4"/>
  <c r="J794" i="4"/>
  <c r="J111" i="4"/>
  <c r="R126" i="53"/>
  <c r="P128" i="29"/>
  <c r="AU128" i="1" s="1"/>
  <c r="T127" i="22"/>
  <c r="P126" i="59"/>
  <c r="AU168" i="1" s="1"/>
  <c r="BK128" i="32"/>
  <c r="J128" i="32"/>
  <c r="J100" i="32"/>
  <c r="R794" i="4"/>
  <c r="R133" i="5"/>
  <c r="R132" i="5"/>
  <c r="R129" i="3"/>
  <c r="R128" i="3" s="1"/>
  <c r="P126" i="64"/>
  <c r="AU173" i="1"/>
  <c r="R133" i="49"/>
  <c r="T158" i="4"/>
  <c r="P127" i="60"/>
  <c r="AU169" i="1"/>
  <c r="T126" i="26"/>
  <c r="P126" i="56"/>
  <c r="AU165" i="1"/>
  <c r="P130" i="39"/>
  <c r="AU141" i="1"/>
  <c r="T126" i="34"/>
  <c r="T127" i="24"/>
  <c r="AU106" i="1"/>
  <c r="T794" i="4"/>
  <c r="R126" i="52"/>
  <c r="BK126" i="13"/>
  <c r="J126" i="13"/>
  <c r="J100" i="13" s="1"/>
  <c r="BK126" i="25"/>
  <c r="J126" i="25"/>
  <c r="P134" i="30"/>
  <c r="P133" i="30" s="1"/>
  <c r="AU129" i="1" s="1"/>
  <c r="T127" i="11"/>
  <c r="P158" i="4"/>
  <c r="R126" i="66"/>
  <c r="P136" i="10"/>
  <c r="AU107" i="1"/>
  <c r="T466" i="46"/>
  <c r="BK129" i="3"/>
  <c r="J129" i="3"/>
  <c r="J101" i="3"/>
  <c r="R134" i="30"/>
  <c r="R133" i="30" s="1"/>
  <c r="P127" i="22"/>
  <c r="AU121" i="1"/>
  <c r="T1613" i="4"/>
  <c r="P133" i="49"/>
  <c r="AU156" i="1" s="1"/>
  <c r="T143" i="46"/>
  <c r="T142" i="46"/>
  <c r="T127" i="60"/>
  <c r="P126" i="57"/>
  <c r="AU166" i="1"/>
  <c r="BK127" i="22"/>
  <c r="J127" i="22" s="1"/>
  <c r="J34" i="22" s="1"/>
  <c r="AG121" i="1" s="1"/>
  <c r="P1613" i="4"/>
  <c r="T129" i="3"/>
  <c r="T128" i="3"/>
  <c r="P127" i="21"/>
  <c r="AU120" i="1"/>
  <c r="T126" i="25"/>
  <c r="P127" i="61"/>
  <c r="AU170" i="1" s="1"/>
  <c r="T136" i="50"/>
  <c r="R131" i="23"/>
  <c r="P126" i="14"/>
  <c r="AU112" i="1" s="1"/>
  <c r="T134" i="8"/>
  <c r="P126" i="66"/>
  <c r="AU175" i="1" s="1"/>
  <c r="P466" i="46"/>
  <c r="R126" i="33"/>
  <c r="R126" i="25"/>
  <c r="P129" i="18"/>
  <c r="AU117" i="1"/>
  <c r="P126" i="26"/>
  <c r="AU125" i="1" s="1"/>
  <c r="T127" i="21"/>
  <c r="T126" i="57"/>
  <c r="T133" i="49"/>
  <c r="T128" i="32"/>
  <c r="T128" i="12"/>
  <c r="R133" i="7"/>
  <c r="T131" i="2"/>
  <c r="T130" i="2" s="1"/>
  <c r="T130" i="39"/>
  <c r="P128" i="51"/>
  <c r="AU159" i="1"/>
  <c r="R129" i="19"/>
  <c r="P130" i="40"/>
  <c r="AU142" i="1"/>
  <c r="T128" i="29"/>
  <c r="R136" i="10"/>
  <c r="BK126" i="64"/>
  <c r="J126" i="64"/>
  <c r="J100" i="64"/>
  <c r="P216" i="46"/>
  <c r="P142" i="46" s="1"/>
  <c r="AU152" i="1" s="1"/>
  <c r="R126" i="26"/>
  <c r="BK127" i="61"/>
  <c r="J127" i="61" s="1"/>
  <c r="J34" i="61" s="1"/>
  <c r="AG170" i="1" s="1"/>
  <c r="T132" i="41"/>
  <c r="P126" i="34"/>
  <c r="AU135" i="1" s="1"/>
  <c r="AG102" i="1"/>
  <c r="BK128" i="36"/>
  <c r="J128" i="36" s="1"/>
  <c r="J34" i="36" s="1"/>
  <c r="AG138" i="1" s="1"/>
  <c r="AN138" i="1" s="1"/>
  <c r="BK133" i="7"/>
  <c r="J133" i="7"/>
  <c r="J100" i="7"/>
  <c r="BK125" i="31"/>
  <c r="J125" i="31" s="1"/>
  <c r="J100" i="31" s="1"/>
  <c r="BK124" i="69"/>
  <c r="BK123" i="69" s="1"/>
  <c r="J123" i="69" s="1"/>
  <c r="J96" i="69" s="1"/>
  <c r="AG178" i="1"/>
  <c r="J100" i="68"/>
  <c r="AG175" i="1"/>
  <c r="J100" i="66"/>
  <c r="AG172" i="1"/>
  <c r="AG171" i="1"/>
  <c r="J100" i="62"/>
  <c r="AG169" i="1"/>
  <c r="AN169" i="1" s="1"/>
  <c r="J100" i="60"/>
  <c r="AG163" i="1"/>
  <c r="J100" i="55"/>
  <c r="AG161" i="1"/>
  <c r="J100" i="53"/>
  <c r="AG159" i="1"/>
  <c r="J100" i="51"/>
  <c r="AG156" i="1"/>
  <c r="J100" i="49"/>
  <c r="AG154" i="1"/>
  <c r="J100" i="47"/>
  <c r="J143" i="46"/>
  <c r="J101" i="46" s="1"/>
  <c r="BK126" i="45"/>
  <c r="J126" i="45" s="1"/>
  <c r="J100" i="45" s="1"/>
  <c r="AG146" i="1"/>
  <c r="AN146" i="1" s="1"/>
  <c r="AG140" i="1"/>
  <c r="J100" i="38"/>
  <c r="BK133" i="30"/>
  <c r="J133" i="30" s="1"/>
  <c r="J34" i="30" s="1"/>
  <c r="AG129" i="1" s="1"/>
  <c r="AG128" i="1"/>
  <c r="J100" i="29"/>
  <c r="AG127" i="1"/>
  <c r="AG126" i="1"/>
  <c r="AG123" i="1"/>
  <c r="J100" i="24"/>
  <c r="AG122" i="1"/>
  <c r="AN122" i="1" s="1"/>
  <c r="J100" i="23"/>
  <c r="AG120" i="1"/>
  <c r="J100" i="21"/>
  <c r="AG115" i="1"/>
  <c r="AN115" i="1" s="1"/>
  <c r="J100" i="17"/>
  <c r="BK132" i="5"/>
  <c r="J132" i="5" s="1"/>
  <c r="J100" i="5" s="1"/>
  <c r="BK157" i="4"/>
  <c r="J157" i="4" s="1"/>
  <c r="J100" i="4" s="1"/>
  <c r="BK130" i="2"/>
  <c r="J130" i="2"/>
  <c r="J100" i="2" s="1"/>
  <c r="AS95" i="1"/>
  <c r="AS94" i="1"/>
  <c r="AU137" i="1"/>
  <c r="F37" i="5"/>
  <c r="AZ101" i="1"/>
  <c r="AZ106" i="1"/>
  <c r="J34" i="11"/>
  <c r="AG109" i="1" s="1"/>
  <c r="J37" i="12"/>
  <c r="AV110" i="1" s="1"/>
  <c r="AT110" i="1" s="1"/>
  <c r="J37" i="14"/>
  <c r="AV112" i="1" s="1"/>
  <c r="AT112" i="1" s="1"/>
  <c r="J34" i="15"/>
  <c r="AG113" i="1" s="1"/>
  <c r="F37" i="17"/>
  <c r="AZ115" i="1" s="1"/>
  <c r="J37" i="18"/>
  <c r="AV117" i="1"/>
  <c r="AT117" i="1" s="1"/>
  <c r="J37" i="22"/>
  <c r="AV121" i="1"/>
  <c r="AT121" i="1" s="1"/>
  <c r="F37" i="26"/>
  <c r="AZ125" i="1" s="1"/>
  <c r="F37" i="30"/>
  <c r="AZ129" i="1"/>
  <c r="J37" i="34"/>
  <c r="AV135" i="1" s="1"/>
  <c r="AT135" i="1" s="1"/>
  <c r="BD137" i="1"/>
  <c r="BC137" i="1"/>
  <c r="AY137" i="1" s="1"/>
  <c r="F37" i="38"/>
  <c r="AZ140" i="1"/>
  <c r="J37" i="41"/>
  <c r="AV143" i="1" s="1"/>
  <c r="AT143" i="1" s="1"/>
  <c r="F37" i="48"/>
  <c r="AZ155" i="1" s="1"/>
  <c r="F37" i="50"/>
  <c r="AZ157" i="1"/>
  <c r="F37" i="54"/>
  <c r="AZ162" i="1" s="1"/>
  <c r="F37" i="57"/>
  <c r="AZ166" i="1"/>
  <c r="F37" i="61"/>
  <c r="AZ170" i="1" s="1"/>
  <c r="BA164" i="1"/>
  <c r="AW164" i="1"/>
  <c r="J37" i="67"/>
  <c r="AV176" i="1" s="1"/>
  <c r="AT176" i="1" s="1"/>
  <c r="J37" i="5"/>
  <c r="AV101" i="1" s="1"/>
  <c r="AT101" i="1" s="1"/>
  <c r="AV106" i="1"/>
  <c r="AT106" i="1" s="1"/>
  <c r="F37" i="12"/>
  <c r="AZ110" i="1"/>
  <c r="F37" i="14"/>
  <c r="AZ112" i="1" s="1"/>
  <c r="J34" i="16"/>
  <c r="AG114" i="1"/>
  <c r="BB108" i="1"/>
  <c r="AX108" i="1" s="1"/>
  <c r="J37" i="17"/>
  <c r="AV115" i="1"/>
  <c r="AT115" i="1"/>
  <c r="J34" i="18"/>
  <c r="AG117" i="1"/>
  <c r="F37" i="20"/>
  <c r="AZ119" i="1" s="1"/>
  <c r="J34" i="20"/>
  <c r="AG119" i="1"/>
  <c r="F37" i="21"/>
  <c r="AZ120" i="1" s="1"/>
  <c r="J37" i="23"/>
  <c r="AV122" i="1"/>
  <c r="AT122" i="1"/>
  <c r="BB116" i="1"/>
  <c r="AX116" i="1"/>
  <c r="F37" i="29"/>
  <c r="AZ128" i="1" s="1"/>
  <c r="J37" i="32"/>
  <c r="AV133" i="1"/>
  <c r="AT133" i="1"/>
  <c r="BB132" i="1"/>
  <c r="BC132" i="1"/>
  <c r="AY132" i="1"/>
  <c r="F37" i="37"/>
  <c r="AZ139" i="1" s="1"/>
  <c r="J34" i="37"/>
  <c r="AG139" i="1"/>
  <c r="F37" i="40"/>
  <c r="AZ142" i="1" s="1"/>
  <c r="BD144" i="1"/>
  <c r="BB144" i="1"/>
  <c r="AX144" i="1"/>
  <c r="J37" i="47"/>
  <c r="AV154" i="1" s="1"/>
  <c r="AT154" i="1" s="1"/>
  <c r="AN154" i="1" s="1"/>
  <c r="F37" i="51"/>
  <c r="AZ159" i="1" s="1"/>
  <c r="J37" i="52"/>
  <c r="AV160" i="1"/>
  <c r="AT160" i="1" s="1"/>
  <c r="BA158" i="1"/>
  <c r="AW158" i="1"/>
  <c r="F37" i="56"/>
  <c r="AZ165" i="1" s="1"/>
  <c r="J37" i="60"/>
  <c r="AV169" i="1"/>
  <c r="AT169" i="1"/>
  <c r="BC164" i="1"/>
  <c r="AY164" i="1"/>
  <c r="F37" i="68"/>
  <c r="AZ178" i="1" s="1"/>
  <c r="AZ177" i="1" s="1"/>
  <c r="AV177" i="1" s="1"/>
  <c r="AT177" i="1" s="1"/>
  <c r="J37" i="4"/>
  <c r="AV100" i="1" s="1"/>
  <c r="AT100" i="1" s="1"/>
  <c r="J37" i="44"/>
  <c r="AV147" i="1"/>
  <c r="AT147" i="1"/>
  <c r="F37" i="49"/>
  <c r="AZ156" i="1"/>
  <c r="J34" i="52"/>
  <c r="AG160" i="1" s="1"/>
  <c r="J37" i="53"/>
  <c r="AV161" i="1"/>
  <c r="AT161" i="1"/>
  <c r="AN161" i="1" s="1"/>
  <c r="F37" i="55"/>
  <c r="AZ163" i="1"/>
  <c r="J34" i="58"/>
  <c r="AG167" i="1" s="1"/>
  <c r="F37" i="59"/>
  <c r="AZ168" i="1"/>
  <c r="F37" i="63"/>
  <c r="AZ172" i="1" s="1"/>
  <c r="F37" i="65"/>
  <c r="AZ174" i="1"/>
  <c r="J34" i="65"/>
  <c r="AG174" i="1" s="1"/>
  <c r="F37" i="67"/>
  <c r="AZ176" i="1"/>
  <c r="F37" i="3"/>
  <c r="AZ98" i="1" s="1"/>
  <c r="F37" i="7"/>
  <c r="AZ104" i="1"/>
  <c r="F37" i="11"/>
  <c r="AZ109" i="1" s="1"/>
  <c r="J37" i="13"/>
  <c r="AV111" i="1"/>
  <c r="AT111" i="1"/>
  <c r="J37" i="15"/>
  <c r="AV113" i="1" s="1"/>
  <c r="AT113" i="1" s="1"/>
  <c r="F37" i="18"/>
  <c r="AZ117" i="1" s="1"/>
  <c r="F37" i="22"/>
  <c r="AZ121" i="1"/>
  <c r="J37" i="26"/>
  <c r="AV125" i="1" s="1"/>
  <c r="AT125" i="1" s="1"/>
  <c r="J37" i="30"/>
  <c r="AV129" i="1" s="1"/>
  <c r="AT129" i="1" s="1"/>
  <c r="J34" i="34"/>
  <c r="AG135" i="1"/>
  <c r="BD132" i="1"/>
  <c r="F37" i="36"/>
  <c r="AZ138" i="1" s="1"/>
  <c r="F37" i="39"/>
  <c r="AZ141" i="1" s="1"/>
  <c r="J34" i="40"/>
  <c r="AG142" i="1"/>
  <c r="J37" i="42"/>
  <c r="AV145" i="1"/>
  <c r="AT145" i="1" s="1"/>
  <c r="J34" i="42"/>
  <c r="AG145" i="1"/>
  <c r="AG144" i="1" s="1"/>
  <c r="F37" i="43"/>
  <c r="AZ146" i="1"/>
  <c r="J37" i="46"/>
  <c r="AV152" i="1"/>
  <c r="AT152" i="1" s="1"/>
  <c r="BD158" i="1"/>
  <c r="J34" i="56"/>
  <c r="AG165" i="1" s="1"/>
  <c r="J37" i="58"/>
  <c r="AV167" i="1"/>
  <c r="AT167" i="1"/>
  <c r="J37" i="62"/>
  <c r="AV171" i="1" s="1"/>
  <c r="AT171" i="1" s="1"/>
  <c r="AN171" i="1" s="1"/>
  <c r="F37" i="64"/>
  <c r="AZ173" i="1" s="1"/>
  <c r="F37" i="66"/>
  <c r="AZ175" i="1"/>
  <c r="AU158" i="1"/>
  <c r="J37" i="3"/>
  <c r="AV98" i="1" s="1"/>
  <c r="AT98" i="1" s="1"/>
  <c r="J37" i="7"/>
  <c r="AV104" i="1" s="1"/>
  <c r="AT104" i="1" s="1"/>
  <c r="J37" i="11"/>
  <c r="AV109" i="1"/>
  <c r="AT109" i="1" s="1"/>
  <c r="F37" i="13"/>
  <c r="AZ111" i="1"/>
  <c r="J34" i="14"/>
  <c r="AG112" i="1" s="1"/>
  <c r="F37" i="15"/>
  <c r="AZ113" i="1"/>
  <c r="BD108" i="1"/>
  <c r="J37" i="20"/>
  <c r="AV119" i="1" s="1"/>
  <c r="AT119" i="1" s="1"/>
  <c r="J37" i="21"/>
  <c r="AV120" i="1" s="1"/>
  <c r="AT120" i="1" s="1"/>
  <c r="AN120" i="1" s="1"/>
  <c r="J37" i="24"/>
  <c r="AV123" i="1" s="1"/>
  <c r="AT123" i="1" s="1"/>
  <c r="AN123" i="1" s="1"/>
  <c r="F37" i="25"/>
  <c r="AZ124" i="1" s="1"/>
  <c r="J34" i="26"/>
  <c r="AG125" i="1"/>
  <c r="F37" i="27"/>
  <c r="AZ126" i="1" s="1"/>
  <c r="BA116" i="1"/>
  <c r="AW116" i="1"/>
  <c r="J37" i="29"/>
  <c r="AV128" i="1" s="1"/>
  <c r="AT128" i="1" s="1"/>
  <c r="AN128" i="1" s="1"/>
  <c r="F37" i="32"/>
  <c r="AZ133" i="1" s="1"/>
  <c r="F37" i="35"/>
  <c r="AZ136" i="1"/>
  <c r="J34" i="35"/>
  <c r="AG136" i="1" s="1"/>
  <c r="BB137" i="1"/>
  <c r="AX137" i="1"/>
  <c r="J37" i="37"/>
  <c r="AV139" i="1" s="1"/>
  <c r="AT139" i="1" s="1"/>
  <c r="J34" i="39"/>
  <c r="AG141" i="1"/>
  <c r="J37" i="40"/>
  <c r="AV142" i="1"/>
  <c r="AT142" i="1"/>
  <c r="BC144" i="1"/>
  <c r="AY144" i="1" s="1"/>
  <c r="J37" i="43"/>
  <c r="AV146" i="1"/>
  <c r="AT146" i="1"/>
  <c r="F37" i="46"/>
  <c r="AZ152" i="1"/>
  <c r="J37" i="54"/>
  <c r="AV162" i="1" s="1"/>
  <c r="AT162" i="1" s="1"/>
  <c r="J37" i="57"/>
  <c r="AV166" i="1"/>
  <c r="AT166" i="1" s="1"/>
  <c r="J37" i="61"/>
  <c r="AV170" i="1"/>
  <c r="AT170" i="1"/>
  <c r="BB164" i="1"/>
  <c r="AX164" i="1" s="1"/>
  <c r="J37" i="68"/>
  <c r="AV178" i="1"/>
  <c r="AT178" i="1" s="1"/>
  <c r="F37" i="2"/>
  <c r="AZ97" i="1"/>
  <c r="F37" i="6"/>
  <c r="AZ102" i="1" s="1"/>
  <c r="J37" i="8"/>
  <c r="AV105" i="1" s="1"/>
  <c r="AT105" i="1" s="1"/>
  <c r="F37" i="10"/>
  <c r="AZ107" i="1"/>
  <c r="F37" i="16"/>
  <c r="AZ114" i="1" s="1"/>
  <c r="BA108" i="1"/>
  <c r="AW108" i="1"/>
  <c r="J37" i="19"/>
  <c r="AV118" i="1"/>
  <c r="AT118" i="1"/>
  <c r="F37" i="24"/>
  <c r="AZ123" i="1" s="1"/>
  <c r="J37" i="25"/>
  <c r="AV124" i="1"/>
  <c r="AT124" i="1"/>
  <c r="J37" i="27"/>
  <c r="AV126" i="1"/>
  <c r="AT126" i="1"/>
  <c r="AN126" i="1"/>
  <c r="BC116" i="1"/>
  <c r="AY116" i="1" s="1"/>
  <c r="J37" i="28"/>
  <c r="AV127" i="1" s="1"/>
  <c r="AT127" i="1" s="1"/>
  <c r="J37" i="33"/>
  <c r="AV134" i="1" s="1"/>
  <c r="AT134" i="1" s="1"/>
  <c r="J34" i="33"/>
  <c r="AG134" i="1" s="1"/>
  <c r="J37" i="35"/>
  <c r="AV136" i="1"/>
  <c r="AT136" i="1"/>
  <c r="BA132" i="1"/>
  <c r="AW132" i="1" s="1"/>
  <c r="BA137" i="1"/>
  <c r="AW137" i="1"/>
  <c r="J37" i="38"/>
  <c r="AV140" i="1"/>
  <c r="AT140" i="1"/>
  <c r="AN140" i="1"/>
  <c r="F37" i="42"/>
  <c r="AZ145" i="1" s="1"/>
  <c r="BA144" i="1"/>
  <c r="AW144" i="1"/>
  <c r="F37" i="44"/>
  <c r="AZ147" i="1"/>
  <c r="J34" i="48"/>
  <c r="AG155" i="1"/>
  <c r="J37" i="49"/>
  <c r="AV156" i="1" s="1"/>
  <c r="AT156" i="1" s="1"/>
  <c r="F37" i="53"/>
  <c r="AZ161" i="1"/>
  <c r="BB158" i="1"/>
  <c r="AX158" i="1"/>
  <c r="J37" i="56"/>
  <c r="AV165" i="1" s="1"/>
  <c r="AT165" i="1" s="1"/>
  <c r="F37" i="60"/>
  <c r="AZ169" i="1" s="1"/>
  <c r="BD164" i="1"/>
  <c r="J33" i="69"/>
  <c r="AV179" i="1"/>
  <c r="AT179" i="1" s="1"/>
  <c r="J34" i="25"/>
  <c r="AG124" i="1"/>
  <c r="AU144" i="1"/>
  <c r="J37" i="2"/>
  <c r="AV97" i="1"/>
  <c r="AT97" i="1"/>
  <c r="J37" i="6"/>
  <c r="AV102" i="1" s="1"/>
  <c r="AT102" i="1" s="1"/>
  <c r="AN102" i="1" s="1"/>
  <c r="F37" i="8"/>
  <c r="AZ105" i="1" s="1"/>
  <c r="J37" i="10"/>
  <c r="AV107" i="1"/>
  <c r="AT107" i="1"/>
  <c r="J37" i="16"/>
  <c r="AV114" i="1"/>
  <c r="AT114" i="1"/>
  <c r="BC108" i="1"/>
  <c r="AY108" i="1"/>
  <c r="F37" i="19"/>
  <c r="AZ118" i="1"/>
  <c r="F37" i="23"/>
  <c r="AZ122" i="1" s="1"/>
  <c r="BD116" i="1"/>
  <c r="F37" i="28"/>
  <c r="AZ127" i="1" s="1"/>
  <c r="J37" i="31"/>
  <c r="AV131" i="1"/>
  <c r="AT131" i="1"/>
  <c r="F37" i="33"/>
  <c r="AZ134" i="1" s="1"/>
  <c r="F37" i="34"/>
  <c r="AZ135" i="1"/>
  <c r="J37" i="36"/>
  <c r="AV138" i="1"/>
  <c r="AT138" i="1"/>
  <c r="J37" i="39"/>
  <c r="AV141" i="1" s="1"/>
  <c r="AT141" i="1" s="1"/>
  <c r="F37" i="41"/>
  <c r="AZ143" i="1" s="1"/>
  <c r="F37" i="47"/>
  <c r="AZ154" i="1"/>
  <c r="J37" i="51"/>
  <c r="AV159" i="1" s="1"/>
  <c r="AT159" i="1" s="1"/>
  <c r="AN159" i="1" s="1"/>
  <c r="F37" i="52"/>
  <c r="AZ160" i="1" s="1"/>
  <c r="BC158" i="1"/>
  <c r="AY158" i="1"/>
  <c r="F37" i="58"/>
  <c r="AZ167" i="1" s="1"/>
  <c r="F37" i="62"/>
  <c r="AZ171" i="1"/>
  <c r="J37" i="64"/>
  <c r="AV173" i="1" s="1"/>
  <c r="AT173" i="1" s="1"/>
  <c r="J37" i="66"/>
  <c r="AV175" i="1"/>
  <c r="AT175" i="1" s="1"/>
  <c r="AN175" i="1" s="1"/>
  <c r="F37" i="4"/>
  <c r="AZ100" i="1" s="1"/>
  <c r="J37" i="45"/>
  <c r="AV150" i="1" s="1"/>
  <c r="AT150" i="1" s="1"/>
  <c r="J34" i="46"/>
  <c r="AG152" i="1" s="1"/>
  <c r="J37" i="48"/>
  <c r="AV155" i="1"/>
  <c r="AT155" i="1"/>
  <c r="J37" i="50"/>
  <c r="AV157" i="1" s="1"/>
  <c r="AT157" i="1" s="1"/>
  <c r="J37" i="55"/>
  <c r="AV163" i="1"/>
  <c r="AT163" i="1"/>
  <c r="AN163" i="1" s="1"/>
  <c r="J34" i="57"/>
  <c r="AG166" i="1"/>
  <c r="J37" i="59"/>
  <c r="AV168" i="1" s="1"/>
  <c r="AT168" i="1" s="1"/>
  <c r="J37" i="63"/>
  <c r="AV172" i="1"/>
  <c r="AT172" i="1" s="1"/>
  <c r="AN172" i="1" s="1"/>
  <c r="J37" i="65"/>
  <c r="AV174" i="1"/>
  <c r="AT174" i="1" s="1"/>
  <c r="F33" i="69"/>
  <c r="AZ179" i="1"/>
  <c r="AN105" i="1" l="1"/>
  <c r="AN127" i="1"/>
  <c r="AN178" i="1"/>
  <c r="AN156" i="1"/>
  <c r="AG177" i="1"/>
  <c r="AN177" i="1" s="1"/>
  <c r="J34" i="67"/>
  <c r="AG176" i="1" s="1"/>
  <c r="AN176" i="1" s="1"/>
  <c r="J100" i="67"/>
  <c r="J34" i="54"/>
  <c r="AG162" i="1" s="1"/>
  <c r="AN162" i="1" s="1"/>
  <c r="T157" i="4"/>
  <c r="P157" i="4"/>
  <c r="AU100" i="1"/>
  <c r="R157" i="4"/>
  <c r="J100" i="22"/>
  <c r="J100" i="36"/>
  <c r="BK128" i="3"/>
  <c r="J128" i="3"/>
  <c r="J100" i="3" s="1"/>
  <c r="J100" i="25"/>
  <c r="J124" i="69"/>
  <c r="J97" i="69"/>
  <c r="J100" i="44"/>
  <c r="J100" i="10"/>
  <c r="J100" i="61"/>
  <c r="J100" i="8"/>
  <c r="J43" i="68"/>
  <c r="J43" i="67"/>
  <c r="AN174" i="1"/>
  <c r="J43" i="66"/>
  <c r="J43" i="65"/>
  <c r="J43" i="63"/>
  <c r="J43" i="62"/>
  <c r="J43" i="61"/>
  <c r="J43" i="60"/>
  <c r="AN167" i="1"/>
  <c r="AN166" i="1"/>
  <c r="J43" i="58"/>
  <c r="AN165" i="1"/>
  <c r="J43" i="57"/>
  <c r="J43" i="56"/>
  <c r="J43" i="55"/>
  <c r="AN160" i="1"/>
  <c r="J43" i="53"/>
  <c r="J43" i="52"/>
  <c r="J43" i="51"/>
  <c r="AN155" i="1"/>
  <c r="J43" i="49"/>
  <c r="J43" i="48"/>
  <c r="AN152" i="1"/>
  <c r="J43" i="47"/>
  <c r="J43" i="46"/>
  <c r="J43" i="44"/>
  <c r="AN145" i="1"/>
  <c r="J43" i="43"/>
  <c r="J43" i="42"/>
  <c r="AN142" i="1"/>
  <c r="AN141" i="1"/>
  <c r="J43" i="40"/>
  <c r="J43" i="39"/>
  <c r="AN139" i="1"/>
  <c r="J43" i="38"/>
  <c r="J43" i="37"/>
  <c r="AN136" i="1"/>
  <c r="J43" i="36"/>
  <c r="AN135" i="1"/>
  <c r="J43" i="35"/>
  <c r="AN134" i="1"/>
  <c r="J43" i="34"/>
  <c r="J43" i="33"/>
  <c r="AN129" i="1"/>
  <c r="J100" i="30"/>
  <c r="J43" i="30"/>
  <c r="J43" i="29"/>
  <c r="J43" i="28"/>
  <c r="AN125" i="1"/>
  <c r="J43" i="27"/>
  <c r="J43" i="26"/>
  <c r="J43" i="25"/>
  <c r="J43" i="24"/>
  <c r="J43" i="23"/>
  <c r="J43" i="22"/>
  <c r="AN119" i="1"/>
  <c r="J43" i="21"/>
  <c r="J43" i="20"/>
  <c r="AN117" i="1"/>
  <c r="J43" i="18"/>
  <c r="AN114" i="1"/>
  <c r="J43" i="17"/>
  <c r="AN113" i="1"/>
  <c r="J43" i="16"/>
  <c r="AN112" i="1"/>
  <c r="J43" i="15"/>
  <c r="J43" i="14"/>
  <c r="AN109" i="1"/>
  <c r="J43" i="11"/>
  <c r="J43" i="10"/>
  <c r="J43" i="8"/>
  <c r="J43" i="6"/>
  <c r="AN121" i="1"/>
  <c r="AG137" i="1"/>
  <c r="AN170" i="1"/>
  <c r="AN124" i="1"/>
  <c r="AU164" i="1"/>
  <c r="AU108" i="1"/>
  <c r="J34" i="41"/>
  <c r="AG143" i="1" s="1"/>
  <c r="J34" i="12"/>
  <c r="AG110" i="1"/>
  <c r="J34" i="64"/>
  <c r="AG173" i="1" s="1"/>
  <c r="J34" i="2"/>
  <c r="AG97" i="1"/>
  <c r="BD103" i="1"/>
  <c r="BA130" i="1"/>
  <c r="AW130" i="1" s="1"/>
  <c r="BB153" i="1"/>
  <c r="J34" i="19"/>
  <c r="AG118" i="1" s="1"/>
  <c r="AG116" i="1" s="1"/>
  <c r="AN116" i="1" s="1"/>
  <c r="J34" i="32"/>
  <c r="AG133" i="1"/>
  <c r="AG132" i="1" s="1"/>
  <c r="J34" i="31"/>
  <c r="AG131" i="1"/>
  <c r="J34" i="4"/>
  <c r="AG100" i="1" s="1"/>
  <c r="BC103" i="1"/>
  <c r="AY103" i="1"/>
  <c r="BD130" i="1"/>
  <c r="AU132" i="1"/>
  <c r="AU130" i="1" s="1"/>
  <c r="J34" i="59"/>
  <c r="AG168" i="1"/>
  <c r="J34" i="7"/>
  <c r="AG104" i="1"/>
  <c r="J34" i="50"/>
  <c r="AG157" i="1"/>
  <c r="AZ108" i="1"/>
  <c r="AV108" i="1" s="1"/>
  <c r="AT108" i="1" s="1"/>
  <c r="AZ144" i="1"/>
  <c r="AV144" i="1" s="1"/>
  <c r="AT144" i="1" s="1"/>
  <c r="AN144" i="1" s="1"/>
  <c r="BD153" i="1"/>
  <c r="AU116" i="1"/>
  <c r="BB103" i="1"/>
  <c r="AZ137" i="1"/>
  <c r="AV137" i="1"/>
  <c r="AT137" i="1" s="1"/>
  <c r="AN137" i="1" s="1"/>
  <c r="J34" i="45"/>
  <c r="AG150" i="1"/>
  <c r="BC153" i="1"/>
  <c r="AY153" i="1" s="1"/>
  <c r="AG106" i="1"/>
  <c r="J30" i="69"/>
  <c r="AG179" i="1"/>
  <c r="J34" i="13"/>
  <c r="AG111" i="1"/>
  <c r="BA103" i="1"/>
  <c r="BB130" i="1"/>
  <c r="AX130" i="1"/>
  <c r="J34" i="5"/>
  <c r="AG101" i="1" s="1"/>
  <c r="AN101" i="1" s="1"/>
  <c r="AZ132" i="1"/>
  <c r="AV132" i="1"/>
  <c r="AT132" i="1" s="1"/>
  <c r="AZ164" i="1"/>
  <c r="AV164" i="1"/>
  <c r="AT164" i="1"/>
  <c r="AZ116" i="1"/>
  <c r="AV116" i="1"/>
  <c r="AT116" i="1"/>
  <c r="AZ158" i="1"/>
  <c r="AV158" i="1" s="1"/>
  <c r="AT158" i="1" s="1"/>
  <c r="AX132" i="1"/>
  <c r="BC130" i="1"/>
  <c r="AY130" i="1"/>
  <c r="BA153" i="1"/>
  <c r="J43" i="54" l="1"/>
  <c r="AG158" i="1"/>
  <c r="AN158" i="1" s="1"/>
  <c r="J43" i="31"/>
  <c r="J43" i="50"/>
  <c r="J43" i="7"/>
  <c r="J43" i="13"/>
  <c r="J43" i="19"/>
  <c r="J43" i="64"/>
  <c r="J39" i="69"/>
  <c r="J43" i="32"/>
  <c r="J43" i="59"/>
  <c r="J43" i="12"/>
  <c r="J43" i="41"/>
  <c r="J43" i="45"/>
  <c r="AN150" i="1"/>
  <c r="AN132" i="1"/>
  <c r="J43" i="5"/>
  <c r="J43" i="4"/>
  <c r="AN100" i="1"/>
  <c r="J43" i="2"/>
  <c r="AN97" i="1"/>
  <c r="AN110" i="1"/>
  <c r="AN143" i="1"/>
  <c r="AN106" i="1"/>
  <c r="AN133" i="1"/>
  <c r="AN111" i="1"/>
  <c r="AN104" i="1"/>
  <c r="AN118" i="1"/>
  <c r="AN179" i="1"/>
  <c r="AN131" i="1"/>
  <c r="AN173" i="1"/>
  <c r="AN157" i="1"/>
  <c r="AN168" i="1"/>
  <c r="AU103" i="1"/>
  <c r="AG164" i="1"/>
  <c r="BB99" i="1"/>
  <c r="AX99" i="1" s="1"/>
  <c r="AZ130" i="1"/>
  <c r="AV130" i="1"/>
  <c r="AT130" i="1"/>
  <c r="AG108" i="1"/>
  <c r="AU153" i="1"/>
  <c r="AU151" i="1"/>
  <c r="AU149" i="1" s="1"/>
  <c r="AU148" i="1" s="1"/>
  <c r="J34" i="3"/>
  <c r="AG98" i="1"/>
  <c r="AN98" i="1"/>
  <c r="BA99" i="1"/>
  <c r="AW99" i="1" s="1"/>
  <c r="BA151" i="1"/>
  <c r="AW103" i="1"/>
  <c r="BD99" i="1"/>
  <c r="AX153" i="1"/>
  <c r="BC151" i="1"/>
  <c r="AZ103" i="1"/>
  <c r="AV103" i="1" s="1"/>
  <c r="BD151" i="1"/>
  <c r="AX103" i="1"/>
  <c r="BB151" i="1"/>
  <c r="BC99" i="1"/>
  <c r="AY99" i="1"/>
  <c r="AW153" i="1"/>
  <c r="AZ153" i="1"/>
  <c r="AV153" i="1"/>
  <c r="AG130" i="1"/>
  <c r="AN164" i="1" l="1"/>
  <c r="AN108" i="1"/>
  <c r="J43" i="3"/>
  <c r="AN130" i="1"/>
  <c r="AG103" i="1"/>
  <c r="BA149" i="1"/>
  <c r="BA148" i="1"/>
  <c r="AW148" i="1"/>
  <c r="AU99" i="1"/>
  <c r="AU96" i="1" s="1"/>
  <c r="AU95" i="1" s="1"/>
  <c r="BB149" i="1"/>
  <c r="BB148" i="1" s="1"/>
  <c r="AX148" i="1" s="1"/>
  <c r="BC96" i="1"/>
  <c r="AY96" i="1" s="1"/>
  <c r="BB96" i="1"/>
  <c r="AT153" i="1"/>
  <c r="AG153" i="1"/>
  <c r="BD96" i="1"/>
  <c r="BA96" i="1"/>
  <c r="AW96" i="1" s="1"/>
  <c r="AZ151" i="1"/>
  <c r="AV151" i="1"/>
  <c r="BD149" i="1"/>
  <c r="BD148" i="1" s="1"/>
  <c r="AZ99" i="1"/>
  <c r="AV99" i="1" s="1"/>
  <c r="AT99" i="1" s="1"/>
  <c r="AY151" i="1"/>
  <c r="AT103" i="1"/>
  <c r="AN103" i="1"/>
  <c r="AX151" i="1"/>
  <c r="BC149" i="1"/>
  <c r="AW151" i="1"/>
  <c r="AU94" i="1" l="1"/>
  <c r="AN153" i="1"/>
  <c r="BC148" i="1"/>
  <c r="AY148" i="1"/>
  <c r="BB95" i="1"/>
  <c r="AX95" i="1"/>
  <c r="AX149" i="1"/>
  <c r="AG151" i="1"/>
  <c r="AN151" i="1" s="1"/>
  <c r="BD95" i="1"/>
  <c r="BD94" i="1" s="1"/>
  <c r="W33" i="1" s="1"/>
  <c r="AZ96" i="1"/>
  <c r="AT151" i="1"/>
  <c r="AW149" i="1"/>
  <c r="AX96" i="1"/>
  <c r="BA95" i="1"/>
  <c r="AW95" i="1" s="1"/>
  <c r="BC95" i="1"/>
  <c r="AY95" i="1"/>
  <c r="AY149" i="1"/>
  <c r="AZ149" i="1"/>
  <c r="AV149" i="1"/>
  <c r="AT149" i="1"/>
  <c r="AG99" i="1"/>
  <c r="AG96" i="1" s="1"/>
  <c r="AG95" i="1" s="1"/>
  <c r="AN99" i="1" l="1"/>
  <c r="AG149" i="1"/>
  <c r="AG148" i="1"/>
  <c r="AG94" i="1"/>
  <c r="AK26" i="1" s="1"/>
  <c r="BB94" i="1"/>
  <c r="W31" i="1"/>
  <c r="AV96" i="1"/>
  <c r="AT96" i="1" s="1"/>
  <c r="AN96" i="1" s="1"/>
  <c r="BC94" i="1"/>
  <c r="AY94" i="1"/>
  <c r="AZ95" i="1"/>
  <c r="AZ148" i="1"/>
  <c r="AV148" i="1"/>
  <c r="AT148" i="1"/>
  <c r="AN148" i="1"/>
  <c r="BA94" i="1"/>
  <c r="AW94" i="1" s="1"/>
  <c r="AK30" i="1" s="1"/>
  <c r="AN149" i="1" l="1"/>
  <c r="AX94" i="1"/>
  <c r="AV95" i="1"/>
  <c r="W30" i="1"/>
  <c r="AZ94" i="1"/>
  <c r="W29" i="1"/>
  <c r="W32" i="1"/>
  <c r="AT95" i="1" l="1"/>
  <c r="AV94" i="1"/>
  <c r="AK29" i="1"/>
  <c r="AK35" i="1" s="1"/>
  <c r="AN95" i="1" l="1"/>
  <c r="AT94" i="1"/>
  <c r="AN94" i="1" l="1"/>
</calcChain>
</file>

<file path=xl/sharedStrings.xml><?xml version="1.0" encoding="utf-8"?>
<sst xmlns="http://schemas.openxmlformats.org/spreadsheetml/2006/main" count="71882" uniqueCount="6826">
  <si>
    <t>Export Komplet</t>
  </si>
  <si>
    <t/>
  </si>
  <si>
    <t>2.0</t>
  </si>
  <si>
    <t>ZAMOK</t>
  </si>
  <si>
    <t>False</t>
  </si>
  <si>
    <t>{673c37fa-cabc-4018-a4af-1ff7e61ff563}</t>
  </si>
  <si>
    <t>0,01</t>
  </si>
  <si>
    <t>21</t>
  </si>
  <si>
    <t>15</t>
  </si>
  <si>
    <t>REKAPITULACE STAVBY</t>
  </si>
  <si>
    <t>v ---  níže se nacházejí doplnkové a pomocné údaje k sestavám  --- v</t>
  </si>
  <si>
    <t>Návod na vyplnění</t>
  </si>
  <si>
    <t>0,001</t>
  </si>
  <si>
    <t>Kód:</t>
  </si>
  <si>
    <t>N22-119_exp21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</si>
  <si>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</si>
  <si>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</si>
  <si>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HODONÍN NEMOCNICE – VÝSTAVBA PAVILONU MAGNETICKÉ REZONANCE</t>
  </si>
  <si>
    <t>KSO:</t>
  </si>
  <si>
    <t>801 11</t>
  </si>
  <si>
    <t>CC-CZ:</t>
  </si>
  <si>
    <t>1264</t>
  </si>
  <si>
    <t>Místo:</t>
  </si>
  <si>
    <t xml:space="preserve"> </t>
  </si>
  <si>
    <t>Datum:</t>
  </si>
  <si>
    <t>2. 12. 2022</t>
  </si>
  <si>
    <t>CZ-CPV:</t>
  </si>
  <si>
    <t>45000000-7</t>
  </si>
  <si>
    <t>CZ-CPA:</t>
  </si>
  <si>
    <t>41.00.48</t>
  </si>
  <si>
    <t>Zadavatel:</t>
  </si>
  <si>
    <t>IČ:</t>
  </si>
  <si>
    <t>NEMOCNICE TGM HODONÍN, p.o.</t>
  </si>
  <si>
    <t>DIČ:</t>
  </si>
  <si>
    <t>Uchazeč:</t>
  </si>
  <si>
    <t>Vyplň údaj</t>
  </si>
  <si>
    <t>Projektant:</t>
  </si>
  <si>
    <t>KANIA a.s.</t>
  </si>
  <si>
    <t>True</t>
  </si>
  <si>
    <t>Zpracovatel:</t>
  </si>
  <si>
    <t>Poznámka:</t>
  </si>
  <si>
    <t>ROZDĚLENÍ SOUPISŮ PRACÍ BYLO PROVEDENO BEZ "PROJEKČNÍHO ROZDĚLENÍ STAVBY" , A Z TOHOTO DŮVODU NEMŮŽOU BÝT ZOHLEDNĚNY VŠECHNY TECHNOLOGICKÉ PROCESY . PROVEDENÉ PRÁCE V JEDNOTLIVÝCH ETAPÁCH NEBO MEZIETAPOVÉ PŘESOUVÁNÍ PRACÍ (S OHLEDEM NA KONKRÉTNĚ ZVOLENÉ TECHNOLOGICKÉ POSTUPY ZHOTOVITELE) NUTNO ODSOUHLASOVAT PŘI REALIZACI ._x000D_
----------------------------------------------------------------------------------------------------------------------------------------- _x000D_
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</si>
  <si>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</si>
  <si>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</si>
  <si>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</si>
  <si>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</si>
  <si>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</si>
  <si>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</si>
  <si>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</si>
  <si>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</si>
  <si>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</si>
  <si>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</si>
  <si>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</si>
  <si>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</si>
  <si>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</si>
  <si>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</si>
  <si>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</si>
  <si>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</si>
  <si>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</si>
  <si>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</si>
  <si>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</si>
  <si>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</si>
  <si>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</si>
  <si>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</si>
  <si>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</si>
  <si>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</si>
  <si>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</si>
  <si>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</si>
  <si>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</si>
  <si>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</si>
  <si>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</si>
  <si>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</si>
  <si>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</si>
  <si>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</si>
  <si>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</si>
  <si>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</si>
  <si>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</si>
  <si>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</si>
  <si>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</si>
  <si>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</si>
  <si>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</si>
  <si>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</si>
  <si>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</si>
  <si>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</si>
  <si>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</si>
  <si>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</si>
  <si>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1</t>
  </si>
  <si>
    <t xml:space="preserve">1. ETAPA </t>
  </si>
  <si>
    <t>STA</t>
  </si>
  <si>
    <t>{f3c79e72-3069-4a76-a861-43c0146abe16}</t>
  </si>
  <si>
    <t>2</t>
  </si>
  <si>
    <t>D.1</t>
  </si>
  <si>
    <t>Stavební objekty</t>
  </si>
  <si>
    <t>Soupis</t>
  </si>
  <si>
    <t>{b327de22-a8f4-4623-ae20-a43189b28a51}</t>
  </si>
  <si>
    <t>/</t>
  </si>
  <si>
    <t>SO 001</t>
  </si>
  <si>
    <t>Příprava území</t>
  </si>
  <si>
    <t>3</t>
  </si>
  <si>
    <t>{1e00eb91-3fcc-407c-9249-1e5e083aadf4}</t>
  </si>
  <si>
    <t>SO-002</t>
  </si>
  <si>
    <t>Kácení dřevin a náhradní výsadba</t>
  </si>
  <si>
    <t>{fcef5b65-cd4a-4d09-b284-fe4a5bd2e212}</t>
  </si>
  <si>
    <t>SO 01</t>
  </si>
  <si>
    <t>Pavilon zobrazovacích metod</t>
  </si>
  <si>
    <t>{217a66dc-2602-4b82-91b0-519fc443a383}</t>
  </si>
  <si>
    <t>D.1.1</t>
  </si>
  <si>
    <t>Architektonicko-stavební řešení</t>
  </si>
  <si>
    <t>4</t>
  </si>
  <si>
    <t>{3d098566-6269-4d3e-981d-e060cdb1ce68}</t>
  </si>
  <si>
    <t>D.1.2</t>
  </si>
  <si>
    <t>Stavebně-konstrukční řešení</t>
  </si>
  <si>
    <t>{c72af13d-3f17-43f4-8126-6d3aea6f64ba}</t>
  </si>
  <si>
    <t>D.1.3</t>
  </si>
  <si>
    <t>Požárně bezpečnostní řešení</t>
  </si>
  <si>
    <t>{d2c3a188-f670-4353-aa3d-4ec1be8e072a}</t>
  </si>
  <si>
    <t>D.1.4</t>
  </si>
  <si>
    <t>Technika prostředí staveb</t>
  </si>
  <si>
    <t>{f4c0ff45-824a-49e5-a97d-ea4dacd717ca}</t>
  </si>
  <si>
    <t>D.1.4.1</t>
  </si>
  <si>
    <t>Zdravotně technické instalace</t>
  </si>
  <si>
    <t>5</t>
  </si>
  <si>
    <t>{29a8cf5d-df15-4112-a1b1-1fcce2323476}</t>
  </si>
  <si>
    <t>D.1.4.2</t>
  </si>
  <si>
    <t xml:space="preserve">Vzduchotechnika </t>
  </si>
  <si>
    <t>{b3df180e-873d-4611-aec3-0c46b44b8666}</t>
  </si>
  <si>
    <t>D.1.4.3</t>
  </si>
  <si>
    <t>Vytápění</t>
  </si>
  <si>
    <t>{0d1075cb-e3dc-40a7-a718-66659ff4dc43}</t>
  </si>
  <si>
    <t>D.1.4.4</t>
  </si>
  <si>
    <t xml:space="preserve">Měření a regulace </t>
  </si>
  <si>
    <t>{a152bb51-c5d1-4f7e-b218-47b58a231fbf}</t>
  </si>
  <si>
    <t>D.1.4.5</t>
  </si>
  <si>
    <t>Silnoproudá elektrotechnika</t>
  </si>
  <si>
    <t>{38fac093-1320-4ecb-ac96-2059825de9c9}</t>
  </si>
  <si>
    <t>01</t>
  </si>
  <si>
    <t>LPS - Uzemnění, hromosvod</t>
  </si>
  <si>
    <t>6</t>
  </si>
  <si>
    <t>{19e4186d-48df-478c-b0ee-924e764c24b1}</t>
  </si>
  <si>
    <t>02</t>
  </si>
  <si>
    <t>KT - Kabelové trasy</t>
  </si>
  <si>
    <t>{9db181b1-221b-4648-84da-609be471d9e7}</t>
  </si>
  <si>
    <t>03</t>
  </si>
  <si>
    <t>SP - Silnoproudé instalace</t>
  </si>
  <si>
    <t>{935a6b44-e825-4271-90b7-e41eede67d1e}</t>
  </si>
  <si>
    <t>04</t>
  </si>
  <si>
    <t>SV - Svítidla</t>
  </si>
  <si>
    <t>{6721dfb2-9aab-4da2-a13b-92d0455c2586}</t>
  </si>
  <si>
    <t>05</t>
  </si>
  <si>
    <t>Rozvaděč RH</t>
  </si>
  <si>
    <t>{a5a6a1ba-a778-4df6-89ee-fa99fad4d109}</t>
  </si>
  <si>
    <t>06</t>
  </si>
  <si>
    <t>Rozvaděč RMS01</t>
  </si>
  <si>
    <t>{79290527-fe2b-4c9c-b7cb-fe2247ef4433}</t>
  </si>
  <si>
    <t>07</t>
  </si>
  <si>
    <t>Rozvaděč RMS03</t>
  </si>
  <si>
    <t>{6131e89b-2488-4637-9003-bf2b347ccf43}</t>
  </si>
  <si>
    <t>D.1.4.6</t>
  </si>
  <si>
    <t>Slaboproudá elektrotechnika</t>
  </si>
  <si>
    <t>{f6812416-73be-42b5-af33-952be111c226}</t>
  </si>
  <si>
    <t>EPS_Elektrická požární signalizace</t>
  </si>
  <si>
    <t>{eea8edad-5562-471d-9351-3282a7f1fce4}</t>
  </si>
  <si>
    <t>NZS_Nouzový zvukový systém</t>
  </si>
  <si>
    <t>{f959249c-5e2e-4e6c-b7b4-9f761bd4efb7}</t>
  </si>
  <si>
    <t>CCTV_Kamerový systém</t>
  </si>
  <si>
    <t>{ff56b160-e9f0-47e2-9771-411c456e1081}</t>
  </si>
  <si>
    <t>PZTS_Poplachový zabezpečovací a tísňový systém</t>
  </si>
  <si>
    <t>{258f1d14-96ca-479c-8334-36f7b7f36e75}</t>
  </si>
  <si>
    <t>EKV+VDT_Elektronická kontrola vstupu + Domovní telefony</t>
  </si>
  <si>
    <t>{226679e5-6b0a-4aa2-8894-8e87597228e2}</t>
  </si>
  <si>
    <t>SK_Strukturovaná kabeláž</t>
  </si>
  <si>
    <t>{35f21b3b-df0e-49a7-9bcb-1e110947de70}</t>
  </si>
  <si>
    <t>STA_Společná televizní anténa</t>
  </si>
  <si>
    <t>{1ddf0ea7-f1ac-4297-bc9b-f6c59a14a211}</t>
  </si>
  <si>
    <t>08</t>
  </si>
  <si>
    <t>JČ_Jednotný čas</t>
  </si>
  <si>
    <t>{219bd15a-d67e-408a-85f7-09b8db52bd76}</t>
  </si>
  <si>
    <t>09</t>
  </si>
  <si>
    <t>KT_Kabelové trasy slaboproudých rozvodů</t>
  </si>
  <si>
    <t>{3fffdaeb-2a9d-415e-9de1-02f00b7fe6ed}</t>
  </si>
  <si>
    <t>10</t>
  </si>
  <si>
    <t xml:space="preserve">Ostatní náklady </t>
  </si>
  <si>
    <t>{317cdde8-7ff2-4b34-a042-b7f64bae5642}</t>
  </si>
  <si>
    <t>D.1.4.7</t>
  </si>
  <si>
    <t>Mediciální plyny</t>
  </si>
  <si>
    <t>{afd15e48-c639-4c46-b467-065e066d9b75}</t>
  </si>
  <si>
    <t>D.1.4.8</t>
  </si>
  <si>
    <t>Vnitřní plynoinstalace</t>
  </si>
  <si>
    <t>{d693ead0-f2d9-476e-ac69-7f568fe47de0}</t>
  </si>
  <si>
    <t>SO 02</t>
  </si>
  <si>
    <t>Komunikace a zpevněné plochy</t>
  </si>
  <si>
    <t>{e600ba14-4c51-421d-94cd-8e415aa62549}</t>
  </si>
  <si>
    <t>D.2-IO</t>
  </si>
  <si>
    <t>Inženýrské objekty</t>
  </si>
  <si>
    <t>{ca63242d-277f-4495-a2ef-ccdf7afbd0e9}</t>
  </si>
  <si>
    <t>IO 001</t>
  </si>
  <si>
    <t>Přeložka plynovodu (součástí IO 04 - Přípojka plynu)</t>
  </si>
  <si>
    <t>{0875efe7-c7ca-4561-9e66-c6f20c16bf15}</t>
  </si>
  <si>
    <t>IO 002</t>
  </si>
  <si>
    <t>Přeložka areálového osvětlení</t>
  </si>
  <si>
    <t>{e9935003-c5fb-44b9-9b92-ef02c43d1916}</t>
  </si>
  <si>
    <t>{e902ecd1-d975-4230-a6a9-f57670067a68}</t>
  </si>
  <si>
    <t>{841ecc04-94da-466f-b218-efe87a17d7b3}</t>
  </si>
  <si>
    <t>{23617c1f-6b41-4142-8b4e-a1c44d0ad53d}</t>
  </si>
  <si>
    <t>{a43693ed-3182-4561-8bcf-a5942a0ad65d}</t>
  </si>
  <si>
    <t>IO 003</t>
  </si>
  <si>
    <t>Přeložka NN - rozvaděče</t>
  </si>
  <si>
    <t>{308b39c1-fa80-4cba-b686-52b2e083146a}</t>
  </si>
  <si>
    <t>{ff62e9cd-2cea-4440-a66a-5626b99af3d4}</t>
  </si>
  <si>
    <t>{d67575d4-f1d6-4354-af00-26d4baa63d2b}</t>
  </si>
  <si>
    <t>IO 01</t>
  </si>
  <si>
    <t>Prodloužení dešťové kanalizace</t>
  </si>
  <si>
    <t>{1f439d18-56c7-4359-94e5-ae6b4a45a396}</t>
  </si>
  <si>
    <t>IO 02</t>
  </si>
  <si>
    <t>Prodloužení areálové splaškové kanalizace</t>
  </si>
  <si>
    <t>{dde06096-9bf8-45be-b46c-e1f99cc1c28c}</t>
  </si>
  <si>
    <t>IO 03</t>
  </si>
  <si>
    <t>Přípojka vodovodu</t>
  </si>
  <si>
    <t>{4ce283ab-0850-4eb9-b614-f83e651784a5}</t>
  </si>
  <si>
    <t>IO 04</t>
  </si>
  <si>
    <t>Přeložení areálového plynovodu</t>
  </si>
  <si>
    <t>{d30b92e4-aef1-42a4-b6e6-73bad7b357e3}</t>
  </si>
  <si>
    <t>IO 05</t>
  </si>
  <si>
    <t>Přípojka NN</t>
  </si>
  <si>
    <t>{d08fa09c-2722-4f91-a87d-047307d04d41}</t>
  </si>
  <si>
    <t>{e2329300-d31c-4085-8770-028827625c42}</t>
  </si>
  <si>
    <t>{6e82e807-e5c0-415b-b013-060a3d7067bf}</t>
  </si>
  <si>
    <t>IO 06</t>
  </si>
  <si>
    <t>Areálový vodovod</t>
  </si>
  <si>
    <t>{a3721ff4-c194-4fd0-8023-8f51cef9b35d}</t>
  </si>
  <si>
    <t xml:space="preserve">2. ETAPA </t>
  </si>
  <si>
    <t>{559df01a-193e-4646-b9e1-29807b055fa0}</t>
  </si>
  <si>
    <t>{1ef73f08-a50a-4276-86a0-1f56d0b88341}</t>
  </si>
  <si>
    <t>SO 001_2</t>
  </si>
  <si>
    <t>{9a49d642-7589-40a8-84ba-5bbc99712878}</t>
  </si>
  <si>
    <t>{ccfcb7d8-4062-425c-9f06-6c40bf1ec62c}</t>
  </si>
  <si>
    <t>{0dc3970d-40ad-467f-b025-b64aa551a8f3}</t>
  </si>
  <si>
    <t>{efef1448-cf75-4b25-a0a4-32b4912ee344}</t>
  </si>
  <si>
    <t>{a804b913-6f17-4a0b-9942-d9e4a5f8bab3}</t>
  </si>
  <si>
    <t xml:space="preserve">Zdravotně technické instalace </t>
  </si>
  <si>
    <t>{7e5cf519-d913-47eb-89cc-c087f811a8eb}</t>
  </si>
  <si>
    <t>{342e9053-3568-48c6-bafa-75c79d82c6c9}</t>
  </si>
  <si>
    <t>Měření a regulace</t>
  </si>
  <si>
    <t>{c975c432-0b3a-47e5-a5d6-e6a92fa0e46b}</t>
  </si>
  <si>
    <t>{9ad207dd-e7cb-4802-93f1-3e740d547503}</t>
  </si>
  <si>
    <t>{195303d2-73bf-4a37-9a37-85ec55d593ad}</t>
  </si>
  <si>
    <t>{69e5bf56-8b78-4607-9270-cd0c71a4ee7a}</t>
  </si>
  <si>
    <t>{7cd13f52-fd89-46d3-b2b0-6906f0102273}</t>
  </si>
  <si>
    <t>Rozvaděč RMS02</t>
  </si>
  <si>
    <t>{3b95467d-1ba2-4727-b5b3-7bb1ecf4dcd9}</t>
  </si>
  <si>
    <t>Rozvaděč RMS21</t>
  </si>
  <si>
    <t>{ac926bb2-3659-4766-bd8a-3fa1fe612252}</t>
  </si>
  <si>
    <t>{2c27a6a4-d30b-4081-9bf7-7e852cb1c395}</t>
  </si>
  <si>
    <t>{b91dd0b2-f009-41a6-a8ba-a270a1cb0326}</t>
  </si>
  <si>
    <t>{0f36b622-da32-4bf8-8be7-04e02d2e500f}</t>
  </si>
  <si>
    <t>{b6e91c16-e303-49a6-b625-523bc7e14127}</t>
  </si>
  <si>
    <t>{8b6c9996-447b-497e-bd50-d55c9156c411}</t>
  </si>
  <si>
    <t>{fe75ee57-b85a-4e37-9b85-676aa45fd719}</t>
  </si>
  <si>
    <t>{1299fa80-8c30-43e3-a90d-d7a12de7f4a2}</t>
  </si>
  <si>
    <t>{569ef4df-96d1-4acf-b41e-fab0347e25ad}</t>
  </si>
  <si>
    <t>{1e3b1264-1e9b-4c9b-b5fc-469331d6996d}</t>
  </si>
  <si>
    <t>{1719f333-cad1-4060-9741-1513a996a6a1}</t>
  </si>
  <si>
    <t>{e827ffaf-14f1-49ad-abf4-92c5ff32585d}</t>
  </si>
  <si>
    <t>{95802ccf-7a73-4db4-addf-d61fbc212256}</t>
  </si>
  <si>
    <t>{21149395-64c0-4e2a-8926-fe87d3982192}</t>
  </si>
  <si>
    <t>D.2</t>
  </si>
  <si>
    <t>Technická a technologická zařízení</t>
  </si>
  <si>
    <t>{d8a4bd46-4c64-4586-a50a-dc54d13dfd76}</t>
  </si>
  <si>
    <t>D.2.1</t>
  </si>
  <si>
    <t>Zdravotnická technologie</t>
  </si>
  <si>
    <t>{5174d658-89c9-4da9-ad95-490580a73310}</t>
  </si>
  <si>
    <t>VON</t>
  </si>
  <si>
    <t xml:space="preserve">Vedlejší a ostatní náklady stavby </t>
  </si>
  <si>
    <t>{a62eacde-abe8-4cc9-bcab-95471a6c4ae8}</t>
  </si>
  <si>
    <t>odkop_obj</t>
  </si>
  <si>
    <t>2400</t>
  </si>
  <si>
    <t>KRYCÍ LIST SOUPISU PRACÍ</t>
  </si>
  <si>
    <t>Objekt:</t>
  </si>
  <si>
    <t xml:space="preserve">1 - 1. ETAPA </t>
  </si>
  <si>
    <t>Soupis:</t>
  </si>
  <si>
    <t>D.1 - Stavební objekty</t>
  </si>
  <si>
    <t>Úroveň 3:</t>
  </si>
  <si>
    <t>SO 001 - Příprava území</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</si>
  <si>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</si>
  <si>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REKAPITULACE ČLENĚNÍ SOUPISU PRACÍ</t>
  </si>
  <si>
    <t>Kód dílu - Popis</t>
  </si>
  <si>
    <t>Cena celkem [CZK]</t>
  </si>
  <si>
    <t>Náklady ze soupisu prací</t>
  </si>
  <si>
    <t>-1</t>
  </si>
  <si>
    <t>HSV - Práce a dodávky HSV</t>
  </si>
  <si>
    <t xml:space="preserve">    1 - Zemní práce</t>
  </si>
  <si>
    <t xml:space="preserve">    8 - Trubní vedení</t>
  </si>
  <si>
    <t xml:space="preserve">    9 - Ostatní konstrukce a práce, bourání</t>
  </si>
  <si>
    <t xml:space="preserve">    997 - Přesun sutě</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</si>
  <si>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</si>
  <si>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</si>
  <si>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</si>
  <si>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</si>
  <si>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</si>
  <si>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</si>
  <si>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</si>
  <si>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</si>
  <si>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</si>
  <si>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</si>
  <si>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</si>
  <si>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</si>
  <si>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</si>
  <si>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</si>
  <si>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</si>
  <si>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</si>
  <si>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</si>
  <si>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</si>
  <si>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</si>
  <si>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113106571</t>
  </si>
  <si>
    <t>Rozebrání dlažeb vozovek z betonové dlažby s ložem z kameniva strojně pl přes 200 m2</t>
  </si>
  <si>
    <t>m2</t>
  </si>
  <si>
    <t>CS ÚRS 2022 02</t>
  </si>
  <si>
    <t>-1932922075</t>
  </si>
  <si>
    <t>VV</t>
  </si>
  <si>
    <t>"BP_zpevněné plochy" 280,0</t>
  </si>
  <si>
    <t>Součet</t>
  </si>
  <si>
    <t>113107163</t>
  </si>
  <si>
    <t>Odstranění podkladu z kameniva drceného tl přes 200 do 300 mm strojně pl přes 50 do 200 m2</t>
  </si>
  <si>
    <t>1560916708</t>
  </si>
  <si>
    <t>"BP_zpevněné plochy" 155,0</t>
  </si>
  <si>
    <t>113107182</t>
  </si>
  <si>
    <t>Odstranění podkladu živičného tl přes 50 do 100 mm strojně pl přes 50 do 200 m2</t>
  </si>
  <si>
    <t>235810236</t>
  </si>
  <si>
    <t>113107223</t>
  </si>
  <si>
    <t>Odstranění podkladu z kameniva drceného tl přes 200 do 300 mm strojně pl přes 200 m2</t>
  </si>
  <si>
    <t>2125552162</t>
  </si>
  <si>
    <t>121151126</t>
  </si>
  <si>
    <t>Sejmutí ornice plochy přes 500 m2 tl vrstvy přes 300 do 400 mm strojně</t>
  </si>
  <si>
    <t>-1598572271</t>
  </si>
  <si>
    <t>Sejmutí ornice (pl)</t>
  </si>
  <si>
    <t>545,0/0,4</t>
  </si>
  <si>
    <t>122251106</t>
  </si>
  <si>
    <t>Odkopávky a prokopávky nezapažené v hornině třídy těžitelnosti I skupiny 3 objem do 5000 m3 strojně</t>
  </si>
  <si>
    <t>m3</t>
  </si>
  <si>
    <t>190143802</t>
  </si>
  <si>
    <t>Odkop na úroveň -0,600 M (obj)</t>
  </si>
  <si>
    <t>2400,0</t>
  </si>
  <si>
    <t>7</t>
  </si>
  <si>
    <t>162651112</t>
  </si>
  <si>
    <t>Vodorovné přemístění přes 4 000 do 5000 m výkopku/sypaniny z horniny třídy těžitelnosti I skupiny 1 až 3</t>
  </si>
  <si>
    <t>601487781</t>
  </si>
  <si>
    <t>"přemístění orniční vrstvy na mezideponii" (545,0)</t>
  </si>
  <si>
    <t>8</t>
  </si>
  <si>
    <t>162751117</t>
  </si>
  <si>
    <t>Vodorovné přemístění přes 9 000 do 10000 m výkopku/sypaniny z horniny třídy těžitelnosti I skupiny 1 až 3</t>
  </si>
  <si>
    <t>-748925241</t>
  </si>
  <si>
    <t>Zemina - odvoz na skládku (obj)</t>
  </si>
  <si>
    <t>ornice</t>
  </si>
  <si>
    <t>545,0-180,0</t>
  </si>
  <si>
    <t>9</t>
  </si>
  <si>
    <t>162751119</t>
  </si>
  <si>
    <t>Příplatek k vodorovnému přemístění výkopku/sypaniny z horniny třídy těžitelnosti I skupiny 1 až 3 ZKD 1000 m přes 10000 m</t>
  </si>
  <si>
    <t>-1236987814</t>
  </si>
  <si>
    <t>2765*8 "Přepočtené koeficientem množství</t>
  </si>
  <si>
    <t>171201231</t>
  </si>
  <si>
    <t>Poplatek za uložení zeminy a kamení na recyklační skládce (skládkovné) kód odpadu 17 05 04</t>
  </si>
  <si>
    <t>t</t>
  </si>
  <si>
    <t>-571563120</t>
  </si>
  <si>
    <t>2765*1,8 "Přepočtené koeficientem množství</t>
  </si>
  <si>
    <t>11</t>
  </si>
  <si>
    <t>171251201</t>
  </si>
  <si>
    <t>Uložení sypaniny na skládky nebo meziskládky</t>
  </si>
  <si>
    <t>925911048</t>
  </si>
  <si>
    <t>Ornice - uložení na deponii (obj)</t>
  </si>
  <si>
    <t>545,0</t>
  </si>
  <si>
    <t>Trubní vedení</t>
  </si>
  <si>
    <t>12</t>
  </si>
  <si>
    <t>890411811</t>
  </si>
  <si>
    <t>Bourání šachet z prefabrikovaných dílů  ručně obestavěného prostoru do 1,5 m3</t>
  </si>
  <si>
    <t>-1205367390</t>
  </si>
  <si>
    <t>P</t>
  </si>
  <si>
    <t>Poznámka k položce:_x000D_
JC, nad rámec ceníkového obsahu, také zahrnuje náklady na zaslepení souvisejícího kanalizačního potrubí</t>
  </si>
  <si>
    <t>"uliční vpusť" 0,75</t>
  </si>
  <si>
    <t>Ostatní konstrukce a práce, bourání</t>
  </si>
  <si>
    <t>13</t>
  </si>
  <si>
    <t>961044111</t>
  </si>
  <si>
    <t>Bourání základů z betonu prostého</t>
  </si>
  <si>
    <t>-90684656</t>
  </si>
  <si>
    <t>Bourání jezírka (předpoklad hm)</t>
  </si>
  <si>
    <t>jezírko</t>
  </si>
  <si>
    <t>8,0</t>
  </si>
  <si>
    <t>ostatní nespecifikované konstrukce_bude upřesněno a odsouhlaseno v dílenské dokumentaci</t>
  </si>
  <si>
    <t>15,0</t>
  </si>
  <si>
    <t>14</t>
  </si>
  <si>
    <t>961055111</t>
  </si>
  <si>
    <t>Bourání základů ze ŽB</t>
  </si>
  <si>
    <t>-80523464</t>
  </si>
  <si>
    <t>Bourání opěrné stěny - pata (dl * š * v)</t>
  </si>
  <si>
    <t>10,0*1,4*0,4</t>
  </si>
  <si>
    <t>962052211</t>
  </si>
  <si>
    <t>Bourání zdiva nadzákladového ze ŽB přes 1 m3</t>
  </si>
  <si>
    <t>-1145194105</t>
  </si>
  <si>
    <t>Bourání stěny (dl * š * v)</t>
  </si>
  <si>
    <t>opěrná stěna</t>
  </si>
  <si>
    <t>10,0*0,3*2,25</t>
  </si>
  <si>
    <t>ŽB kóje (předpoklad_bude odsouhlaseno v dílenské dokumentaci)</t>
  </si>
  <si>
    <t>12,0</t>
  </si>
  <si>
    <t>997</t>
  </si>
  <si>
    <t>Přesun sutě</t>
  </si>
  <si>
    <t>16</t>
  </si>
  <si>
    <t>997013111</t>
  </si>
  <si>
    <t>Vnitrostaveništní doprava suti a vybouraných hmot pro budovy v do 6 m s použitím mechanizace</t>
  </si>
  <si>
    <t>755569854</t>
  </si>
  <si>
    <t>17</t>
  </si>
  <si>
    <t>997013501</t>
  </si>
  <si>
    <t>Odvoz suti a vybouraných hmot na skládku nebo meziskládku do 1 km se složením</t>
  </si>
  <si>
    <t>150634396</t>
  </si>
  <si>
    <t>18</t>
  </si>
  <si>
    <t>997013509</t>
  </si>
  <si>
    <t>Příplatek k odvozu suti a vybouraných hmot na skládku ZKD 1 km přes 1 km</t>
  </si>
  <si>
    <t>594989980</t>
  </si>
  <si>
    <t>413,98*17 "Přepočtené koeficientem množství</t>
  </si>
  <si>
    <t>19</t>
  </si>
  <si>
    <t>997013862</t>
  </si>
  <si>
    <t>Poplatek za uložení stavebního odpadu na recyklační skládce (skládkovné) z armovaného betonu kód odpadu 17 01 01</t>
  </si>
  <si>
    <t>-1867262816</t>
  </si>
  <si>
    <t>20</t>
  </si>
  <si>
    <t>997013873</t>
  </si>
  <si>
    <t>Poplatek za uložení stavebního odpadu na recyklační skládce (skládkovné) zeminy a kamení zatříděného do Katalogu odpadů pod kódem 17 05 04</t>
  </si>
  <si>
    <t>-538665818</t>
  </si>
  <si>
    <t>OST</t>
  </si>
  <si>
    <t>Ostatní</t>
  </si>
  <si>
    <t>DEM_OST01</t>
  </si>
  <si>
    <t>Jezírko - demontáž elektro, vypuštění jezírka, demotáž kanalizace, demontáž a zachování sochy volavky, odstranění porostu okolo jezírka vč. odvozu a likvidace suti (dle PD)</t>
  </si>
  <si>
    <t>kpl</t>
  </si>
  <si>
    <t>CS VLASTNÍ</t>
  </si>
  <si>
    <t>262144</t>
  </si>
  <si>
    <t>1770623889</t>
  </si>
  <si>
    <t>Poznámka k položce:_x000D_
Kompletní provedení dle specifikace PD a TZ včetně všech přímo souvisejících prací/činností a dodávek_x000D_
----------------------------------------------------------------------------------------------------------------------------_x000D_
Upřesnění dle TZ:_x000D_
(rámci zájmové plochy se nachází stávající jezírko. Sestává z betonové nádrže a okolní plochy zpevněné lomovým kamenem. V rámci jezírka je instalována technologie pro vodní prvek. Jedná se o fontánku. Fontánka je napojena na zdroj NN. Jezírko se vypouští do kanalizace. V rámci jezírka je osazena kamenná socha. Více viz. situační výkres přípravy území.)</t>
  </si>
  <si>
    <t>22</t>
  </si>
  <si>
    <t>DEM_OST02</t>
  </si>
  <si>
    <t>Stěhování odpadového hospodářství (3 ks plechová bouda cca 6,0 x 3,5 m + 2x kontejer (včetně souvisejících odpadů)) do 100 m na pozemek investora</t>
  </si>
  <si>
    <t>1371469451</t>
  </si>
  <si>
    <t xml:space="preserve">Poznámka k položce:_x000D_
Kompletní provedení dle specifikace PD a TZ včetně všech přímo souvisejících prací/činností a dodávek_x000D_
----------------------------------------------------------------------------------------------------------------------------_x000D_
</t>
  </si>
  <si>
    <t>kácení_objem_korun</t>
  </si>
  <si>
    <t>výpočet objemu větví kácených stromů</t>
  </si>
  <si>
    <t>7,315</t>
  </si>
  <si>
    <t>SO-002 - Kácení dřevin a náhradní výsadba</t>
  </si>
  <si>
    <t>Nemocnice TGM Hodonín, Purkyňova 11</t>
  </si>
  <si>
    <t>00226637</t>
  </si>
  <si>
    <t>Nemocnice TGM Hodonín, p.o.</t>
  </si>
  <si>
    <t>CZ00226637</t>
  </si>
  <si>
    <t>29263140</t>
  </si>
  <si>
    <t>Ateliér Velehradský s.r.o.</t>
  </si>
  <si>
    <t>CZ29263140</t>
  </si>
  <si>
    <t xml:space="preserve">    N01 - Kácení dřevin</t>
  </si>
  <si>
    <t xml:space="preserve">    998 - Přesun hmot</t>
  </si>
  <si>
    <t>N01</t>
  </si>
  <si>
    <t>Kácení dřevin</t>
  </si>
  <si>
    <t>111212215</t>
  </si>
  <si>
    <t>Odstranění nevhodných dřevin přes 100 do 500 m2 v do 1 m s odstraněním pařezů v rovině nebo svahu do 1:5</t>
  </si>
  <si>
    <t>1572611811</t>
  </si>
  <si>
    <t>"inv.č.7,8,9,10,11,15,18,29,30,31,33,34,35,36,37,38,39,40,41,42,45,50"390</t>
  </si>
  <si>
    <t>112151311</t>
  </si>
  <si>
    <t>Kácení stromu bez postupného spouštění koruny a kmene D přes 0,1 do 0,2 m</t>
  </si>
  <si>
    <t>kus</t>
  </si>
  <si>
    <t>708994439</t>
  </si>
  <si>
    <t>"inv.č.6,23"2</t>
  </si>
  <si>
    <t>112151312</t>
  </si>
  <si>
    <t>Kácení stromu bez postupného spouštění koruny a kmene D přes 0,2 do 0,3 m</t>
  </si>
  <si>
    <t>-1143873490</t>
  </si>
  <si>
    <t>"inv.č.14,28"2</t>
  </si>
  <si>
    <t>112151314</t>
  </si>
  <si>
    <t>Kácení stromu bez postupného spouštění koruny a kmene D přes 0,4 do 0,5 m</t>
  </si>
  <si>
    <t>1411330642</t>
  </si>
  <si>
    <t>"inv.č. 2,49"2</t>
  </si>
  <si>
    <t>112151315</t>
  </si>
  <si>
    <t>Kácení stromu bez postupného spouštění koruny a kmene D přes 0,5 do 0,6 m</t>
  </si>
  <si>
    <t>299855305</t>
  </si>
  <si>
    <t>"inv.č.48"1</t>
  </si>
  <si>
    <t>112151316</t>
  </si>
  <si>
    <t>Kácení stromu bez postupného spouštění koruny a kmene D přes 0,6 do 0,7 m</t>
  </si>
  <si>
    <t>-738747077</t>
  </si>
  <si>
    <t>"inv,č,27,43"2</t>
  </si>
  <si>
    <t>112151317</t>
  </si>
  <si>
    <t>Kácení stromu bez postupného spouštění koruny a kmene D přes 0,7 do 0,8 m</t>
  </si>
  <si>
    <t>-1304399240</t>
  </si>
  <si>
    <t>"inv.č.1(2x),19"3</t>
  </si>
  <si>
    <t>112151318</t>
  </si>
  <si>
    <t>Kácení stromu bez postupného spouštění koruny a kmene D přes 0,8 do 0,9 m</t>
  </si>
  <si>
    <t>-153960887</t>
  </si>
  <si>
    <t>"inv.č.44(2x)"2</t>
  </si>
  <si>
    <t>112151319</t>
  </si>
  <si>
    <t>Kácení stromu bez postupného spouštění koruny a kmene D přes 0,9 do 1,0 m</t>
  </si>
  <si>
    <t>2013654431</t>
  </si>
  <si>
    <t>"inv.č.17"1</t>
  </si>
  <si>
    <t>112201131</t>
  </si>
  <si>
    <t>Odstranění pařezů D do 0,2 m ve svahu přes 1:5 do 1:2 s odklizením do 20 m a zasypáním jámy</t>
  </si>
  <si>
    <t>-1540112844</t>
  </si>
  <si>
    <t>112201132</t>
  </si>
  <si>
    <t>Odstranění pařezů D přes 0,2 do 0,3 m ve svahu přes 1:5 do 1:2 s odklizením do 20 m a zasypáním jámy</t>
  </si>
  <si>
    <t>383362586</t>
  </si>
  <si>
    <t>112201114</t>
  </si>
  <si>
    <t>Odstranění pařezů D přes 0,4 do 0,5 m v rovině a svahu do 1:5 s odklizením do 20 m a zasypáním jámy</t>
  </si>
  <si>
    <t>-1611293752</t>
  </si>
  <si>
    <t>112201115</t>
  </si>
  <si>
    <t>Odstranění pařezů D přes 0,5 do 0,6 m v rovině a svahu do 1:5 s odklizením do 20 m a zasypáním jámy</t>
  </si>
  <si>
    <t>1701924371</t>
  </si>
  <si>
    <t>112201116</t>
  </si>
  <si>
    <t>Odstranění pařezů D přes 0,6 do 0,7 m v rovině a svahu do 1:5 s odklizením do 20 m a zasypáním jámy</t>
  </si>
  <si>
    <t>-1217093158</t>
  </si>
  <si>
    <t>112201117</t>
  </si>
  <si>
    <t>Odstranění pařezů D přes 0,7 do 0,8 m v rovině a svahu do 1:5 s odklizením do 20 m a zasypáním jámy</t>
  </si>
  <si>
    <t>-1616645112</t>
  </si>
  <si>
    <t>112201118</t>
  </si>
  <si>
    <t>Odstranění pařezů D přes 0,8 do 0,9 m v rovině a svahu do 1:5 s odklizením do 20 m a zasypáním jámy</t>
  </si>
  <si>
    <t>1441777033</t>
  </si>
  <si>
    <t>112201119</t>
  </si>
  <si>
    <t>Odstranění pařezů D přes 0,9 do 1,0 m v rovině a svahu do 1:5 s odklizením do 20 m a zasypáním jámy</t>
  </si>
  <si>
    <t>-647584995</t>
  </si>
  <si>
    <t>M</t>
  </si>
  <si>
    <t>R-1012.1.1</t>
  </si>
  <si>
    <t>Zemina tříděná zahradní vč. dopravy, ztratné 3% v ceně</t>
  </si>
  <si>
    <t>-959621166</t>
  </si>
  <si>
    <t>"objem pařezů dle tabobsah_pařez*0,5"</t>
  </si>
  <si>
    <t>"převod na tuny"1,645*1800/1000</t>
  </si>
  <si>
    <t>1122011r1</t>
  </si>
  <si>
    <t>Příplatek k odstranění pařezů v rovině a svahu do 1:5 za použití technologie "frézování"</t>
  </si>
  <si>
    <t>1554658548</t>
  </si>
  <si>
    <t>162201411</t>
  </si>
  <si>
    <t>Vodorovné přemístění kmenů stromů listnatých do 1 km D kmene přes 100 do 300 mm</t>
  </si>
  <si>
    <t>-1275218237</t>
  </si>
  <si>
    <t>162301951</t>
  </si>
  <si>
    <t>Příplatek k vodorovnému přemístění kmenů stromů listnatých D kmene přes 100 do 300 mm ZKD 1 km</t>
  </si>
  <si>
    <t>383966714</t>
  </si>
  <si>
    <t>4*4 "Přepočtené koeficientem množství</t>
  </si>
  <si>
    <t>162201412</t>
  </si>
  <si>
    <t>Vodorovné přemístění kmenů stromů listnatých do 1 km D kmene přes 300 do 500 mm</t>
  </si>
  <si>
    <t>2085685561</t>
  </si>
  <si>
    <t>23</t>
  </si>
  <si>
    <t>162301952</t>
  </si>
  <si>
    <t>Příplatek k vodorovnému přemístění kmenů stromů listnatých D kmene přes 300 do 500 mm ZKD 1 km</t>
  </si>
  <si>
    <t>534311446</t>
  </si>
  <si>
    <t>2*4 "Přepočtené koeficientem množství</t>
  </si>
  <si>
    <t>24</t>
  </si>
  <si>
    <t>162201413</t>
  </si>
  <si>
    <t>Vodorovné přemístění kmenů stromů listnatých do 1 km D kmene přes 500 do 700 mm</t>
  </si>
  <si>
    <t>-1760594126</t>
  </si>
  <si>
    <t>25</t>
  </si>
  <si>
    <t>162301953</t>
  </si>
  <si>
    <t>Příplatek k vodorovnému přemístění kmenů stromů listnatých D kmene přes 500 do 700 mm ZKD 1 km</t>
  </si>
  <si>
    <t>-2128237702</t>
  </si>
  <si>
    <t>3*4 "Přepočtené koeficientem množství</t>
  </si>
  <si>
    <t>26</t>
  </si>
  <si>
    <t>162201510</t>
  </si>
  <si>
    <t>Vodorovné přemístění kmenů stromů listnatých do 1 km D kmene přes 900 do 1100 mm</t>
  </si>
  <si>
    <t>1202645579</t>
  </si>
  <si>
    <t>"inv.č.1(2x),19"3+"inv.č.44(2x)"2+"inv.č.17"1</t>
  </si>
  <si>
    <t>27</t>
  </si>
  <si>
    <t>162301955</t>
  </si>
  <si>
    <t>Příplatek k vodorovnému přemístění kmenů stromů listnatých D kmene přes 900 do 1100 mm ZKD 1 km</t>
  </si>
  <si>
    <t>1298632731</t>
  </si>
  <si>
    <t>6*4 "Přepočtené koeficientem množství</t>
  </si>
  <si>
    <t>28</t>
  </si>
  <si>
    <t>162201421</t>
  </si>
  <si>
    <t>Vodorovné přemístění pařezů do 1 km D přes 100 do 300 mm</t>
  </si>
  <si>
    <t>818282481</t>
  </si>
  <si>
    <t>29</t>
  </si>
  <si>
    <t>162301971</t>
  </si>
  <si>
    <t>Příplatek k vodorovnému přemístění pařezů D přes 100 do 300 mm ZKD 1 km</t>
  </si>
  <si>
    <t>-477640221</t>
  </si>
  <si>
    <t>30</t>
  </si>
  <si>
    <t>162201422</t>
  </si>
  <si>
    <t>Vodorovné přemístění pařezů do 1 km D přes 300 do 500 mm</t>
  </si>
  <si>
    <t>1475358531</t>
  </si>
  <si>
    <t>31</t>
  </si>
  <si>
    <t>162301972</t>
  </si>
  <si>
    <t>Příplatek k vodorovnému přemístění pařezů D přes 300 do 500 mm ZKD 1 km</t>
  </si>
  <si>
    <t>203824935</t>
  </si>
  <si>
    <t>32</t>
  </si>
  <si>
    <t>162201423</t>
  </si>
  <si>
    <t>Vodorovné přemístění pařezů do 1 km D přes 500 do 700 mm</t>
  </si>
  <si>
    <t>1981265925</t>
  </si>
  <si>
    <t>33</t>
  </si>
  <si>
    <t>162301973</t>
  </si>
  <si>
    <t>Příplatek k vodorovnému přemístění pařezů D přes 500 do 700 mm ZKD 1 km</t>
  </si>
  <si>
    <t>973235265</t>
  </si>
  <si>
    <t>34</t>
  </si>
  <si>
    <t>162201520</t>
  </si>
  <si>
    <t>Vodorovné přemístění pařezů do 1 km D přes 900 do 1100 mm</t>
  </si>
  <si>
    <t>1960342178</t>
  </si>
  <si>
    <t>35</t>
  </si>
  <si>
    <t>162301975</t>
  </si>
  <si>
    <t>Příplatek k vodorovnému přemístění pařezů D přes 900 do 1100 mm ZKD 1 km</t>
  </si>
  <si>
    <t>-685405653</t>
  </si>
  <si>
    <t>36</t>
  </si>
  <si>
    <t>111251111</t>
  </si>
  <si>
    <t>Drcení ořezaných větví D do 100 mm s odvozem do 20 km</t>
  </si>
  <si>
    <t>-680288650</t>
  </si>
  <si>
    <t>37</t>
  </si>
  <si>
    <t>171201201</t>
  </si>
  <si>
    <t>Uložení sypaniny na skládky nebo meziskládky bez hutnění s upravením uložené sypaniny do předepsaného tvaru</t>
  </si>
  <si>
    <t>184244514</t>
  </si>
  <si>
    <t>38</t>
  </si>
  <si>
    <t>171201211</t>
  </si>
  <si>
    <t>Poplatek za uložení odpadu na skládce (skládkovné)</t>
  </si>
  <si>
    <t>-579503642</t>
  </si>
  <si>
    <t>41</t>
  </si>
  <si>
    <t>185015R01</t>
  </si>
  <si>
    <t xml:space="preserve">Dodávka a provedení _ náhradní výsadba _ dřeviny </t>
  </si>
  <si>
    <t>209443488</t>
  </si>
  <si>
    <t>Poznámka k položce:_x000D_
Kompletní systémové dodávky a provedení dle specifikace PD a TZ včetně všech přímo souvisejících prací/činností a dodávek_x000D_
-----------------------------------------------------------------------------------------------------------------------------------------------------_x000D_
Žadateli se podle § 8 odst. 6 a § 9 zákona o ochraně přírody ukládá provedení náhradní výsadby v tomto rozsahu:_x000D_
9 ks listnatých stromů vybraných z druhů dřezovec trojtrnný, jabloň, liliovník tulipánokvětý_x000D_
‚FASTIGIATUM‘, zmarličník japonský, jeřáb ptačí ‚EDULIS‘, jinan dvoulaločný, jírovec žlutý, bříza_x000D_
bělokorá, třešeň ptačí, habr obecný ‚FASTIGIATA‘_x000D_
236 m2 souvislého porostu keřů v druhové skladbě Rhododendron, Cornus, Aronia melanocarpa,_x000D_
Viburnum, Hippophae rhamnoides případně jiné vhodné listnaté druhy.</t>
  </si>
  <si>
    <t>42</t>
  </si>
  <si>
    <t>185015R02</t>
  </si>
  <si>
    <t xml:space="preserve">Dodávka a provedení _ náhradní výsadba _ keře </t>
  </si>
  <si>
    <t>-869448015</t>
  </si>
  <si>
    <t>998</t>
  </si>
  <si>
    <t>Přesun hmot</t>
  </si>
  <si>
    <t>39</t>
  </si>
  <si>
    <t>998231311</t>
  </si>
  <si>
    <t>Přesun hmot pro sadovnické a krajinářské úpravy vodorovně do 5000 m</t>
  </si>
  <si>
    <t>928825064</t>
  </si>
  <si>
    <t>40</t>
  </si>
  <si>
    <t>998231411</t>
  </si>
  <si>
    <t>Ruční přesun hmot pro sadovnické a krajinářské úpravy do 100 m</t>
  </si>
  <si>
    <t>451382068</t>
  </si>
  <si>
    <t>Úroveň 4:</t>
  </si>
  <si>
    <t>D.1.1 - Architektonicko-stavební řešení</t>
  </si>
  <si>
    <t xml:space="preserve">    2 - Zakládání</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</si>
  <si>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</si>
  <si>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</si>
  <si>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</si>
  <si>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</si>
  <si>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</si>
  <si>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</si>
  <si>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</si>
  <si>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</si>
  <si>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</si>
  <si>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</si>
  <si>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</si>
  <si>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</si>
  <si>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</si>
  <si>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</si>
  <si>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</si>
  <si>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</si>
  <si>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</si>
  <si>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</si>
  <si>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</si>
  <si>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</si>
  <si>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</si>
  <si>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N00 - Nepojmenované, ostatní práce a dodávky</t>
  </si>
  <si>
    <t>Ostatní - Ostatní</t>
  </si>
  <si>
    <t xml:space="preserve">    OST02 - Ostatní konstrukce, prvky, výrobky </t>
  </si>
  <si>
    <t xml:space="preserve">    OST05 - Stavební připravenost pro techniku prostředí staveb</t>
  </si>
  <si>
    <t xml:space="preserve">    OST09 - Záchytný systém proti pádu </t>
  </si>
  <si>
    <t>115101201</t>
  </si>
  <si>
    <t>Čerpání vody na dopravní výšku do 10 m průměrný přítok do 500 l/min</t>
  </si>
  <si>
    <t>hod</t>
  </si>
  <si>
    <t>772571958</t>
  </si>
  <si>
    <t>Poznámka k položce:_x000D_
JC, nad rámec ceníkového obsahu, také zahrnuje náklady na likvidaci čerpané vody (dle zákona)</t>
  </si>
  <si>
    <t>"předpoklad_bude upřesněno a odsouhlaseno při realizaci / v dílenské dokumentaci" 5*(24)*30</t>
  </si>
  <si>
    <t>131251106</t>
  </si>
  <si>
    <t>Hloubení jam nezapažených v hornině třídy těžitelnosti I skupiny 3 objem do 5000 m3 strojně</t>
  </si>
  <si>
    <t>-57452491</t>
  </si>
  <si>
    <t xml:space="preserve">Poznámka k položce:_x000D_
JC, nad rámec ceníkového obsahu, také zahrnuje náklady na příplatek za lepivost + ruční dokopávky v místech vedení trubních a kabelových tras </t>
  </si>
  <si>
    <t>"rozsah_SO 01_D.1.1_v.č. 6-7, 12-13, TZ_spodní stavba/založení"</t>
  </si>
  <si>
    <t>((1,525*13,05)+(19,95*50,2))*0,75</t>
  </si>
  <si>
    <t>0,85*((1,525*13,05)+(19,95*50,2))*0,625</t>
  </si>
  <si>
    <t>0,4*((1,525*13,05)+(19,95*50,2))*0,525</t>
  </si>
  <si>
    <t>Mezisoučet</t>
  </si>
  <si>
    <t>"svahování a ostatní objem_odměřeno elektronicky_odsouhlasení v dílenské dokumentaci" (304,65)</t>
  </si>
  <si>
    <t>161151103</t>
  </si>
  <si>
    <t>Svislé přemístění výkopku z horniny třídy těžitelnosti I skupiny 1 až 3 hl výkopu do 8 m</t>
  </si>
  <si>
    <t>-1079665915</t>
  </si>
  <si>
    <t>1827,799*0,03 'Přepočtené koeficientem množství</t>
  </si>
  <si>
    <t>162251102</t>
  </si>
  <si>
    <t>Vodorovné přemístění přes 20 do 50 m výkopku/sypaniny z horniny třídy těžitelnosti I skupiny 1 až 3</t>
  </si>
  <si>
    <t>-114330889</t>
  </si>
  <si>
    <t>Poznámka k položce:_x000D_
-pro zpětné zásypy _ tam a zpět</t>
  </si>
  <si>
    <t>196,563*2 'Přepočtené koeficientem množství</t>
  </si>
  <si>
    <t>-111547357</t>
  </si>
  <si>
    <t>"odečet zpětných zásypů" -(196,563)</t>
  </si>
  <si>
    <t>-1445097848</t>
  </si>
  <si>
    <t>1631,236*10 'Přepočtené koeficientem množství</t>
  </si>
  <si>
    <t>17120123R</t>
  </si>
  <si>
    <t xml:space="preserve">Poplatek za uložení navážek, zeminy a kamení na skládce (skládkovné) </t>
  </si>
  <si>
    <t>2099448331</t>
  </si>
  <si>
    <t>205825067</t>
  </si>
  <si>
    <t>174151101</t>
  </si>
  <si>
    <t>Zásyp jam, šachet rýh nebo kolem objektů sypaninou se zhutněním</t>
  </si>
  <si>
    <t>1866448602</t>
  </si>
  <si>
    <t>"odměřeno elektronicky _ kolem objektu" (125,0*1,85*0,85)</t>
  </si>
  <si>
    <t>181912112</t>
  </si>
  <si>
    <t>Úprava pláně v hornině třídy těžitelnosti I skupiny 3 se zhutněním ručně</t>
  </si>
  <si>
    <t>2021796984</t>
  </si>
  <si>
    <t xml:space="preserve">"rozsah viz SO 01_D.1.1, pohledy, 12-13, TZ" </t>
  </si>
  <si>
    <t>"(spodní stavba_odvodnění)_drenážní systém" (124,0)*0,7</t>
  </si>
  <si>
    <t>-1552719589</t>
  </si>
  <si>
    <t>"podklad pro základové konstrukce" (125,6*1,2)+(5,2*1,5)+(64,2*1,5)+(29,3*1,8)</t>
  </si>
  <si>
    <t>"podklad pro základovou desku" (2,825*9,75)+(46,9*16,65)</t>
  </si>
  <si>
    <t>181951112</t>
  </si>
  <si>
    <t>Úprava pláně v hornině třídy těžitelnosti I skupiny 1 až 3 se zhutněním strojně</t>
  </si>
  <si>
    <t>1627402803</t>
  </si>
  <si>
    <t>((1,525*13,05)+(19,95*50,2))*0,9</t>
  </si>
  <si>
    <t>460371121</t>
  </si>
  <si>
    <t>Naložení výkopku strojně z hornin třídy I skupiny 1 až 3</t>
  </si>
  <si>
    <t>527410565</t>
  </si>
  <si>
    <t>"zpětné zásypy_odměřeno elektronicky _ kolem objektu" (125,0*1,85*0,85)</t>
  </si>
  <si>
    <t>Zakládání</t>
  </si>
  <si>
    <t>211531111</t>
  </si>
  <si>
    <t>Výplň odvodňovacích žeber nebo trativodů kamenivem hrubým drceným frakce 16 až 63 mm</t>
  </si>
  <si>
    <t>-1914298428</t>
  </si>
  <si>
    <t>"(spodní stavba_odvodnění)_drenážní systém" (124,0)*0,95*0,45</t>
  </si>
  <si>
    <t>211971110</t>
  </si>
  <si>
    <t>Zřízení opláštění žeber nebo trativodů geotextilií v rýze nebo zářezu sklonu do 1:2</t>
  </si>
  <si>
    <t>-880522214</t>
  </si>
  <si>
    <t>"(spodní stavba_odvodnění)_drenážní systém" (124,0)*(0,95+0,45)*2</t>
  </si>
  <si>
    <t>69311081</t>
  </si>
  <si>
    <t>geotextilie netkaná separační, ochranná, filtrační, drenážní PES 300g/m2</t>
  </si>
  <si>
    <t>-1862477213</t>
  </si>
  <si>
    <t>347,2*1,1845 'Přepočtené koeficientem množství</t>
  </si>
  <si>
    <t>212752702</t>
  </si>
  <si>
    <t>Trativod z drenážních trubek PVC-U perforace včetně lože otevřený výkop DN 125 pro liniové stavby</t>
  </si>
  <si>
    <t>m</t>
  </si>
  <si>
    <t>-396328613</t>
  </si>
  <si>
    <t>"(spodní stavba_odvodnění)_drenážní systém" (124,0)*1,1</t>
  </si>
  <si>
    <t>213311113</t>
  </si>
  <si>
    <t>Polštáře zhutněné pod základy z kameniva drceného frakce 16 až 63 mm</t>
  </si>
  <si>
    <t>2018630688</t>
  </si>
  <si>
    <t xml:space="preserve">Poznámka k položce:_x000D_
-v položce jsou také zahrnuty zásypy rýh nebo kolem objektů </t>
  </si>
  <si>
    <t>(1827,799)-(196,563+(156,731+(65,4*0,25)+121,264))</t>
  </si>
  <si>
    <t>Svislé a kompletní konstrukce</t>
  </si>
  <si>
    <t>311235131</t>
  </si>
  <si>
    <t>Zdivo jednovrstvé z cihel broušených do P10 na tenkovrstvou maltu tl 240 mm</t>
  </si>
  <si>
    <t>-1199626801</t>
  </si>
  <si>
    <t>Poznámka k položce:_x000D_
JC nad rámec ceníkového obsahu  ahrnuje také náklady na systémové ukotvení konstrukce k okolním konstrukcím _x000D_
(JC, nad rámec ceníkového obsahu, také zahrnuje vytvoření nebo vynechání prostupů pro kabelové/trubní trasy/rozvody)</t>
  </si>
  <si>
    <t>"rozsah a specifikace_SO 01_D.1.1_v.č. 08-13, TZ"</t>
  </si>
  <si>
    <t>"svislý zděný systém_1.PP-2.NP_zazdívky_odměřeno elektronicky" (1,83+10,5)</t>
  </si>
  <si>
    <t>311235141</t>
  </si>
  <si>
    <t>Zdivo jednovrstvé z cihel broušených přes P10 do P15 na tenkovrstvou maltu tl 240 mm</t>
  </si>
  <si>
    <t>773760800</t>
  </si>
  <si>
    <t xml:space="preserve">"svislý zděný systém_obvodové kce" </t>
  </si>
  <si>
    <t>"1.PP" (124,0)*3,275</t>
  </si>
  <si>
    <t>"1.NP" (124,0)*4,010</t>
  </si>
  <si>
    <t>"2.NP" (124,0)*3,97</t>
  </si>
  <si>
    <t>"odečtení obvodových výplní_odměřeno elektronicky viz výpisy" -206,47</t>
  </si>
  <si>
    <t>311235145</t>
  </si>
  <si>
    <t>Zdivo jednovrstvé z cihel broušených přes P10 do P15 na tenkovrstvou maltu tl 250 mm</t>
  </si>
  <si>
    <t>1771208606</t>
  </si>
  <si>
    <t>"rozsah_SO 01, D.1.1_v.č. 10-11, 12-13, TZ"</t>
  </si>
  <si>
    <t>"rozsah střešní skladby_atiková kce" (45,75+126,1+(22,3))*0,5</t>
  </si>
  <si>
    <t>-2058828784</t>
  </si>
  <si>
    <t xml:space="preserve">"svislý zděný systém_vnitřní konstrukce" </t>
  </si>
  <si>
    <t>"1.PP" (10,45)*3,275</t>
  </si>
  <si>
    <t>"1.NP" (10,95)*4,010</t>
  </si>
  <si>
    <t>"2.NP" (0,0)*3,97</t>
  </si>
  <si>
    <t>317168022</t>
  </si>
  <si>
    <t>Překlad keramický plochý š 145 mm dl 1250 mm</t>
  </si>
  <si>
    <t>-1024061999</t>
  </si>
  <si>
    <t>317168023</t>
  </si>
  <si>
    <t>Překlad keramický plochý š 145 mm dl 1500 mm</t>
  </si>
  <si>
    <t>1057182299</t>
  </si>
  <si>
    <t>317168024</t>
  </si>
  <si>
    <t>Překlad keramický plochý š 145 mm dl 1750 mm</t>
  </si>
  <si>
    <t>-156214638</t>
  </si>
  <si>
    <t>317168026</t>
  </si>
  <si>
    <t>Překlad keramický plochý š 145 mm dl 2250 mm</t>
  </si>
  <si>
    <t>1857554602</t>
  </si>
  <si>
    <t>317168028</t>
  </si>
  <si>
    <t>Překlad keramický plochý š 145 mm dl 2750 mm</t>
  </si>
  <si>
    <t>1007610632</t>
  </si>
  <si>
    <t>317168051</t>
  </si>
  <si>
    <t>Překlad keramický vysoký v 238 mm dl 1000 mm</t>
  </si>
  <si>
    <t>1880919369</t>
  </si>
  <si>
    <t>317168053</t>
  </si>
  <si>
    <t>Překlad keramický vysoký v 238 mm dl 1500 mm</t>
  </si>
  <si>
    <t>-2087597372</t>
  </si>
  <si>
    <t>317168054</t>
  </si>
  <si>
    <t>Překlad keramický vysoký v 238 mm dl 1750 mm</t>
  </si>
  <si>
    <t>233272223</t>
  </si>
  <si>
    <t>317168055</t>
  </si>
  <si>
    <t>Překlad keramický vysoký v 238 mm dl 2000 mm</t>
  </si>
  <si>
    <t>-2038309800</t>
  </si>
  <si>
    <t>317168057</t>
  </si>
  <si>
    <t>Překlad keramický vysoký v 238 mm dl 2500 mm</t>
  </si>
  <si>
    <t>1092257895</t>
  </si>
  <si>
    <t>317168060</t>
  </si>
  <si>
    <t>Překlad keramický vysoký v 238 mm dl 3250 mm</t>
  </si>
  <si>
    <t>493045335</t>
  </si>
  <si>
    <t>317944321</t>
  </si>
  <si>
    <t>Válcované nosníky do č.12 dodatečně osazované do připravených otvorů</t>
  </si>
  <si>
    <t>-253231581</t>
  </si>
  <si>
    <t>Poznámka k položce:_x000D_
JC, nad rámec ceníkového obsahu, také zahrnuje náklady na vybourání souvisejících kapes + dodávka a provedení podkladních bloků</t>
  </si>
  <si>
    <t>317998130</t>
  </si>
  <si>
    <t>Tepelná izolace mezi překlady v 24 cm z XPS tl do 30 mm</t>
  </si>
  <si>
    <t>1883735257</t>
  </si>
  <si>
    <t>0,25*(2,0+1,5+5,25+4+38,5+2,5+3,25+4+40,25+2+2,5)</t>
  </si>
  <si>
    <t>342244201</t>
  </si>
  <si>
    <t>Příčka z cihel broušených na tenkovrstvou maltu tloušťky 80 mm</t>
  </si>
  <si>
    <t>1943342621</t>
  </si>
  <si>
    <t>"svislý zděný systém_1.PP-2.NP_zazdívky_odměřeno elektronicky" ((3,275*0,45)+(4,01*0,9))</t>
  </si>
  <si>
    <t>342244221</t>
  </si>
  <si>
    <t>Příčka z cihel broušených na tenkovrstvou maltu tloušťky 140 mm</t>
  </si>
  <si>
    <t>1647894563</t>
  </si>
  <si>
    <t>"svislý zděný systém_1.PP-2.NP_zazdívky_odměřeno elektronicky" (14,58+(4,01*57,75))</t>
  </si>
  <si>
    <t>342244R00</t>
  </si>
  <si>
    <t xml:space="preserve">Příplatek ke zděným konstrukcím za vyztužení + napojení na okolní konstrukce </t>
  </si>
  <si>
    <t>-385087533</t>
  </si>
  <si>
    <t xml:space="preserve">Poznámka k položce:_x000D_
Kompletní systémové dodávka a provedení dle specifikace PD a TZ včetně všech přímo souvisejících prací/činností a dodávek/doplňků a příslušenství_x000D_
---------------------------------------------------------------------------------------------------------------------------------------------------------------------------------_x000D_
Upřesnění rozsahu a specifiKACE:_x000D_
Zdivo bude vyztuženo prefabrikovanou pozinkovanou ocelovou výztuží pro ložné spáry zdiva (šířka výztuže 100 mm, 2x rovný prut ø5 mm, diagonální prut ø3,75 mm. Výztuž bude vložena do dvou ložných spár nad úrovní dveřních a okenních otvorů a do dvou ložných spár u horního konce příčky. V rozích budou použity systémové rohové prvky výztuže._x000D_
Pro výplň spáry mezi příčkou a nosnou konstrukcí (stěna, strop) je navržena akustická minerální vlna o objemové hmotnosti min. 60 kg/m3._x000D_
</t>
  </si>
  <si>
    <t xml:space="preserve">"svislý zděný systém_1.PP-2.NP_odměřeno elektronicky" </t>
  </si>
  <si>
    <t xml:space="preserve">SPECIFIKACE VZTAŽENA NA PLOCHU ZDĚNÝCH KONSTRUKCÍ </t>
  </si>
  <si>
    <t>(12,33+78,134+5,083)</t>
  </si>
  <si>
    <t>Vodorovné konstrukce</t>
  </si>
  <si>
    <t>417321515</t>
  </si>
  <si>
    <t>Ztužující pásy a věnce ze ŽB tř. C 25/30</t>
  </si>
  <si>
    <t>595710027</t>
  </si>
  <si>
    <t>"rozsah střešní skladby_atiková kce" (45,75+126,1+(22,3))*0,25*0,15</t>
  </si>
  <si>
    <t>417351115</t>
  </si>
  <si>
    <t>Zřízení bednění ztužujících věnců</t>
  </si>
  <si>
    <t>-1727414786</t>
  </si>
  <si>
    <t>"rozsah střešní skladby_atiková kce" (45,75+126,1+(22,3))*2*0,15</t>
  </si>
  <si>
    <t>417351116</t>
  </si>
  <si>
    <t>Odstranění bednění ztužujících věnců</t>
  </si>
  <si>
    <t>-335453384</t>
  </si>
  <si>
    <t>417361821</t>
  </si>
  <si>
    <t>Výztuž ztužujících pásů a věnců betonářskou ocelí 10 505</t>
  </si>
  <si>
    <t>-1487777040</t>
  </si>
  <si>
    <t>"rozsah střešní skladby_atiková kce" (45,75+126,1+(22,3))*0,25*0,15*150/1000</t>
  </si>
  <si>
    <t>(rozsah bude upřesněn a odsouhlasen v dílenské dokumentaci)</t>
  </si>
  <si>
    <t>43</t>
  </si>
  <si>
    <t>451315114</t>
  </si>
  <si>
    <t>Podkladní nebo výplňová vrstva z betonu C 12/15 tl do 100 mm</t>
  </si>
  <si>
    <t>40295730</t>
  </si>
  <si>
    <t>44</t>
  </si>
  <si>
    <t>452311131</t>
  </si>
  <si>
    <t>Podkladní desky z betonu prostého tř. C 12/15 otevřený výkop</t>
  </si>
  <si>
    <t>-588441469</t>
  </si>
  <si>
    <t>"(spodní stavba_odvodnění)_drenážní systém" (124,0)*0,6*0,15</t>
  </si>
  <si>
    <t>45</t>
  </si>
  <si>
    <t>452313131</t>
  </si>
  <si>
    <t>Podkladní bloky z betonu prostého tř. C 12/15 otevřený výkop</t>
  </si>
  <si>
    <t>1554756277</t>
  </si>
  <si>
    <t>"rozsah_SO 01_D.1.1_v.č. 6-7, 12-13, TZ_spodní stavba/založení" 21,0</t>
  </si>
  <si>
    <t>Úpravy povrchů, podlahy a osazování výplní</t>
  </si>
  <si>
    <t>46</t>
  </si>
  <si>
    <t>611131100</t>
  </si>
  <si>
    <t>Vápenný postřik vnitřních stropů nanášený ručně</t>
  </si>
  <si>
    <t>1023144551</t>
  </si>
  <si>
    <t>"rozsah SO 01 D.1.1_v.č. 8-10, 12-13, TZ"</t>
  </si>
  <si>
    <t>"podhledová skladba_odměřeno z tab. místností_1.PP-2.NP" (537,36+23,71+77,021)</t>
  </si>
  <si>
    <t>47</t>
  </si>
  <si>
    <t>611131101</t>
  </si>
  <si>
    <t>Cementový postřik vnitřních stropů nanášený celoplošně ručně</t>
  </si>
  <si>
    <t>1447074738</t>
  </si>
  <si>
    <t>"podhledová skladba_odměřeno z tab. místností_1.PP-2.NP" (0,0+105,11+0,0)</t>
  </si>
  <si>
    <t>48</t>
  </si>
  <si>
    <t>611131121</t>
  </si>
  <si>
    <t>Penetrační disperzní nátěr vnitřních stropů nanášený ručně</t>
  </si>
  <si>
    <t>2011706153</t>
  </si>
  <si>
    <t>"podhledová skladba_odměřeno z tab. místností_1.PP-2.NP" (0,0+(6,55*18,95)+0,0)</t>
  </si>
  <si>
    <t>(opravy dotčených stávajících ploch a konstrukcí)</t>
  </si>
  <si>
    <t>49</t>
  </si>
  <si>
    <t>611135101</t>
  </si>
  <si>
    <t>Hrubá výplň rýh ve stropech maltou jakékoli šířky rýhy</t>
  </si>
  <si>
    <t>1700402284</t>
  </si>
  <si>
    <t>50</t>
  </si>
  <si>
    <t>611142001</t>
  </si>
  <si>
    <t>Potažení vnitřních stropů sklovláknitým pletivem vtlačeným do tenkovrstvé hmoty</t>
  </si>
  <si>
    <t>-266834596</t>
  </si>
  <si>
    <t>51</t>
  </si>
  <si>
    <t>611341121</t>
  </si>
  <si>
    <t>Sádrová nebo vápenosádrová omítka hladká jednovrstvá vnitřních stropů rovných nanášená ručně</t>
  </si>
  <si>
    <t>639814448</t>
  </si>
  <si>
    <t>52</t>
  </si>
  <si>
    <t>611341131</t>
  </si>
  <si>
    <t>Potažení vnitřních rovných stropů sádrovým štukem tloušťky do 3 mm</t>
  </si>
  <si>
    <t>1396455065</t>
  </si>
  <si>
    <t>53</t>
  </si>
  <si>
    <t>611341191</t>
  </si>
  <si>
    <t>Příplatek k sádrové omítce vnitřních stropů za každých dalších 5 mm tloušťky ručně</t>
  </si>
  <si>
    <t>1842862100</t>
  </si>
  <si>
    <t>54</t>
  </si>
  <si>
    <t>611345412</t>
  </si>
  <si>
    <t>Oprava vnitřní sádrové hladké omítky stropů v rozsahu pl přes 10 do 30 %</t>
  </si>
  <si>
    <t>-481813873</t>
  </si>
  <si>
    <t>55</t>
  </si>
  <si>
    <t>611831121</t>
  </si>
  <si>
    <t>Barytová stínící omítka hladká jednovrstvá vnitřních stropů rovných nanášená ručně</t>
  </si>
  <si>
    <t>-1845282752</t>
  </si>
  <si>
    <t>"podhledová skladba_odměřeno z tab. místností_1.PP-2.NP" (0,0+105,11+0,0)*3</t>
  </si>
  <si>
    <t>(celková tl. omítky 30 mm)</t>
  </si>
  <si>
    <t>56</t>
  </si>
  <si>
    <t>612131100</t>
  </si>
  <si>
    <t>Vápenný postřik vnitřních stěn nanášený ručně</t>
  </si>
  <si>
    <t>1466036623</t>
  </si>
  <si>
    <t>"vnitřní omítkové systémy_(viz otlučení+viz zděné konstukce+viz ostění)"</t>
  </si>
  <si>
    <t>(1*238,414)</t>
  </si>
  <si>
    <t>(1*1189,15)+(2*(78,134+12,33+246,158+5,083))</t>
  </si>
  <si>
    <t>(1*(375,98*0,25))</t>
  </si>
  <si>
    <t>"2.etapa_odměřeno elektronicky" -3,275*((2*10,45)+(1*124,0))</t>
  </si>
  <si>
    <t>57</t>
  </si>
  <si>
    <t>612131101</t>
  </si>
  <si>
    <t>Cementový postřik vnitřních stěn nanášený celoplošně ručně</t>
  </si>
  <si>
    <t>-594587053</t>
  </si>
  <si>
    <t>"viz barytové omítky" (4,01*(71,74+4,48+4,28))</t>
  </si>
  <si>
    <t>58</t>
  </si>
  <si>
    <t>612131121</t>
  </si>
  <si>
    <t>Penetrační disperzní nátěr vnitřních stěn nanášený ručně</t>
  </si>
  <si>
    <t>613593329</t>
  </si>
  <si>
    <t>59</t>
  </si>
  <si>
    <t>612135101</t>
  </si>
  <si>
    <t>Hrubá výplň rýh ve stěnách maltou jakékoli šířky rýhy</t>
  </si>
  <si>
    <t>-1831271933</t>
  </si>
  <si>
    <t>(2204,969+322,805)*0,1</t>
  </si>
  <si>
    <t>"2.etapa_odměřeno elektronicky" -3,275*((2*10,45)+(1*124,0))*0,1</t>
  </si>
  <si>
    <t>60</t>
  </si>
  <si>
    <t>612142001</t>
  </si>
  <si>
    <t>Potažení vnitřních stěn sklovláknitým pletivem vtlačeným do tenkovrstvé hmoty</t>
  </si>
  <si>
    <t>2100499966</t>
  </si>
  <si>
    <t>61</t>
  </si>
  <si>
    <t>6121430R1</t>
  </si>
  <si>
    <t>Příplatek za dodávku a osazení veškerých omítkových lišt, rohovníků a profilů vnitřních omítek stropů - viz specifikace systému a TP výrobce, TZ</t>
  </si>
  <si>
    <t>-2041934668</t>
  </si>
  <si>
    <t>"kompletní provedení dle specifikace PD a TZ vč. přímo souvisejících prací a dodávek"</t>
  </si>
  <si>
    <t xml:space="preserve">"dle TP konkrétního výrobce omítkového systému + požadavky PD a TZ" </t>
  </si>
  <si>
    <t>"množství/rozsah vztažen na celkové štukové plochy" 638,091+229,233</t>
  </si>
  <si>
    <t>62</t>
  </si>
  <si>
    <t>6121430R2</t>
  </si>
  <si>
    <t>Příplatek za dodávku a osazení veškerých omítkových lišt, rohovníků a profilů vnitřních omítek stěn - viz specifikace systému a TP výrobce, TZ</t>
  </si>
  <si>
    <t>1984059555</t>
  </si>
  <si>
    <t>"množství/rozsah vztažen na celkové štukové plochy" (2204,969+322,805+201,810)</t>
  </si>
  <si>
    <t>63</t>
  </si>
  <si>
    <t>612341121</t>
  </si>
  <si>
    <t>Sádrová nebo vápenosádrová omítka hladká jednovrstvá vnitřních stěn nanášená ručně</t>
  </si>
  <si>
    <t>866916819</t>
  </si>
  <si>
    <t>64</t>
  </si>
  <si>
    <t>612341131</t>
  </si>
  <si>
    <t>Potažení vnitřních stěn sádrovým štukem tloušťky do 3 mm</t>
  </si>
  <si>
    <t>580194643</t>
  </si>
  <si>
    <t>65</t>
  </si>
  <si>
    <t>612341191</t>
  </si>
  <si>
    <t>Příplatek k sádrové omítce vnitřních stěn za každých dalších 5 mm tloušťky ručně</t>
  </si>
  <si>
    <t>-1059676662</t>
  </si>
  <si>
    <t>66</t>
  </si>
  <si>
    <t>612831121</t>
  </si>
  <si>
    <t>Barytová stínící omítka hladká jednovrstvá vnitřních stěn nanášená ručně</t>
  </si>
  <si>
    <t>-1876603950</t>
  </si>
  <si>
    <t>"viz barytové omítky" (4,01*((71,74*2)+(4,48*2,5)+(4,28*3)))</t>
  </si>
  <si>
    <t>(celkové tl. 20-30 mm dle PD a TZ)</t>
  </si>
  <si>
    <t>67</t>
  </si>
  <si>
    <t>613131121</t>
  </si>
  <si>
    <t>Penetrační disperzní nátěr vnitřních pilířů nebo sloupů nanášený ručně</t>
  </si>
  <si>
    <t>1745880020</t>
  </si>
  <si>
    <t>"viz D.1.2_plocha bednění pilířů_S1+S2" (1,4*8,8*15)+(1,4*12,15*1)</t>
  </si>
  <si>
    <t>68</t>
  </si>
  <si>
    <t>613341131</t>
  </si>
  <si>
    <t>Potažení vnitřních pilířů nebo sloupů sádrovým štukem tloušťky do 3 mm</t>
  </si>
  <si>
    <t>1257562197</t>
  </si>
  <si>
    <t>69</t>
  </si>
  <si>
    <t>619996127</t>
  </si>
  <si>
    <t>Ochrana svislých ploch obedněním z OSB desek</t>
  </si>
  <si>
    <t>1419280461</t>
  </si>
  <si>
    <t>"skladba fasádní_F3 (spodní stavba)" (124,0)*1,6</t>
  </si>
  <si>
    <t>70</t>
  </si>
  <si>
    <t>622131101</t>
  </si>
  <si>
    <t>Cementový postřik vnějších stěn nanášený celoplošně ručně</t>
  </si>
  <si>
    <t>350286986</t>
  </si>
  <si>
    <t>"skladba fasádní_F1 (pohled plocha s odečetm výplní a soklové části" (1238,075-(206,47+62,0))</t>
  </si>
  <si>
    <t>"skladba fasádní_F2 soklová část" (124,0)*0,5</t>
  </si>
  <si>
    <t>71</t>
  </si>
  <si>
    <t>622131121</t>
  </si>
  <si>
    <t>Penetrační nátěr vnějších stěn nanášený ručně</t>
  </si>
  <si>
    <t>383585906</t>
  </si>
  <si>
    <t>72</t>
  </si>
  <si>
    <t>622211031</t>
  </si>
  <si>
    <t>Montáž kontaktního zateplení vnějších stěn lepením a mechanickým kotvením polystyrénových desek do betonu a zdiva tl přes 120 do 160 mm</t>
  </si>
  <si>
    <t>432195305</t>
  </si>
  <si>
    <t xml:space="preserve">Poznámka k položce:_x000D_
JC, nad rámec ceníkového obsahu, zahrnuje náklady na živičný lepící tmel !! </t>
  </si>
  <si>
    <t>73</t>
  </si>
  <si>
    <t>28376019R</t>
  </si>
  <si>
    <t>deska perimetrická fasádní soklová tl 140mm</t>
  </si>
  <si>
    <t>765750095</t>
  </si>
  <si>
    <t>62*1,1 'Přepočtené koeficientem množství</t>
  </si>
  <si>
    <t>74</t>
  </si>
  <si>
    <t>622212051</t>
  </si>
  <si>
    <t>Montáž kontaktního zateplení vnějšího ostění, nadpraží nebo parapetu hl. špalety do 400 mm lepením desek z polystyrenu tl do 40 mm</t>
  </si>
  <si>
    <t>-1910192989</t>
  </si>
  <si>
    <t>"zateplení parapetů_odměřeno elektronicky _viz výplně" (89,8)</t>
  </si>
  <si>
    <t>75</t>
  </si>
  <si>
    <t>28376416R</t>
  </si>
  <si>
    <t xml:space="preserve">deska XPS hrana polodrážková a hladký povrch tl 40mm_specifikace dle PD a TZ </t>
  </si>
  <si>
    <t>-1791246201</t>
  </si>
  <si>
    <t>89,8*0,275 'Přepočtené koeficientem množství</t>
  </si>
  <si>
    <t>76</t>
  </si>
  <si>
    <t>622221131</t>
  </si>
  <si>
    <t>Montáž kontaktního zateplení vnějších stěn lepením a mechanickým kotvením desek z minerální vlny s kolmou orientací do zdiva a betonu tl přes 120 do 160 mm</t>
  </si>
  <si>
    <t>1583616117</t>
  </si>
  <si>
    <t>77</t>
  </si>
  <si>
    <t>63151530R</t>
  </si>
  <si>
    <t xml:space="preserve">deska tepelně izolační minerální kontaktních fasád kolmé vlákno tl 150mm _ specifikace dle PD a TZ </t>
  </si>
  <si>
    <t>-672368612</t>
  </si>
  <si>
    <t>969,605*1,1 'Přepočtené koeficientem množství</t>
  </si>
  <si>
    <t>78</t>
  </si>
  <si>
    <t>622222051</t>
  </si>
  <si>
    <t>Montáž kontaktního zateplení vnějšího ostění, nadpraží nebo parapetu hl. špalety do 400 mm lepením desek z minerální vlny tl do 40 mm</t>
  </si>
  <si>
    <t>1808884742</t>
  </si>
  <si>
    <t>"skladba fasádní_F1_odměřeno elektronicky" 465,78</t>
  </si>
  <si>
    <t>79</t>
  </si>
  <si>
    <t>63151507R</t>
  </si>
  <si>
    <t xml:space="preserve">deska tepelně izolační minerální kontaktních fasád kolmé vlákno tl 40mm _ specifikace dle PD a TZ </t>
  </si>
  <si>
    <t>-1776558854</t>
  </si>
  <si>
    <t>465,78*0,275 'Přepočtené koeficientem množství</t>
  </si>
  <si>
    <t>80</t>
  </si>
  <si>
    <t>62225100R</t>
  </si>
  <si>
    <t>Příplatek k cenám kontaktního zateplení vnějších stěn za montáž pod keramický obklad</t>
  </si>
  <si>
    <t>948541027</t>
  </si>
  <si>
    <t>Poznámka k položce:_x000D_
Montáž kontaktního zateplení Příplatek k cenám za montáž pod keramický obklad na vnější stěny</t>
  </si>
  <si>
    <t>"skladba fasádní_F1-ostění_odměřeno elektronicky" 465,78*0,25</t>
  </si>
  <si>
    <t>81</t>
  </si>
  <si>
    <t>622251101</t>
  </si>
  <si>
    <t>Příplatek k cenám kontaktního zateplení vnějších stěn za zápustnou montáž a použití tepelněizolačních zátek z polystyrenu</t>
  </si>
  <si>
    <t>1265901066</t>
  </si>
  <si>
    <t>82</t>
  </si>
  <si>
    <t>622251105</t>
  </si>
  <si>
    <t>Příplatek k cenám kontaktního zateplení vnějších stěn za zápustnou montáž a použití tepelněizolačních zátek z minerální vlny</t>
  </si>
  <si>
    <t>-1562962230</t>
  </si>
  <si>
    <t>83</t>
  </si>
  <si>
    <t>622251211</t>
  </si>
  <si>
    <t>Příplatek k cenám kontaktního zateplení vnějších stěn za zesílení vyztužení základní vrstvy</t>
  </si>
  <si>
    <t>1334552951</t>
  </si>
  <si>
    <t>84</t>
  </si>
  <si>
    <t>622322111</t>
  </si>
  <si>
    <t>Vápenocementová lehčená omítka hrubá jednovrstvá zatřená vnějších stěn nanášená ručně</t>
  </si>
  <si>
    <t>2116854524</t>
  </si>
  <si>
    <t>85</t>
  </si>
  <si>
    <t>629991011</t>
  </si>
  <si>
    <t>Zakrytí výplní otvorů a svislých ploch fólií přilepenou lepící páskou</t>
  </si>
  <si>
    <t>-837691964</t>
  </si>
  <si>
    <t>86</t>
  </si>
  <si>
    <t>631311126</t>
  </si>
  <si>
    <t>Mazanina tl přes 80 do 120 mm z betonu prostého bez zvýšených nároků na prostředí tř. C 25/30</t>
  </si>
  <si>
    <t>895395334</t>
  </si>
  <si>
    <t>Poznámka k položce:_x000D_
(JC, nad rámec ceníkového obsahu, také zahrnuje vytvoření a vyplnění dilatačních spár_dle technologických postupů PD a TZ)</t>
  </si>
  <si>
    <t>"podlahová skladba úprav stáv. podlah_P2_odměřeno z tab. místnost" (48,12)*0,105</t>
  </si>
  <si>
    <t>"podlahová skladba úprav stáv. podlah_P3_odměřeno z tab. místnost" (52,01) *0,105</t>
  </si>
  <si>
    <t>"podlahová skladba úprav stáv. podlah_P4_odměřeno z tab. místnost" (58,39) *0,11</t>
  </si>
  <si>
    <t>"podlahová skladba _P9A_odměřeno z tab. místnost" (15,35) *0,11</t>
  </si>
  <si>
    <t>"podlahová skladba _P10_odměřeno z tab. místnost" (354,85) *0,11</t>
  </si>
  <si>
    <t>"podlahová skladba _P14_odměřeno z tab. místnost" (35,46)*0,1</t>
  </si>
  <si>
    <t>"podlahová skladba _P10_odměřeno z tab. místnost" -(354,85) *0,11</t>
  </si>
  <si>
    <t>87</t>
  </si>
  <si>
    <t>631311136</t>
  </si>
  <si>
    <t>Mazanina tl přes 120 do 240 mm z betonu prostého bez zvýšených nároků na prostředí tř. C 25/30</t>
  </si>
  <si>
    <t>731469424</t>
  </si>
  <si>
    <t>"podlahová skladba _P9B_odměřeno z tab. místnost" (42,47) *0,15</t>
  </si>
  <si>
    <t>"podlahová skladba _P12_odměřeno z tab. místnost" (105,11)*0,125</t>
  </si>
  <si>
    <t>"podlahová skladba _P21_odměřeno z tab. místnost" (77,21)*0,125</t>
  </si>
  <si>
    <t>88</t>
  </si>
  <si>
    <t>631311214</t>
  </si>
  <si>
    <t>Mazanina tl přes 50 do 80 mm z betonu prostého se zvýšenými nároky na prostředí tř. C 25/30</t>
  </si>
  <si>
    <t>-1869273301</t>
  </si>
  <si>
    <t>"ochranná vrstva vodorovné hydroizolace " ((2,825*9,75)+(46,9*16,65))*0,065</t>
  </si>
  <si>
    <t>89</t>
  </si>
  <si>
    <t>631319011</t>
  </si>
  <si>
    <t>Příplatek k mazanině tl přes 50 do 80 mm za přehlazení povrchu</t>
  </si>
  <si>
    <t>238828393</t>
  </si>
  <si>
    <t>90</t>
  </si>
  <si>
    <t>631319173</t>
  </si>
  <si>
    <t>Příplatek k mazanině tl přes 80 do 120 mm za stržení povrchu spodní vrstvy před vložením výztuže</t>
  </si>
  <si>
    <t>-1728229982</t>
  </si>
  <si>
    <t>91</t>
  </si>
  <si>
    <t>631319175</t>
  </si>
  <si>
    <t>Příplatek k mazanině tl přes 120 do 240 mm za stržení povrchu spodní vrstvy před vložením výztuže</t>
  </si>
  <si>
    <t>-729290777</t>
  </si>
  <si>
    <t>92</t>
  </si>
  <si>
    <t>631319235</t>
  </si>
  <si>
    <t xml:space="preserve">Příplatek k mazaninám za přidání skleněných vláken </t>
  </si>
  <si>
    <t>1202823020</t>
  </si>
  <si>
    <t>Poznámka k položce:_x000D_
-specifikace a objem dle PD a TZ</t>
  </si>
  <si>
    <t>93</t>
  </si>
  <si>
    <t>631362021</t>
  </si>
  <si>
    <t>Výztuž mazanin svařovanými sítěmi Kari</t>
  </si>
  <si>
    <t>-1003497154</t>
  </si>
  <si>
    <t>"podlahová skladba úprav stáv. podlah_P2_odměřeno z tab. místnost" (48,12)*1*(7,9*1,2)/1000</t>
  </si>
  <si>
    <t>"podlahová skladba úprav stáv. podlah_P3_odměřeno z tab. místnost" (52,01) *1*(7,9*1,2)/1000</t>
  </si>
  <si>
    <t>"podlahová skladba úprav stáv. podlah_P4_odměřeno z tab. místnost" (58,39) *1*(7,9*1,2)/1000</t>
  </si>
  <si>
    <t>"podlahová skladba _P9A_odměřeno z tab. místnost" (15,35) *1*(7,9*1,2)/1000</t>
  </si>
  <si>
    <t>"podlahová skladba _P9B_odměřeno z tab. místnost" (42,47) *1*(7,9*1,2)/1000</t>
  </si>
  <si>
    <t>"podlahová skladba _P10_odměřeno z tab. místnost" (354,85) *2*(7,9*1,2)/1000</t>
  </si>
  <si>
    <t>"podlahová skladba _P11_odměřeno z tab. místnost" (167,9) *1*(7,9*1,2)/1000</t>
  </si>
  <si>
    <t>"podlahová skladba _P12_odměřeno z tab. místnost" (105,11)*1*(7,9*1,2)/1000</t>
  </si>
  <si>
    <t>"podlahová skladba _P13_odměřeno z tab. místnost" (33,6)*1*(7,9*1,2)/1000</t>
  </si>
  <si>
    <t>"podlahová skladba _P14_odměřeno z tab. místnost" (35,46)*1*(7,9*1,2)/1000</t>
  </si>
  <si>
    <t>"podlahová skladba _P21_odměřeno z tab. místnost" (77,21)*1*(7,9*1,2)/1000</t>
  </si>
  <si>
    <t>"podlahová skladba _P10_odměřeno z tab. místnost" -(354,85) *2*(7,9*1,2)/1000</t>
  </si>
  <si>
    <t>94</t>
  </si>
  <si>
    <t>632450124</t>
  </si>
  <si>
    <t>Vyrovnávací cementový potěr tl přes 40 do 50 mm ze suchých směsí provedený v pásu</t>
  </si>
  <si>
    <t>-1963915899</t>
  </si>
  <si>
    <t>Poznámka k položce:_x000D_
JC, nad rámec ceníkového obsahu, zahrnuje náklady na použitý materiál : CT-C30-F6</t>
  </si>
  <si>
    <t>"(spodní stavba_odvodnění)_drenážní systém" (124,0)*0,35</t>
  </si>
  <si>
    <t>95</t>
  </si>
  <si>
    <t>632451101</t>
  </si>
  <si>
    <t>Cementový samonivelační potěr ze suchých směsí tl přes 2 do 5 mm</t>
  </si>
  <si>
    <t>1335842113</t>
  </si>
  <si>
    <t xml:space="preserve">Poznámka k položce:_x000D_
JC, nad rámec ceníkového obsahu, také zahrnuje náklady na specifikaci materiálu : "CT-C30-F7" a dodávku a použití "výztužných vláken" . </t>
  </si>
  <si>
    <t xml:space="preserve">"podlahová skladba úprav stáv. podlah_P2_odměřeno z tab. místnost" (48,12) </t>
  </si>
  <si>
    <t xml:space="preserve">"podlahová skladba úprav stáv. podlah_P3_odměřeno z tab. místnost" (52,01) </t>
  </si>
  <si>
    <t xml:space="preserve">"podlahová skladba úprav stáv. podlah_P4_odměřeno z tab. místnost" (58,39) </t>
  </si>
  <si>
    <t xml:space="preserve">"podlahová skladba _P5,P6,P7,P8A,P8B_odměřeno z tab. místnost" (161,43+64,46+34,91+2,63+36,16) </t>
  </si>
  <si>
    <t xml:space="preserve">"podlahová skladba _P9A_odměřeno z tab. místnost" (15,35) </t>
  </si>
  <si>
    <t xml:space="preserve">"podlahová skladba _P10_odměřeno z tab. místnost" (354,85) </t>
  </si>
  <si>
    <t xml:space="preserve">"podlahová skladba _P11_odměřeno z tab. místnost" (167,9) </t>
  </si>
  <si>
    <t>"podlahová skladba _P13_odměřeno z tab. místnost" (33,6)</t>
  </si>
  <si>
    <t>"podlahová skladba _P15,P16,P18,P20_odměřeno z tab. místnost" (115,84+(168,27+10,64)+37,13+3,86)</t>
  </si>
  <si>
    <t xml:space="preserve">"podlahová skladba _P10_odměřeno z tab. místnost" -(354,85) </t>
  </si>
  <si>
    <t>96</t>
  </si>
  <si>
    <t>-1327968556</t>
  </si>
  <si>
    <t xml:space="preserve">Poznámka k položce:_x000D_
JC, nad rámec ceníkového obsahu, také zahrnuje náklady na specifikaci materiálu : "CT-C40-F10" a dodávku a použití "výztužných vláken" . </t>
  </si>
  <si>
    <t>"podlahová skladba _P14_odměřeno z tab. místnost" (35,46)</t>
  </si>
  <si>
    <t>97</t>
  </si>
  <si>
    <t>632451103</t>
  </si>
  <si>
    <t>Cementový samonivelační potěr ze suchých směsí tl přes 5 do 10 mm</t>
  </si>
  <si>
    <t>-743031261</t>
  </si>
  <si>
    <t xml:space="preserve">"podlahová skladba úprav stáv. podlah_P1_odměřeno z tab. místnost" (10,93) </t>
  </si>
  <si>
    <t>"podlahová skladba _P12_odměřeno z tab. místnost" (105,11)</t>
  </si>
  <si>
    <t>"podlahová skladba _P21_odměřeno z tab. místnost" (77,21)</t>
  </si>
  <si>
    <t>98</t>
  </si>
  <si>
    <t>632451105</t>
  </si>
  <si>
    <t>Cementový samonivelační potěr ze suchých směsí tl přes 10 do 15 mm</t>
  </si>
  <si>
    <t>-864121287</t>
  </si>
  <si>
    <t>"podlahová skladba _P19_odměřeno z tab. místnost" (0,97)</t>
  </si>
  <si>
    <t>99</t>
  </si>
  <si>
    <t>632451107</t>
  </si>
  <si>
    <t>Cementový samonivelační potěr ze suchých směsí tl přes 15 do 20 mm</t>
  </si>
  <si>
    <t>-914405067</t>
  </si>
  <si>
    <t>100</t>
  </si>
  <si>
    <t>632451109</t>
  </si>
  <si>
    <t>Cementový samonivelační potěr ze suchých směsí tl přes 20 do 25 mm</t>
  </si>
  <si>
    <t>-1793252941</t>
  </si>
  <si>
    <t xml:space="preserve">Poznámka k položce:_x000D_
Odsouhlasení v dílenské dokumentaci a při realizaci stavby . </t>
  </si>
  <si>
    <t xml:space="preserve">"vyrovnávací mezivrstva podhových skladeb_odměřeno elektronicky" (0,5*(1338,06)) </t>
  </si>
  <si>
    <t>101</t>
  </si>
  <si>
    <t>632451111</t>
  </si>
  <si>
    <t>Cementový samonivelační potěr ze suchých směsí tl přes 25 do 30 mm</t>
  </si>
  <si>
    <t>-2116207802</t>
  </si>
  <si>
    <t>"podlahová skladba _P17_odměřeno z tab. místnost" (6,97)</t>
  </si>
  <si>
    <t>102</t>
  </si>
  <si>
    <t>632451251</t>
  </si>
  <si>
    <t>Potěr cementový samonivelační litý C30 tl přes 30 do 35 mm</t>
  </si>
  <si>
    <t>-1949503664</t>
  </si>
  <si>
    <t xml:space="preserve">Poznámka k položce:_x000D_
JC, nad rámec ceníkového obsahu, také zahrnuje náklady na specifikaci materiálu : "CT-C30-F6" a dodávku a použití "výztužných vláken" . </t>
  </si>
  <si>
    <t xml:space="preserve">"podlahová skladba _P9B_odměřeno z tab. místnost" (42,47) </t>
  </si>
  <si>
    <t>103</t>
  </si>
  <si>
    <t>632451254</t>
  </si>
  <si>
    <t>Potěr cementový samonivelační litý C30 tl přes 45 do 50 mm</t>
  </si>
  <si>
    <t>-874463037</t>
  </si>
  <si>
    <t>104</t>
  </si>
  <si>
    <t>632451293</t>
  </si>
  <si>
    <t>Příplatek k cementovému samonivelačnímu litému potěru C30 ZKD 5 mm tl přes 50 mm</t>
  </si>
  <si>
    <t>1954198033</t>
  </si>
  <si>
    <t>"podlahová skladba _P5,P6,P7,P8A,P8B_odměřeno z tab. místnost" (161,43+64,46+34,91+2,63+36,16) *6</t>
  </si>
  <si>
    <t>"podlahová skladba _P11_odměřeno z tab. místnost" (167,9) *10</t>
  </si>
  <si>
    <t>"podlahová skladba _P13_odměřeno z tab. místnost" (33,6)*10</t>
  </si>
  <si>
    <t>"podlahová skladba _P15,P16,P18,P20_odměřeno z tab. místnost" (115,84+(168,27+10,64)+37,13+3,86)*8</t>
  </si>
  <si>
    <t>"podlahová skladba _P17_odměřeno z tab. místnost" (6,97)*4</t>
  </si>
  <si>
    <t>"podlahová skladba _P19_odměřeno z tab. místnost" (0,97)*2</t>
  </si>
  <si>
    <t>105</t>
  </si>
  <si>
    <t>632452511</t>
  </si>
  <si>
    <t>Cementový rychletuhnoucí potěr ze suchých směsí tl do 10 mm</t>
  </si>
  <si>
    <t>49966843</t>
  </si>
  <si>
    <t xml:space="preserve">Poznámka k položce:_x000D_
JC, nad rámec ceníkového obsahu, také zahrnuje náklady na specifikaci materiálu : "C30" a dodávku a použití "výztužných vláken" . </t>
  </si>
  <si>
    <t>"podlahová skladba _P22-23_odměřeno z tab. místnost" (14,29+14,57+19,38)</t>
  </si>
  <si>
    <t>106</t>
  </si>
  <si>
    <t>633811111</t>
  </si>
  <si>
    <t>Broušení nerovností betonových podlah do 2 mm - stržení šlemu</t>
  </si>
  <si>
    <t>1253138069</t>
  </si>
  <si>
    <t>"podlahová skladba_odměřeno z tab. místnost_viz cementové samonivelační potěry a stěrky"</t>
  </si>
  <si>
    <t>(1365,55+35,46+193,25+0,97+10,93+6,97+42,47+844,77)</t>
  </si>
  <si>
    <t>"2.etapa_odměřeno elektronicky" -(354,85)</t>
  </si>
  <si>
    <t>107</t>
  </si>
  <si>
    <t>894400R01</t>
  </si>
  <si>
    <t>D+M _ Šachta plastová (PVC-U) Ø 315 mm včetně poklopu a napojení na drenážní systém _ ŠK1-ŠK 4</t>
  </si>
  <si>
    <t>-1616333383</t>
  </si>
  <si>
    <t xml:space="preserve">Poznámka k položce:_x000D_
Kompletní systémová dodávka a provedení dle specifikace PD a TZ včetně všech souvisejících prací/činnostíí a dodávek/doplňků a příslušenství_x000D_
(JC obsahuje dodávku a osazení kompletního seznamu prvků_viz výpis šachet)_x000D_
----------------------------------------------------------------------------------------------_x000D_
_x000D_
_x000D_
_x000D_
</t>
  </si>
  <si>
    <t>"viz obvodový drenážní systém" 4,0</t>
  </si>
  <si>
    <t>108</t>
  </si>
  <si>
    <t>894400R02</t>
  </si>
  <si>
    <t>D+M _ Šachta plastová (PVC-U) Ø 315 mm včetně poklopu a napojení na drenážní systém _ ŠK5-ŠK 7</t>
  </si>
  <si>
    <t>-204360452</t>
  </si>
  <si>
    <t>"viz obvodový drenážní systém" 3,0</t>
  </si>
  <si>
    <t>109</t>
  </si>
  <si>
    <t>894400R03</t>
  </si>
  <si>
    <t>D+M _ Šachta plastová (PVC-U) Ø 315 mm včetně poklopu a napojení na drenážní systém _ ŠK8-ŠK10</t>
  </si>
  <si>
    <t>417021839</t>
  </si>
  <si>
    <t>110</t>
  </si>
  <si>
    <t>919726123</t>
  </si>
  <si>
    <t>Geotextilie pro ochranu, separaci a filtraci netkaná měrná hm přes 300 do 500 g/m2</t>
  </si>
  <si>
    <t>777525395</t>
  </si>
  <si>
    <t>"stabilizace podkladních vrstev" (0,85*((1,525*13,05)+(19,95*50,2)))*1,2</t>
  </si>
  <si>
    <t>"stabilizace pod základovou deskou" ((2,825*9,75)+(46,9*16,65))*1,15</t>
  </si>
  <si>
    <t>111</t>
  </si>
  <si>
    <t>941211111</t>
  </si>
  <si>
    <t>Montáž lešení řadového rámového lehkého zatížení do 200 kg/m2 š od 0,6 do 0,9 m v do 10 m</t>
  </si>
  <si>
    <t>1030592446</t>
  </si>
  <si>
    <t>"rozsah_SO 01_D.1.1_v.č. 02-04, TZ_bourací a DMTŽ práce_1.PP, 1.NP" (8,0*15,5)</t>
  </si>
  <si>
    <t>112</t>
  </si>
  <si>
    <t>941211211</t>
  </si>
  <si>
    <t>Příplatek k lešení řadovému rámovému lehkému š 0,9 m v přes 10 do 25 m za první a ZKD den použití</t>
  </si>
  <si>
    <t>1426639328</t>
  </si>
  <si>
    <t>124*30 'Přepočtené koeficientem množství</t>
  </si>
  <si>
    <t>113</t>
  </si>
  <si>
    <t>941211811</t>
  </si>
  <si>
    <t>Demontáž lešení řadového rámového lehkého zatížení do 200 kg/m2 š od 0,6 do 0,9 m v do 10 m</t>
  </si>
  <si>
    <t>-335854337</t>
  </si>
  <si>
    <t>114</t>
  </si>
  <si>
    <t>941221112</t>
  </si>
  <si>
    <t>Montáž lešení řadového rámového těžkého zatížení do 300 kg/m2 š od 0,9 do 1,2 m v přes 10 do 25 m</t>
  </si>
  <si>
    <t>-591150123</t>
  </si>
  <si>
    <t>Pohledové plochy:</t>
  </si>
  <si>
    <t>(124,0*8,525)+(45,75*3,8)+(9,5*0,75)</t>
  </si>
  <si>
    <t>"přesahy a plocha ostatní" (123,8)+((124,0+45,75)*1,1)</t>
  </si>
  <si>
    <t>115</t>
  </si>
  <si>
    <t>941221211</t>
  </si>
  <si>
    <t>Příplatek k lešení řadovému rámovému těžkému š 1,2 m v přes 10 do 25 m za první a ZKD den použití</t>
  </si>
  <si>
    <t>923468815</t>
  </si>
  <si>
    <t>1548,6*180 'Přepočtené koeficientem množství</t>
  </si>
  <si>
    <t>116</t>
  </si>
  <si>
    <t>941221812</t>
  </si>
  <si>
    <t>Demontáž lešení řadového rámového těžkého zatížení do 300 kg/m2 š od 0,9 do 1,2 m v přes 10 do 25 m</t>
  </si>
  <si>
    <t>-1777907747</t>
  </si>
  <si>
    <t>117</t>
  </si>
  <si>
    <t>944121121</t>
  </si>
  <si>
    <t>Montáž ochranného zábradlí dílcového vnitřního na lešeňových konstrukcích jednotyčového</t>
  </si>
  <si>
    <t>1801600347</t>
  </si>
  <si>
    <t>118</t>
  </si>
  <si>
    <t>944121221</t>
  </si>
  <si>
    <t>Příplatek k ochrannému zábradlí dílcovému vnitřnímu jednotyčovému za první a ZKD den použití</t>
  </si>
  <si>
    <t>1094060079</t>
  </si>
  <si>
    <t>744*180 'Přepočtené koeficientem množství</t>
  </si>
  <si>
    <t>119</t>
  </si>
  <si>
    <t>944121821</t>
  </si>
  <si>
    <t>Demontáž ochranného zábradlí dílcového vnitřního na lešeňových konstrukcích jednotyčového</t>
  </si>
  <si>
    <t>627417997</t>
  </si>
  <si>
    <t>120</t>
  </si>
  <si>
    <t>944511111</t>
  </si>
  <si>
    <t>Montáž ochranné sítě z textilie z umělých vláken</t>
  </si>
  <si>
    <t>502760141</t>
  </si>
  <si>
    <t>121</t>
  </si>
  <si>
    <t>944511211</t>
  </si>
  <si>
    <t>Příplatek k ochranné síti za první a ZKD den použití</t>
  </si>
  <si>
    <t>-1134026278</t>
  </si>
  <si>
    <t>122</t>
  </si>
  <si>
    <t>944511811</t>
  </si>
  <si>
    <t>Demontáž ochranné sítě z textilie z umělých vláken</t>
  </si>
  <si>
    <t>198913215</t>
  </si>
  <si>
    <t>123</t>
  </si>
  <si>
    <t>944711114</t>
  </si>
  <si>
    <t>Montáž záchytné stříšky š přes 2,5 m</t>
  </si>
  <si>
    <t>100518668</t>
  </si>
  <si>
    <t>124</t>
  </si>
  <si>
    <t>944711214</t>
  </si>
  <si>
    <t>Příplatek k záchytné stříšce š přes 2,5 m za první a ZKD den použití</t>
  </si>
  <si>
    <t>-252926439</t>
  </si>
  <si>
    <t>12*180 'Přepočtené koeficientem množství</t>
  </si>
  <si>
    <t>125</t>
  </si>
  <si>
    <t>944711814</t>
  </si>
  <si>
    <t>Demontáž záchytné stříšky š přes 2,5 m</t>
  </si>
  <si>
    <t>-586822686</t>
  </si>
  <si>
    <t>126</t>
  </si>
  <si>
    <t>949101111</t>
  </si>
  <si>
    <t>Lešení pomocné pro objekty pozemních staveb s lešeňovou podlahou v do 1,9 m zatížení do 150 kg/m2</t>
  </si>
  <si>
    <t>338285226</t>
  </si>
  <si>
    <t>"viz BP" (114,58+(6,55*18,95))</t>
  </si>
  <si>
    <t>"viz NS" (870,78+836,5+107,23)</t>
  </si>
  <si>
    <t>"2-Etapa_odměřeno elektronicky_viz NS" -(354,85)</t>
  </si>
  <si>
    <t>127</t>
  </si>
  <si>
    <t>952901111</t>
  </si>
  <si>
    <t>Vyčištění budov bytové a občanské výstavby při výšce podlaží do 4 m</t>
  </si>
  <si>
    <t>464510170</t>
  </si>
  <si>
    <t>1338,06*1,25 'Přepočtené koeficientem množství</t>
  </si>
  <si>
    <t>128</t>
  </si>
  <si>
    <t>952902121</t>
  </si>
  <si>
    <t>Čištění budov zametení drsných podlah</t>
  </si>
  <si>
    <t>-479495579</t>
  </si>
  <si>
    <t xml:space="preserve">"podlahová skladba _P12_odměřeno z tab. místnost" (105,11) </t>
  </si>
  <si>
    <t xml:space="preserve">"podlahová skladba _P13_odměřeno z tab. místnost" (33,6) </t>
  </si>
  <si>
    <t xml:space="preserve">"2.etapa_odměřeno elektronicky_podlahová skladba _P10_odměřeno z tab. místnost" -(354,85) </t>
  </si>
  <si>
    <t>129</t>
  </si>
  <si>
    <t>953312125</t>
  </si>
  <si>
    <t>Vložky do svislých dilatačních spár z extrudovaných polystyrénových desek tl. přes 40 do 50 mm</t>
  </si>
  <si>
    <t>-1906976770</t>
  </si>
  <si>
    <t>130</t>
  </si>
  <si>
    <t>953921115</t>
  </si>
  <si>
    <t>Dlaždice betonové 500x500 mm kladené na sucho na ploché střechy</t>
  </si>
  <si>
    <t>-1881819096</t>
  </si>
  <si>
    <t>131</t>
  </si>
  <si>
    <t>95392111R</t>
  </si>
  <si>
    <t>Příplatek k dlaždicím betonovým 500x500 mm kladeným na sucho za podkladové čtverce z textílie min 500 g/m2</t>
  </si>
  <si>
    <t>-1982198699</t>
  </si>
  <si>
    <t>132</t>
  </si>
  <si>
    <t>962031133</t>
  </si>
  <si>
    <t>Bourání příček z cihel pálených na MVC tl do 150 mm</t>
  </si>
  <si>
    <t>221003742</t>
  </si>
  <si>
    <t xml:space="preserve">"rozsah_SO 01_D.1.1_v.č. 02-04, TZ_bourací a DMTŽ práce_1.PP, 1.NP" </t>
  </si>
  <si>
    <t>(3,15*(20,49+6,35+1,2))</t>
  </si>
  <si>
    <t>133</t>
  </si>
  <si>
    <t>962032230</t>
  </si>
  <si>
    <t>Bourání zdiva z cihel pálených nebo vápenopískových na MV nebo MVC do 1 m3</t>
  </si>
  <si>
    <t>-1912797449</t>
  </si>
  <si>
    <t>(3,15*0,175*30,75)+(3,15*0,3*5,58)+(7,27*0,45)</t>
  </si>
  <si>
    <t>(3,7*0,18*(3,0+1,57))+(2,37*0,35)</t>
  </si>
  <si>
    <t>134</t>
  </si>
  <si>
    <t>965042241</t>
  </si>
  <si>
    <t>Bourání podkladů pod dlažby nebo mazanin betonových nebo z litého asfaltu tl přes 100 mm pl přes 4 m2</t>
  </si>
  <si>
    <t>1359708032</t>
  </si>
  <si>
    <t>"odměřeno elektronicky_viz tab. místností" 131,05*0,12</t>
  </si>
  <si>
    <t>135</t>
  </si>
  <si>
    <t>965049112</t>
  </si>
  <si>
    <t>Příplatek k bourání betonových mazanin za bourání mazanin se svařovanou sítí tl přes 100 mm</t>
  </si>
  <si>
    <t>640014941</t>
  </si>
  <si>
    <t>136</t>
  </si>
  <si>
    <t>965081213</t>
  </si>
  <si>
    <t>Bourání podlah z dlaždic keramických nebo xylolitových tl do 10 mm plochy přes 1 m2</t>
  </si>
  <si>
    <t>878906651</t>
  </si>
  <si>
    <t>Poznámka k položce:_x000D_
V jednotkové ceně zahrnuty , nad rámec ceníkového obsahu, také náklady na bourání souvisejících obvodových soklů v = do 150 mm.</t>
  </si>
  <si>
    <t>"odměřeno elektronicky_viz tab. místností" 131,05</t>
  </si>
  <si>
    <t>137</t>
  </si>
  <si>
    <t>966080117</t>
  </si>
  <si>
    <t>Bourání kontaktního zateplení z desek z minerální vlny tl přes 180 mm</t>
  </si>
  <si>
    <t>-766852186</t>
  </si>
  <si>
    <t>(10,45*8,5)</t>
  </si>
  <si>
    <t>138</t>
  </si>
  <si>
    <t>968062R00</t>
  </si>
  <si>
    <t>Vybourání výplní otvorů bez materiálového a plošného rozlišení</t>
  </si>
  <si>
    <t>-1760705778</t>
  </si>
  <si>
    <t>Poznámka k položce:_x000D_
Kompletní provedení dle specifikace PD a TZ včetně všech přímo souvisejících prací/činností a dodávek_x000D_
Specifikace / rozsah JC:_x000D_
-vyvěšení křídel (v případě otevíravých výplní)_x000D_
-vybourání rámu (bez rozlišení systému otevírání)_x000D_
--------------------------------------------------------_x000D_
-vybourání pevných (neotevíravých) výplní bez rozlišení _x000D_
--------------------------------------------------------_x000D_
-demontáže a odstranění přímo souvisejících příslušenství a doplňků_x000D_
(parapety, garnyže, rolety, žaluzie, ocel. mříže, ostatní doplňky)_x000D_
---------------------------------------------------------_x000D_
-veškeré demontážní práce a přesuny jesou zahrnuty v jednotkové ceně</t>
  </si>
  <si>
    <t>139</t>
  </si>
  <si>
    <t>968072455</t>
  </si>
  <si>
    <t xml:space="preserve">Vybourání dveřních zárubní vč. vyvěšení křídel </t>
  </si>
  <si>
    <t>14209912</t>
  </si>
  <si>
    <t>140</t>
  </si>
  <si>
    <t>978011141</t>
  </si>
  <si>
    <t>Otlučení (osekání) vnitřní vápenné nebo vápenocementové omítky stropů v rozsahu přes 10 do 30 %</t>
  </si>
  <si>
    <t>992779012</t>
  </si>
  <si>
    <t>141</t>
  </si>
  <si>
    <t>978011191</t>
  </si>
  <si>
    <t>Otlučení (osekání) vnitřní vápenné nebo vápenocementové omítky stropů v rozsahu přes 50 do 100 %</t>
  </si>
  <si>
    <t>753538714</t>
  </si>
  <si>
    <t>"odměřeno elektronicky_viz tab. místností" 114,58</t>
  </si>
  <si>
    <t>142</t>
  </si>
  <si>
    <t>978013191</t>
  </si>
  <si>
    <t>Otlučení (osekání) vnitřní vápenné nebo vápenocementové omítky stěn v rozsahu přes 50 do 100 %</t>
  </si>
  <si>
    <t>10050437</t>
  </si>
  <si>
    <t>"odměřeno elektronicky" (3,15*(58,15))+(3,7*(14,93))</t>
  </si>
  <si>
    <t>143</t>
  </si>
  <si>
    <t>978059541</t>
  </si>
  <si>
    <t>Odsekání a odebrání obkladů stěn z vnitřních obkládaček plochy přes 1 m2</t>
  </si>
  <si>
    <t>427386618</t>
  </si>
  <si>
    <t>"odměřeno elektronicky" (2,5)*84,93</t>
  </si>
  <si>
    <t>144</t>
  </si>
  <si>
    <t>997013213</t>
  </si>
  <si>
    <t>Vnitrostaveništní doprava suti a vybouraných hmot pro budovy v přes 9 do 12 m ručně</t>
  </si>
  <si>
    <t>324368256</t>
  </si>
  <si>
    <t>145</t>
  </si>
  <si>
    <t>997013R31</t>
  </si>
  <si>
    <t xml:space="preserve">Poplatek za uložení na skládce (skládkovné) stavebního odpadu bez rozlišení </t>
  </si>
  <si>
    <t>-1190968492</t>
  </si>
  <si>
    <t>Poznámka k položce:_x000D_
Jednotková cena stanovena pro stavební odpad BEZ ROZLIŠENÍ _včetně nebezpečných odpadů._x000D_
----------------------------------------------------------------------------------------------------------------------</t>
  </si>
  <si>
    <t>146</t>
  </si>
  <si>
    <t>997321511</t>
  </si>
  <si>
    <t>Vodorovná doprava suti a vybouraných hmot po suchu do 1 km</t>
  </si>
  <si>
    <t>1789222248</t>
  </si>
  <si>
    <t>147</t>
  </si>
  <si>
    <t>997321519</t>
  </si>
  <si>
    <t>Příplatek ZKD 1 km vodorovné dopravy suti a vybouraných hmot po suchu</t>
  </si>
  <si>
    <t>-850187352</t>
  </si>
  <si>
    <t>160,305*20 'Přepočtené koeficientem množství</t>
  </si>
  <si>
    <t>148</t>
  </si>
  <si>
    <t>997321611</t>
  </si>
  <si>
    <t>Nakládání nebo překládání suti a vybouraných hmot</t>
  </si>
  <si>
    <t>-1147238611</t>
  </si>
  <si>
    <t>149</t>
  </si>
  <si>
    <t>998011003</t>
  </si>
  <si>
    <t>Přesun hmot pro budovy zděné v přes 12 do 24 m</t>
  </si>
  <si>
    <t>1529118462</t>
  </si>
  <si>
    <t>150</t>
  </si>
  <si>
    <t>998011014</t>
  </si>
  <si>
    <t>Příplatek k přesunu hmot pro budovy zděné za zvětšený přesun do 500 m</t>
  </si>
  <si>
    <t>-1182994066</t>
  </si>
  <si>
    <t>PSV</t>
  </si>
  <si>
    <t>Práce a dodávky PSV</t>
  </si>
  <si>
    <t>711</t>
  </si>
  <si>
    <t>Izolace proti vodě, vlhkosti a plynům</t>
  </si>
  <si>
    <t>151</t>
  </si>
  <si>
    <t>711161222</t>
  </si>
  <si>
    <t>Izolace proti zemní vlhkosti nopovou fólií s textilií svislá, nopek v 8,0 mm, tl do 0,6 mm</t>
  </si>
  <si>
    <t>1478061353</t>
  </si>
  <si>
    <t>152</t>
  </si>
  <si>
    <t>711161383</t>
  </si>
  <si>
    <t>Izolace proti zemní vlhkosti nopovou fólií ukončení horní lištou</t>
  </si>
  <si>
    <t>505861533</t>
  </si>
  <si>
    <t>"skladba fasádní_F3 (spodní stavba)" (124,0)*1,1</t>
  </si>
  <si>
    <t>153</t>
  </si>
  <si>
    <t>711411001</t>
  </si>
  <si>
    <t>Provedení izolace proti tlakové vodě vodorovné za studena nátěrem penetračním</t>
  </si>
  <si>
    <t>-1719502296</t>
  </si>
  <si>
    <t>154</t>
  </si>
  <si>
    <t>11163150</t>
  </si>
  <si>
    <t>lak penetrační asfaltový</t>
  </si>
  <si>
    <t>-974676578</t>
  </si>
  <si>
    <t>158,52*0,00033 'Přepočtené koeficientem množství</t>
  </si>
  <si>
    <t>155</t>
  </si>
  <si>
    <t>1420859890</t>
  </si>
  <si>
    <t>"viz základová deska" ((2,825*9,75)+(46,9*16,65))</t>
  </si>
  <si>
    <t>156</t>
  </si>
  <si>
    <t>608423047</t>
  </si>
  <si>
    <t>808,429*0,00033 'Přepočtené koeficientem množství</t>
  </si>
  <si>
    <t>157</t>
  </si>
  <si>
    <t>711412001</t>
  </si>
  <si>
    <t>Provedení izolace proti tlakové vodě svislé za studena nátěrem penetračním</t>
  </si>
  <si>
    <t>125505022</t>
  </si>
  <si>
    <t>"skladba fasádní_F3 (spodní stavba)" (124,0)*2,2</t>
  </si>
  <si>
    <t>158</t>
  </si>
  <si>
    <t>1959697201</t>
  </si>
  <si>
    <t>272,8*0,00034 'Přepočtené koeficientem množství</t>
  </si>
  <si>
    <t>159</t>
  </si>
  <si>
    <t>711441559</t>
  </si>
  <si>
    <t>Provedení izolace proti tlakové vodě vodorovné přitavením pásu NAIP</t>
  </si>
  <si>
    <t>162459902</t>
  </si>
  <si>
    <t>160</t>
  </si>
  <si>
    <t>62855001R</t>
  </si>
  <si>
    <t xml:space="preserve">pás asfaltový natavitelný modifikovaný SBS tl 4,0mm s vložkou z polyesterové rohože a spalitelnou PE fólií nebo jemnozrnným minerálním posypem na horním povrchu_specifikace dle PD a TZ </t>
  </si>
  <si>
    <t>856792976</t>
  </si>
  <si>
    <t>158,52*1,1655 'Přepočtené koeficientem množství</t>
  </si>
  <si>
    <t>161</t>
  </si>
  <si>
    <t>-97142547</t>
  </si>
  <si>
    <t>162</t>
  </si>
  <si>
    <t>62853004R</t>
  </si>
  <si>
    <t xml:space="preserve">pás asfaltový natavitelný modifikovaný SBS tl 4,0mm s vložkou ze skleněné tkaniny a spalitelnou PE fólií nebo jemnozrnným minerálním posypem na horním povrchu_specifikace dle PD a TZ </t>
  </si>
  <si>
    <t>1558484196</t>
  </si>
  <si>
    <t>58,39*1,1655 'Přepočtené koeficientem množství</t>
  </si>
  <si>
    <t>163</t>
  </si>
  <si>
    <t>-277298339</t>
  </si>
  <si>
    <t>164</t>
  </si>
  <si>
    <t>-1978152789</t>
  </si>
  <si>
    <t>808,429*1,15 'Přepočtené koeficientem množství</t>
  </si>
  <si>
    <t>165</t>
  </si>
  <si>
    <t>1322521830</t>
  </si>
  <si>
    <t>166</t>
  </si>
  <si>
    <t>1086978243</t>
  </si>
  <si>
    <t>167</t>
  </si>
  <si>
    <t>711442559</t>
  </si>
  <si>
    <t>Provedení izolace proti tlakové vodě svislé přitavením pásu NAIP</t>
  </si>
  <si>
    <t>-279916286</t>
  </si>
  <si>
    <t>168</t>
  </si>
  <si>
    <t>2052906358</t>
  </si>
  <si>
    <t>272,8*1,221 'Přepočtené koeficientem množství</t>
  </si>
  <si>
    <t>169</t>
  </si>
  <si>
    <t>1506410399</t>
  </si>
  <si>
    <t>170</t>
  </si>
  <si>
    <t>-954938604</t>
  </si>
  <si>
    <t>171</t>
  </si>
  <si>
    <t>711491272</t>
  </si>
  <si>
    <t>Provedení doplňků izolace proti vodě na ploše svislé z textilií vrstva ochranná</t>
  </si>
  <si>
    <t>1831638212</t>
  </si>
  <si>
    <t>172</t>
  </si>
  <si>
    <t>69311068</t>
  </si>
  <si>
    <t>geotextilie netkaná separační, ochranná, filtrační, drenážní PP 300g/m2</t>
  </si>
  <si>
    <t>411580159</t>
  </si>
  <si>
    <t>198,4*1,1 'Přepočtené koeficientem množství</t>
  </si>
  <si>
    <t>173</t>
  </si>
  <si>
    <t>711493121</t>
  </si>
  <si>
    <t xml:space="preserve">Izolace proti vodě svislá těsnicí hmotou </t>
  </si>
  <si>
    <t>-899864517</t>
  </si>
  <si>
    <t>Poznámka k položce:_x000D_
Specifikace:_x000D_
JC, nad rámec ceníkového obsahu, zahrnuje náklady na : jednosložkovou silikátově-disperzní hydroizolační stěrku !! _x000D_
--------------------------------------_x000D_
V jednotkové ceně zahrnuty náklady na systémové koutové pásky/profily._x000D_
Tl. hydroizolační stěrky 2x1 mm._x000D_
---------------------------------------</t>
  </si>
  <si>
    <t>174</t>
  </si>
  <si>
    <t>998711203</t>
  </si>
  <si>
    <t>Přesun hmot procentní pro izolace proti vodě, vlhkosti a plynům v objektech v přes 12 do 60 m</t>
  </si>
  <si>
    <t>%</t>
  </si>
  <si>
    <t>-1818099993</t>
  </si>
  <si>
    <t>712</t>
  </si>
  <si>
    <t>Povlakové krytiny</t>
  </si>
  <si>
    <t>175</t>
  </si>
  <si>
    <t>712311101</t>
  </si>
  <si>
    <t>Provedení povlakové krytiny střech do 10° za studena lakem penetračním nebo asfaltovým</t>
  </si>
  <si>
    <t>-1567677622</t>
  </si>
  <si>
    <t>"rozsah střešní skladby_S1" ((46,65*16,4)-(12,65*10,225))</t>
  </si>
  <si>
    <t>"rozsah střešní skladby_S2" (2,55*9,5)</t>
  </si>
  <si>
    <t>"rozsah střešní skladby_S3" (12,65*10,225)</t>
  </si>
  <si>
    <t>176</t>
  </si>
  <si>
    <t>-2071098972</t>
  </si>
  <si>
    <t>789,285*0,00032 'Přepočtené koeficientem množství</t>
  </si>
  <si>
    <t>177</t>
  </si>
  <si>
    <t>712332145</t>
  </si>
  <si>
    <t>Povlaková krytina plochých střech nopovou folií s filtrační textilií a perforovanou deskou, nopek v 20 mm, tl do 1,0 mm</t>
  </si>
  <si>
    <t>554971723</t>
  </si>
  <si>
    <t>"rozsah střešní skladby_S1" 1,075*((46,65*16,4)-(12,65*10,225))</t>
  </si>
  <si>
    <t>178</t>
  </si>
  <si>
    <t>712341559</t>
  </si>
  <si>
    <t>Provedení povlakové krytiny střech do 10° pásy NAIP přitavením v plné ploše</t>
  </si>
  <si>
    <t>853945358</t>
  </si>
  <si>
    <t>179</t>
  </si>
  <si>
    <t>62856011R</t>
  </si>
  <si>
    <t>pás asfaltový natavitelný modifikovaný SBS tl 4,0mm s vložkou z hliníkové fólie a spalitelnou PE fólií nebo jemnozrnným minerálním posypem na horním povrchu_specifikace dle PD a TZ</t>
  </si>
  <si>
    <t>-1017716985</t>
  </si>
  <si>
    <t>789,285*1,1655 'Přepočtené koeficientem množství</t>
  </si>
  <si>
    <t>180</t>
  </si>
  <si>
    <t>712391171</t>
  </si>
  <si>
    <t>Provedení povlakové krytiny střech do 10° podkladní textilní vrstvy</t>
  </si>
  <si>
    <t>-2039936287</t>
  </si>
  <si>
    <t>"rozsah střešní skladby_S1" ((46,65*16,4)-(12,65*10,225))*1,1</t>
  </si>
  <si>
    <t>181</t>
  </si>
  <si>
    <t>69311082</t>
  </si>
  <si>
    <t>geotextilie netkaná separační, ochranná, filtrační, drenážní PP 500g/m2</t>
  </si>
  <si>
    <t>60126418</t>
  </si>
  <si>
    <t>699,285*1,155 'Přepočtené koeficientem množství</t>
  </si>
  <si>
    <t>182</t>
  </si>
  <si>
    <t>712391172</t>
  </si>
  <si>
    <t>Provedení povlakové krytiny střech do 10° ochranné textilní vrstvy</t>
  </si>
  <si>
    <t>-153590603</t>
  </si>
  <si>
    <t>183</t>
  </si>
  <si>
    <t>69311060</t>
  </si>
  <si>
    <t>geotextilie netkaná separační, ochranná, filtrační, drenážní PP 200g/m2</t>
  </si>
  <si>
    <t>335142870</t>
  </si>
  <si>
    <t>184</t>
  </si>
  <si>
    <t>-1027309092</t>
  </si>
  <si>
    <t>185</t>
  </si>
  <si>
    <t>63127220R</t>
  </si>
  <si>
    <t xml:space="preserve">stabilizační tkanina sklovláknitá mřížková (140g/m2 , oka 40/40 mm) _ specifikace dle PD a TZ </t>
  </si>
  <si>
    <t>-1697081909</t>
  </si>
  <si>
    <t>699,285*1,1 'Přepočtené koeficientem množství</t>
  </si>
  <si>
    <t>186</t>
  </si>
  <si>
    <t>712525R01</t>
  </si>
  <si>
    <t xml:space="preserve">Střešní povlaková krytina , mechanicky kotvená do nosného podkladu, PVC-P folie tl. 2,0 mm (pro vegetační střechy) - kompletní, systémové provedení </t>
  </si>
  <si>
    <t>1739027822</t>
  </si>
  <si>
    <t>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(lišty, doplňky, příslušenství, řešení detailů a ukončení)_x000D_
--------------------------------------------------------------------------_x000D_
Dopřesnění dodávky:_x000D_
-střešní krytina je navržena rozměrově stálá střešní hydroizolační fólie z PVC-P tloušťky DLE ZADÁVACÍ DOKUMENTACE . 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</si>
  <si>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KOMPLETNÍ SYSTÉMOVÉ ŘEŠENÍ ROVNÝCH STŘECH / TERAS</t>
  </si>
  <si>
    <t>-mechanické kotvení přes všechny vrstvy střešního pláště do nosné konstrukce</t>
  </si>
  <si>
    <t>v jednotkové ceně zahrnuty také náklady na veškeré systémové lišty, profily, doplňky, příslušenství, detaily</t>
  </si>
  <si>
    <t>v jednotkové ceně zahrnuty všechny prořezy a navýšení materiálů</t>
  </si>
  <si>
    <t>187</t>
  </si>
  <si>
    <t>712525R01.1</t>
  </si>
  <si>
    <t xml:space="preserve">Střešní povlaková krytina , mechanicky kotvená do nosného podkladu, PVC folie tl. 2,0 mm (s vložkou z PE rohože) - kompletní, systémové provedení </t>
  </si>
  <si>
    <t>1997341624</t>
  </si>
  <si>
    <t>Poznámka k položce:_x000D_
-JC obsahuje kompletní systémové dodávky a provedení dle specifikace PD a TZ vč. všech souvisejících prací/činností a dodávek/doplňků/příslušenství/kotevních prvků_x000D_
JC obsahuje kompletní systémové řešení jednoho výrobce_x000D_
(lišty, doplňky, příslušenství, řešení detailů a ukončení)_x000D_
--------------------------------------------------------------------------_x000D_
Dopřesnění dodávky:_x000D_
-střešní krytina je navržena rozměrově stálá střešní hydroizolační fólie z PVC-P tloušťky DLE ZADÁVACÍ DOKUMENTACE ; fólie vyztužena PE rohoží ;. _x000D_
Součásti dodávky střešní krytiny jsou veškeré přechodové a ukončovací profily z poplastovaného plechu (přechod krytiny na svislé konstrukce, ukončovací a přítlačné lišty apod.) _x000D_
-podkladní ochranná separační vrstva (např. geotextílie 300 g/m2). _x000D_
Součásti dodávky povlakové krytiny je dále ošetření prostupů střechou/terasou - budou využity typové doplňky ze sortimentu použité povlakové krytiny _x000D_
(tj. manžety s otvorem 2/3 průměru prostupu, doplňková fólie bude vytažena na prostupující potrubí do výšky min.150mm na úroveň střešní krytiny, fólie bude stažena systémovou plechovou objímkou a spoj zatmelen PU tmelem)_x000D_
Hydroizolace bude ukončena na prostupujících konstrukcích a u stěn min. 150 mm nad vnější povrch přiléhající střešní plochy, u atiky bude ukončena na koruně._x000D_
-----------------------------------------------------------------------------------------------------------------------------------------------------------------------------------------------</t>
  </si>
  <si>
    <t>"rozsah střešní skladby_atiková kce" (45,75+126,1+(22,3))*1,35</t>
  </si>
  <si>
    <t>188</t>
  </si>
  <si>
    <t>712771311</t>
  </si>
  <si>
    <t>Provedení hydroakumulační vrstvy z hydrofilních minerálních panelů vegetační střechy sklon do 5°</t>
  </si>
  <si>
    <t>-1311058419</t>
  </si>
  <si>
    <t>189</t>
  </si>
  <si>
    <t>63153600R</t>
  </si>
  <si>
    <t>deska substrátová vegetačních střech z hydrofilní minerální vlny 600x1000 tl 50mm_specifikace dle PD a TZ</t>
  </si>
  <si>
    <t>1500868361</t>
  </si>
  <si>
    <t>635,714*1,1 'Přepočtené koeficientem množství</t>
  </si>
  <si>
    <t>190</t>
  </si>
  <si>
    <t>712771401</t>
  </si>
  <si>
    <t>Provedení vegetační vrstvy ze substrátu tl do 100 mm vegetační střechy sklon do 5°</t>
  </si>
  <si>
    <t>467494784</t>
  </si>
  <si>
    <t>191</t>
  </si>
  <si>
    <t>10321001R</t>
  </si>
  <si>
    <t xml:space="preserve">substrát vegetačních střech extenzivní suchomilných rostlin _ specifikace dle PD a TZ </t>
  </si>
  <si>
    <t>1294313070</t>
  </si>
  <si>
    <t>635,714*0,05 'Přepočtené koeficientem množství</t>
  </si>
  <si>
    <t>192</t>
  </si>
  <si>
    <t>712771521</t>
  </si>
  <si>
    <t>Položení vegetační nebo trávníkové rohože vegetační střechy sklon do 5°</t>
  </si>
  <si>
    <t>-1785003207</t>
  </si>
  <si>
    <t>193</t>
  </si>
  <si>
    <t>69334504R</t>
  </si>
  <si>
    <t xml:space="preserve">předpěstovaná rozchodníková vegetační rohož střech tl. 25-40 mm _ specifikace dle PD a TZ </t>
  </si>
  <si>
    <t>-1789918184</t>
  </si>
  <si>
    <t>194</t>
  </si>
  <si>
    <t>712811101</t>
  </si>
  <si>
    <t>Provedení povlakové krytiny vytažením na konstrukce za studena nátěrem penetračním</t>
  </si>
  <si>
    <t>464736061</t>
  </si>
  <si>
    <t>"rozsah střešní skladby_atiková kce" (45,75+126,1+(22,3))*0,9</t>
  </si>
  <si>
    <t>195</t>
  </si>
  <si>
    <t>-1375567253</t>
  </si>
  <si>
    <t>174,735*0,00035 'Přepočtené koeficientem množství</t>
  </si>
  <si>
    <t>196</t>
  </si>
  <si>
    <t>712841559</t>
  </si>
  <si>
    <t>Provedení povlakové krytiny vytažením na konstrukce pásy přitavením NAIP</t>
  </si>
  <si>
    <t>248515624</t>
  </si>
  <si>
    <t>197</t>
  </si>
  <si>
    <t>62856010R</t>
  </si>
  <si>
    <t>1389570666</t>
  </si>
  <si>
    <t>174,735*1,2 'Přepočtené koeficientem množství</t>
  </si>
  <si>
    <t>198</t>
  </si>
  <si>
    <t>998712203</t>
  </si>
  <si>
    <t>Přesun hmot procentní pro krytiny povlakové v objektech v přes 12 do 24 m</t>
  </si>
  <si>
    <t>-464480469</t>
  </si>
  <si>
    <t>713</t>
  </si>
  <si>
    <t>Izolace tepelné</t>
  </si>
  <si>
    <t>199</t>
  </si>
  <si>
    <t>713121111</t>
  </si>
  <si>
    <t>Montáž izolace tepelné podlah volně kladenými rohožemi, pásy, dílci, deskami 1 vrstva</t>
  </si>
  <si>
    <t>-301215459</t>
  </si>
  <si>
    <t>200</t>
  </si>
  <si>
    <t>28616309R</t>
  </si>
  <si>
    <t xml:space="preserve">deska systémová pro podlahové topení tl. 30 mm _ specifikace dle PD a TZ </t>
  </si>
  <si>
    <t>-1003469791</t>
  </si>
  <si>
    <t>811,17*1,1 'Přepočtené koeficientem množství</t>
  </si>
  <si>
    <t>201</t>
  </si>
  <si>
    <t>510027102</t>
  </si>
  <si>
    <t>202</t>
  </si>
  <si>
    <t>28376456R</t>
  </si>
  <si>
    <t xml:space="preserve">deska XPS hrana polodrážková a hladký povrch 500kPa tl 80mm_specifikace dle PD a TZ </t>
  </si>
  <si>
    <t>-445100646</t>
  </si>
  <si>
    <t>42,47*1,1 'Přepočtené koeficientem množství</t>
  </si>
  <si>
    <t>203</t>
  </si>
  <si>
    <t>131260740</t>
  </si>
  <si>
    <t>204</t>
  </si>
  <si>
    <t>62543002R</t>
  </si>
  <si>
    <t xml:space="preserve">deska izolační podlahová pro kročeový útlum _ PUR tl. 16 mm _ specifikace dle PD a TZ </t>
  </si>
  <si>
    <t>1008514907</t>
  </si>
  <si>
    <t>383,82*1,1 'Přepočtené koeficientem množství</t>
  </si>
  <si>
    <t>205</t>
  </si>
  <si>
    <t>1392032815</t>
  </si>
  <si>
    <t>"podlahová skladba _P11_odměřeno z tab. místnost" (167,9)</t>
  </si>
  <si>
    <t>206</t>
  </si>
  <si>
    <t>28376415R</t>
  </si>
  <si>
    <t xml:space="preserve">deska XPS hrana polodrážková a hladký povrch 300kPA tl 30mm_specifikace dle PD a TZ </t>
  </si>
  <si>
    <t>1043379096</t>
  </si>
  <si>
    <t>201,5*1,1 'Přepočtené koeficientem množství</t>
  </si>
  <si>
    <t>207</t>
  </si>
  <si>
    <t>1068271296</t>
  </si>
  <si>
    <t>208</t>
  </si>
  <si>
    <t>62543008R</t>
  </si>
  <si>
    <t xml:space="preserve">deska izolační podlahová pro kročeový útlum _ minerální tl. 30 mm _ specifikace dle PD a TZ </t>
  </si>
  <si>
    <t>-1395143648</t>
  </si>
  <si>
    <t>343,68*1,1 'Přepočtené koeficientem množství</t>
  </si>
  <si>
    <t>209</t>
  </si>
  <si>
    <t>713121121</t>
  </si>
  <si>
    <t>Montáž izolace tepelné podlah volně kladenými rohožemi, pásy, dílci, deskami 2 vrstvy</t>
  </si>
  <si>
    <t>-686252151</t>
  </si>
  <si>
    <t>210</t>
  </si>
  <si>
    <t>28375911R</t>
  </si>
  <si>
    <t xml:space="preserve">deska EPS 150 pro konstrukce s vysokým zatížením tl 70mm_specifikace dle PD a TZ </t>
  </si>
  <si>
    <t>1303328747</t>
  </si>
  <si>
    <t>314,94*2,2 'Přepočtené koeficientem množství</t>
  </si>
  <si>
    <t>211</t>
  </si>
  <si>
    <t>713131141</t>
  </si>
  <si>
    <t>Montáž izolace tepelné stěn a základů lepením celoplošně rohoží, pásů, dílců, desek</t>
  </si>
  <si>
    <t>-903956752</t>
  </si>
  <si>
    <t>"skladba fasádní_F3 (spodní stavba)" (124,0)*1,0</t>
  </si>
  <si>
    <t>212</t>
  </si>
  <si>
    <t>28376357R</t>
  </si>
  <si>
    <t xml:space="preserve">deska perimetrická pro zateplení spodních staveb tl 140mm_specifikace dle PD a TZ </t>
  </si>
  <si>
    <t>-1138739243</t>
  </si>
  <si>
    <t>124*1,1 'Přepočtené koeficientem množství</t>
  </si>
  <si>
    <t>213</t>
  </si>
  <si>
    <t>185679203</t>
  </si>
  <si>
    <t>"skladba fasádní_F3 (spodní stavba)" (124,0)*0,6</t>
  </si>
  <si>
    <t>214</t>
  </si>
  <si>
    <t>28376352R</t>
  </si>
  <si>
    <t xml:space="preserve">deska perimetrická pro zateplení spodních staveb tl 50mm_specifikace dle PD a TZ </t>
  </si>
  <si>
    <t>440630827</t>
  </si>
  <si>
    <t>74,4*1,1 'Přepočtené koeficientem množství</t>
  </si>
  <si>
    <t>215</t>
  </si>
  <si>
    <t>713141136</t>
  </si>
  <si>
    <t>Montáž izolace tepelné střech plochých lepené za studena nízkoexpanzní (PUR) pěnou 1 vrstva desek</t>
  </si>
  <si>
    <t>-1707355524</t>
  </si>
  <si>
    <t>216</t>
  </si>
  <si>
    <t>28375912R</t>
  </si>
  <si>
    <t xml:space="preserve">deska EPS 150 perimetr pro konstrukce s vysokým zatížením tl 80mm_specifikace dle PD a TZ </t>
  </si>
  <si>
    <t>693533496</t>
  </si>
  <si>
    <t>217</t>
  </si>
  <si>
    <t>-944743798</t>
  </si>
  <si>
    <t>218</t>
  </si>
  <si>
    <t>28375992R</t>
  </si>
  <si>
    <t>deska EPS 150 pro konstrukce s vysokým zatížením tl 180mm_specifikace dle PD a TZ</t>
  </si>
  <si>
    <t>-964457842</t>
  </si>
  <si>
    <t>153,571*1,1 'Přepočtené koeficientem množství</t>
  </si>
  <si>
    <t>219</t>
  </si>
  <si>
    <t>713141336</t>
  </si>
  <si>
    <t>Montáž izolace tepelné střech plochých lepené za studena nízkoexpanzní (PUR) pěnou, spádová vrstva</t>
  </si>
  <si>
    <t>1099921821</t>
  </si>
  <si>
    <t>220</t>
  </si>
  <si>
    <t>28376142R</t>
  </si>
  <si>
    <t xml:space="preserve">klín izolační EPS 150 spád _ specifikace dle PD a TZ </t>
  </si>
  <si>
    <t>-236544538</t>
  </si>
  <si>
    <t>"rozsah střešní skladby_S1" ((46,65*16,4)-(12,65*10,225))*0,275*1,1</t>
  </si>
  <si>
    <t>"rozsah střešní skladby_S2" (2,55*9,5)*0,1*1,1</t>
  </si>
  <si>
    <t>"rozsah střešní skladby_S3" (12,65*10,225)*0,16*1,1</t>
  </si>
  <si>
    <t>221</t>
  </si>
  <si>
    <t>713141396</t>
  </si>
  <si>
    <t>Montáž izolace tepelné stěn v do 1000 mm na atiky a prostupy střechou lepené nízkoexpanzní (PUR) pěnou</t>
  </si>
  <si>
    <t>-885717766</t>
  </si>
  <si>
    <t>"rozsah střešní skladby_atiková kce" (45,75+126,1+(22,3))*0,65</t>
  </si>
  <si>
    <t>222</t>
  </si>
  <si>
    <t>28375990R</t>
  </si>
  <si>
    <t>deska EPS 150 pro konstrukce s vysokým zatížením tl 140mm_specifikace dle PD a TZ</t>
  </si>
  <si>
    <t>87067874</t>
  </si>
  <si>
    <t>126,198*1,1 'Přepočtené koeficientem množství</t>
  </si>
  <si>
    <t>223</t>
  </si>
  <si>
    <t>713191R32</t>
  </si>
  <si>
    <t>Překrytí izolace tepelné separační a parotěsnou fólií tl min 0,2 mm u podlah a stropů vč. vytažení na svislé konstrukce v = do cca 200 mm</t>
  </si>
  <si>
    <t>551541769</t>
  </si>
  <si>
    <t>"kompletní provedení dle specifikace PD a TZ vč. všech souvisejících prací a dodávek"</t>
  </si>
  <si>
    <t>v jednotkové ceně započítány náklady na obvodové dilatační pásky tl. min 10 mm v = min 150 mm</t>
  </si>
  <si>
    <t>"podlahová skladba _P5,P6,P7,P8A,P8B_odměřeno z tab. místnost" (161,43+64,46+34,91+2,63+36,16) *1,15</t>
  </si>
  <si>
    <t>"podlahová skladba _P9A_odměřeno z tab. místnost" (15,35) *1,15</t>
  </si>
  <si>
    <t>"podlahová skladba _P9B_odměřeno z tab. místnost" (42,47) *1,15</t>
  </si>
  <si>
    <t>"podlahová skladba _P10_odměřeno z tab. místnost" (354,85) *1,15</t>
  </si>
  <si>
    <t>"podlahová skladba _P11_odměřeno z tab. místnost" (167,9) *1,15</t>
  </si>
  <si>
    <t>"podlahová skladba _P12_odměřeno z tab. místnost" (105,11)*1,15</t>
  </si>
  <si>
    <t>"podlahová skladba _P13_odměřeno z tab. místnost" (33,6)*1,15</t>
  </si>
  <si>
    <t>"podlahová skladba _P14_odměřeno z tab. místnost" (35,46)*1,15</t>
  </si>
  <si>
    <t>"podlahová skladba _P15,P16,P18,P20_odměřeno z tab. místnost" (115,84+(168,27+10,64)+37,13+3,86)*1,15</t>
  </si>
  <si>
    <t>"podlahová skladba _P17_odměřeno z tab. místnost" (6,97)*1,15</t>
  </si>
  <si>
    <t>"podlahová skladba _P19_odměřeno z tab. místnost" (0,97)*1,15</t>
  </si>
  <si>
    <t>"podlahová skladba _P21_odměřeno z tab. místnost" (77,21)*1,15</t>
  </si>
  <si>
    <t xml:space="preserve">"2.etapa_odměřeno elektronicky_podlahová skladba _P10_odměřeno z tab. místnost" -(354,85)*1,15 </t>
  </si>
  <si>
    <t>224</t>
  </si>
  <si>
    <t>998713203</t>
  </si>
  <si>
    <t>Přesun hmot procentní pro izolace tepelné v objektech v přes 12 do 24 m</t>
  </si>
  <si>
    <t>-1477239602</t>
  </si>
  <si>
    <t>714</t>
  </si>
  <si>
    <t>Akustická a protiotřesová opatření</t>
  </si>
  <si>
    <t>225</t>
  </si>
  <si>
    <t>714451001</t>
  </si>
  <si>
    <t>Montáž antivibračních rohoží volně položených vodorovně nebo svisle</t>
  </si>
  <si>
    <t>-251714737</t>
  </si>
  <si>
    <t>226</t>
  </si>
  <si>
    <t>27245010R</t>
  </si>
  <si>
    <t>deska antivibrační PUR tl 25mm _ specifikace dle PD a TZ</t>
  </si>
  <si>
    <t>1410034853</t>
  </si>
  <si>
    <t>35,46*1,1 'Přepočtené koeficientem množství</t>
  </si>
  <si>
    <t>227</t>
  </si>
  <si>
    <t>998714203</t>
  </si>
  <si>
    <t>Přesun hmot procentní pro akustická a protiotřesová opatření v objektech v do 24 m</t>
  </si>
  <si>
    <t>-659027323</t>
  </si>
  <si>
    <t>721</t>
  </si>
  <si>
    <t>Zdravotechnika - vnitřní kanalizace</t>
  </si>
  <si>
    <t>228</t>
  </si>
  <si>
    <t>721210814</t>
  </si>
  <si>
    <t>Demontáž vpustí podlahových DN do 125</t>
  </si>
  <si>
    <t>1382818792</t>
  </si>
  <si>
    <t>229</t>
  </si>
  <si>
    <t>998721203</t>
  </si>
  <si>
    <t>Přesun hmot procentní pro vnitřní kanalizace v objektech v přes 12 do 24 m</t>
  </si>
  <si>
    <t>1749588458</t>
  </si>
  <si>
    <t>725</t>
  </si>
  <si>
    <t>Zdravotechnika - zařizovací předměty</t>
  </si>
  <si>
    <t>230</t>
  </si>
  <si>
    <t>725110811</t>
  </si>
  <si>
    <t>Demontáž klozetů splachovací s nádrží</t>
  </si>
  <si>
    <t>soubor</t>
  </si>
  <si>
    <t>-1640886019</t>
  </si>
  <si>
    <t>231</t>
  </si>
  <si>
    <t>725210821</t>
  </si>
  <si>
    <t>Demontáž umyvadel bez výtokových armatur</t>
  </si>
  <si>
    <t>694518344</t>
  </si>
  <si>
    <t>232</t>
  </si>
  <si>
    <t>725240811</t>
  </si>
  <si>
    <t>Demontáž kabin sprchových bez výtokových armatur</t>
  </si>
  <si>
    <t>1223652178</t>
  </si>
  <si>
    <t>233</t>
  </si>
  <si>
    <t>725240812</t>
  </si>
  <si>
    <t>Demontáž vaniček sprchových bez výtokových armatur</t>
  </si>
  <si>
    <t>500343694</t>
  </si>
  <si>
    <t>234</t>
  </si>
  <si>
    <t>725820801</t>
  </si>
  <si>
    <t>Demontáž baterie nástěnné do G 3 / 4</t>
  </si>
  <si>
    <t>-1677618773</t>
  </si>
  <si>
    <t>235</t>
  </si>
  <si>
    <t>725820802</t>
  </si>
  <si>
    <t>Demontáž baterie stojánkové do jednoho otvoru</t>
  </si>
  <si>
    <t>-1111017616</t>
  </si>
  <si>
    <t>236</t>
  </si>
  <si>
    <t>998725203</t>
  </si>
  <si>
    <t>Přesun hmot procentní pro zařizovací předměty v objektech v přes 12 do 24 m</t>
  </si>
  <si>
    <t>1492127693</t>
  </si>
  <si>
    <t>762</t>
  </si>
  <si>
    <t>Konstrukce tesařské</t>
  </si>
  <si>
    <t>237</t>
  </si>
  <si>
    <t>762361312</t>
  </si>
  <si>
    <t>Konstrukční a vyrovnávací vrstva pod klempířské prvky (atiky) z desek dřevoštěpkových tl 22 mm</t>
  </si>
  <si>
    <t>-1292154166</t>
  </si>
  <si>
    <t>"rozsah střešní skladby_atiková kce" (45,75+126,1+(22,3))*0,60</t>
  </si>
  <si>
    <t>238</t>
  </si>
  <si>
    <t>998762203</t>
  </si>
  <si>
    <t>Přesun hmot procentní pro kce tesařské v objektech v přes 12 do 24 m</t>
  </si>
  <si>
    <t>-1502540475</t>
  </si>
  <si>
    <t>763</t>
  </si>
  <si>
    <t>Konstrukce suché výstavby</t>
  </si>
  <si>
    <t>239</t>
  </si>
  <si>
    <t>763111490</t>
  </si>
  <si>
    <t xml:space="preserve">SDK příčka tl 100 mm profil CW+UW 50 desky s vysokou mechanickou odolností 2xDFRIH2 12,5 s izolací EI 90 </t>
  </si>
  <si>
    <t>1012504161</t>
  </si>
  <si>
    <t>Poznámka k položce:_x000D_
(JC, nad rámec ceníkového obsahu, také zahrnuje vytvoření nebo vynechání prostupů pro kabelové/trubní trasy/rozvody)_x000D_
(JC, nad rámec ceníkového obsahu, také zahrnuje náklady na použití desek GM-FM1 v místnostech , kde je přdpoklad vzniku vlhkosti)</t>
  </si>
  <si>
    <t xml:space="preserve">"svislý nenosný systém_1.PP-2.NP_odměřeno elektronicky" </t>
  </si>
  <si>
    <t>"1.PP" (3,275)*35,63</t>
  </si>
  <si>
    <t>"1.NP" (4,01)*22,23</t>
  </si>
  <si>
    <t>"2.NP" (3,25)*0,0</t>
  </si>
  <si>
    <t>"výklenky/křížení kcí_odsouhlasení v dílenské dokumentaci" (0,1)*205,83</t>
  </si>
  <si>
    <t>"2.etapa_odměřeno elektronicky" -102,686</t>
  </si>
  <si>
    <t>240</t>
  </si>
  <si>
    <t>763111491</t>
  </si>
  <si>
    <t xml:space="preserve">SDK příčka tl 125 mm profil CW+UW 75 desky s vysokou mechanickou odolností 2xDFRIH2 12,5 s izolací EI 90 </t>
  </si>
  <si>
    <t>-1011134961</t>
  </si>
  <si>
    <t>"1.PP" (3,275)*173,68</t>
  </si>
  <si>
    <t>"1.NP" (4,01)*193,96</t>
  </si>
  <si>
    <t>"2.NP" (3,25)*9,33</t>
  </si>
  <si>
    <t>"výklenky/křížení kcí_odsouhlasení v dílenské dokumentaci" (0,1)*1376,905</t>
  </si>
  <si>
    <t>"2.etapa_odměřeno elektronicky" -500,546</t>
  </si>
  <si>
    <t>241</t>
  </si>
  <si>
    <t>763111492</t>
  </si>
  <si>
    <t xml:space="preserve">SDK příčka tl 150 mm profil CW+UW 100 desky s vysokou mechanickou odolností 2xDFRIH2 12,5 s izolací EI 90 </t>
  </si>
  <si>
    <t>-37381190</t>
  </si>
  <si>
    <t>"1.PP" (3,275)*0,0</t>
  </si>
  <si>
    <t>"1.NP" (4,01)*2,5</t>
  </si>
  <si>
    <t>"výklenky/křížení kcí_odsouhlasení v dílenské dokumentaci" (0,1)*10,025</t>
  </si>
  <si>
    <t>242</t>
  </si>
  <si>
    <t>763111717</t>
  </si>
  <si>
    <t>SDK příčka základní penetrační nátěr (oboustranně)</t>
  </si>
  <si>
    <t>-1412910209</t>
  </si>
  <si>
    <t>(226,413+1514,596+11,028+98,343)</t>
  </si>
  <si>
    <t>"2.etapa_odměřeno elektronicky" -(102,686+500,546)</t>
  </si>
  <si>
    <t>243</t>
  </si>
  <si>
    <t>763111741</t>
  </si>
  <si>
    <t>Montáž parotěsné zábrany do SDK příčky</t>
  </si>
  <si>
    <t>50085359</t>
  </si>
  <si>
    <t>(2*(26,413+1514,596+11,028+1850,38+98,343))</t>
  </si>
  <si>
    <t>(1*(433,884+76,894))</t>
  </si>
  <si>
    <t>"2.etapa_odměřeno elektronicky" -(2*(102,686+500,546))</t>
  </si>
  <si>
    <t>244</t>
  </si>
  <si>
    <t>28329274R</t>
  </si>
  <si>
    <t xml:space="preserve">fólie PE vyztužená pro parotěsnou vrstvu_specifikace dle PD a TZ </t>
  </si>
  <si>
    <t>1293606350</t>
  </si>
  <si>
    <t>6305,834*1,1235 'Přepočtené koeficientem množství</t>
  </si>
  <si>
    <t>245</t>
  </si>
  <si>
    <t>763111742</t>
  </si>
  <si>
    <t>Montáž jedné vrstvy tepelné izolace do SDK příčky</t>
  </si>
  <si>
    <t>480870679</t>
  </si>
  <si>
    <t>246</t>
  </si>
  <si>
    <t>63150970R</t>
  </si>
  <si>
    <t xml:space="preserve">role akustická a tepelně izolační ze skelných vláken tl 60mm_specifikace dle PD a TZ </t>
  </si>
  <si>
    <t>-1365560823</t>
  </si>
  <si>
    <t>609,121*1,1 'Přepočtené koeficientem množství</t>
  </si>
  <si>
    <t>247</t>
  </si>
  <si>
    <t>763111772</t>
  </si>
  <si>
    <t>Příplatek k SDK příčce za rovinnost kvality Q4</t>
  </si>
  <si>
    <t>554457770</t>
  </si>
  <si>
    <t>1247,148*2 'Přepočtené koeficientem množství</t>
  </si>
  <si>
    <t>248</t>
  </si>
  <si>
    <t>763113351</t>
  </si>
  <si>
    <t xml:space="preserve">SDK příčka tl 155 - 650 mm zdvojený profil CW+UW desky 2xDFRIH2 12,5 s izolací EI 90 </t>
  </si>
  <si>
    <t>1176198711</t>
  </si>
  <si>
    <t>"1.NP" (4,01)*(16,17+6,125)</t>
  </si>
  <si>
    <t>"výklenky/křížení kcí_odsouhlasení v dílenské dokumentaci" (0,1)*89,403</t>
  </si>
  <si>
    <t>249</t>
  </si>
  <si>
    <t>76311335R</t>
  </si>
  <si>
    <t xml:space="preserve">příplatek za dodávku a montáž desky _ 1 x třívlnově zvukově izolační z vlnitého kartonu s výplní křemičitým pískem +1 x DFRIH2 12,5 </t>
  </si>
  <si>
    <t>569306745</t>
  </si>
  <si>
    <t>250</t>
  </si>
  <si>
    <t>763121475</t>
  </si>
  <si>
    <t xml:space="preserve">SDK stěna předsazená profil CW+UW desky s vysokou mechanickou odolností 1xDFRIH2 12,5 s izolací EI 30 </t>
  </si>
  <si>
    <t>825116445</t>
  </si>
  <si>
    <t>"1.PP" (3,275)*54,7</t>
  </si>
  <si>
    <t>"1.NP" (4,01)*53,69</t>
  </si>
  <si>
    <t>"výklenky/křížení kcí_odsouhlasení v dílenské dokumentaci" (0,1)*394,44</t>
  </si>
  <si>
    <t>251</t>
  </si>
  <si>
    <t>763121477</t>
  </si>
  <si>
    <t xml:space="preserve">SDK stěna předsazená profil CW+UW desky s vysokou mechanickou odolností 2xDFRIH2 15 s izolací EI 30 </t>
  </si>
  <si>
    <t>1698356489</t>
  </si>
  <si>
    <t>"1.PP" (3,275)*(3,3+6,26)</t>
  </si>
  <si>
    <t>"1.NP" (4,01)*6,18</t>
  </si>
  <si>
    <t>"2.NP" (3,25)*4,25</t>
  </si>
  <si>
    <t>"výklenky/křížení kcí_odsouhlasení v dílenské dokumentaci" (0,1)*69,904</t>
  </si>
  <si>
    <t>252</t>
  </si>
  <si>
    <t>763121714</t>
  </si>
  <si>
    <t>SDK stěna předsazená základní penetrační nátěr</t>
  </si>
  <si>
    <t>753933428</t>
  </si>
  <si>
    <t>(433,884+76,894)</t>
  </si>
  <si>
    <t>253</t>
  </si>
  <si>
    <t>763121762</t>
  </si>
  <si>
    <t>Příplatek k SDK stěně předsazené za rovinnost kvality Q4</t>
  </si>
  <si>
    <t>-1250379630</t>
  </si>
  <si>
    <t>254</t>
  </si>
  <si>
    <t>7631351R1</t>
  </si>
  <si>
    <t>PH1_Dodávka a montáž minerálního kazetového podhledu z kazet 600x600x20 mm na zavěšenou systémovou nosnou konstrukci</t>
  </si>
  <si>
    <t>464778606</t>
  </si>
  <si>
    <t>Poznámka k položce:_x000D_
Kompletní systémové dodávky a provedení dle specifikace PD a TZ včetně všech přímo souvisejících prací/činností a dodávek/doplňků a příslušenství_x000D_
---------------------------------------------------------------------------------------------------------------------------------------------------------------------------------_x000D_
Součástí JC jsou také :_x000D_
-kompletní finální povrchové úpravy _x000D_
-dodávka a osazení veškerých doplňkových prvků podhledových konstrukcí (lišt, profilů, výztužných profilů, ukončovacích prvků, dilatačních a přechodových prvků , napojení na okolní konstrukce, atd + svislé ukončovací plochy (čela konstrukcí) )_x000D_
(JC zahrnuje veškeré / kompletní dodávky viz technické specifikace v.č. SO 01_D.1.1_016-018, TZ)_x000D_
------------------------------------------------------_x000D_
Kompletní konstrukce (včetně všech vrstev skladby) musí být dodána jako systém od jediného výrobce _ včetně vypracování "dílenské / dodavatelské" realizační dokumentace</t>
  </si>
  <si>
    <t>"podhledová skladba _ odkaz PD _ P1" 13,2+(36,4+222,42+17,12)+0,0</t>
  </si>
  <si>
    <t>"výklenky a ostatní plocha_odsouhlasení v dílenské dokumentaci" (0,1)*289,14</t>
  </si>
  <si>
    <t>(plochy odměřeny z tab. místnost_v.č. SO 01 D.1.1 _ 16-18)</t>
  </si>
  <si>
    <t>"2.etapa_odměřeno elektronicky" -((318,054)-(21,38+7,85+10,12))</t>
  </si>
  <si>
    <t>255</t>
  </si>
  <si>
    <t>7631351R2</t>
  </si>
  <si>
    <t>PH1a_Dodávka a montáž SDK podhledu z AKU desek tl. 12,5 mm na zavěšenou systémovou nosnou konstrukci</t>
  </si>
  <si>
    <t>-976951021</t>
  </si>
  <si>
    <t>"podhledová skladba _ odkaz PD _ P1a" 0,0+36,4+0,0</t>
  </si>
  <si>
    <t>"výklenky a ostatní plocha_odsouhlasení v dílenské dokumentaci" (0,1)*36,4</t>
  </si>
  <si>
    <t>256</t>
  </si>
  <si>
    <t>7631351R3</t>
  </si>
  <si>
    <t>PH2_Dodávka a montáž minerálního kazetového podhledu z kazet 600x600x20 mm na zavěšenou systémovou nosnou konstrukci</t>
  </si>
  <si>
    <t>703672598</t>
  </si>
  <si>
    <t>"podhledová skladba _ odkaz PD _ P2" 231,26+320,43+30,02</t>
  </si>
  <si>
    <t>"výklenky a ostatní plocha_odsouhlasení v dílenské dokumentaci" (0,1)*581,71</t>
  </si>
  <si>
    <t>"2.etapa_odměřeno elektronicky" -((639,881)-(12,22))</t>
  </si>
  <si>
    <t>257</t>
  </si>
  <si>
    <t>7631351R4</t>
  </si>
  <si>
    <t>PH3_Dodávka a montáž sádrokartonového podhledu z kazet 600x600x8 mm na zavěšenou systémovou nosnou konstrukci</t>
  </si>
  <si>
    <t>928020992</t>
  </si>
  <si>
    <t>"podhledová skladba _ odkaz PD _ P3" 103,25+45,07+0,0</t>
  </si>
  <si>
    <t>"výklenky a ostatní plocha_odsouhlasení v dílenské dokumentaci" (0,1)*148,32</t>
  </si>
  <si>
    <t>"2.etapa_odměřeno elektronicky" -((163,152)-(2,38))</t>
  </si>
  <si>
    <t>258</t>
  </si>
  <si>
    <t>7631351R5</t>
  </si>
  <si>
    <t>PH4_Dodávka a montáž SDK podhledu z AKU desek tl. 12,5 mm na zavěšenou systémovou nosnou konstrukci</t>
  </si>
  <si>
    <t>767801997</t>
  </si>
  <si>
    <t>"podhledová skladba _ odkaz PD _ P4" 0,0+(35,46+30,78)+0,0</t>
  </si>
  <si>
    <t>"výklenky a ostatní plocha_odsouhlasení v dílenské dokumentaci" (0,1)*66,24</t>
  </si>
  <si>
    <t>259</t>
  </si>
  <si>
    <t>7631351R6</t>
  </si>
  <si>
    <t>PH5_Dodávka a montáž SDK podhledu z protipožárních desek tl. 12,5 mm na zavěšenou systémovou nosnou konstrukci</t>
  </si>
  <si>
    <t>-1802642032</t>
  </si>
  <si>
    <t>"podhledová skladba _ odkaz PD _ P5" 2*(0,0+(0,85*0,5)+0,0)</t>
  </si>
  <si>
    <t>"výklenky a ostatní plocha_odsouhlasení v dílenské dokumentaci" (0,1)*0,85</t>
  </si>
  <si>
    <t>260</t>
  </si>
  <si>
    <t>7631351R7</t>
  </si>
  <si>
    <t>PH6_Dodávka a montáž SDK zakrytí (opláštění) rozvodů a konstrukcí na zavěšenou systémovou nosnou konstrukci</t>
  </si>
  <si>
    <t>-562057390</t>
  </si>
  <si>
    <t xml:space="preserve">"podhledová skladba _ odkaz PD _ P6" </t>
  </si>
  <si>
    <t>2*((1,625*0,4)+(3,95*0,6)+(1,0*0,5)+(2,125*0,4)+(1,8*0,4)+(1,1*0,4)+(1,3*0,4)+(1,825*0,4)+(0,8*0,6)+(3,125*0,6)+(3,2*0,6)+(1,175*0,4)+(0,42)+(0,54))</t>
  </si>
  <si>
    <t>"výklenky a ostatní plocha_odsouhlasení v dílenské dokumentaci" (0,15)*24,97</t>
  </si>
  <si>
    <t>261</t>
  </si>
  <si>
    <t>763755R01</t>
  </si>
  <si>
    <t>Dodávka a osazení veškerých doplňkových prvků SDK konstrukcí (lišt, profilů, výztužných profilů, ukončovacích prvků, dilatačních a přechodových prvků , napojení na okolní konstrukce, atd) + vytvoření prostupů pro kabelové/trub. rozvody</t>
  </si>
  <si>
    <t>-292632774</t>
  </si>
  <si>
    <t xml:space="preserve">Poznámka k položce:_x000D_
SYSTÉMOVÉ PROVEDENÍ (DLE KONKRÉTNÍHO DODAVATELE SYSTÉMU)_x000D_
(specifikace materiálů dle PD a TZ)_SPECIFIKACE A ROZSAH DLE TP KONKRÉTNĚ VYBRANÉHO DODAVATELE </t>
  </si>
  <si>
    <t>"kompletní provedení dle specifikace PD a TZ  vč. všech souvisejících prací a dodávek"</t>
  </si>
  <si>
    <t>"rozsah a množství vztaženo na celkovou plochu SDK konstrukcí" (1850,38+510,778)</t>
  </si>
  <si>
    <t>262</t>
  </si>
  <si>
    <t>998763403</t>
  </si>
  <si>
    <t>Přesun hmot procentní pro sádrokartonové konstrukce v objektech v přes 12 do 24 m</t>
  </si>
  <si>
    <t>842603308</t>
  </si>
  <si>
    <t>764</t>
  </si>
  <si>
    <t>Konstrukce klempířské</t>
  </si>
  <si>
    <t>263</t>
  </si>
  <si>
    <t>764452C01</t>
  </si>
  <si>
    <t>K-01 - D+M Oplechování okenního parapetu, žárově pozinkovaný plech tl. 0,6mm, r.š. 330mm</t>
  </si>
  <si>
    <t>bm</t>
  </si>
  <si>
    <t>-537722666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</si>
  <si>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klempířských výrobků.</t>
  </si>
  <si>
    <t>264</t>
  </si>
  <si>
    <t>764452C02</t>
  </si>
  <si>
    <t>K-02 - D+M Oplechování okenního parapetu, žárově pozinkovaný plech tl. 0,6mm, r.š. 330mm</t>
  </si>
  <si>
    <t>1554893416</t>
  </si>
  <si>
    <t>265</t>
  </si>
  <si>
    <t>764452C03</t>
  </si>
  <si>
    <t>K-03 - D+M Oplechování okenního parapetu, žárově pozinkovaný plech tl. 0,6mm, r.š. 330mm</t>
  </si>
  <si>
    <t>-655850644</t>
  </si>
  <si>
    <t>266</t>
  </si>
  <si>
    <t>764452C04</t>
  </si>
  <si>
    <t>K-04 - D+M Okapnice háková (oplechování atiky), žárově pozinkovaný plech tl. 0,6mm, r.š. 250mm</t>
  </si>
  <si>
    <t>-1605322094</t>
  </si>
  <si>
    <t>267</t>
  </si>
  <si>
    <t>764452C05</t>
  </si>
  <si>
    <t>K-05 - D+M Krycí lišta (ukončení střešní krytiny na stěně stáv. budovy), žárově pozinkovaný plech tl. 0,6mm, r.š. 300mm</t>
  </si>
  <si>
    <t>-460667138</t>
  </si>
  <si>
    <t>268</t>
  </si>
  <si>
    <t>764452C06</t>
  </si>
  <si>
    <t>K-06 - D+M Terasový odvodňovací žlab z nerez oceli vč. roštu, š. 130mm, v. cca 108-168mm, včetně nerez lišty tl. 2mm  r.š. cca 150mm</t>
  </si>
  <si>
    <t>-528885886</t>
  </si>
  <si>
    <t>269</t>
  </si>
  <si>
    <t>998764203</t>
  </si>
  <si>
    <t>Přesun hmot procentní pro konstrukce klempířské v objektech v přes 12 do 24 m</t>
  </si>
  <si>
    <t>1816505544</t>
  </si>
  <si>
    <t>766</t>
  </si>
  <si>
    <t>Konstrukce truhlářské</t>
  </si>
  <si>
    <t>270</t>
  </si>
  <si>
    <t>766450C01</t>
  </si>
  <si>
    <t>D-10P - D+M Interiérové dřevěné dveře 800x2100mm, s PO</t>
  </si>
  <si>
    <t>ks</t>
  </si>
  <si>
    <t>-1422898867</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</si>
  <si>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dveří.</t>
  </si>
  <si>
    <t>271</t>
  </si>
  <si>
    <t>766450C02</t>
  </si>
  <si>
    <t>D-11L - D+M Interiérové dřevěné dveře 900x2100mm, s PO</t>
  </si>
  <si>
    <t>1315225358</t>
  </si>
  <si>
    <t>272</t>
  </si>
  <si>
    <t>766450C07</t>
  </si>
  <si>
    <t>D-16L - D+M Interiérové dřevěné dveře 1250x2100mm, se stíněním RTG záření</t>
  </si>
  <si>
    <t>-1332732225</t>
  </si>
  <si>
    <t>273</t>
  </si>
  <si>
    <t>766450C08</t>
  </si>
  <si>
    <t>D-17L, 17P - D+M Interiérové dřevěné dveře 800x2100mm, se stíněním RTG záření</t>
  </si>
  <si>
    <t>-1857471894</t>
  </si>
  <si>
    <t>274</t>
  </si>
  <si>
    <t>766450C09</t>
  </si>
  <si>
    <t>D-18L - D+M Interiérové dřevěné dveře 800x2100mm, se stíněním RTG záření</t>
  </si>
  <si>
    <t>1525934031</t>
  </si>
  <si>
    <t>275</t>
  </si>
  <si>
    <t>766450C10</t>
  </si>
  <si>
    <t>D-19P - D+M Interiérové dřevěné dveře 800x2100mm, se stíněním RTG záření</t>
  </si>
  <si>
    <t>-1191058891</t>
  </si>
  <si>
    <t>276</t>
  </si>
  <si>
    <t>766450C11</t>
  </si>
  <si>
    <t>D-20L - D+M Interiérové dřevěné dveře 800x2100mm, se stíněním RTG záření</t>
  </si>
  <si>
    <t>2097142280</t>
  </si>
  <si>
    <t>277</t>
  </si>
  <si>
    <t>766450C12</t>
  </si>
  <si>
    <t>D-21L - D+M Interiérové dřevěné dveře 800x2100mm, se stíněním RTG záření</t>
  </si>
  <si>
    <t>-306026056</t>
  </si>
  <si>
    <t>278</t>
  </si>
  <si>
    <t>766450C13</t>
  </si>
  <si>
    <t>D-22L, 22P - D+M Interiérové dřevěné dveře 700x2100mm</t>
  </si>
  <si>
    <t>1044939377</t>
  </si>
  <si>
    <t>279</t>
  </si>
  <si>
    <t>766450C14</t>
  </si>
  <si>
    <t>D-23P - D+M Interiérové dřevěné dveře 700x2100mm</t>
  </si>
  <si>
    <t>-1909617170</t>
  </si>
  <si>
    <t>280</t>
  </si>
  <si>
    <t>766450C15</t>
  </si>
  <si>
    <t>D-24L, 24P - D+M Interiérové dřevěné dveře 800x2100mm</t>
  </si>
  <si>
    <t>-1249802105</t>
  </si>
  <si>
    <t>281</t>
  </si>
  <si>
    <t>766450C16</t>
  </si>
  <si>
    <t>D-25L, 25P - D+M Interiérové dřevěné dveře 800x2100mm</t>
  </si>
  <si>
    <t>288389589</t>
  </si>
  <si>
    <t>282</t>
  </si>
  <si>
    <t>766450C17</t>
  </si>
  <si>
    <t>D-26P - D+M Interiérové dřevěné dveře 800x2100mm</t>
  </si>
  <si>
    <t>-961561380</t>
  </si>
  <si>
    <t>283</t>
  </si>
  <si>
    <t>766450C18</t>
  </si>
  <si>
    <t>D-27L, 27P - D+M Interiérové dřevěné dveře 800x2100mm</t>
  </si>
  <si>
    <t>-260228709</t>
  </si>
  <si>
    <t>284</t>
  </si>
  <si>
    <t>766450C19</t>
  </si>
  <si>
    <t>D-28L - D+M Interiérové dřevěné dveře 800x2100mm</t>
  </si>
  <si>
    <t>211912566</t>
  </si>
  <si>
    <t>285</t>
  </si>
  <si>
    <t>766450C20</t>
  </si>
  <si>
    <t>D-29L, 29P - D+M Interiérové dřevěné dveře 900x2100mm</t>
  </si>
  <si>
    <t>-223854812</t>
  </si>
  <si>
    <t>286</t>
  </si>
  <si>
    <t>766450C21</t>
  </si>
  <si>
    <t>D-30L, 30P - D+M Interiérové dřevěné dveře 900x2100mm</t>
  </si>
  <si>
    <t>1511420266</t>
  </si>
  <si>
    <t>287</t>
  </si>
  <si>
    <t>766450C22</t>
  </si>
  <si>
    <t>D-31P - D+M Interiérové dřevěné dveře 1100x2100mm</t>
  </si>
  <si>
    <t>1900330848</t>
  </si>
  <si>
    <t>288</t>
  </si>
  <si>
    <t>766450C23</t>
  </si>
  <si>
    <t>D-32L, 32P - D+M Interiérové dřevěné dveře 1100x2100mm</t>
  </si>
  <si>
    <t>-698291172</t>
  </si>
  <si>
    <t>289</t>
  </si>
  <si>
    <t>766629214</t>
  </si>
  <si>
    <t>Příplatek k montáži oken za izolaci pro rovné ostění připojovací spára do 15 mm - páska</t>
  </si>
  <si>
    <t>1850308942</t>
  </si>
  <si>
    <t>Poznámka k položce:_x000D_
 V cenách " Příplatek k cenám za izolaci mezi ostěním a rámem okna jsou započteny náklady na izolaci vnější i vnitřní"_x000D_
ZPŮSOB MĚŘENÍ_x000D_
Délka izolace se určuje v metrech délky rámu okna.</t>
  </si>
  <si>
    <t>290</t>
  </si>
  <si>
    <t>766812820</t>
  </si>
  <si>
    <t>Demontáž kuchyňských linek dřevěných nebo kovových dl do 1,5 m</t>
  </si>
  <si>
    <t>1708682599</t>
  </si>
  <si>
    <t>291</t>
  </si>
  <si>
    <t>998766203</t>
  </si>
  <si>
    <t>Přesun hmot procentní pro kce truhlářské v objektech v přes 12 do 24 m</t>
  </si>
  <si>
    <t>78427622</t>
  </si>
  <si>
    <t>767</t>
  </si>
  <si>
    <t>Konstrukce zámečnické</t>
  </si>
  <si>
    <t>292</t>
  </si>
  <si>
    <t>767451C01</t>
  </si>
  <si>
    <t>D-01L - D+M Exteriérové AL dveře, prosklené, s prahem, otvor 1500x2700mm</t>
  </si>
  <si>
    <t>-983775530</t>
  </si>
  <si>
    <t>293</t>
  </si>
  <si>
    <t>767451C02</t>
  </si>
  <si>
    <t>D-02P - D+M Exteriérové AL dveře, prosklené, s prahem, otvor 1100x2260mm</t>
  </si>
  <si>
    <t>-599313757</t>
  </si>
  <si>
    <t>294</t>
  </si>
  <si>
    <t>767451C04</t>
  </si>
  <si>
    <t>D-04L - D+M Interiérová AL prosklená stěna s dveřmi otevíravými, otvor 2625x2900mm, s PO</t>
  </si>
  <si>
    <t>-1274432400</t>
  </si>
  <si>
    <t>295</t>
  </si>
  <si>
    <t>767451C05</t>
  </si>
  <si>
    <t>D-05L - D+M Interiérové ocelové dveře 1300x2100mm se stíněním RTG záření, automatické posuvné</t>
  </si>
  <si>
    <t>-1265522321</t>
  </si>
  <si>
    <t>296</t>
  </si>
  <si>
    <t>767451C06</t>
  </si>
  <si>
    <t>D-06P - D+M Interiérové ocelové dveře 1300x2100mm se stíněním RTG záření, automatické posuvné</t>
  </si>
  <si>
    <t>1620744898</t>
  </si>
  <si>
    <t>297</t>
  </si>
  <si>
    <t>767451C07</t>
  </si>
  <si>
    <t>D-07L, 07P - D+M Interiérové ocelové dveře 1300x2100mm, automatické posuvné</t>
  </si>
  <si>
    <t>-2026614281</t>
  </si>
  <si>
    <t>298</t>
  </si>
  <si>
    <t>767451C08</t>
  </si>
  <si>
    <t>D-08L, 08P - D+M Interiérové ocelové dveře 900x2100mm, s PO</t>
  </si>
  <si>
    <t>2035436459</t>
  </si>
  <si>
    <t>299</t>
  </si>
  <si>
    <t>767451C09</t>
  </si>
  <si>
    <t>D-09L - D+M Interiérové ocelové dveře 1450x2100mm, s PO</t>
  </si>
  <si>
    <t>954192448</t>
  </si>
  <si>
    <t>300</t>
  </si>
  <si>
    <t>767451C10</t>
  </si>
  <si>
    <t>O-01 - D+M Exteriérové AL okno fixní, včetně vnitřního parapetu, 750x1250mm, s PO</t>
  </si>
  <si>
    <t>-277411836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</si>
  <si>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oken.</t>
  </si>
  <si>
    <t>301</t>
  </si>
  <si>
    <t>767451C11</t>
  </si>
  <si>
    <t>O-02 - D+M Exteriérové AL okno fixní, včetně vnitřního parapetu, 750x1250mm, s PO</t>
  </si>
  <si>
    <t>-94191128</t>
  </si>
  <si>
    <t>302</t>
  </si>
  <si>
    <t>767451C12</t>
  </si>
  <si>
    <t>O-03 - D+M Exteriérové AL okno, 1500x2700mm</t>
  </si>
  <si>
    <t>417902040</t>
  </si>
  <si>
    <t>303</t>
  </si>
  <si>
    <t>767451C13</t>
  </si>
  <si>
    <t>O-04 - D+M Exteriérové AL okno, 1500x2700mm</t>
  </si>
  <si>
    <t>-714313492</t>
  </si>
  <si>
    <t>304</t>
  </si>
  <si>
    <t>767451C14</t>
  </si>
  <si>
    <t>O-05 - D+M Exteriérové AL okno, 1500x2700mm</t>
  </si>
  <si>
    <t>-1985649395</t>
  </si>
  <si>
    <t>305</t>
  </si>
  <si>
    <t>767451C15</t>
  </si>
  <si>
    <t>O-06 - D+M Exteriérové AL okno, 1500x2700mm</t>
  </si>
  <si>
    <t>1757202832</t>
  </si>
  <si>
    <t>306</t>
  </si>
  <si>
    <t>767451C16</t>
  </si>
  <si>
    <t>O-07 - D+M Exteriérové AL okno, 1500x2700mm, včetně vnitřní horizontální AL žaluzie</t>
  </si>
  <si>
    <t>1274212325</t>
  </si>
  <si>
    <t>307</t>
  </si>
  <si>
    <t>767451C17</t>
  </si>
  <si>
    <t>O-08 - D+M Exteriérové AL okno, 2000x2700mm, včetně vnitřní horizontální AL žaluzie a vnitřní zatemňující látkové rolety</t>
  </si>
  <si>
    <t>-861854178</t>
  </si>
  <si>
    <t>308</t>
  </si>
  <si>
    <t>767451C18</t>
  </si>
  <si>
    <t>O-09 - D+M Exteriérové AL okno fixní, 750x1250mm, s PO</t>
  </si>
  <si>
    <t>1752834432</t>
  </si>
  <si>
    <t>309</t>
  </si>
  <si>
    <t>767451C19</t>
  </si>
  <si>
    <t>O-10 - D+M Exteriérové AL okno fixní, 750x1750mm, včetně vnitřního parapetu a vnitřní horizontální AL žaluzie, s PO</t>
  </si>
  <si>
    <t>951100939</t>
  </si>
  <si>
    <t>310</t>
  </si>
  <si>
    <t>767451C20</t>
  </si>
  <si>
    <t>O-11 - D+M Exteriérové AL okno, 1500x2760mm, včetně vnitřní horizontální AL žaluzie</t>
  </si>
  <si>
    <t>33578655</t>
  </si>
  <si>
    <t>311</t>
  </si>
  <si>
    <t>767451C21</t>
  </si>
  <si>
    <t>O-12 - D+M Exteriérové AL okno, 1500x2760mm, včetně vnitřní zatemňující látkové rolety</t>
  </si>
  <si>
    <t>-1333524122</t>
  </si>
  <si>
    <t>312</t>
  </si>
  <si>
    <t>767451C22</t>
  </si>
  <si>
    <t>O-13 - D+M Exteriérové AL okno, 1500x2760mm, včetně vnitřní horizontální AL žaluzie a vnitřní zatemňující látkové rolety</t>
  </si>
  <si>
    <t>645022041</t>
  </si>
  <si>
    <t>313</t>
  </si>
  <si>
    <t>767451C23</t>
  </si>
  <si>
    <t>O-14 - D+M Exteriérové AL okno, 1500x2760mm</t>
  </si>
  <si>
    <t>-536939798</t>
  </si>
  <si>
    <t>314</t>
  </si>
  <si>
    <t>767451C24</t>
  </si>
  <si>
    <t>O-15 - D+M Exteriérové AL okno, 1500x2760mm</t>
  </si>
  <si>
    <t>1569783801</t>
  </si>
  <si>
    <t>315</t>
  </si>
  <si>
    <t>767451C25</t>
  </si>
  <si>
    <t>O-16 - D+M Exteriérové AL okno, 1500x2760mm, včetně vnitřní horizontální AL žaluzie</t>
  </si>
  <si>
    <t>-942269048</t>
  </si>
  <si>
    <t>316</t>
  </si>
  <si>
    <t>767451C26</t>
  </si>
  <si>
    <t>O-17 - D+M Exteriérové AL okno, 1500x2760mm, včetně vnitřní zatemňující látkové rolety</t>
  </si>
  <si>
    <t>-1021325938</t>
  </si>
  <si>
    <t>317</t>
  </si>
  <si>
    <t>767451C27</t>
  </si>
  <si>
    <t>O-18 - D+M Exteriérové AL okno, 1500x2760mm, včetně vnitřní horizontální AL žaluzie a vnitřní zatemňující látkové rolety</t>
  </si>
  <si>
    <t>-1131409049</t>
  </si>
  <si>
    <t>318</t>
  </si>
  <si>
    <t>767451C28</t>
  </si>
  <si>
    <t>O-19 - D+M Exteriérové AL okno, 1500x2760mm</t>
  </si>
  <si>
    <t>1925474720</t>
  </si>
  <si>
    <t>319</t>
  </si>
  <si>
    <t>767451C29</t>
  </si>
  <si>
    <t>O-20 - D+M Exteriérové AL okno, včetně vnitřního parapetu, 1500x1500mm</t>
  </si>
  <si>
    <t>-1717567547</t>
  </si>
  <si>
    <t>320</t>
  </si>
  <si>
    <t>767451C31</t>
  </si>
  <si>
    <t>O-22 - D+M Interiérové ocelové okno fixní, se stíněním RTG záření, včetně parapetní desky, 1200x1000mm</t>
  </si>
  <si>
    <t>316360279</t>
  </si>
  <si>
    <t>321</t>
  </si>
  <si>
    <t>767451C32</t>
  </si>
  <si>
    <t>O-23 - D+M Interiérové ocelové okno fixní, se stíněním RTG záření, včetně parapetní desky, 1500x1000mm</t>
  </si>
  <si>
    <t>1767908196</t>
  </si>
  <si>
    <t>322</t>
  </si>
  <si>
    <t>767451C33</t>
  </si>
  <si>
    <t>Z-01 - D+M Typová vchodová skleněná stříška s nerez nosníky, půdorys. rozměr 2500x1000mm</t>
  </si>
  <si>
    <t>1147760936</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</si>
  <si>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zámečnických výrobků.</t>
  </si>
  <si>
    <t>323</t>
  </si>
  <si>
    <t>767451C34</t>
  </si>
  <si>
    <t>Z-02 - D+M Ocelový požární žebřík se suchovodem, bezpečnostním košem a výstupní plošinou se zábradlím</t>
  </si>
  <si>
    <t>kg</t>
  </si>
  <si>
    <t>1253652862</t>
  </si>
  <si>
    <t>324</t>
  </si>
  <si>
    <t>767451C35</t>
  </si>
  <si>
    <t>Z-03 - D+M Ocelový provozní žebřík s bezpečnostním košem a výstupní plošinou se zábradlím</t>
  </si>
  <si>
    <t>-958677005</t>
  </si>
  <si>
    <t>325</t>
  </si>
  <si>
    <t>767451C36</t>
  </si>
  <si>
    <t>Z-04 - D+M Ocelový provozní žebřík s výstupní plošinou se zábradlím</t>
  </si>
  <si>
    <t>231293151</t>
  </si>
  <si>
    <t>326</t>
  </si>
  <si>
    <t>767581801</t>
  </si>
  <si>
    <t>Demontáž podhledu kazet</t>
  </si>
  <si>
    <t>1966242030</t>
  </si>
  <si>
    <t>"odměřeno elektronicky_viz tab. místností" 92,67</t>
  </si>
  <si>
    <t>327</t>
  </si>
  <si>
    <t>767582800</t>
  </si>
  <si>
    <t>Demontáž roštu podhledu</t>
  </si>
  <si>
    <t>858739995</t>
  </si>
  <si>
    <t>328</t>
  </si>
  <si>
    <t>767996701</t>
  </si>
  <si>
    <t>Demontáž atypických zámečnických konstrukcí řezáním hm jednotlivých dílů do 50 kg</t>
  </si>
  <si>
    <t>-2127560137</t>
  </si>
  <si>
    <t>329</t>
  </si>
  <si>
    <t>998767203</t>
  </si>
  <si>
    <t>Přesun hmot procentní pro zámečnické konstrukce v objektech v přes 12 do 24 m</t>
  </si>
  <si>
    <t>1364559857</t>
  </si>
  <si>
    <t>771</t>
  </si>
  <si>
    <t>Podlahy z dlaždic</t>
  </si>
  <si>
    <t>330</t>
  </si>
  <si>
    <t>771111011</t>
  </si>
  <si>
    <t>Vysátí podkladu před pokládkou dlažby</t>
  </si>
  <si>
    <t>1384772243</t>
  </si>
  <si>
    <t xml:space="preserve">"podlahová skladba _nášlap_odměřeno z tab. místnost" </t>
  </si>
  <si>
    <t>"1.PP" 36,16</t>
  </si>
  <si>
    <t>"1.NP" 38,1</t>
  </si>
  <si>
    <t>"2.NP" 0,0</t>
  </si>
  <si>
    <t>"výklenky a ostatní plocha_odsouhlasení v dílenské dokumentaci" (0,1)*74,26</t>
  </si>
  <si>
    <t>"2.etapa_odměřeno elektronicky" -((81,686)-(2,38))</t>
  </si>
  <si>
    <t>331</t>
  </si>
  <si>
    <t>771121011</t>
  </si>
  <si>
    <t>Nátěr penetrační na podlahu</t>
  </si>
  <si>
    <t>-219018075</t>
  </si>
  <si>
    <t>332</t>
  </si>
  <si>
    <t>771151012</t>
  </si>
  <si>
    <t>Samonivelační stěrka podlah pevnosti 20 MPa tl přes 3 do 5 mm</t>
  </si>
  <si>
    <t>1452221747</t>
  </si>
  <si>
    <t>333</t>
  </si>
  <si>
    <t>771574266</t>
  </si>
  <si>
    <t xml:space="preserve">Montáž podlah keramických protiskluzných lepených flexibilním lepidlem </t>
  </si>
  <si>
    <t>-1922993970</t>
  </si>
  <si>
    <t>Poznámka k položce:_x000D_
V jednotkové ceně , nad rámec ceníkového obsahu, zahrnuty také náklady na montáž souvisejících obvodových systémových soklů + veškerých lišt a profilů</t>
  </si>
  <si>
    <t>334</t>
  </si>
  <si>
    <t>59761R30</t>
  </si>
  <si>
    <t>dlaždice keramické protiskluzné tl. 10 mm</t>
  </si>
  <si>
    <t>218430204</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</si>
  <si>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doplňky)_x000D_
--------------------------------------------------------------------------------_x000D_
PŘESNÁ SPECIFIKACE _ VIZ PD A TZ </t>
  </si>
  <si>
    <t>2,38*1,15 'Přepočtené koeficientem množství</t>
  </si>
  <si>
    <t>335</t>
  </si>
  <si>
    <t>771577R04</t>
  </si>
  <si>
    <t>Příplatek k vnitřním dlažbám za dodávku a montáž ukončovacích, rohových a koutových profilů</t>
  </si>
  <si>
    <t>1421505390</t>
  </si>
  <si>
    <t>Poznámka k položce:_x000D_
Množství/rozsah - VZTAŽEN NA CELKOVOU PLOCHU vnitřních dlažeb._x000D_
(specifikace materiálů dle PD a TZ)_SPECIFIKACE A ROZSAH DLE TP KONKRÉTNĚ VYBRANÉHO DODAVATELE _x000D_
------------------------------------------------------------------------------------------------------------------------------------</t>
  </si>
  <si>
    <t>336</t>
  </si>
  <si>
    <t>77159111R</t>
  </si>
  <si>
    <t>Hydroizolace pod dlažbu stěrkou ve dvou vrstvách</t>
  </si>
  <si>
    <t>266009499</t>
  </si>
  <si>
    <t>Poznámka k položce:_x000D_
-kompletní systémová dodávka a provedení dle specifikace PD a TZ včetně všech přímo souvisejících prací/činností a dodávek/doplňků_x000D_
JC , také zahrnuje náklady na dodávku a montáž všech systémových rohových lišt a těsnících pásků_x000D_
(flexidbilní 1_složkový hydroizolační stěrkový systém _ tl. 2x1 mm)</t>
  </si>
  <si>
    <t>337</t>
  </si>
  <si>
    <t>998771203</t>
  </si>
  <si>
    <t>Přesun hmot procentní pro podlahy z dlaždic v objektech v přes 12 do 24 m</t>
  </si>
  <si>
    <t>1137953</t>
  </si>
  <si>
    <t>776</t>
  </si>
  <si>
    <t>Podlahy povlakové</t>
  </si>
  <si>
    <t>338</t>
  </si>
  <si>
    <t>776111311</t>
  </si>
  <si>
    <t>Vysátí podkladu povlakových podlah</t>
  </si>
  <si>
    <t>-1727312175</t>
  </si>
  <si>
    <t>"podlahová plocha_povlak. krytiny" 352,264+762,795</t>
  </si>
  <si>
    <t>"2.Etapa_podlahová plocha_povlak. krytiny" -(310,814+748,815)</t>
  </si>
  <si>
    <t>339</t>
  </si>
  <si>
    <t>776121111</t>
  </si>
  <si>
    <t>Vodou ředitelná penetrace savého podkladu povlakových podlah</t>
  </si>
  <si>
    <t>2037575892</t>
  </si>
  <si>
    <t>340</t>
  </si>
  <si>
    <t>776141112</t>
  </si>
  <si>
    <t>Stěrka podlahová nivelační pro vyrovnání podkladu povlakových podlah pevnosti 20 MPa tl přes 3 do 5 mm</t>
  </si>
  <si>
    <t>-1679851117</t>
  </si>
  <si>
    <t>341</t>
  </si>
  <si>
    <t>776221121</t>
  </si>
  <si>
    <t>Lepení elektrostaticky vodivých pásů z PVC standardním lepidlem</t>
  </si>
  <si>
    <t>367802207</t>
  </si>
  <si>
    <t>Poznámka k položce:_x000D_
V jednotkové ceně , nad rámec ceníkového obsahu, zahrnuty také náklady na montáž souvisejících obvodových systémových soklů + veškerých lišt a profilů + spoj podlahovin svařováním</t>
  </si>
  <si>
    <t>"1.PP" 34,91</t>
  </si>
  <si>
    <t>"1.NP" 254,55+30,78</t>
  </si>
  <si>
    <t>"výklenky a ostatní plocha_odsouhlasení v dílenské dokumentaci" (0,1)*320,24</t>
  </si>
  <si>
    <t>"2.etapa_odměřeno elektronicky" -((352,264)-(12,22+21,38+7,85))</t>
  </si>
  <si>
    <t>342</t>
  </si>
  <si>
    <t>28411R05</t>
  </si>
  <si>
    <t>dodávka povlakové podlahové krytiny - vinyl zátěžový antistatický homogenní tl. 2 mm</t>
  </si>
  <si>
    <t>475500829</t>
  </si>
  <si>
    <t xml:space="preserve">Poznámka k položce:_x000D_
-systémová dodávka + související systémové soklíky (viz PD a TZ)_x000D_
--------------------------------------------------------------------------------_x000D_
V jednotkové ceně zahrnuty náklady na veškeré doplňky a příslušenství dle PD a TZ._x000D_
(přechodové, dilatační a ukončovací lišty, ostatní doplňky, Cu pásky)_x000D_
--------------------------------------------------------------------------------_x000D_
PŘESNÁ SPECIFIKACE _ VIZ PD A TZ </t>
  </si>
  <si>
    <t>41,45*1,15 'Přepočtené koeficientem množství</t>
  </si>
  <si>
    <t>343</t>
  </si>
  <si>
    <t>776231111</t>
  </si>
  <si>
    <t>Lepení lamel a čtverců z vinylu standardním lepidlem</t>
  </si>
  <si>
    <t>390604886</t>
  </si>
  <si>
    <t>"1.PP" 212,18</t>
  </si>
  <si>
    <t>"1.NP" 357,93</t>
  </si>
  <si>
    <t>"2.NP" 10,64</t>
  </si>
  <si>
    <t>"výklenky a ostatní plocha_odsouhlasení v dílenské dokumentaci" (0,1)*580,75</t>
  </si>
  <si>
    <t>"1.PP" 64,46+14,29</t>
  </si>
  <si>
    <t>"1.NP" 14,57</t>
  </si>
  <si>
    <t>"2.NP" 19,38</t>
  </si>
  <si>
    <t>"výklenky a ostatní plocha_odsouhlasení v dílenské dokumentaci" (0,1)*112,7</t>
  </si>
  <si>
    <t>"2.etapa_odměřeno elektronicky" -((762,795)-(3,86+10,12))</t>
  </si>
  <si>
    <t>344</t>
  </si>
  <si>
    <t>28411R02</t>
  </si>
  <si>
    <t>dodávka povlakové podlahové krytiny - vinyl zátěžový homogenní tl. 2 mm</t>
  </si>
  <si>
    <t>178830565</t>
  </si>
  <si>
    <t>"podlahová skladba _nášlap_odměřeno z tab. místnost" (1,1)*638,825</t>
  </si>
  <si>
    <t>"podlahová skladba _nášlap_odměřeno z tab. místnost" -(1,1)*(638,825-3,86-10,12)</t>
  </si>
  <si>
    <t>345</t>
  </si>
  <si>
    <t>776923R11</t>
  </si>
  <si>
    <t xml:space="preserve">Spoj povlakových podlahovin z PVC a vinylu svařováním </t>
  </si>
  <si>
    <t>1577363445</t>
  </si>
  <si>
    <t>Poznámka k položce:_x000D_
Kompletní systémová dodávka a provedení dle specifikace PD a TZ včetně všech přímo souvisejících prací/dodávek/doplňků a příslušenství_x000D_
------------------------------------------------------------------------------------------------------------------------------------------------------------------------_x000D_
(naceněno dle technologických postupů a pravidel konkrétně vybraného dodavatele systémového řešení)</t>
  </si>
  <si>
    <t>ROZSAH A MNOŽSTVÍ _ VZTAŽENO NA PLOCHU POVLAKOVÝCH PODLAHOVÝCH KRYTIN</t>
  </si>
  <si>
    <t>1148,179</t>
  </si>
  <si>
    <t>346</t>
  </si>
  <si>
    <t>998776203</t>
  </si>
  <si>
    <t>Přesun hmot procentní pro podlahy povlakové v objektech v přes 12 do 24 m</t>
  </si>
  <si>
    <t>1673846026</t>
  </si>
  <si>
    <t>777</t>
  </si>
  <si>
    <t>Podlahy lité</t>
  </si>
  <si>
    <t>347</t>
  </si>
  <si>
    <t>77751112R</t>
  </si>
  <si>
    <t>Epoxidový stěrkový podlahový systém , lité podlahy</t>
  </si>
  <si>
    <t>744845823</t>
  </si>
  <si>
    <t>Poznámka k položce:_x000D_
Kompletní systémové dodávky a provedení dle specifikace PD a TZ včetně všech přímo souvisejících prací/činností a dodávek/doplňků a příslušenství_x000D_
(součástí JC jsou také náklady na :_x000D_
-systémová příprava podkladu_x000D_
-systémová penetrace podkladu_x000D_
-hydroizolační PU membrána_x000D_
-soklíky_vytažení systému na svislé konstrukce)</t>
  </si>
  <si>
    <t>"1.PP" 523,07</t>
  </si>
  <si>
    <t>"1.NP" 0,0</t>
  </si>
  <si>
    <t>"2.NP" 77,21</t>
  </si>
  <si>
    <t>"výklenky a ostatní plocha_odsouhlasení v dílenské dokumentaci" (0,1)*600,28</t>
  </si>
  <si>
    <t>"2.etapa_odměřeno elektronicky" -((660,308)-(15,35+42,47+7,76+7,82+58,39+77,21))</t>
  </si>
  <si>
    <t>348</t>
  </si>
  <si>
    <t>998777203</t>
  </si>
  <si>
    <t>Přesun hmot procentní pro podlahy lité v objektech v přes 12 do 24 m</t>
  </si>
  <si>
    <t>-560117785</t>
  </si>
  <si>
    <t>781</t>
  </si>
  <si>
    <t>Dokončovací práce - obklady</t>
  </si>
  <si>
    <t>349</t>
  </si>
  <si>
    <t>781121011</t>
  </si>
  <si>
    <t>Nátěr penetrační na stěnu</t>
  </si>
  <si>
    <t>-470467510</t>
  </si>
  <si>
    <t>"odměřeno elektronicky" (2,95*(73,9))+(3,0*(88,37))</t>
  </si>
  <si>
    <t>"2.etapa_odměřeno elektronicky" -(3,0*(6,03))</t>
  </si>
  <si>
    <t>350</t>
  </si>
  <si>
    <t>781131112</t>
  </si>
  <si>
    <t>Izolace pod obklad nátěrem nebo stěrkou ve dvou vrstvách</t>
  </si>
  <si>
    <t>1438888519</t>
  </si>
  <si>
    <t>Poznámka k položce:_x000D_
JC , nad rámec ceníkového obsahu , také zahrnuje náklady na dodávku a montáž všech systémových rohových lišt a těsnících pásků</t>
  </si>
  <si>
    <t>351</t>
  </si>
  <si>
    <t>781131264</t>
  </si>
  <si>
    <t>Izolace pod obklad těsnícími pásy mezi podlahou a stěnou</t>
  </si>
  <si>
    <t>1805237849</t>
  </si>
  <si>
    <t>"odměřeno elektronicky" ((73,9))+((88,37)-6,03)</t>
  </si>
  <si>
    <t>352</t>
  </si>
  <si>
    <t>781474115</t>
  </si>
  <si>
    <t>Montáž obkladů vnitřních keramických hladkých lepených flexibilním lepidlem</t>
  </si>
  <si>
    <t>505700461</t>
  </si>
  <si>
    <t>Poznámka k položce:_x000D_
V jednotkové ceně , nad rámec ceníkového obsahu, zahrnuty také náklady na montáž veškerých doplňků a příslušenství dle PD a TZ._x000D_
(listely, dekory - specifikované v PD) _x000D_
-------------------------------------------</t>
  </si>
  <si>
    <t>353</t>
  </si>
  <si>
    <t>59761R00</t>
  </si>
  <si>
    <t>obklad keramický hladký</t>
  </si>
  <si>
    <t>29577885</t>
  </si>
  <si>
    <t>Poznámka k položce:_x000D_
V jednotkové ceně zahrnuty náklady na veškeré doplňky a příslušenství dle PD a TZ._x000D_
(listely, dekory - specifikované v PD) _x000D_
-------------------------------------------_x000D_
-přesná specifikace _ viz PD a TZ</t>
  </si>
  <si>
    <t>465,025*1,1 'Přepočtené koeficientem množství</t>
  </si>
  <si>
    <t>354</t>
  </si>
  <si>
    <t>781477R00</t>
  </si>
  <si>
    <t>Příplatek k vnitřním obladům za dodávku a montáž ukončovacích, rohových a koutových profilů</t>
  </si>
  <si>
    <t>-129504837</t>
  </si>
  <si>
    <t>Poznámka k položce:_x000D_
Množství/rozsah - VZTAŽEN NA CELKOVOU PLOCHU vnitřních obkladů._x000D_
(specifikace materiálů dle PD a TZ)_SPECIFIKACE A ROZSAH DLE TP KONKRÉTNĚ VYBRANÉHO DODAVATELE _x000D_
------------------------------------------------------------------------------------------------------------------------------------</t>
  </si>
  <si>
    <t>355</t>
  </si>
  <si>
    <t>781495115</t>
  </si>
  <si>
    <t>Spárování vnitřních obkladů silikonem</t>
  </si>
  <si>
    <t>2096863735</t>
  </si>
  <si>
    <t>156,24*1,75 'Přepočtené koeficientem množství</t>
  </si>
  <si>
    <t>356</t>
  </si>
  <si>
    <t>781734112</t>
  </si>
  <si>
    <t>Montáž obkladů vnějších z obkladaček nebo obkladových pásků cihelných přes 50 do 85 ks/m2 lepené flexibilním lepidlem</t>
  </si>
  <si>
    <t>219925663</t>
  </si>
  <si>
    <t>Poznámka k položce:_x000D_
V jednotkové ceně , nad rámec ceníkového obsahu, zahrnuty také náklady na montáž veškerých detailů, doplňků a příslušenství dle PD a TZ.</t>
  </si>
  <si>
    <t>357</t>
  </si>
  <si>
    <t>59521R01</t>
  </si>
  <si>
    <t xml:space="preserve">pásek obkladový cihelný tl. 7 mm </t>
  </si>
  <si>
    <t>311355621</t>
  </si>
  <si>
    <t>Poznámka k položce:_x000D_
V jednotkové ceně zahrnuty také náklady na veškeré detaily, doplňky a příslušenství dle PD a TZ (rohové , ukončovací a ostatní prvky)_x000D_
------------------------------------------------------------------------------------------------------------------------------------------------------------------_x000D_
-přesná specifikace _ viz PD a TZ_x000D_
-JC obsahuje dodávku kompletního systémového řešení jednoho výrobce _x000D_
(keramický obklad z tažených cihelných obkladových pásků německého formátu (240x71 mm) tloušťky 7 mm)</t>
  </si>
  <si>
    <t>1148,05*1,1 'Přepočtené koeficientem množství</t>
  </si>
  <si>
    <t>358</t>
  </si>
  <si>
    <t>781779R00</t>
  </si>
  <si>
    <t>Příplatek k vnějším obladům za dodávku a montáž ukončovacích, rohových a koutových profilů/prvků</t>
  </si>
  <si>
    <t>-1282084584</t>
  </si>
  <si>
    <t>Poznámka k položce:_x000D_
Množství/rozsah - VZTAŽEN NA CELKOVOU PLOCHU vnějších obkladů._x000D_
(specifikace materiálů dle PD a TZ)_SPECIFIKACE A ROZSAH DLE TP KONKRÉTNĚ VYBRANÉHO DODAVATELE _x000D_
------------------------------------------------------------------------------------------------------------------------------------</t>
  </si>
  <si>
    <t>359</t>
  </si>
  <si>
    <t>998781203</t>
  </si>
  <si>
    <t>Přesun hmot procentní pro obklady keramické v objektech v přes 12 do 24 m</t>
  </si>
  <si>
    <t>474452847</t>
  </si>
  <si>
    <t>783</t>
  </si>
  <si>
    <t>Dokončovací práce - nátěry</t>
  </si>
  <si>
    <t>360</t>
  </si>
  <si>
    <t>783923161</t>
  </si>
  <si>
    <t>Penetrační akrylátový nátěr pórovitých betonových podlah</t>
  </si>
  <si>
    <t>-765356899</t>
  </si>
  <si>
    <t xml:space="preserve">"2.etapa_podlahová skladba _P10_odměřeno z tab. místnost" -(354,85) </t>
  </si>
  <si>
    <t>361</t>
  </si>
  <si>
    <t>783923171</t>
  </si>
  <si>
    <t>Penetrační akrylátový nátěr hrubých betonových podlah</t>
  </si>
  <si>
    <t>-474776254</t>
  </si>
  <si>
    <t>362</t>
  </si>
  <si>
    <t>783943151</t>
  </si>
  <si>
    <t>Penetrační polyuretanový nátěr hladkých betonových podlah</t>
  </si>
  <si>
    <t>-347968431</t>
  </si>
  <si>
    <t>363</t>
  </si>
  <si>
    <t>783947161</t>
  </si>
  <si>
    <t>Krycí dvojnásobný polyuretanový vodou ředitelný nátěr betonové podlahy</t>
  </si>
  <si>
    <t>175343917</t>
  </si>
  <si>
    <t>784</t>
  </si>
  <si>
    <t>Dokončovací práce - malby a tapety</t>
  </si>
  <si>
    <t>364</t>
  </si>
  <si>
    <t>784181102</t>
  </si>
  <si>
    <t>Základní akrylátová jednonásobná pigmentovaná penetrace podkladu v místnostech v do 3,80 m</t>
  </si>
  <si>
    <t>-1617835866</t>
  </si>
  <si>
    <t>365</t>
  </si>
  <si>
    <t>784221101</t>
  </si>
  <si>
    <t>Dvojnásobné bílé malby ze směsí za sucha dobře otěruvzdorných v místnostech do 3,80 m</t>
  </si>
  <si>
    <t>-396942480</t>
  </si>
  <si>
    <t>N00</t>
  </si>
  <si>
    <t>Nepojmenované, ostatní práce a dodávky</t>
  </si>
  <si>
    <t>366</t>
  </si>
  <si>
    <t>N00_015R02</t>
  </si>
  <si>
    <t xml:space="preserve">Příplatek k vodorovnému hydroizolačnímu souvrství spodní stavby _ za provedení veškerých detailů , zpětných spojů a (D+M) systémových prostupů/průchodek </t>
  </si>
  <si>
    <t>512</t>
  </si>
  <si>
    <t>-1310562710</t>
  </si>
  <si>
    <t xml:space="preserve">Poznámka k položce:_x000D_
Kompletní dodávka a provedení dle specifikace PD (SOUPIS DETAILŮ) a TZ + systémové technologické postupy _x000D_
----------------------------------------------------------------------------------------------------------------------------------------_x000D_
</t>
  </si>
  <si>
    <t xml:space="preserve">"rozsah a specifikace _ vztaženo ma plochu HI souvrstvý" </t>
  </si>
  <si>
    <t>367</t>
  </si>
  <si>
    <t>N00_015R04</t>
  </si>
  <si>
    <t xml:space="preserve">Příplatek k povlakovým krytinám střech _ za provedení veškerých detailů a (D+M) systémových prostupů/průchodek </t>
  </si>
  <si>
    <t>-1542229256</t>
  </si>
  <si>
    <t xml:space="preserve">"rozsah a specifikace _ vztaženo na plochu střešního pláště" </t>
  </si>
  <si>
    <t>368</t>
  </si>
  <si>
    <t>N00_015R06a</t>
  </si>
  <si>
    <t>Dodávka a montáž kompletního systémového řešení _ odvětrání radonu z podloží _ stoupací potrubí PVC DN 150 mm _ (specifikace vč. doplňků a příslušenství viz SO 01_D.1.1_v.č.07)</t>
  </si>
  <si>
    <t>717169635</t>
  </si>
  <si>
    <t>Poznámka k položce:_x000D_
Kompletní systémová dodávka a provedení dle specifikace PD a TZ včetně všech přímo souvisejících prací/činností a dodávek/doplňků a příslušenství_x000D_
(součástí JC jsou také náklady na těsnící prvky + izolační doplňky + tvarovky !!)</t>
  </si>
  <si>
    <t>369</t>
  </si>
  <si>
    <t>N00_015R06b</t>
  </si>
  <si>
    <t>Dodávka a montáž kompletního systémového řešení _ odvětrání radonu z podloží _ sběrné potrubí PVC DN 150 mm _ (specifikace vč. doplňků a příslušenství viz SO 01_D.1.1_v.č.07)</t>
  </si>
  <si>
    <t>1353252982</t>
  </si>
  <si>
    <t>370</t>
  </si>
  <si>
    <t>N00_015R06c</t>
  </si>
  <si>
    <t>Dodávka a montáž kompletního systémového řešení _ odvětrání radonu z podloží _ odsávací perforované potrubí PVC-U DN 100 mm _ (specifikace vč. doplňků a příslušenství viz SO 01_D.1.1_v.č.07)</t>
  </si>
  <si>
    <t>16226459</t>
  </si>
  <si>
    <t>371</t>
  </si>
  <si>
    <t>N00_015R07</t>
  </si>
  <si>
    <t xml:space="preserve">Dodávka a provedení _ odvodnění základové spáry / stavební jámy </t>
  </si>
  <si>
    <t>1627592222</t>
  </si>
  <si>
    <t xml:space="preserve">Poznámka k položce:_x000D_
Kompletní systémové dodávky a provedení včetně všech přímo souvisejících prací/činností a dodávek/doplňků a příslušenství_x000D_
----------------------------------------------------------------------------------------------------------------------------------------------------_x000D_
JC bude zahrnovat :_x000D_
-systém hloubených rýh osazených drenážní trubkou (DN min 125 mm) + zásyp drenážním kamenivem_x000D_
-D+M čerpacích jímek </t>
  </si>
  <si>
    <t>Specifikace bude odsouhlasena v dílenské dokumentaci !!</t>
  </si>
  <si>
    <t>(ROZSAH A SPECIFIKACE VZTAŽENA NA PŮDORYSNOU PLOCHU ODVODNĚNÍ)</t>
  </si>
  <si>
    <t>((1,525*13,05)+(19,95*50,2))</t>
  </si>
  <si>
    <t>372</t>
  </si>
  <si>
    <t>N00_015R12</t>
  </si>
  <si>
    <t xml:space="preserve">Příplatek ke svislému hydroizolačnímu souvrství spodní stavby _ za provedení veškerých detailů , zpětných spojů a (D+M) systémových prostupů/průchodek </t>
  </si>
  <si>
    <t>-835878517</t>
  </si>
  <si>
    <t>"rozsah a specifikace _ vztaženo ma plochu HI souvrstvý"</t>
  </si>
  <si>
    <t>OST02</t>
  </si>
  <si>
    <t xml:space="preserve">Ostatní konstrukce, prvky, výrobky </t>
  </si>
  <si>
    <t>373</t>
  </si>
  <si>
    <t>795453C04</t>
  </si>
  <si>
    <t>OV-04 - D+M Střešní odvětrávací komínek DN 150 z polyamidu, výška 650mm nad manžetou</t>
  </si>
  <si>
    <t>-826022660</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</si>
  <si>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výpis ostatních výrobků.</t>
  </si>
  <si>
    <t>374</t>
  </si>
  <si>
    <t>795453C05</t>
  </si>
  <si>
    <t>OV-05 - D+M Podlahový dilatační profil pro objektové dilatace, š. dilatační spáry 50mm, dilatační pohyb +-20mm</t>
  </si>
  <si>
    <t>686863511</t>
  </si>
  <si>
    <t>375</t>
  </si>
  <si>
    <t>795453C06</t>
  </si>
  <si>
    <t>OV-06 - D+M Stěnový a stropní dilatační profil pro objektové dilatace, š. dilatační spáry 50mm, dilatační pohyb +-20mm</t>
  </si>
  <si>
    <t>-585203068</t>
  </si>
  <si>
    <t>376</t>
  </si>
  <si>
    <t>795453C09</t>
  </si>
  <si>
    <t>OV-09 - D+M Mechanická přetlaková klapka do obvodové stěny s přetlakem 30 Pa pro odvod vzduchu 2800 m3</t>
  </si>
  <si>
    <t>-531229097</t>
  </si>
  <si>
    <t>OST05</t>
  </si>
  <si>
    <t>Stavební připravenost pro techniku prostředí staveb</t>
  </si>
  <si>
    <t>377</t>
  </si>
  <si>
    <t>795428R01</t>
  </si>
  <si>
    <t xml:space="preserve">MP-01- D+M _ ocelová větrací mřížka 500/100 mm s PO  </t>
  </si>
  <si>
    <t>1581412081</t>
  </si>
  <si>
    <t xml:space="preserve">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výrobků._x000D_
</t>
  </si>
  <si>
    <t>378</t>
  </si>
  <si>
    <t>795428R02</t>
  </si>
  <si>
    <t xml:space="preserve">MP-02- D+M _ revizní dvířka 500/500 mm s PO </t>
  </si>
  <si>
    <t>-207035362</t>
  </si>
  <si>
    <t>379</t>
  </si>
  <si>
    <t>795428R03</t>
  </si>
  <si>
    <t xml:space="preserve">D+M _ odvětrání podhledů _ větr. mřížka 200/200 mm </t>
  </si>
  <si>
    <t>-947892678</t>
  </si>
  <si>
    <t>380</t>
  </si>
  <si>
    <t>795428R04</t>
  </si>
  <si>
    <t xml:space="preserve">MP-03- D+M _ fasádní ocel. větrací mřížka prům. 100 mm </t>
  </si>
  <si>
    <t>178935857</t>
  </si>
  <si>
    <t>381</t>
  </si>
  <si>
    <t>795428R05</t>
  </si>
  <si>
    <t xml:space="preserve">SLB-01 - D+M _ revizní dvířka 200/200 mm </t>
  </si>
  <si>
    <t>1061464611</t>
  </si>
  <si>
    <t>382</t>
  </si>
  <si>
    <t>795428Z01</t>
  </si>
  <si>
    <t xml:space="preserve">ZTE-01 - D+M _ dřevěná obložka 1600/2350 mm </t>
  </si>
  <si>
    <t>-1188105171</t>
  </si>
  <si>
    <t>383</t>
  </si>
  <si>
    <t>795428Z02</t>
  </si>
  <si>
    <t xml:space="preserve">ZTE-02 - D+M _ dřevěná obložka 1800/1250 mm </t>
  </si>
  <si>
    <t>-735822412</t>
  </si>
  <si>
    <t>384</t>
  </si>
  <si>
    <t>795428Z03</t>
  </si>
  <si>
    <t xml:space="preserve">ZTE-03 - D+M _ kabelový podlahový kanál 200/80 mm </t>
  </si>
  <si>
    <t>-1320181680</t>
  </si>
  <si>
    <t>385</t>
  </si>
  <si>
    <t>795428Z04</t>
  </si>
  <si>
    <t xml:space="preserve">ZTE-04 - D+M _ kabelový podlahový kanál 100/80 mm </t>
  </si>
  <si>
    <t>-1384490801</t>
  </si>
  <si>
    <t>386</t>
  </si>
  <si>
    <t>795428Z05</t>
  </si>
  <si>
    <t xml:space="preserve">ZTE-05 - D+M _ instalační kabelový žebřík </t>
  </si>
  <si>
    <t>1231962236</t>
  </si>
  <si>
    <t>387</t>
  </si>
  <si>
    <t>795428Z06</t>
  </si>
  <si>
    <t xml:space="preserve">ZTE-06 - D+M _ instalační kabelová lávka </t>
  </si>
  <si>
    <t>1982347474</t>
  </si>
  <si>
    <t>388</t>
  </si>
  <si>
    <t>795428Z07</t>
  </si>
  <si>
    <t xml:space="preserve">ZTE-07 - D+M _ instalační kabelová lávka </t>
  </si>
  <si>
    <t>-641090861</t>
  </si>
  <si>
    <t>389</t>
  </si>
  <si>
    <t>795428Z08</t>
  </si>
  <si>
    <t xml:space="preserve">ZTE-08 - D+M _ nástěnný instalační kabelový žlab </t>
  </si>
  <si>
    <t>-1130195073</t>
  </si>
  <si>
    <t>390</t>
  </si>
  <si>
    <t>795428Z09</t>
  </si>
  <si>
    <t xml:space="preserve">ZTE-09 - D+M _ nástěnný instalační kabelový žlab </t>
  </si>
  <si>
    <t>-570045855</t>
  </si>
  <si>
    <t>OST09</t>
  </si>
  <si>
    <t xml:space="preserve">Záchytný systém proti pádu </t>
  </si>
  <si>
    <t>391</t>
  </si>
  <si>
    <t>OST09_R01</t>
  </si>
  <si>
    <t>Nerezový kotvící bod pro ploché střechy (vč. příslušenství) _ (TSL_500)</t>
  </si>
  <si>
    <t>1360450180</t>
  </si>
  <si>
    <t>392</t>
  </si>
  <si>
    <t>OST09_R02</t>
  </si>
  <si>
    <t>Nerezový kotvící bod pro ploché střechy (vč. příslušenství) _ (TSL_600)</t>
  </si>
  <si>
    <t>1725200364</t>
  </si>
  <si>
    <t>393</t>
  </si>
  <si>
    <t>OST09_R03</t>
  </si>
  <si>
    <t>Nerezový kotvící bod pro ploché střechy (vč. příslušenství) _ (TSL_700)</t>
  </si>
  <si>
    <t>991930241</t>
  </si>
  <si>
    <t>394</t>
  </si>
  <si>
    <t>OST09_R04</t>
  </si>
  <si>
    <t>Nerezový kotvící bod pro ploché střechy (vč. příslušenství) _ (TSL_800)</t>
  </si>
  <si>
    <t>416254635</t>
  </si>
  <si>
    <t>395</t>
  </si>
  <si>
    <t>OST09_R05</t>
  </si>
  <si>
    <t>Montážní záchytné lano vč. příslušenství</t>
  </si>
  <si>
    <t>709310015</t>
  </si>
  <si>
    <t>396</t>
  </si>
  <si>
    <t>OST09_R06</t>
  </si>
  <si>
    <t xml:space="preserve">Montážní práce kompletního systému </t>
  </si>
  <si>
    <t>kpl.</t>
  </si>
  <si>
    <t>-227510674</t>
  </si>
  <si>
    <t>397</t>
  </si>
  <si>
    <t>OST09_R07</t>
  </si>
  <si>
    <t>Revize, předávací dokumentace a uvedení do provozu</t>
  </si>
  <si>
    <t>-54743025</t>
  </si>
  <si>
    <t>D.1.2 - Stavebně-konstrukční řešení</t>
  </si>
  <si>
    <t>273322511</t>
  </si>
  <si>
    <t>Základové desky ze ŽB se zvýšenými nároky na prostředí tř. C 25/30</t>
  </si>
  <si>
    <t>-1712087308</t>
  </si>
  <si>
    <t>Poznámka k položce:_x000D_
-specifikace C 25/30XC2_x000D_
(JC, nad rámec ceníkového obsahu, také zahrnuje vytvoření nebo vynechání prostupů pro kabelové/trubní trasy/rozvody)</t>
  </si>
  <si>
    <t xml:space="preserve">"rozsah SO 01_D.1.2_v.č. 03-10, SV, TZ" </t>
  </si>
  <si>
    <t>(2,825*9,75*0,15)+(46,9*16,65*0,15)</t>
  </si>
  <si>
    <t>273351121</t>
  </si>
  <si>
    <t>Zřízení bednění základových desek</t>
  </si>
  <si>
    <t>865012930</t>
  </si>
  <si>
    <t>(25,15+127,1)*0,15</t>
  </si>
  <si>
    <t>273351122</t>
  </si>
  <si>
    <t>Odstranění bednění základových desek</t>
  </si>
  <si>
    <t>-1500885562</t>
  </si>
  <si>
    <t>273361821</t>
  </si>
  <si>
    <t>Výztuž základových desek betonářskou ocelí 10 505 (R)</t>
  </si>
  <si>
    <t>403349209</t>
  </si>
  <si>
    <t>"viz nosná výztuž" (121,264)*150,0/1000</t>
  </si>
  <si>
    <t>"výztuž pomocná a ostatní_odsouhlasení v dílenské dokumentaci" (0,2)*18,19</t>
  </si>
  <si>
    <t>274322511</t>
  </si>
  <si>
    <t>Základové pasy ze ŽB se zvýšenými nároky na prostředí tř. C 25/30</t>
  </si>
  <si>
    <t>-259610266</t>
  </si>
  <si>
    <t>"Z1" 125,6*0,9*0,325</t>
  </si>
  <si>
    <t>"Z2" 5,2*1,2*0,325</t>
  </si>
  <si>
    <t>"Z3" 64,2*1,2*0,975</t>
  </si>
  <si>
    <t>"Z4" 29,3*1,5*0,975</t>
  </si>
  <si>
    <t>274351121</t>
  </si>
  <si>
    <t>Zřízení bednění základových pasů rovného</t>
  </si>
  <si>
    <t>-596946964</t>
  </si>
  <si>
    <t>Poznámka k položce:_x000D_
JC, NAD RÁMEC CENÍKOVÉHO OBSAHU, TAKÉ ZAHRNUJE NÁKLADY NA BEDNĚNÍ KRUHOVÉ/OBLOUKOVÉ</t>
  </si>
  <si>
    <t>"Z1" 125,6*2*0,325</t>
  </si>
  <si>
    <t>"Z2" 5,2*2*0,325</t>
  </si>
  <si>
    <t>"Z3" 64,2*2*0,975</t>
  </si>
  <si>
    <t>"Z4" 29,3*2*0,975</t>
  </si>
  <si>
    <t>"ostatní a přesahy" 26,73</t>
  </si>
  <si>
    <t>274351122</t>
  </si>
  <si>
    <t>Odstranění bednění základových pasů rovného</t>
  </si>
  <si>
    <t>-1386313365</t>
  </si>
  <si>
    <t>274361821</t>
  </si>
  <si>
    <t>Výztuž základových pasů betonářskou ocelí 10 505 (R)</t>
  </si>
  <si>
    <t>-1864011659</t>
  </si>
  <si>
    <t>"viz nosná výztuž" 11,4</t>
  </si>
  <si>
    <t>"výztuž pomocná a ostatní_odsouhlasení v dílenské dokumentaci" (0,2)*11,4</t>
  </si>
  <si>
    <t>274362021</t>
  </si>
  <si>
    <t>Výztuž základových pasů svařovanými sítěmi Kari</t>
  </si>
  <si>
    <t>-1696250394</t>
  </si>
  <si>
    <t>"viz nosná výztuž" 7,6</t>
  </si>
  <si>
    <t>"výztuž pomocná a ostatní_odsouhlasení v dílenské dokumentaci" (0,2)*7,6</t>
  </si>
  <si>
    <t>279113153</t>
  </si>
  <si>
    <t>Základová zeď tl přes 200 do 250 mm z tvárnic ztraceného bednění včetně výplně z betonu tř. C 25/30</t>
  </si>
  <si>
    <t>-1720411204</t>
  </si>
  <si>
    <t>Poznámka k položce:_x000D_
-specifikace C 25/30XC2_x000D_
JC, NAD RÁMEC CENÍKOVÉHO OBSAHU, TAKÉ ZAHRNUJE NÁKLADY NA BEDNĚNÍ KRUHOVÉ/OBLOUKOVÉ_x000D_
(JC, nad rámec ceníkového obsahu, také zahrnuje vytvoření nebo vynechání prostupů pro kabelové/trubní trasy/rozvody)</t>
  </si>
  <si>
    <t>"Z1" 125,6*0,5</t>
  </si>
  <si>
    <t>"Z2" 5,2*0,5</t>
  </si>
  <si>
    <t>"Z3" 64,2*0,0</t>
  </si>
  <si>
    <t>"Z4" 29,3*0,0</t>
  </si>
  <si>
    <t>27436122r</t>
  </si>
  <si>
    <t xml:space="preserve">Výztuž základových pasů ze ztraceného bednění betonářskou ocelí </t>
  </si>
  <si>
    <t>680083521</t>
  </si>
  <si>
    <t>Poznámka k položce:_x000D_
Kompletní systémová dodávka a provedení dle specifikace PD a TZ včetně všech přímo souvisejících prací/činností a dodávek</t>
  </si>
  <si>
    <t>"viz nosná výztuž" 65,4*17,5/1000</t>
  </si>
  <si>
    <t>"výztuž pomocná a ostatní_odsouhlasení v dílenské dokumentaci" (0,2)*1,145</t>
  </si>
  <si>
    <t>330321511</t>
  </si>
  <si>
    <t>Sloupy nebo pilíře z betonu pohledového tř. C 25/30 bez výztuže</t>
  </si>
  <si>
    <t>1867577965</t>
  </si>
  <si>
    <t>"S1" 0,4*0,3*8,8*15</t>
  </si>
  <si>
    <t>"S2" 0,4*0,3*12,15*1</t>
  </si>
  <si>
    <t>331351121</t>
  </si>
  <si>
    <t>Zřízení bednění čtyřúhelníkových sloupů v do 4 m průřezu přes 0,08 do 0,16 m2</t>
  </si>
  <si>
    <t>737036349</t>
  </si>
  <si>
    <t>"S1" (0,4+0,3)*2*8,8*15</t>
  </si>
  <si>
    <t>"S2" (0,4+0,3)*2*12,15*1</t>
  </si>
  <si>
    <t>331351122</t>
  </si>
  <si>
    <t>Odstranění bednění čtyřúhelníkových sloupů v do 4 m průřezu přes 0,08 do 0,16 m2</t>
  </si>
  <si>
    <t>-795871222</t>
  </si>
  <si>
    <t>331351911</t>
  </si>
  <si>
    <t>Příplatek k cenám bednění čtyřúhelníkových sloupů za pohledový beton</t>
  </si>
  <si>
    <t>-1941929350</t>
  </si>
  <si>
    <t>331361821</t>
  </si>
  <si>
    <t>Výztuž sloupů hranatých betonářskou ocelí 10 505</t>
  </si>
  <si>
    <t>278072428</t>
  </si>
  <si>
    <t>"viz nosná výztuž" 2,7</t>
  </si>
  <si>
    <t>"výztuž pomocná a ostatní_odsouhlasení v dílenské dokumentaci" (0,2)*2,7</t>
  </si>
  <si>
    <t>411324444</t>
  </si>
  <si>
    <t>Stropy deskové ze ŽB pohledového tř. C 25/30</t>
  </si>
  <si>
    <t>-2060058047</t>
  </si>
  <si>
    <t>Poznámka k položce:_x000D_
(JC, nad rámec ceníkového obsahu, také zahrnuje vytvoření nebo vynechání prostupů pro kabelové/trubní trasy/rozvody)</t>
  </si>
  <si>
    <t>"2.NP" (12,25*9,825*0,2)</t>
  </si>
  <si>
    <t>"1.NP" (2,55*9,1*0,2)+(46,25*16,0*0,2)</t>
  </si>
  <si>
    <t xml:space="preserve">"1.PP" (3,55*9,1*0,25)+(46,25*16,0*0,25) </t>
  </si>
  <si>
    <t>411351011</t>
  </si>
  <si>
    <t>Zřízení bednění stropů deskových tl přes 5 do 25 cm bez podpěrné kce</t>
  </si>
  <si>
    <t>1953819165</t>
  </si>
  <si>
    <t>"2.NP" (12,25*9,825)</t>
  </si>
  <si>
    <t>"1.NP" (2,55*9,1)+(46,25*16,0)</t>
  </si>
  <si>
    <t xml:space="preserve">"1.PP" (3,55*9,1)+(46,25*16,0) </t>
  </si>
  <si>
    <t>"ostatní plocha-čela" 77,5</t>
  </si>
  <si>
    <t>411351012</t>
  </si>
  <si>
    <t>Odstranění bednění stropů deskových tl přes 5 do 25 cm bez podpěrné kce</t>
  </si>
  <si>
    <t>-2130371131</t>
  </si>
  <si>
    <t>411354313</t>
  </si>
  <si>
    <t>Zřízení podpěrné konstrukce stropů výšky do 4 m tl přes 15 do 25 cm</t>
  </si>
  <si>
    <t>384660005</t>
  </si>
  <si>
    <t>411354314</t>
  </si>
  <si>
    <t>Odstranění podpěrné konstrukce stropů výšky do 4 m tl přes 15 do 25 cm</t>
  </si>
  <si>
    <t>-1468983790</t>
  </si>
  <si>
    <t>411359111</t>
  </si>
  <si>
    <t>Příplatek k cenám bednění stropů za pohledový beton</t>
  </si>
  <si>
    <t>537740063</t>
  </si>
  <si>
    <t>411361821</t>
  </si>
  <si>
    <t>Výztuž stropů betonářskou ocelí 10 505</t>
  </si>
  <si>
    <t>307531212</t>
  </si>
  <si>
    <t>"viz nosná výztuž" 2,3+30,15+21,45</t>
  </si>
  <si>
    <t>"výztuž pomocná a ostatní_odsouhlasení v dílenské dokumentaci" (0,2)*53,9</t>
  </si>
  <si>
    <t>413322424</t>
  </si>
  <si>
    <t>Nosníky ze ŽB pohledového tř. C 25/30</t>
  </si>
  <si>
    <t>1174733050</t>
  </si>
  <si>
    <t>"P1" 9,1*0,4*0,9</t>
  </si>
  <si>
    <t>"P2" 9,1*0,25*0,7</t>
  </si>
  <si>
    <t>"P3" 9,825*0,25*0,7</t>
  </si>
  <si>
    <t>"P4" 12,25*0,25*0,7</t>
  </si>
  <si>
    <t>413351111</t>
  </si>
  <si>
    <t>Zřízení bednění nosníků a průvlaků bez podpěrné kce výšky do 100 cm</t>
  </si>
  <si>
    <t>-1241007607</t>
  </si>
  <si>
    <t>"P1" 9,1*(0,4+0,9+0,9)</t>
  </si>
  <si>
    <t>"P2" 9,1*(0,25+0,7+0,7)</t>
  </si>
  <si>
    <t>"P3" 9,825*(0,25+0,7+0,7)</t>
  </si>
  <si>
    <t>"P4" 12,25*(0,25+0,7+0,7)</t>
  </si>
  <si>
    <t>413351112</t>
  </si>
  <si>
    <t>Odstranění bednění nosníků a průvlaků bez podpěrné kce výšky do 100 cm</t>
  </si>
  <si>
    <t>-2016468962</t>
  </si>
  <si>
    <t>413351191</t>
  </si>
  <si>
    <t>Příplatek k cenám bednění nosníků za pohledový beton</t>
  </si>
  <si>
    <t>1301501113</t>
  </si>
  <si>
    <t>413352111</t>
  </si>
  <si>
    <t>Zřízení podpěrné konstrukce nosníků výšky podepření do 4 m pro nosník výšky do 100 cm</t>
  </si>
  <si>
    <t>1996904288</t>
  </si>
  <si>
    <t>"P1" 9,1*0,4</t>
  </si>
  <si>
    <t>"P2" 9,1*0,25</t>
  </si>
  <si>
    <t>"P3" 9,825*0,25</t>
  </si>
  <si>
    <t>"P4" 12,25*0,25</t>
  </si>
  <si>
    <t>413352112</t>
  </si>
  <si>
    <t>Odstranění podpěrné konstrukce nosníků výšky podepření do 4 m pro nosník výšky do 100 cm</t>
  </si>
  <si>
    <t>1972608089</t>
  </si>
  <si>
    <t>413361821</t>
  </si>
  <si>
    <t>Výztuž nosníků, volných trámů nebo průvlaků volných trámů betonářskou ocelí 10 505</t>
  </si>
  <si>
    <t>1642872899</t>
  </si>
  <si>
    <t>"viz nosná výztuž" 1,1</t>
  </si>
  <si>
    <t>"výztuž pomocná a ostatní_odsouhlasení v dílenské dokumentaci" (0,2)*1,1</t>
  </si>
  <si>
    <t>554702568</t>
  </si>
  <si>
    <t>"V1" 10,0*0,25*0,25</t>
  </si>
  <si>
    <t>"V2" 10,0*0,25*0,25</t>
  </si>
  <si>
    <t>"V3" 149,0*0,15*0,25</t>
  </si>
  <si>
    <t>1827846212</t>
  </si>
  <si>
    <t>"V1" 10,0*0,25*2</t>
  </si>
  <si>
    <t>"V2" 10,0*0,25*2</t>
  </si>
  <si>
    <t>"V3" 149,0*0,15*2</t>
  </si>
  <si>
    <t>2145441453</t>
  </si>
  <si>
    <t>-502715022</t>
  </si>
  <si>
    <t>430321414</t>
  </si>
  <si>
    <t>Schodišťová konstrukce a rampa ze ŽB tř. C 25/30</t>
  </si>
  <si>
    <t>-171664410</t>
  </si>
  <si>
    <t>(1,55*3,25*0,15*2)+(1,5*0,45*17,5)</t>
  </si>
  <si>
    <t>430361821</t>
  </si>
  <si>
    <t>Výztuž schodišťové konstrukce a rampy betonářskou ocelí 10 505</t>
  </si>
  <si>
    <t>-1815581044</t>
  </si>
  <si>
    <t>"viz nosná výztuž" 0,7</t>
  </si>
  <si>
    <t>"výztuž pomocná a ostatní_odsouhlasení v dílenské dokumentaci" (0,2)*0,7</t>
  </si>
  <si>
    <t>431351121</t>
  </si>
  <si>
    <t>Zřízení bednění podest schodišť a ramp přímočarých v do 4 m</t>
  </si>
  <si>
    <t>-1985048080</t>
  </si>
  <si>
    <t>(1,55*3,25*2)+(1,5*17,5)</t>
  </si>
  <si>
    <t>431351122</t>
  </si>
  <si>
    <t>Odstranění bednění podest schodišť a ramp přímočarých v do 4 m</t>
  </si>
  <si>
    <t>1363458751</t>
  </si>
  <si>
    <t>434351141</t>
  </si>
  <si>
    <t>Zřízení bednění stupňů přímočarých schodišť</t>
  </si>
  <si>
    <t>-1796379986</t>
  </si>
  <si>
    <t>434351142</t>
  </si>
  <si>
    <t>Odstranění bednění stupňů přímočarých schodišť</t>
  </si>
  <si>
    <t>-997158354</t>
  </si>
  <si>
    <t>95312121R</t>
  </si>
  <si>
    <t>Dodávka a montáž _ výztuž proti protlačení _ (9xPSB-10/155-3/330 (55/110/110/55))</t>
  </si>
  <si>
    <t>1624560479</t>
  </si>
  <si>
    <t>Poznámka k položce:_x000D_
Kompletní systémová dodávka a provedení dle specifikace PD a TZ včetně všech přímo souvisejících prací/činností a dodávek/doplňků a příslušenství</t>
  </si>
  <si>
    <t>95312122R</t>
  </si>
  <si>
    <t>Dodávka a montáž _ výztuž proti protlačení _ (8xPSB-14/205-3/450 (75/150/150/75))</t>
  </si>
  <si>
    <t>219508894</t>
  </si>
  <si>
    <t>95312123R</t>
  </si>
  <si>
    <t>-471197374</t>
  </si>
  <si>
    <t>953331121</t>
  </si>
  <si>
    <t>Vložky do vodorovných dilatačních spár z těžkých asfaltových pásů natavených</t>
  </si>
  <si>
    <t>-623273390</t>
  </si>
  <si>
    <t>998012023</t>
  </si>
  <si>
    <t>Přesun hmot pro budovy monolitické v přes 12 do 24 m</t>
  </si>
  <si>
    <t>-694967512</t>
  </si>
  <si>
    <t>998012034</t>
  </si>
  <si>
    <t>Příplatek k přesunu hmot pro budovy monolitické za zvětšený přesun do 500 m</t>
  </si>
  <si>
    <t>-767406487</t>
  </si>
  <si>
    <t>767015R01</t>
  </si>
  <si>
    <t>D+M ocelových a zámečnických prvků / konstrukcí</t>
  </si>
  <si>
    <t>1102904120</t>
  </si>
  <si>
    <t xml:space="preserve">Poznámka k položce:_x000D_
Specifikace / rozsah provedení -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</si>
  <si>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"OK_VZT" 1050,0</t>
  </si>
  <si>
    <t>"OK_IP11" 150,0</t>
  </si>
  <si>
    <t>D.1.3 - Požárně bezpečnostní řešení</t>
  </si>
  <si>
    <t xml:space="preserve">    OST-01 - Požárně bezpečnostní řešení </t>
  </si>
  <si>
    <t>OST-01</t>
  </si>
  <si>
    <t xml:space="preserve">Požárně bezpečnostní řešení </t>
  </si>
  <si>
    <t>795666P01</t>
  </si>
  <si>
    <t>Dodávka a sazení/umístění přenosných hasicích přístrojů - s hasicí schodpností 21A</t>
  </si>
  <si>
    <t>-422700837</t>
  </si>
  <si>
    <t>"kompletní provedení dle specifikace PD a TZ vč. všech souvisejících prací dodávek, příslušenství a komponentů"</t>
  </si>
  <si>
    <t>"specifikace viz PBŘ" 5,0+2,0+1,0+1,0+4,0+1,0+1,0+1,0</t>
  </si>
  <si>
    <t>795666P02</t>
  </si>
  <si>
    <t>Dodávka a sazení/umístění přenosných hasicích přístrojů - s hasicí schodpností 27A</t>
  </si>
  <si>
    <t>-1216404165</t>
  </si>
  <si>
    <t>"specifikace viz PBŘ" 1,0+1,0</t>
  </si>
  <si>
    <t>795666P03</t>
  </si>
  <si>
    <t>Dodávka a sazení/umístění přenosných hasicích přístrojů - s hasicí schodpností 55B</t>
  </si>
  <si>
    <t>217080861</t>
  </si>
  <si>
    <t>"specifikace viz PBŘ" 1,0</t>
  </si>
  <si>
    <t>795666P04</t>
  </si>
  <si>
    <t>D+M protipožární utěsnění prostupů a průrazů _ VYKÁZÁNO U JEDNOTLIVÝCH ODDÍLŮ TECHNIKY PROSTŘEDÍ STAVEB _ POLOŽKU NENACEŇOVAT !</t>
  </si>
  <si>
    <t>-1603763592</t>
  </si>
  <si>
    <t xml:space="preserve">Poznámka k položce:_x000D_
Prostupy rozvodů:_x000D_
Veškeré rozvody budu v místě průchodu požárně dělícími konstrukcemi utěsněny v souladu s požadavky ČSN 73 0802, ČSN 73 0810 – zaomítáním, dobetonováním, požárními ucpávkami apod, _x000D_
Instalace těsnících manžet, tmelů a jiných výrobků se v místě prostupů požaduje v případě, kdy je v objektu provedena instalace rozvodů dle ČSN 73 0810 čl. 6.2.2.a), tzn:_x000D_
-kanalizační potrubí třídy reakce na oheň B-F světlého průřezu 8000 mm2 u vertikálního potrubí nebo přes 12000 mm2 u horizontálního potrubí_x000D_
-potrubí s trvalou náplní vody  nebo jiné nehořlavé kapalina  třídy reakce na oheň B-F světlého průřezu 15000 mm2_x000D_
-potrubí sloužící k rozvodu stlačeného popř, nestlačeného vzduchu  či jiných nehořlavých plynů včetně vzduchotechnických rozvodů třídy reakce na oheň B-F světlého průřezu 12000 mm2_x000D_
-kabelových či jiných elektrických rozvodů tvořených svazkem vodičů pokud tyto rozvody prostupují jedním otvorem mají izolace (povrchové úpravy šířící požár  a jejich celková hmotnost je větší než 1,0 kg/m_x000D_
</t>
  </si>
  <si>
    <t>795666P05</t>
  </si>
  <si>
    <t xml:space="preserve">Dodávka (vč. vypracování) a osazení "ÚNIKOVÉHO PLÁNU" </t>
  </si>
  <si>
    <t>-1605053161</t>
  </si>
  <si>
    <t>"kompletní provedení dle specifikace PD a TZ vč. všech souvisejících prací dodávek, příslušenství a komponentů dle výpisu"</t>
  </si>
  <si>
    <t>"viz specifikace PBŘ - množství 1kus = kompletní zajištění pro celou stavbu" 1,0</t>
  </si>
  <si>
    <t>Úroveň 5:</t>
  </si>
  <si>
    <t>D.1.4.1 - Zdravotně technické instalace</t>
  </si>
  <si>
    <t>1 - Zemní práce</t>
  </si>
  <si>
    <t>715 - Izolace chemické</t>
  </si>
  <si>
    <t>721 - Vnitřní kanalizace</t>
  </si>
  <si>
    <t>722 - Vnitřní vodovod</t>
  </si>
  <si>
    <t>724 - Strojní vybavení</t>
  </si>
  <si>
    <t>725 - Zařizovací předměty</t>
  </si>
  <si>
    <t>726 - Předstěnové systémy</t>
  </si>
  <si>
    <t>767 - Konstrukce zámečnické</t>
  </si>
  <si>
    <t>VN - Vedlejší náklady</t>
  </si>
  <si>
    <t>139600012RBH</t>
  </si>
  <si>
    <t>Ruční výkop v hornině 3, svislé přemístění, odvoz do 15 000 m</t>
  </si>
  <si>
    <t>RTS 22/ II</t>
  </si>
  <si>
    <t>Poznámka k položce:_x000D_
0,8*19,0*1,2_x000D_
0,8*62,0*1,4_x000D_
0,8*40,0*1,6_x000D_
0,8*38,0*1,8_x000D_
0,8*10,0*2,0_x000D_
0,8*26,0*2,4</t>
  </si>
  <si>
    <t>174100050RAD</t>
  </si>
  <si>
    <t>Zásyp jam, rýh a šachet štěrkopískem, dovoz ze vzdálenosti 15 000 m</t>
  </si>
  <si>
    <t>Poznámka k položce:_x000D_
sypaninou s vodorovnou přepravou k místu zásypu, uložením ve vrstvách a zhutněním.</t>
  </si>
  <si>
    <t>715</t>
  </si>
  <si>
    <t>Izolace chemické</t>
  </si>
  <si>
    <t>713552111R00</t>
  </si>
  <si>
    <t>Protipožární kabelové přepážky Protipožární trubní ucpávky EI 120, do D 25 mm, stěna, Výrobek izolační pro budovy z minerální vlny (MW) tvar: deska; použití: podlahy; tloušťka d = 30,0 mm; hrana: rovná; OH = 100 kg/m3; lambda = 0,035...</t>
  </si>
  <si>
    <t>Poznámka k položce:_x000D_
Otvor se utěsní minerální vlnou. Prostup i potrubí před a za prostupem je natřeno protipožární stěrkou. Cena obsahuje dodávku minerální vlny a pořární stěrky._x000D_
Včetně pomocného lešení o výšce podlahy do 1900 mm a pro zatížení do 1,5 kPa.</t>
  </si>
  <si>
    <t>713552151R00</t>
  </si>
  <si>
    <t>Protipožární kabelové přepážky Protipožární trubní ucpávky EI 120, do D 108 mm, strop, Výrobek izolační pro budovy z minerální vlny (MW) tvar: deska; použití: podlahy; tloušťka d = 30,0 mm; hrana: rovná; OH = 100 kg/m3; lambda = 0,035...</t>
  </si>
  <si>
    <t>Poznámka k položce:_x000D_
Otvor se utěsní minerální vlnou. Prostup i potrubí před a za prostupem je natřeno protipožární stěrkou. Cena obsahuje dodávku požární minerální vlny a požární stěrky._x000D_
Včetně pomocného lešení o výšce podlahy do 1900 mm a pro zatížení do 1,5 kPa.</t>
  </si>
  <si>
    <t>998715101R00</t>
  </si>
  <si>
    <t>Přesun hmot pro izolace proti chemickým vlivům v objektech výšky do 6 m</t>
  </si>
  <si>
    <t>Poznámka k položce:_x000D_
50 m vodorovně, měřeno od těžiště půdorysné plochy skládky do těžiště půdorysné plochy objektu</t>
  </si>
  <si>
    <t>Vnitřní kanalizace</t>
  </si>
  <si>
    <t>721140916R00</t>
  </si>
  <si>
    <t>Opravy odpadního potrubí litinového propojení dosavadního potrubí , DN 125</t>
  </si>
  <si>
    <t>721151308R00</t>
  </si>
  <si>
    <t>Potrubí s vysokým útlumem zvuku - dešťové PE-S2 - vysokohustotní polyetylén s příměsí minerálních vláken, vnější průměr D 110 mm, tloušťka stěny 6,0 mm, DN 100</t>
  </si>
  <si>
    <t>Poznámka k položce:_x000D_
včetně tvarovek, objímek a vložek pro tlumení hluku, popř. elektrospojek. Bez zednických výpomocí.</t>
  </si>
  <si>
    <t>721151310R00</t>
  </si>
  <si>
    <t>Potrubí s vysokým útlumem zvuku - dešťové PE-S2 - vysokohustotní polyetylén s příměsí minerálních vláken, vnější průměr D 135 mm, tloušťka stěny 6,0 mm, DN 125</t>
  </si>
  <si>
    <t>721178114R00</t>
  </si>
  <si>
    <t>Potrubí s vysokým útlumem zvuku - svislé třívrstvé - vnější vrstva z kopolymeru PP, střední vrstva z PP zesílená minerálními látkami, vnitřní vrstva z kopolymeru PP, vnější průměr D 75 mm, tloušťka stěny 2,6 mm, DN 70</t>
  </si>
  <si>
    <t>721178116R00</t>
  </si>
  <si>
    <t>Potrubí s vysokým útlumem zvuku - svislé třívrstvé - vnější vrstva z kopolymeru PP, střední vrstva z PP zesílená minerálními látkami, vnitřní vrstva z kopolymeru PP, vnější průměr D 110 mm, tloušťka stěny 3,6 mm, DN 100</t>
  </si>
  <si>
    <t>721178117R00</t>
  </si>
  <si>
    <t>Potrubí s vysokým útlumem zvuku - svislé třívrstvé - vnější vrstva z kopolymeru PP, střední vrstva z PP zesílená minerálními látkami, vnitřní vrstva z kopolymeru PP, vnější průměr D 125 mm, tloušťka stěny 4,2 mm, DN 125</t>
  </si>
  <si>
    <t>721178126R00</t>
  </si>
  <si>
    <t>Čistící kus pro potrubí s vysokým útlumem zvuku třívrstvé - vnější vrstva z kopolymeru PP, střední vrstva z PP zesílená minerálními látkami, vnitřní vrstva z kopolymeru PP, vnější průměr D 110 mm, DN 100, včetně dodávky materiálu</t>
  </si>
  <si>
    <t>721178127R00</t>
  </si>
  <si>
    <t>Čistící kus pro potrubí s vysokým útlumem zvuku třívrstvé - vnější vrstva z kopolymeru PP, střední vrstva z PP zesílená minerálními látkami, vnitřní vrstva z kopolymeru PP, vnější průměr D 125 mm, DN 125, včetně dodávky materiálu</t>
  </si>
  <si>
    <t>721176102R00</t>
  </si>
  <si>
    <t>Potrubí HT připojovací vnější průměr D 40 mm, tloušťka stěny 1,8 mm, DN 40</t>
  </si>
  <si>
    <t>Poznámka k položce:_x000D_
včetně tvarovek, objímek. Bez zednických výpomocí._x000D_
Potrubí včetně tvarovek. Bez zednických výpomocí.</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</si>
  <si>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</si>
  <si>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</si>
  <si>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</si>
  <si>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</si>
  <si>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</si>
  <si>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</si>
  <si>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</si>
  <si>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</si>
  <si>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</si>
  <si>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</si>
  <si>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</si>
  <si>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</si>
  <si>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721194104R00</t>
  </si>
  <si>
    <t>Zřízení přípojek na potrubí D 40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</si>
  <si>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</si>
  <si>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</si>
  <si>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</si>
  <si>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</si>
  <si>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</si>
  <si>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</si>
  <si>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</si>
  <si>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721234104RT1</t>
  </si>
  <si>
    <t>Střešní vtoky z PP se svislým odtokem s továrně připojeným živičným izolačním pásem, s elektrickým ohřevem (10-30W, 230V), D 75, 110, 125 mm, včetně dodávky materiálu</t>
  </si>
  <si>
    <t>721273200RT2</t>
  </si>
  <si>
    <t>Ventilační hlavice D 75 mm, souprava z PP, včetně dodávky materiálu, Hlavice ventilační pro vnitřní kanalizaci</t>
  </si>
  <si>
    <t>721273200RT3</t>
  </si>
  <si>
    <t>Ventilační hlavice D 110 mm, souprava z PP, Hlavice ventilační pro vnitřní kanalizaci</t>
  </si>
  <si>
    <t>721290111R00</t>
  </si>
  <si>
    <t>Zkouška těsnosti kanalizace v objektech vodou, DN 125</t>
  </si>
  <si>
    <t>Poznámka k položce:_x000D_
60+10+20+5+32+5+5+5+20+95</t>
  </si>
  <si>
    <t>721290112R00</t>
  </si>
  <si>
    <t>Zkouška těsnosti kanalizace v objektech vodou, DN 200</t>
  </si>
  <si>
    <t>Poznámka k položce:_x000D_
10+80</t>
  </si>
  <si>
    <t>725334301R00</t>
  </si>
  <si>
    <t>Nálevka se sifonem PP DN 32</t>
  </si>
  <si>
    <t>Poznámka k položce:_x000D_
rozměry: 78x55 mm, výška 100 mm</t>
  </si>
  <si>
    <t>721001R</t>
  </si>
  <si>
    <t>Tuhá tepelná izolace ze skelné vlny</t>
  </si>
  <si>
    <t>Vlastní</t>
  </si>
  <si>
    <t>721182015146</t>
  </si>
  <si>
    <t>Izolace proti rošení kaučuk tl. 6 mm</t>
  </si>
  <si>
    <t>998721101R00</t>
  </si>
  <si>
    <t>Přesun hmot pro vnitřní kanalizaci v objektech výšky do 6 m</t>
  </si>
  <si>
    <t>722</t>
  </si>
  <si>
    <t>Vnitřní vodovod</t>
  </si>
  <si>
    <t>388996141R00</t>
  </si>
  <si>
    <t>Trubky tělesa trubkového kabelovodu chránička kabelu z HDPE, DN do 110 mm, v otevřeném výkopu</t>
  </si>
  <si>
    <t>Poznámka k položce:_x000D_
Včetně spojek.</t>
  </si>
  <si>
    <t>722130234R00</t>
  </si>
  <si>
    <t>Potrubí z ocelových trubek závitových pozinkovaných DN 32, svařovaných 11 343,  , včetně dodávky materiálu</t>
  </si>
  <si>
    <t>Poznámka k položce:_x000D_
Potrubí včetně tvarovek a zednických výpomocí.</t>
  </si>
  <si>
    <t>722130235R00</t>
  </si>
  <si>
    <t>Potrubí z ocelových trubek závitových pozinkovaných DN 40, svařovaných 11 343,  , včetně dodávky materiálu</t>
  </si>
  <si>
    <t>722130236R00</t>
  </si>
  <si>
    <t>Potrubí z ocelových trubek závitových pozinkovaných DN 50, svařovaných 11 343,  , včetně dodávky materiálu</t>
  </si>
  <si>
    <t>722171216R00</t>
  </si>
  <si>
    <t>Potrubí z plastických hmot polyetylenové potrubí PE-HD, D 63 mm, s 5,8 mm, PN 10, svěrné spojky, včetně zednických výpomocí</t>
  </si>
  <si>
    <t>Poznámka k položce:_x000D_
včetně tvarovek, bez zednických výpomocí_x000D_
Potrubí včetně tvarovek, rozebiratelných svěrných spojek a zednických výpomocí._x000D_
Včetně pomocného lešení o výšce podlahy do 1900 mm a pro zatížení do 1,5 kPa.</t>
  </si>
  <si>
    <t>722178113R00</t>
  </si>
  <si>
    <t>Potrubí vícevrstvé z polyetylénu, hliníkové vrstvy a polyetylénu PEX/AL/PEX, D 20 mm, s 2,0 mm, PN 10, lisovaný spoj s mosaznými tvarovkami</t>
  </si>
  <si>
    <t>Poznámka k položce:_x000D_
včetně tvarovek, bez zednických výpomocí,_x000D_
Včetně pomocného lešení o výšce podlahy do 1900 mm a pro zatížení do 1,5 kPa._x000D_
SV : 115_x000D_
TV : 20_x000D_
C : 35</t>
  </si>
  <si>
    <t>722178114R00</t>
  </si>
  <si>
    <t>Potrubí vícevrstvé z polyetylénu, hliníkové vrstvy a polyetylénu PEX/AL/PEX, D 26 mm, s 3,0 mm, PN 10, lisovaný spoj s mosaznými tvarovkami</t>
  </si>
  <si>
    <t>Poznámka k položce:_x000D_
včetně tvarovek, bez zednických výpomocí,_x000D_
Včetně pomocného lešení o výšce podlahy do 1900 mm a pro zatížení do 1,5 kPa._x000D_
SV : 20</t>
  </si>
  <si>
    <t>722178115R00</t>
  </si>
  <si>
    <t>Potrubí vícevrstvé z polyetylénu, hliníkové vrstvy a polyetylénu PEX/AL/PEX, D 32 mm, s 3,0 mm, PN 10, lisovaný spoj s mosaznými tvarovkami</t>
  </si>
  <si>
    <t>Poznámka k položce:_x000D_
včetně tvarovek, bez zednických výpomocí,_x000D_
Včetně pomocného lešení o výšce podlahy do 1900 mm a pro zatížení do 1,5 kPa._x000D_
SV : 5_x000D_
TV : 5</t>
  </si>
  <si>
    <t>722178116R00</t>
  </si>
  <si>
    <t>Potrubí vícevrstvé z polyetylénu, hliníkové vrstvy a polyetylénu PEX/AL/PEX, D 40 mm, s 3,5 mm, PN 10, lisovaný spoj s mosaznými tvarovkami</t>
  </si>
  <si>
    <t>Poznámka k položce:_x000D_
včetně tvarovek, bez zednických výpomocí,_x000D_
Včetně pomocného lešení o výšce podlahy do 1900 mm a pro zatížení do 1,5 kPa._x000D_
SV : 25_x000D_
TV : 25</t>
  </si>
  <si>
    <t>722178117R00</t>
  </si>
  <si>
    <t>Potrubí vícevrstvé z polyetylénu, hliníkové vrstvy a polyetylénu PEX/AL/PEX, D 50 mm, s 4,0 mm, PN 10, lisovaný spoj s mosaznými tvarovkami</t>
  </si>
  <si>
    <t>Poznámka k položce:_x000D_
včetně tvarovek, bez zednických výpomocí,_x000D_
Včetně pomocného lešení o výšce podlahy do 1900 mm a pro zatížení do 1,5 kPa._x000D_
SV : 30_x000D_
TV : 10</t>
  </si>
  <si>
    <t>722178118R00</t>
  </si>
  <si>
    <t>Potrubí vícevrstvé z polyetylénu, hliníkové vrstvy a polyetylénu PEX/AL/PEX, D 63 mm, s 4,5 mm, PN 10, lisovaný spoj s mosaznými tvarovkami</t>
  </si>
  <si>
    <t>Poznámka k položce:_x000D_
včetně tvarovek, bez zednických výpomocí,_x000D_
Včetně pomocného lešení o výšce podlahy do 1900 mm a pro zatížení do 1,5 kPa._x000D_
SV : 40</t>
  </si>
  <si>
    <t>722181213RT9</t>
  </si>
  <si>
    <t>Izolace vodovodního potrubí návleková z trubic z pěnového polyetylenu, tloušťka stěny 13 mm, d 28 mm</t>
  </si>
  <si>
    <t>Poznámka k položce:_x000D_
V položce je kalkulována dodávka izolační trubice, spon a lepicí pásky.</t>
  </si>
  <si>
    <t>722181213RU1</t>
  </si>
  <si>
    <t>Izolace vodovodního potrubí návleková z trubic z pěnového polyetylenu, tloušťka stěny 13 mm, d 32 mm</t>
  </si>
  <si>
    <t>722181213RU2</t>
  </si>
  <si>
    <t>Izolace vodovodního potrubí návleková z trubic z pěnového polyetylenu, tloušťka stěny 13 mm, d 35 mm</t>
  </si>
  <si>
    <t>722181213RV9</t>
  </si>
  <si>
    <t>Izolace vodovodního potrubí návleková z trubic z pěnového polyetylenu, tloušťka stěny 13 mm, d 40 mm</t>
  </si>
  <si>
    <t>722181213RW2</t>
  </si>
  <si>
    <t>Izolace vodovodního potrubí návleková z trubic z pěnového polyetylenu, tloušťka stěny 13 mm, d 45 mm</t>
  </si>
  <si>
    <t>722181213RW6</t>
  </si>
  <si>
    <t>Izolace vodovodního potrubí návleková z trubic z pěnového polyetylenu, tloušťka stěny 13 mm, d 50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</si>
  <si>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</si>
  <si>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</si>
  <si>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</si>
  <si>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</si>
  <si>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722181213RZ6</t>
  </si>
  <si>
    <t>Izolace vodovodního potrubí návleková z trubic z pěnového polyetylenu, tloušťka stěny 13 mm, d 20 mm</t>
  </si>
  <si>
    <t>722182001RT2</t>
  </si>
  <si>
    <t>Montáž tepelné izolace potrubí samolepicí spoj a příčné stažení páskou, do DN 25</t>
  </si>
  <si>
    <t>722182004RT2</t>
  </si>
  <si>
    <t>Montáž tepelné izolace potrubí samolepicí spoj a příčné stažení páskou, přes DN 25 do DN 40</t>
  </si>
  <si>
    <t>Poznámka k položce:_x000D_
5+25</t>
  </si>
  <si>
    <t>722182006RT2</t>
  </si>
  <si>
    <t>Montáž tepelné izolace potrubí samolepicí spoj a příčné stažení páskou, přes DN 40 do DN 80</t>
  </si>
  <si>
    <t>722190401R00</t>
  </si>
  <si>
    <t>Vyvedení a upevnění výpustek DN 15</t>
  </si>
  <si>
    <t>722190402R00</t>
  </si>
  <si>
    <t>Vyvedení a upevnění výpustek DN 20</t>
  </si>
  <si>
    <t>722190403R00</t>
  </si>
  <si>
    <t>Vyvedení a upevnění výpustek DN 25</t>
  </si>
  <si>
    <t>722221123R00</t>
  </si>
  <si>
    <t>Kohout kulový, výtokový (zahradní), vnější závit, mosazný, DN 20 x 25, PN 15, včetně dodávky materiálu</t>
  </si>
  <si>
    <t>722224111R00</t>
  </si>
  <si>
    <t>Kohout kulový, vypouštěcí a napouštěcí, vnější závit, mosazný, DN 15, PN 10, včetně dodávky materiálu</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</si>
  <si>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</si>
  <si>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</si>
  <si>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</si>
  <si>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</si>
  <si>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</si>
  <si>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</si>
  <si>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</si>
  <si>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</si>
  <si>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</si>
  <si>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</si>
  <si>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</si>
  <si>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</si>
  <si>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</si>
  <si>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</si>
  <si>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722237131R00</t>
  </si>
  <si>
    <t>Kohout kulový s vypouštěním, mosazný, vnitřní-vnitřní závit, DN 15, PN 42, včetně dodávky materiálu</t>
  </si>
  <si>
    <t>722236516R00</t>
  </si>
  <si>
    <t>Filtr vodovodní, mosazný, vnitřní-vnitřní závit , DN 50, PN 10, včetně dodávky materiálu</t>
  </si>
  <si>
    <t>722236521R00</t>
  </si>
  <si>
    <t>Filtr vodovodní, mosazný, vnitřní-vnitřní závit , DN 15, PN 16, včetně dodávky materiálu</t>
  </si>
  <si>
    <t>722237661R00</t>
  </si>
  <si>
    <t>Klapka vodovodní, zpětná, vodorovná, mosazná, vnitřní-vnitřní závit, DN 15, PN 16, včetně dodávky materiálu</t>
  </si>
  <si>
    <t>722237665R00</t>
  </si>
  <si>
    <t>Klapka vodovodní, zpětná, vodorovná, mosazná, vnitřní-vnitřní závit, DN 40, PN 12, včetně dodávky materiálu</t>
  </si>
  <si>
    <t>722237666R00</t>
  </si>
  <si>
    <t>Klapka vodovodní, zpětná, vodorovná, mosazná, vnitřní-vnitřní závit, DN 50, PN 12, včetně dodávky materiálu</t>
  </si>
  <si>
    <t>722239101R00</t>
  </si>
  <si>
    <t>Montáž armatury závitové se dvěma závity G 1/2"</t>
  </si>
  <si>
    <t>722254201RT3</t>
  </si>
  <si>
    <t>Požární příslušenství hydrantový systém D 25, box s plnými dveřmi, stálotvará hadice, průměr 25/30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</si>
  <si>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</si>
  <si>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</si>
  <si>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</si>
  <si>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</si>
  <si>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</si>
  <si>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</si>
  <si>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722268616R00</t>
  </si>
  <si>
    <t>Vodoměrná sestava s ventilem a ventilem s vypouštěním a zpětnou klapkou včetně šroubení, včetně držáku, DN 50-50, včetně dodávky materiálu</t>
  </si>
  <si>
    <t>722280106R00</t>
  </si>
  <si>
    <t>Tlakové zkoušky vodovodního potrubí do DN 32</t>
  </si>
  <si>
    <t>Poznámka k položce:_x000D_
Včetně dodávky vody, uzavření a zabezpečení konců potrubí._x000D_
170+20+10</t>
  </si>
  <si>
    <t>722280107R00</t>
  </si>
  <si>
    <t>Tlakové zkoušky vodovodního potrubí přes DN 32 do DN 40</t>
  </si>
  <si>
    <t>Poznámka k položce:_x000D_
Včetně dodávky vody, uzavření a zabezpečení konců potrubí.</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</si>
  <si>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</si>
  <si>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</si>
  <si>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</si>
  <si>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</si>
  <si>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</si>
  <si>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</si>
  <si>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Poznámka k položce:_x000D_
Včetně dodávky vody, uzavření a zabezpečení konců potrubí._x000D_
35+40+10</t>
  </si>
  <si>
    <t>722290234R00</t>
  </si>
  <si>
    <t>Proplach a dezinfekce vodovodního potrubí do DN 80</t>
  </si>
  <si>
    <t>Poznámka k položce:_x000D_
Včetně dodání desinfekčního prostředku._x000D_
200+50+40+47+85</t>
  </si>
  <si>
    <t>72223762R001</t>
  </si>
  <si>
    <t>Oddělovač potrubí EA DN50</t>
  </si>
  <si>
    <t>72223762R002</t>
  </si>
  <si>
    <t>Oddělovač potrubí BA DN40</t>
  </si>
  <si>
    <t>5513805001R</t>
  </si>
  <si>
    <t>ventil regulační, do cirkulace, pro TUV; šikmý; kvs 0,45; DN 15 mm; vnitřní závit</t>
  </si>
  <si>
    <t>631433101R</t>
  </si>
  <si>
    <t>pouzdro potrubní minerální vlákno; povrchová úprava Al fólie; vnitřní průměr 22,0 mm; tl. izolace 25,0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</si>
  <si>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</si>
  <si>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</si>
  <si>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</si>
  <si>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</si>
  <si>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631433406R</t>
  </si>
  <si>
    <t>pouzdro potrubní minerální vlákno; povrchová úprava Al fólie; vnitřní průměr 54,0 mm; tl. izolace 50,0 mm; provozní teplota  do 200 °C; tepelná vodivost (10°C) 0,0330 W/mK; tepelná vodivost (40°C) 0,037 W/mK; tepelná vodivost (50°C) 0,039 W/mK</t>
  </si>
  <si>
    <t>998722101R00</t>
  </si>
  <si>
    <t>Přesun hmot pro vnitřní vodovod v objektech výšky do 6 m</t>
  </si>
  <si>
    <t>Poznámka k položce:_x000D_
vodorovně do 50 m</t>
  </si>
  <si>
    <t>724</t>
  </si>
  <si>
    <t>Strojní vybavení</t>
  </si>
  <si>
    <t>724231125R00</t>
  </si>
  <si>
    <t>Příslušenství domovních vodáren měřící  manometr (tlakoměr)  vodotěsný  B 3382 V, D100</t>
  </si>
  <si>
    <t>725539108R00</t>
  </si>
  <si>
    <t>Montáž zásobníku elektrického akumulačního do 1200 l</t>
  </si>
  <si>
    <t>732339101R00</t>
  </si>
  <si>
    <t>Nádoby expanzní tlakové Montáž nádob expanzních tlakových o obsahu 12 l</t>
  </si>
  <si>
    <t>732429111R00</t>
  </si>
  <si>
    <t>Čerpadla teplovodní Montáž čerpadel teplovodních oběhových spirálních DN 25</t>
  </si>
  <si>
    <t>734134723R00</t>
  </si>
  <si>
    <t>Ventil pojistný přírubový pružinový nárožní P16-217-540 II, DN 40, včetně dodávky materiálu</t>
  </si>
  <si>
    <t>Poznámka k položce:_x000D_
nízkozdvižný</t>
  </si>
  <si>
    <t>7240001R</t>
  </si>
  <si>
    <t>Osazení změkčovače</t>
  </si>
  <si>
    <t>72439910R001</t>
  </si>
  <si>
    <t>Úpravna vody - dávkování chlordioxidu na SV</t>
  </si>
  <si>
    <t>4261097518R</t>
  </si>
  <si>
    <t>čerpadlo mokroběžné oběhové se závitovým připojením; synchronní elektronicky komutovaný motor (ECM) odolný p; použití pro otopné systémy, v průmyslu, pro klimatizační soustavy</t>
  </si>
  <si>
    <t>Poznámka k položce:_x000D_
čerpadlo mokroběžné oběhové se závitovým připojením; synchronní elektronicky komutovaný motor (ECM) odolný p; použití pro otopné systémy, v průmyslu, pro klimatizační soustavy; druh čerpané kapaliny topná voda, voda/glykol; připojení Rp 1; jmenovitý připojovací průměr DN 25 mm; H max 6 m; teplota čerpané kapaliny 2 až 110 °C; stav.délka l = 180 mm; napájecí napětí 230 V; mazání ložisek čerpanou kapalinou</t>
  </si>
  <si>
    <t>43632R001</t>
  </si>
  <si>
    <t>Úpravna vody - změkčovač na SV</t>
  </si>
  <si>
    <t>4843875352R</t>
  </si>
  <si>
    <t>ohřívač vody zásobníkový nepřímotopný stacionární, s boční přírubou; ohřev výkonným 1 nebo 2 výměníky pro TUV  z externího zdroje; objem 250 l; výška 1 536 mm; pr. 584 mm; teplosměn.plocha 1,45 m2; doba ohřevu výměníkem z 10°C na 60 °C 28 min</t>
  </si>
  <si>
    <t>48466602R</t>
  </si>
  <si>
    <t>nádrž tlaková vertikální s pryžovým vakem, neprůtočná, bez uzavírací a vypouštěcí armatury; pro soustavy TUV; objem 12 l; d nádrže 280 mm; uložení: stojatý; přetlak plynu 4,0 bar; prac. tlak do 10 bar; prac. látka plyn; prac. teplota do 70 °C</t>
  </si>
  <si>
    <t>Poznámka k položce:_x000D_
nádrž tlaková vertikální s pryžovým vakem, neprůtočná, bez uzavírací a vypouštěcí armatury; pro soustavy TUV; objem 12 l; d nádrže 280 mm; uložení: stojatý; přetlak plynu 4,0 bar; prac. tlak do 10 bar; prac. látka plyn; prac. teplota do 70 °C; připojení G 3/4"; barva modrá</t>
  </si>
  <si>
    <t>90001396906T</t>
  </si>
  <si>
    <t>Nádoba příslušenství Reflex flowjet-průtoč.armatura 3/4"</t>
  </si>
  <si>
    <t>KS</t>
  </si>
  <si>
    <t>Poznámka k položce:_x000D_
7610300_x000D_
25757156</t>
  </si>
  <si>
    <t>998724101R00</t>
  </si>
  <si>
    <t>Přesun hmot pro strojní vybavení v objektech výšky do 6 m</t>
  </si>
  <si>
    <t>Zařizovací předměty</t>
  </si>
  <si>
    <t>725119306R00</t>
  </si>
  <si>
    <t>Klozetové mísy montáž  závěsné</t>
  </si>
  <si>
    <t>725219401R00</t>
  </si>
  <si>
    <t>Umyvadlo montáž na šrouby do zdiva</t>
  </si>
  <si>
    <t>Poznámka k položce:_x000D_
Včetně dodání zápachové uzávěrky.</t>
  </si>
  <si>
    <t>725319101R00</t>
  </si>
  <si>
    <t>Montáž dřezu jednoduchého</t>
  </si>
  <si>
    <t>Poznámka k položce:_x000D_
Dřez není dodávkou ZTI : 1</t>
  </si>
  <si>
    <t>725814103R00</t>
  </si>
  <si>
    <t>Ventil  rohový, mosazný, bez matky, DN 15 x DN 10, včetně dodávky materiálu</t>
  </si>
  <si>
    <t>725829301R00</t>
  </si>
  <si>
    <t>Montáž baterií umyvadlových a dřezových umyvadlové a dřezové stojánkové</t>
  </si>
  <si>
    <t>725980121R00</t>
  </si>
  <si>
    <t>Dvířka z plastu, 150 x 150 mm, včetně dodávky materiálu</t>
  </si>
  <si>
    <t>725989101R00</t>
  </si>
  <si>
    <t>Dvířka Montáž dvířek kovových i plastových</t>
  </si>
  <si>
    <t>2834905DV</t>
  </si>
  <si>
    <t>Revizní dvířka do sádrokartonu – pod obklad 200/200mm</t>
  </si>
  <si>
    <t>2834906DV</t>
  </si>
  <si>
    <t>Revizní dvířka do sádrokartonu – pod obklad 400/400mm</t>
  </si>
  <si>
    <t>551450004R</t>
  </si>
  <si>
    <t>baterie umyvadlová směšovací; stojánková; ovládání pákové, s otevíráním odpadu; povrch chrom; v. výtoku 45 mm</t>
  </si>
  <si>
    <t>551674068R</t>
  </si>
  <si>
    <t>sedátko klozetové s poklopem; plast; antibakteriální; bílé; úchyty ocelové; šířka = 365,0 mm; délka = 405,0 mm; rozteč = 155 mm</t>
  </si>
  <si>
    <t>64214361R</t>
  </si>
  <si>
    <t>umyvadlo š = 600 mm; hl. 490 mm; diturvit; s otvorem pro baterii; uprostřed; s přepadem; bílá; uchycení šrouby</t>
  </si>
  <si>
    <t>64221370R</t>
  </si>
  <si>
    <t>umývátko š = 450 mm; hl. 370 mm; diturvit; s otvorem pro baterii; uprostřed; bílá</t>
  </si>
  <si>
    <t>64240062R</t>
  </si>
  <si>
    <t>mísa klozetová diturvit závěsná; h = 360 mm; š = 360 mm; hl. 530 mm; splach. hluboké; sedátko s poklopem; bílá</t>
  </si>
  <si>
    <t>998725101R00</t>
  </si>
  <si>
    <t>Přesun hmot pro zařizovací předměty v objektech výšky do 6 m</t>
  </si>
  <si>
    <t>726</t>
  </si>
  <si>
    <t>Předstěnové systémy</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</si>
  <si>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</si>
  <si>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t>
  </si>
  <si>
    <t>Poznámka k položce:_x000D_
Včetně dodávky a připevnění montážního prvku vč. napojení na kanalizační popř. vodovodní potrubí.</t>
  </si>
  <si>
    <t>551070101R</t>
  </si>
  <si>
    <t>tlačítko ovládací plastové; ovládací síla do 20,0 N; dvoučinné mechanické splachování 3 l/6 l; 247x165x17,5 mm; barva bílá</t>
  </si>
  <si>
    <t>998726121R00</t>
  </si>
  <si>
    <t>Přesun hmot pro předstěnové systémy v objektech výšky do 6 m</t>
  </si>
  <si>
    <t>767885001R00</t>
  </si>
  <si>
    <t>Žlab podpůrný pozinkovaný, pro vedení plastového potrubí, D 20 mm</t>
  </si>
  <si>
    <t>Poznámka k položce:_x000D_
Položky neobsahují montáž objímek a konzol.</t>
  </si>
  <si>
    <t>767885003R00</t>
  </si>
  <si>
    <t>Žlab podpůrný pozinkovaný, pro vedení plastového potrubí, D 32 mm</t>
  </si>
  <si>
    <t>767885004R00</t>
  </si>
  <si>
    <t>Žlab podpůrný pozinkovaný, pro vedení plastového potrubí, D 40 mm</t>
  </si>
  <si>
    <t>767885005R00</t>
  </si>
  <si>
    <t>Žlab podpůrný pozinkovaný, pro vedení plastového potrubí, D 50 mm</t>
  </si>
  <si>
    <t>767885006R00</t>
  </si>
  <si>
    <t>Žlab podpůrný pozinkovaný, pro vedení plastového potrubí, D 63 mm</t>
  </si>
  <si>
    <t>767995101R00</t>
  </si>
  <si>
    <t>Výroba a montáž atypických kovovových doplňků staveb hmotnosti do 5 kg</t>
  </si>
  <si>
    <t>Poznámka k položce:_x000D_
0,25kg/m : (95+1+23+6+4)*0,25</t>
  </si>
  <si>
    <t>55399994R</t>
  </si>
  <si>
    <t>výrobek kovový zámečnický, atypický</t>
  </si>
  <si>
    <t>998767101R00</t>
  </si>
  <si>
    <t>Přesun hmot pro kovové stavební doplňk. konstrukce v objektech výšky do 6 m</t>
  </si>
  <si>
    <t>Poznámka k položce:_x000D_
50 m vodorovně</t>
  </si>
  <si>
    <t>VN</t>
  </si>
  <si>
    <t>Vedlejší náklady</t>
  </si>
  <si>
    <t>005121 R</t>
  </si>
  <si>
    <t>Zařízení staveniště</t>
  </si>
  <si>
    <t>Soubor</t>
  </si>
  <si>
    <t>Poznámka k položce:_x000D_
Veškeré náklady spojené s vybudováním, provozem a odstraněním zařízení staveniště.</t>
  </si>
  <si>
    <t>005124010R</t>
  </si>
  <si>
    <t>Koordinační činnost</t>
  </si>
  <si>
    <t>Poznámka k položce:_x000D_
Koordinace stavebních a technologických dodávek stavby._x000D_
Koordinace s ostatními profesemi, napojení na venkovní areálové sítě : 1</t>
  </si>
  <si>
    <t xml:space="preserve">D.1.4.2 - Vzduchotechnika </t>
  </si>
  <si>
    <t>01 - Kotelna K2</t>
  </si>
  <si>
    <t>03 - Technologické chlazení</t>
  </si>
  <si>
    <t>06 - Zdroj chladu pro ZM</t>
  </si>
  <si>
    <t>09 - Chlazení MRI</t>
  </si>
  <si>
    <t>10 - Větrání místností s požadavkem na vlhkost vzduchu</t>
  </si>
  <si>
    <t>11 - Vytápění, chlazení a větrání prostor vyšetřovny MRI</t>
  </si>
  <si>
    <t>12 - Havarijní odvětrání MRI</t>
  </si>
  <si>
    <t>13 - Odfuk plynu MRI</t>
  </si>
  <si>
    <t>ON - Ostatní náklady</t>
  </si>
  <si>
    <t>Kotelna K2</t>
  </si>
  <si>
    <t>I01001</t>
  </si>
  <si>
    <t>Potubí VZT třídy SK.I.; vč. tvarovek (do 40%), montážního a kotvícího materiálu; 500x500 mm</t>
  </si>
  <si>
    <t>I01002</t>
  </si>
  <si>
    <t>Úprava stávajících výplní okeního otvoru kotelny K2 s plechy pro osazení VZT potrubí včetně zaměření; v součinosti s dodavatelem stavební části</t>
  </si>
  <si>
    <t>I01003</t>
  </si>
  <si>
    <t>Demontáž stávající VZT v kotelně K2; vč. ekologické likvidace; vč. kontroly před demontáží</t>
  </si>
  <si>
    <t>I01004</t>
  </si>
  <si>
    <t>Demontáž stávající VZT v místě rozšíření; vč. ekologické likvidace; vč. kontroly před demontáží</t>
  </si>
  <si>
    <t>I01005</t>
  </si>
  <si>
    <t>Zpětná montáž VZT jednotky obsluhující přípravu léčiv (čistý prostor) úprava potrubních rozvodů v místnosti, vyvedení potrubí do exteriéru (vč. materiálu)</t>
  </si>
  <si>
    <t>Poznámka k položce:_x000D_
vč. kontroly a zaměřením před montáží, vsoučinosti s objednatelem a dodavatelem stavební části</t>
  </si>
  <si>
    <t>I1.2.01</t>
  </si>
  <si>
    <t>Radiální ventilátor, potrubní, kovový; 230 V/50 Hz, do 550 W; vč. pružné spojky a krycí mříže d400 mm; 1100/2200 m3/h, do 300 Pa</t>
  </si>
  <si>
    <t>I1.3.01</t>
  </si>
  <si>
    <t>Regulační klapka čtyřhranná těsná, provedení se servopohonem 230 V se signalizací polohy; 500x500 mm</t>
  </si>
  <si>
    <t>I1.3.02</t>
  </si>
  <si>
    <t>Filtrační komora s vyměnitelnými filtry, min. G4; cca 500x500x190 mm</t>
  </si>
  <si>
    <t>I1.7.01</t>
  </si>
  <si>
    <t>Protidešťová žaluzie, pozink. plech, vč. montážního rámu a okapnice; čtyřhranná 500x500 mm</t>
  </si>
  <si>
    <t>I1.7.02a</t>
  </si>
  <si>
    <t>Protidešťová žaluzie, pozink. plech, vč. montážního rámu a okapnice; přetlaková; čtyřhranná 500x500 mm</t>
  </si>
  <si>
    <t>I1.7.02b</t>
  </si>
  <si>
    <t>Krycí mžížka; tahokov propustnost 75%; čtyřhranná 500x500 mm</t>
  </si>
  <si>
    <t>Technologické chlazení</t>
  </si>
  <si>
    <t>I03001</t>
  </si>
  <si>
    <t>Fasádní konzole, provedení dle instalované venkovní jednotky</t>
  </si>
  <si>
    <t>I03002</t>
  </si>
  <si>
    <t>Modbus brána</t>
  </si>
  <si>
    <t>I03003</t>
  </si>
  <si>
    <t>Měděné potrubí pro chladivové rozvody, 6,4 mm; s parotěsnou izolací vč. montížního a kotvícího materiálu</t>
  </si>
  <si>
    <t>I03004</t>
  </si>
  <si>
    <t>Měděné potrubí pro chladivové rozvody, 9,5 mm; s parotěsnou izolací vč. montížního a kotvícího materiálu</t>
  </si>
  <si>
    <t>I03005</t>
  </si>
  <si>
    <t>Chránička potrubí proti UV v exteriéru, UV odolný husí krk, vč. montáže</t>
  </si>
  <si>
    <t>I03006</t>
  </si>
  <si>
    <t>Silentblok, vnejší; max. zatížení do 40 kg</t>
  </si>
  <si>
    <t>I03007</t>
  </si>
  <si>
    <t>Revize chladiva</t>
  </si>
  <si>
    <t>I03008</t>
  </si>
  <si>
    <t>Evidenční kniha chladiv</t>
  </si>
  <si>
    <t>I03009</t>
  </si>
  <si>
    <t>Uvedení zařízení do provozu, zprovoznění technikem</t>
  </si>
  <si>
    <t>I03010</t>
  </si>
  <si>
    <t>Horizontáln přesun stávající provozované venkovní jednotky, přesun do 1,5 m vzdálenosti</t>
  </si>
  <si>
    <t>Poznámka k položce:_x000D_
vč. prodloužení rozvodu chladiva, napájení a komunikační kabeláže; vč. materiálu; vč. kontroly a zaměření před přesunem; 1 ks</t>
  </si>
  <si>
    <t>I03011</t>
  </si>
  <si>
    <t>Demontáž venkovních jednotek v místě krčku; vč. kontroly a zaměřením před demontáží</t>
  </si>
  <si>
    <t>Poznámka k položce:_x000D_
uložení do skladových prostor objednatele; v součinnosti s objednatelem; 1 ks</t>
  </si>
  <si>
    <t>I03012</t>
  </si>
  <si>
    <t>Demontáž venkovních jednotek v místě krčku; vč. kontroly a zaměřením před demontáží vč. ekologické likvidace; v součinnosti s objednatelem; 3 ks</t>
  </si>
  <si>
    <t>I3.9.01</t>
  </si>
  <si>
    <t>Venkovní jednotka chlazení, split systém, chladivo R32; výkon 3,5 kWch; 230 V/50 Hz cca 1,2 kWe pro systém do 20 m rozvodu potrubí</t>
  </si>
  <si>
    <t>I3.9.02</t>
  </si>
  <si>
    <t>Vnítřní jednotka chlazení, split systém, chladivo R32; výkon 3,5 kWch, vč. dálkového IR ovladače</t>
  </si>
  <si>
    <t>Zdroj chladu pro ZM</t>
  </si>
  <si>
    <t>I06001</t>
  </si>
  <si>
    <t>I06002</t>
  </si>
  <si>
    <t>Oběhové čerpadlo primár, 11,5 m3/h, výtlak 15,5 m; 400 V/50 Hz 750 W</t>
  </si>
  <si>
    <t>I06003</t>
  </si>
  <si>
    <t>Trojcestný ventil, přírubový, DN50, Kvs=40, vč. servopohonu 24 V 0-10V</t>
  </si>
  <si>
    <t>I06004</t>
  </si>
  <si>
    <t>Expanzní nádoba, tlaková membránová pro chlazení, PN6; 50 l</t>
  </si>
  <si>
    <t>I06005</t>
  </si>
  <si>
    <t>Pojistný ventil pot=5,5 bar, DN20/25</t>
  </si>
  <si>
    <t>I06006</t>
  </si>
  <si>
    <t>Akumulační nádoba na chladnou vodu; min. PN6; 1000 l; vč. výstoje (odvzdušnění, vypouštění), revizního otvoru a zaslepení nepoužitých hrdel</t>
  </si>
  <si>
    <t>I06007</t>
  </si>
  <si>
    <t>Izolace akumulační nádoby, synetický kaučuk tl. 50 mm</t>
  </si>
  <si>
    <t>I06008</t>
  </si>
  <si>
    <t>Oběhové čerpadlo sekundár, 11,5 m3/h, výtlak 9 m; 230 V/50 Hz 500 W</t>
  </si>
  <si>
    <t>I06009</t>
  </si>
  <si>
    <t>Kombinovaný rozdělovač/sběrač chladu, PN6; modul do výkonu 200 kW; přívod 2x DN65, výstupy DN 20, DN65 a DN65; vč. návarku na teploměr a manometr, vypouštění, nožek a výrobní dokumentace zařízení</t>
  </si>
  <si>
    <t>I06010</t>
  </si>
  <si>
    <t>Automatický systém doplňování glykolové směsi s 400 l zásobníkem (ruční míchání a a plnění nádoby), vlastní řídící systém; vč. nádoby na glykolovou směs 400 l</t>
  </si>
  <si>
    <t>Poznámka k položce:_x000D_
detailní řešení dle požadavků dodaného vodou chlazeného kondenzátoru</t>
  </si>
  <si>
    <t>I06011</t>
  </si>
  <si>
    <t>Automatická úpravna vody (změkčovací) s automatickým doplňováním vody a potrubním oddělovačem; 230 V</t>
  </si>
  <si>
    <t>I06012</t>
  </si>
  <si>
    <t>Kulový kohout DN20</t>
  </si>
  <si>
    <t>I06013</t>
  </si>
  <si>
    <t>Uzavírací klapka mezipřírubová DN65</t>
  </si>
  <si>
    <t>I06014</t>
  </si>
  <si>
    <t>Pružný kompenzátor přírubový DN65</t>
  </si>
  <si>
    <t>I06015</t>
  </si>
  <si>
    <t>Filtr přírubový DN65</t>
  </si>
  <si>
    <t>I06016</t>
  </si>
  <si>
    <t>Zpětná klapka DN65</t>
  </si>
  <si>
    <t>I06017</t>
  </si>
  <si>
    <t>Vyvažovací ventil, přírubový, DN65, s měřícími ventilky</t>
  </si>
  <si>
    <t>I06018</t>
  </si>
  <si>
    <t>Vyvažovací ventil, závitový, DN50, s měřícími ventilky</t>
  </si>
  <si>
    <t>I06019</t>
  </si>
  <si>
    <t>Odvzdušňovací ventil automatický DN15</t>
  </si>
  <si>
    <t>I06020</t>
  </si>
  <si>
    <t>Teploměr -30 - +50°C; délka stonku do 160 mm, vč. teploměrové jímky</t>
  </si>
  <si>
    <t>I06021</t>
  </si>
  <si>
    <t>Tlakoměr deformační, 0-6 bar, včetně kondenzační smyčky, kulového kohoutu a montáže</t>
  </si>
  <si>
    <t>I06022</t>
  </si>
  <si>
    <t>Izolační pouzdro z minerální vlny, tl. 50 mm, vnitřní průmer 76 mm</t>
  </si>
  <si>
    <t>I06023</t>
  </si>
  <si>
    <t>Izolační hadice ze syntetického kaučuku tl. 19 mm, vnitřní průměr 76 mm</t>
  </si>
  <si>
    <t>I6.1.01</t>
  </si>
  <si>
    <t>Vodou chlazený kondenzátor; 80 kWch; 400 V/50 Hz, 26 kWe; vlastní MaR (master/slave) s možností připojení na nadřazenou MaR; chladivo R410A; cca 560 kg</t>
  </si>
  <si>
    <t>I6.1.02</t>
  </si>
  <si>
    <t>Suchý chladič; max. výkon 106 kWch; voda+30% glykol na spádu 41/47°C, 400 V/50 Hz, 2,7 kWe čtyřventilátorový s EC motory; autonomní ovládání; cca 950 kg; vč. pryžových podložek</t>
  </si>
  <si>
    <t>733121112</t>
  </si>
  <si>
    <t>Potrubí hladké bezešvé nízkotlaké D 28 x 2,6 mm</t>
  </si>
  <si>
    <t>733121222</t>
  </si>
  <si>
    <t>Potrubí hladké bezešvé v kotelnách D 76 x 3,2 mm</t>
  </si>
  <si>
    <t>Chlazení MRI</t>
  </si>
  <si>
    <t>I09001</t>
  </si>
  <si>
    <t>Kulový kohout DN40</t>
  </si>
  <si>
    <t>I09002</t>
  </si>
  <si>
    <t>Oběhové čerpadlo větve MRI, 10,75 m3/h, výtlak 9,5 m; 230 V/50 Hz, do 500 W</t>
  </si>
  <si>
    <t>I09003</t>
  </si>
  <si>
    <t>I09004</t>
  </si>
  <si>
    <t>I09005</t>
  </si>
  <si>
    <t>I09006</t>
  </si>
  <si>
    <t>I09007</t>
  </si>
  <si>
    <t>I09008</t>
  </si>
  <si>
    <t>I09009</t>
  </si>
  <si>
    <t>Vypouštěcí kohut DN15</t>
  </si>
  <si>
    <t>I09010</t>
  </si>
  <si>
    <t>I09011</t>
  </si>
  <si>
    <t>I09012</t>
  </si>
  <si>
    <t>I09013</t>
  </si>
  <si>
    <t>I09014</t>
  </si>
  <si>
    <t>Izolační hadice ze syntetického kaučuku tl. 19 mm, vnitřní průměr 48 mm</t>
  </si>
  <si>
    <t>733121216</t>
  </si>
  <si>
    <t>Potrubí hladké bezešvé v kotelnách D 44,5 x 2,6 mm</t>
  </si>
  <si>
    <t>Větrání místností s požadavkem na vlhkost vzduchu</t>
  </si>
  <si>
    <t>I10.1.01</t>
  </si>
  <si>
    <t>VZT jednotka, interiérové provedení; rotační rekuperátor (82% t. a 59% v. účinnost); EC motory; 7440 m3/h min 350 Pa; filtrace M5, přívod + F7; teplovodní ohřev, vodní chlazení</t>
  </si>
  <si>
    <t>Poznámka k položce:_x000D_
vč. základní MaR; do 1,5 t</t>
  </si>
  <si>
    <t>I10.1.02</t>
  </si>
  <si>
    <t>Parní vyvíječ min. 45 kg/hod; 400 V/50 Hz, 38 kWe; vč. ditributoru páry do potrubí, montážního rámu výbavy a možnosti připojení do nadřazeného systému MaR</t>
  </si>
  <si>
    <t>I10.3.05</t>
  </si>
  <si>
    <t>Požární klapka čtyřhranná, se servopohonem 230 V (bez napětí zavřeno) s termoelektrickým aktivačním zařízením a koncovími spínači otevřeno / zavřeno; 710 x 500 mm</t>
  </si>
  <si>
    <t>I10.3.09</t>
  </si>
  <si>
    <t>Regulační klapka, čtyřhranná, těsná 500x315 mm četně servopohonu on-off, 230 V se signalizací polohy</t>
  </si>
  <si>
    <t>I10.6.01</t>
  </si>
  <si>
    <t>Kulisový tlumič; 5 kulis 100 mm vč. náběhových a odtokových hran; délka 1500 mm; 1000x500 mm</t>
  </si>
  <si>
    <t>I10.6.02</t>
  </si>
  <si>
    <t>I10.6.03</t>
  </si>
  <si>
    <t>Kulisový tlumič; 4 kulisy 100 mm vč. náběhových a odtokových hran; délka 2500 mm; 710x800 mm</t>
  </si>
  <si>
    <t>I10.6.04</t>
  </si>
  <si>
    <t>I10.7.01</t>
  </si>
  <si>
    <t>Šikmý sací kus, 45°; pozink. plech, vč. sítě proti hmyzu; 1000x500 mm</t>
  </si>
  <si>
    <t>I10.7.02</t>
  </si>
  <si>
    <t>Šikmý výfukový kus, 45°; pozink. plech, vč. sítě proti hmyzu; 1000x500 mm</t>
  </si>
  <si>
    <t>I10001</t>
  </si>
  <si>
    <t>Regulační klapka, čtyřhranná, těsná; ruční; 710x500 mm</t>
  </si>
  <si>
    <t>I10002</t>
  </si>
  <si>
    <t>Regulační klapka, čtyřhranná, těsná; ruční; 630x315 mm</t>
  </si>
  <si>
    <t>I10003</t>
  </si>
  <si>
    <t>Regulační klapka, čtyřhranná, těsná; ruční; 500x315 mm</t>
  </si>
  <si>
    <t>I10004</t>
  </si>
  <si>
    <t>Regulační klapka, čtyřhranná, těsná; ruční; 500x250 mm</t>
  </si>
  <si>
    <t>I10005</t>
  </si>
  <si>
    <t>Regulační klapka, čtyřhranná, těsná; ruční; 400x250 mm</t>
  </si>
  <si>
    <t>I10006</t>
  </si>
  <si>
    <t>Regulační klapka, čtyřhranná, těsná; ruční; 400x200 mm</t>
  </si>
  <si>
    <t>I10007</t>
  </si>
  <si>
    <t>Regulační klapka, čtyřhranná, těsná; ruční; 250x200 mm</t>
  </si>
  <si>
    <t>I10008</t>
  </si>
  <si>
    <t>Regulační klapka,kruhová, těsná; ruční; d200 mm</t>
  </si>
  <si>
    <t>I10009</t>
  </si>
  <si>
    <t>Regulační klapka,kruhová, těsná; ruční; d160 mm</t>
  </si>
  <si>
    <t>I10010</t>
  </si>
  <si>
    <t>Regulační klapka,kruhová, těsná; ruční; d125 mm</t>
  </si>
  <si>
    <t>I10011</t>
  </si>
  <si>
    <t>Talířový ventil přívodní kovový; vč. montážního kroužku; d160 mm</t>
  </si>
  <si>
    <t>I10012</t>
  </si>
  <si>
    <t>Talířový ventil odvodní kovový; vč. montážního kroužku; d160 mm</t>
  </si>
  <si>
    <t>I10013</t>
  </si>
  <si>
    <t>Anemostat přívodní; do rastru 600x600 mm; velikost 600x24; vč. plenumboxu, připojení d250 mm vč. regulační klapky a rozrážecího plechu; provedení s kaučukovou izolací</t>
  </si>
  <si>
    <t>I10014</t>
  </si>
  <si>
    <t>Anemostat odvodní; do rastru 600x600 mm; velikost 600x24; vč. plenumboxu, připojení d250 mm vč. regulační klapky</t>
  </si>
  <si>
    <t>I10015</t>
  </si>
  <si>
    <t>Potubí VZT třídy SK.I.; vč. tvarovek (do 40%), montážního a kotvícího materiálu vodotěsné provedení spojů</t>
  </si>
  <si>
    <t>I10016</t>
  </si>
  <si>
    <t>Spiro potrubí, vč. tvarovek (do 40%), montážního a kotvícího materiálu; d125 mm</t>
  </si>
  <si>
    <t>I10017</t>
  </si>
  <si>
    <t>Spiro potrubí, vč. tvarovek (do 40%), montážního a kotvícího materiálu; d160 mm</t>
  </si>
  <si>
    <t>I10018</t>
  </si>
  <si>
    <t>Spiro potrubí, vč. tvarovek (do 40%), montážního a kotvícího materiálu; d200 mm</t>
  </si>
  <si>
    <t>I10019</t>
  </si>
  <si>
    <t>Flexi hadice, hluk tlumící, včetně parotěsné zábrany (proti kondenzaci v tlumící izolaci); d160 mm</t>
  </si>
  <si>
    <t>I10020</t>
  </si>
  <si>
    <t>Flexi hadice, hluk tlumící, včetně parotěsné zábrany (proti kondenzaci v tlumící izolaci); d250 mm</t>
  </si>
  <si>
    <t>I10021</t>
  </si>
  <si>
    <t>Kaučuková parotěsná izolace, tl. 19 mm; samolepící, vč. montážního materiálu</t>
  </si>
  <si>
    <t>I10022</t>
  </si>
  <si>
    <t>Tepelná izolace vzduchotechnická, minerální vata, tl. 40 mm, vč. montážního materiálu</t>
  </si>
  <si>
    <t>I10023</t>
  </si>
  <si>
    <t>Oplechování pozinkovaných plechem, 0,6 mm</t>
  </si>
  <si>
    <t>I10024</t>
  </si>
  <si>
    <t>Provizorní zaslepení odboček pro rozvody zhotovené v II.etapě; pozink. plech SK.I.</t>
  </si>
  <si>
    <t>I10025</t>
  </si>
  <si>
    <t>Instalace distributoru páry do potrubí, vč. utešnění</t>
  </si>
  <si>
    <t>Vytápění, chlazení a větrání prostor vyšetřovny MRI</t>
  </si>
  <si>
    <t>I11.5.01</t>
  </si>
  <si>
    <t>Cirkulační kanálová jednotka, vodní, vč. regulačního ventilu 24 V a komunikačního modulu 5 kWch (6/12 °C)</t>
  </si>
  <si>
    <t>I11001</t>
  </si>
  <si>
    <t>Pružná manžeta, rozměr dle dodané jednotky</t>
  </si>
  <si>
    <t>I11002</t>
  </si>
  <si>
    <t>I11003</t>
  </si>
  <si>
    <t>Potubí VZT třídy SK.I.; vč. tvarovek (do 40%), montážního a kotvícího materiálu; vodotěsné provedení spojů</t>
  </si>
  <si>
    <t>I11004</t>
  </si>
  <si>
    <t>I11005</t>
  </si>
  <si>
    <t>Provizoní zaslepení přívodu chladicího media (dovést v II.etapě), uložení dvojcestného ventilu do skladu zhotovitele (potrubní rozvod vč. osazení armatur je součástí II.etapy)</t>
  </si>
  <si>
    <t>Havarijní odvětrání MRI</t>
  </si>
  <si>
    <t>I12.2.01</t>
  </si>
  <si>
    <t>Střešní ventilátor radiální, ec motor, včetně tlumícího soklu a pružné spojky, 230 V/50 Hz, do 275 W min 2040 m3/hod, 250 Pa</t>
  </si>
  <si>
    <t>I12.3.01</t>
  </si>
  <si>
    <t>Regulační klapka kruhová těsná, provedení se servopohonem 230 V se signalizací polohy; d355 mm</t>
  </si>
  <si>
    <t>I12001</t>
  </si>
  <si>
    <t>Spiro potrubí, vč. tvarovek (do 40%), montážního a kotvícího materiálu; d355 mm</t>
  </si>
  <si>
    <t>I12002</t>
  </si>
  <si>
    <t>I12003</t>
  </si>
  <si>
    <t>I12004</t>
  </si>
  <si>
    <t>Odfuk plynu MRI</t>
  </si>
  <si>
    <t>I13.7.01</t>
  </si>
  <si>
    <t>Výfukový kus 90°; nerez, atyp se sítí proti hmyzu, d250 mm</t>
  </si>
  <si>
    <t>I13001</t>
  </si>
  <si>
    <t>Nerezové potrubí d250 mm, vzduchotechnické</t>
  </si>
  <si>
    <t>I13002</t>
  </si>
  <si>
    <t>Kaučuková parotěsná izolace, tl. 25 mm; samolepící, vč. montážního materiálu</t>
  </si>
  <si>
    <t>I13003</t>
  </si>
  <si>
    <t>Oplechování nerezovým plechem</t>
  </si>
  <si>
    <t>I13004</t>
  </si>
  <si>
    <t>Součinnost s dodavatelem MRI při napojování</t>
  </si>
  <si>
    <t>ON</t>
  </si>
  <si>
    <t>Ostatní náklady</t>
  </si>
  <si>
    <t>ION001</t>
  </si>
  <si>
    <t>Autorský dozor, vč. dopravy Brno - Hodonín</t>
  </si>
  <si>
    <t>ION002</t>
  </si>
  <si>
    <t>Koordinační a kompletační činnost</t>
  </si>
  <si>
    <t>ION003</t>
  </si>
  <si>
    <t>Zařízení staveniště, úklid po montáži</t>
  </si>
  <si>
    <t>ION004</t>
  </si>
  <si>
    <t>Revize a kontrola všech zařízení</t>
  </si>
  <si>
    <t>ION005</t>
  </si>
  <si>
    <t>Provozní řády, předávací dokumenty, BOZP, zaškolení obsluhy</t>
  </si>
  <si>
    <t>ION006</t>
  </si>
  <si>
    <t>Projektová dokumentace výrobní / dodavatelská</t>
  </si>
  <si>
    <t>ION007</t>
  </si>
  <si>
    <t>Projektová dokumentace skutečného stavu</t>
  </si>
  <si>
    <t>ION008</t>
  </si>
  <si>
    <t>Koordinační činnost zhotovitel - generální dodavatel - objednatel s ohledem na etapizaci projektu, odsouhlasení rozsahu dodávek v jednotlivých etapách</t>
  </si>
  <si>
    <t>998728102</t>
  </si>
  <si>
    <t>Přesun hmot pro vzduchotechniku, výšky do 12 m</t>
  </si>
  <si>
    <t>IVN001</t>
  </si>
  <si>
    <t>Mimostaveništní doprava</t>
  </si>
  <si>
    <t>IVN002</t>
  </si>
  <si>
    <t>Vnitrostaveništní doprava</t>
  </si>
  <si>
    <t>IVN003</t>
  </si>
  <si>
    <t>Pronájem jeřábu, vč. dopravy a jeřábnických prací</t>
  </si>
  <si>
    <t>den</t>
  </si>
  <si>
    <t>IVN004</t>
  </si>
  <si>
    <t>Zdvihací technika</t>
  </si>
  <si>
    <t>IVN005</t>
  </si>
  <si>
    <t>Požární ucpávky, VZT potrubí do rozměru 710x500 mm, vč. identifikačních štítků</t>
  </si>
  <si>
    <t>IVN006</t>
  </si>
  <si>
    <t>Požární ucpávky, Chladicí potrubí do DN65, vč. identifikačních štítků</t>
  </si>
  <si>
    <t>IVN007</t>
  </si>
  <si>
    <t>Orientační štítky</t>
  </si>
  <si>
    <t>IVN008</t>
  </si>
  <si>
    <t>Montážní kostky, pronájem</t>
  </si>
  <si>
    <t>IVN009</t>
  </si>
  <si>
    <t>Zaregulování VZT, provizorní</t>
  </si>
  <si>
    <t>IVN010</t>
  </si>
  <si>
    <t>Zaregulování CHL</t>
  </si>
  <si>
    <t>IVN011</t>
  </si>
  <si>
    <t>Montáž vzduchotechniky a chlazení</t>
  </si>
  <si>
    <t>IVN012</t>
  </si>
  <si>
    <t>Komplexní vyzkoušení a zprovoznění VZT+CHL, součinnost s MaR při montáži</t>
  </si>
  <si>
    <t>IVN013</t>
  </si>
  <si>
    <t>Schémata do pevného zarámování</t>
  </si>
  <si>
    <t>IVN014</t>
  </si>
  <si>
    <t>Proplach, napuštění a odvzdušnění systému chlazení, vč. upravené vody a glykolové směsi</t>
  </si>
  <si>
    <t>IVN015</t>
  </si>
  <si>
    <t>Chladicí zkouška primárního okruhu</t>
  </si>
  <si>
    <t>IVN016</t>
  </si>
  <si>
    <t>Dilatační zkouška primárního okruhu</t>
  </si>
  <si>
    <t>IVN017</t>
  </si>
  <si>
    <t>Tlaková zkouška primárního okruhu</t>
  </si>
  <si>
    <t>IVN018</t>
  </si>
  <si>
    <t>Chladicí zkouška sekundární okruhu</t>
  </si>
  <si>
    <t>IVN019</t>
  </si>
  <si>
    <t>Dilatační zkouška sekundárního okruhu</t>
  </si>
  <si>
    <t>IVN020</t>
  </si>
  <si>
    <t>Tlaková zkouška sekundárního okruhu</t>
  </si>
  <si>
    <t>D.1.4.3 - Vytápění</t>
  </si>
  <si>
    <t>713 - Izolace tepelné</t>
  </si>
  <si>
    <t>731 - Kotelny</t>
  </si>
  <si>
    <t>731-002 - Kouřovody</t>
  </si>
  <si>
    <t xml:space="preserve">733 - Rozvod potrubí </t>
  </si>
  <si>
    <t>734 - Armatury</t>
  </si>
  <si>
    <t>736 - Podlahové vytápění</t>
  </si>
  <si>
    <t>783 - Nátěry</t>
  </si>
  <si>
    <t>Celkem - Celkem</t>
  </si>
  <si>
    <t>998713102</t>
  </si>
  <si>
    <t>Přesun hmot pro izolace tepelné, výšky do 12 m</t>
  </si>
  <si>
    <t>631547013</t>
  </si>
  <si>
    <t>Pouzdro potrubní izolační  22/20 mm kamenná vlna s polepem Al fólií vyztuženou skleněnou mřížkou</t>
  </si>
  <si>
    <t>631547114</t>
  </si>
  <si>
    <t>Pouzdro potrubní izolační 28/30 mm kamenná vlna s polepem Al fólií vyztuženou skleněnou mřížkou</t>
  </si>
  <si>
    <t>631547115</t>
  </si>
  <si>
    <t>Pouzdro potrubní izolační 35/30 mm kamenná vlna s polepem Al fólií vyztuženou skleněnou mřížkou</t>
  </si>
  <si>
    <t>631547216</t>
  </si>
  <si>
    <t>Pouzdro potrubní izolační 42/40 mm kamenná vlna s polepem Al fólií vyztuženou skleněnou mřížkou</t>
  </si>
  <si>
    <t>631547424</t>
  </si>
  <si>
    <t>Pouzdro potrubní izolační 108/60 mm kamenná vlna s polepem Al fólií vyztuženou skleněnou mřížkou</t>
  </si>
  <si>
    <t>713-06</t>
  </si>
  <si>
    <t>Montáž potrubní izolace</t>
  </si>
  <si>
    <t>724231173</t>
  </si>
  <si>
    <t>Teploměr s pevným stonkem a jímkou 160 mm, rozsah 0-120 °C, včetně montáže</t>
  </si>
  <si>
    <t>731</t>
  </si>
  <si>
    <t>Kotelny</t>
  </si>
  <si>
    <t>732339108</t>
  </si>
  <si>
    <t>Montáž nádoby expanzní tlakové o objemu 200 l</t>
  </si>
  <si>
    <t>732429112</t>
  </si>
  <si>
    <t>Montáž čerpadel oběhových spirálních, DN 40</t>
  </si>
  <si>
    <t>734209125</t>
  </si>
  <si>
    <t>Montáž armatur závitových,se 3závity, G 1</t>
  </si>
  <si>
    <t>998731101</t>
  </si>
  <si>
    <t>Přesun hmot pro kotelny, výšky do 6 m</t>
  </si>
  <si>
    <t>731-010</t>
  </si>
  <si>
    <t>Montáž kotlů včetně hydraulické kaskády</t>
  </si>
  <si>
    <t>731-011</t>
  </si>
  <si>
    <t>Montáž rozdělovače sběrače</t>
  </si>
  <si>
    <t>731-03</t>
  </si>
  <si>
    <t>Přesun stávajícího rozdělovače cirkulace v kotelně, včetně materiálu</t>
  </si>
  <si>
    <t>731-012</t>
  </si>
  <si>
    <t>Kaskáda 4 kotlů o výkonu 4 x 99 kW včetně hydraulické kaskády a anuloidu</t>
  </si>
  <si>
    <t>Poznámka k položce:_x000D_
Součásti kaskády:_x000D_
- 4-kotl. zař. montáž na stěnu v řadě - 1 kus_x000D_
- HVDT pro hydraulickou kaskádu - 1 kus_x000D_
- Plynový filtr Rp 1 - 4 kusy_x000D_
- Sada pro odvod kondenzátu pro 4-kotl. z. - 1 kus_x000D_
- Neutralizační zařízení - 1 kus_x000D_
- Neutralizační granulát 8 kg - 1 kus_x000D_
- Spal. kaskáda 4x80/99 kW řadová sestava - 1 kus_x000D_
- Rozšíření pro 2.+3. TO MW2B - 1 kus_x000D_
- Konektor č."52" (3ks) - 2 kusy_x000D_
- Konektor č."20" (3 ks) - 2 kusy_x000D_
- Čidlo výstupní teploty NTC Nr.2 l=5800 - 7 kusů_x000D_
- Komunikační modul LON (pro MW1, MW2) - 1 kus_x000D_
- Komunikační modul LON - 2 kusy_x000D_
- HK3B - 2 kusy_x000D_
- Spoj. kabel LON pro výměnu dat (7 m) - 2 kusy_x000D_
- Zakončovací odpor LON (2 ks) - 1 kus</t>
  </si>
  <si>
    <t>731-013</t>
  </si>
  <si>
    <t>Kombinovaný rozdělovač a sběrač, 7 okruhů, L= 3,2 m</t>
  </si>
  <si>
    <t>Poznámka k položce:_x000D_
Součásti:_x000D_
- STAVITELNÝ STOJAN 65/200 450-680_x000D_
- IZOLACE PUR 35mm, RS M200,kašírovaná ALU plech.folie</t>
  </si>
  <si>
    <t>731-014</t>
  </si>
  <si>
    <t>Expanzní nádoba 200l, PN6, membránová</t>
  </si>
  <si>
    <t>731-015</t>
  </si>
  <si>
    <t>Trojcestný směšovací ventil DN25, kvs=10 m3/h, servopohon,proporcionální 24V AC/DC, 0-10V</t>
  </si>
  <si>
    <t>731-016</t>
  </si>
  <si>
    <t>Oběhové čerpadlo s elektronicky řízenými otáčkami 25-80, DN40, Q=2,58 m3/h, H=6 m,  P=116 W 1x230 V, 50 Hz, závitové</t>
  </si>
  <si>
    <t>731-017</t>
  </si>
  <si>
    <t>Oběhové čerpadlo s elektronicky řízenými otáčkami  25-80, DN40, Q= 2,19 m3/h, H= 7 m,  P=116 W 1x230 V, 50 Hz, závitové</t>
  </si>
  <si>
    <t>731-018</t>
  </si>
  <si>
    <t>Oběhové čerpadlo s elektronicky řízenými otáčkami 25-40 130, DN40 Q= 1,4 m3/h, H= 2 m, P=18 W 1x230 V, 50 Hz, závitové (VZT)</t>
  </si>
  <si>
    <t>731-002</t>
  </si>
  <si>
    <t>Kouřovody</t>
  </si>
  <si>
    <t>731-019</t>
  </si>
  <si>
    <t>Kouřovod DN250- třísložkový systém s tepelnou izolací tl. 32,5 mm a nerezovým opláštěním</t>
  </si>
  <si>
    <t>Poznámka k položce:_x000D_
Součásti:_x000D_
- Kondenzační miska s odtokem do boku 1“ vnější závit - 1 kus_x000D_
- Sifón trumpetový s 200 mm - 1 kus_x000D_
- T-kus 45° s odbočkou O 100 mm - 4 kusy_x000D_
- Prodloužení 1000 mm - 3 kusy_x000D_
- Přechodka ze systému PP do systému EWALBI - 4 kusy_x000D_
- Koleno 87° s čistícím otvorem včetně těsnění - 4 kusy_x000D_
- Prodloužení 500 mmv - 4 kusy_x000D_
- Upevňovací spojka - 12 kusy_x000D_
- Vnitřní těsnění EPDM do 120° - 12 kusy_x000D_
- Vnitřní těsnění EPDM do 120° - 54 kusy_x000D_
- Upevňovací spojka - 8 kusy_x000D_
- Spojka - 1 kus_x000D_
- Přechodka ew - dw - 1 kus_x000D_
- Odvodňovací prvek 250 mm pro - 1 kus_x000D_
- Prodloužení 1000 mm - 29 kusů_x000D_
- Prodloužení 500 mm - 3 kusy_x000D_
- Koleno pevné 87° - 2 kusy_x000D_
- Koleno s čistícím otvorem 87° - 1 kus_x000D_
- Koleno 90° - 2 kusy_x000D_
-  Koleno s čistícím otvorem 90° - 1 kus_x000D_
- Límec / nástěnná rozeta - 2 kusy_x000D_
- Čistící prvek - 2 kusy_x000D_
- Základová deska pro mezivzpěry - 2 kusy_x000D_
- Koleno pevné 45° - 2 kusy_x000D_
- Stěnová vzpěra typ II, d = 500mm, vč. prícníku - 1 kus_x000D_
- Stěnová vzpěra typ IV, d = 1030mm, vč. prícníku - 1 kus_x000D_
- Uzávěr vedení - 1 kus_x000D_
- Statické lůžko,nastavitelný odstup 50-150 mm - 11 kusy_x000D_
- Nastavitelné lůžko, &gt; 250 mm, hlava - nástěnný díl - 1 kus_x000D_
- Nastavení: Jäckel 30x30 mm, D = 500 mm</t>
  </si>
  <si>
    <t>731-020</t>
  </si>
  <si>
    <t>Montáž a revize</t>
  </si>
  <si>
    <t>733</t>
  </si>
  <si>
    <t xml:space="preserve">Rozvod potrubí </t>
  </si>
  <si>
    <t>722172611</t>
  </si>
  <si>
    <t>Potrubí z PPR D 20x2,8 mm, PN 16</t>
  </si>
  <si>
    <t>733164104</t>
  </si>
  <si>
    <t>Montáž potrubí z měděných trubek vytápění D 22 mm</t>
  </si>
  <si>
    <t>733164105</t>
  </si>
  <si>
    <t>Montáž potrubí z měděných trubek vytápění D 28 mm</t>
  </si>
  <si>
    <t>733164106</t>
  </si>
  <si>
    <t>Montáž potrubí z měděných trubek vytápění D 35 mm</t>
  </si>
  <si>
    <t>733164107</t>
  </si>
  <si>
    <t>Montáž potrubí z měděných trubek vytápění D 42 mm</t>
  </si>
  <si>
    <t>460680046</t>
  </si>
  <si>
    <t>Vysekání drážky ve zdi</t>
  </si>
  <si>
    <t>998733201</t>
  </si>
  <si>
    <t>Přesun hmot pro rozvody potrubí, výšky do 6 m</t>
  </si>
  <si>
    <t>14130850</t>
  </si>
  <si>
    <t>Trubka bezešvá hladká 108,0 x 4,0 mm</t>
  </si>
  <si>
    <t>19632375</t>
  </si>
  <si>
    <t>Trubka měděná 22x1 mm</t>
  </si>
  <si>
    <t>19632696</t>
  </si>
  <si>
    <t>Trubka měděná 28x1,5 mm</t>
  </si>
  <si>
    <t>19632716</t>
  </si>
  <si>
    <t>Trubka měděná 35x1,5 mm</t>
  </si>
  <si>
    <t>19632736</t>
  </si>
  <si>
    <t>Trubka měděná 42x1,5 mm</t>
  </si>
  <si>
    <t>31946408</t>
  </si>
  <si>
    <t>Příruba přivařovací s krkem PN 16  DN 65 mm</t>
  </si>
  <si>
    <t>31946410</t>
  </si>
  <si>
    <t>Příruba přivařovací s krkem PN 16  DN 100 mm</t>
  </si>
  <si>
    <t>733-034</t>
  </si>
  <si>
    <t>Měděné tvarovky</t>
  </si>
  <si>
    <t>734</t>
  </si>
  <si>
    <t>Armatury</t>
  </si>
  <si>
    <t>733132114</t>
  </si>
  <si>
    <t>Kompenzátor pryžový, závitový, DN 40, včetně montáže</t>
  </si>
  <si>
    <t>734194317</t>
  </si>
  <si>
    <t>Klapka uzavírací,regulační,mezipřírub. DN 65, PN16, včetně montáže</t>
  </si>
  <si>
    <t>734194319</t>
  </si>
  <si>
    <t>Klapka uzavírací,regulační,mezipřírub. DN 100, PN16, včetně montáže</t>
  </si>
  <si>
    <t>734209116</t>
  </si>
  <si>
    <t>Montáž armatur závitových,se 2závity,do G 5/4</t>
  </si>
  <si>
    <t>734213112</t>
  </si>
  <si>
    <t>Ventil automatický odvzdušňovací, DN 15, včetně montáže</t>
  </si>
  <si>
    <t>734235121</t>
  </si>
  <si>
    <t>Kohout kulový,2xvnitřní záv., DN 15, včetně montáže</t>
  </si>
  <si>
    <t>734235122</t>
  </si>
  <si>
    <t>Kohout kulový,2xvnitřní záv. DN 20 včetně montáže</t>
  </si>
  <si>
    <t>734235123</t>
  </si>
  <si>
    <t>Kohout kulový,2xvnitřní záv. DN 25 včetně montáže</t>
  </si>
  <si>
    <t>734235124</t>
  </si>
  <si>
    <t>Kohout kulový,2xvnitřní záv. DN 32, včetně montáže</t>
  </si>
  <si>
    <t>734235125</t>
  </si>
  <si>
    <t>Kohout kulový,2xvnitřní záv. DN 40, včetně montáže</t>
  </si>
  <si>
    <t>734245424</t>
  </si>
  <si>
    <t>Klapka zpětná,2xvnitř.závit DN 32,top, včetně montáže</t>
  </si>
  <si>
    <t>734245425</t>
  </si>
  <si>
    <t>Klapka zpětná,2xvnitřní závit DN 40, včetně montáže</t>
  </si>
  <si>
    <t>734295321</t>
  </si>
  <si>
    <t>Kohout kul.vypouštěcí,komplet, DN 15, včetně montáže</t>
  </si>
  <si>
    <t>734295214</t>
  </si>
  <si>
    <t>Filtr, vnitřní-vnitřní z. DN 32, včetně montáže</t>
  </si>
  <si>
    <t>734295215</t>
  </si>
  <si>
    <t>Filtr, vnitřní-vnitřní z. DN 40 včetně montáže</t>
  </si>
  <si>
    <t>734419125</t>
  </si>
  <si>
    <t>Montáž měřiče tepla přírubového DN 65</t>
  </si>
  <si>
    <t>734421130</t>
  </si>
  <si>
    <t>Tlakoměr deformační 0-6 BAR, D 160, včetně montáže</t>
  </si>
  <si>
    <t>734499211</t>
  </si>
  <si>
    <t>Dodávka návarků  M 20 x 1,5 pro MaR, včetně montáže</t>
  </si>
  <si>
    <t>998734101</t>
  </si>
  <si>
    <t>Přesun hmot pro armatury, výšky do 6 m</t>
  </si>
  <si>
    <t>734-052</t>
  </si>
  <si>
    <t>Tlakově nezávislý vyvažovací a regulační ventil DN20HF, včetně měřících koncovek, včetně servopohonu 24V, 0-10V, zdvih 4mm</t>
  </si>
  <si>
    <t>734-0530</t>
  </si>
  <si>
    <t>Vyvažovací ventil, DN15, závitový</t>
  </si>
  <si>
    <t>734-057</t>
  </si>
  <si>
    <t>Smyčkový regulační ventil závitový, DN 25, PN25, včetně měřících ventilků</t>
  </si>
  <si>
    <t>734-058</t>
  </si>
  <si>
    <t>Smyčkový regulační ventil závitový, DN 32, PN25, včetně měřících ventilků</t>
  </si>
  <si>
    <t>734-059</t>
  </si>
  <si>
    <t>Smyčkový regulační ventil závitový, DN 15, PN25, včetně měřících ventilků</t>
  </si>
  <si>
    <t>734-060</t>
  </si>
  <si>
    <t>Ultrazvukový měřič tepla, DN 65, qp = 25 m3/h, l = 300 mm, příruba</t>
  </si>
  <si>
    <t>Poznámka k položce:_x000D_
Součásti:_x000D_
- Modul M-Bus_x000D_
- Kulový ventil s jímkou DN20</t>
  </si>
  <si>
    <t>736</t>
  </si>
  <si>
    <t>Podlahové vytápění</t>
  </si>
  <si>
    <t>998736102</t>
  </si>
  <si>
    <t>Přesun hmot pro podlahové vytápění, výšky do 12 m</t>
  </si>
  <si>
    <t>736-060</t>
  </si>
  <si>
    <t>Kompletní montáž podlahového vytápění</t>
  </si>
  <si>
    <t>736-061</t>
  </si>
  <si>
    <t>Zaregulování rozdělovačů podlahového vytápění</t>
  </si>
  <si>
    <t>736-062</t>
  </si>
  <si>
    <t>Dilatační profil (dodávka stavby)</t>
  </si>
  <si>
    <t>736-063</t>
  </si>
  <si>
    <t>Systémová deska podlahového vytápění z EPS 150 tl. 30mm, včetně PP fólie</t>
  </si>
  <si>
    <t>736-064</t>
  </si>
  <si>
    <t>PE folie pro podlahové vytápění, pro místnosti se skladbou XPS 300 30mm</t>
  </si>
  <si>
    <t>736-065</t>
  </si>
  <si>
    <t>EPS 150 tl. 30mm, pro místnosti bez podlahového vytápění</t>
  </si>
  <si>
    <t>736-066</t>
  </si>
  <si>
    <t>Vícevrstvé potrubí ze síťovaného polyetylenu s vnitřní hliníkovou vrstvou 16x2,0 - PEX-AL-PEX</t>
  </si>
  <si>
    <t>736-067</t>
  </si>
  <si>
    <t>Adaptér pro trubky PEX-AL-PEX16x2,0</t>
  </si>
  <si>
    <t>736-068</t>
  </si>
  <si>
    <t>Kompletní rozdělovač  s průtokoměry, kulovými kohouty, teploměry, vypouštěním a odvzušněním 2 topné okruhy, včetně skříně pro zazdění (400x680x110)</t>
  </si>
  <si>
    <t>736-069</t>
  </si>
  <si>
    <t>Kompletní rozdělovač s průtokoměry, kulovými kohouty, teploměry, vypouštěním a odvzušněním 3 topné okruhy, včetně skříně pro zazdění (600x680x110)</t>
  </si>
  <si>
    <t>736-070</t>
  </si>
  <si>
    <t>Kompletní rozdělovač s průtokoměry, kulovými kohouty, teploměry, vypouštěním a odvzušněním 7 topných okruhů, včetně skříně pro zazdění (800x680x110)</t>
  </si>
  <si>
    <t>736-071</t>
  </si>
  <si>
    <t>Kompletní rozdělovač s průtokoměry, kulovými kohouty, teploměry, vypouštěním a odvzušněním 8 topných okruhů, včetně skříně pro zazdění (800x680x110)</t>
  </si>
  <si>
    <t>736-072</t>
  </si>
  <si>
    <t>Termoelektrická hlava pro term. ventily a  rozdělovače, bez proudu uzavřeno, napájení 24V</t>
  </si>
  <si>
    <t>736-073</t>
  </si>
  <si>
    <t>Izolační a dilatační pás s PE folií - podlaha x stěna 15 x 0,8 cm (samolepící)</t>
  </si>
  <si>
    <t>736-074</t>
  </si>
  <si>
    <t>Ochranná hadice (husí krk) d=25mm</t>
  </si>
  <si>
    <t>736-075</t>
  </si>
  <si>
    <t>Spona pro připevnění hadic k systémové desce tl. 30mm</t>
  </si>
  <si>
    <t>736-076</t>
  </si>
  <si>
    <t>Čidla teploty, prodrátování se servopohony na rozdělovačích - dodávka MaR</t>
  </si>
  <si>
    <t>767-077</t>
  </si>
  <si>
    <t>Pomocné ocelové konstrukce pro uchycení potrubí -  konzoly, podpěry, závěsný materiál</t>
  </si>
  <si>
    <t>Nátěry</t>
  </si>
  <si>
    <t>783-078</t>
  </si>
  <si>
    <t>Nátěr kovových konstrukcí (konzol a podpěry) dle stupně korozivní agresivity prostředí C4 odstín RAL 5010</t>
  </si>
  <si>
    <t>783-079</t>
  </si>
  <si>
    <t>Nátěr syntet. potrubí do DN 100 mm 2x Z</t>
  </si>
  <si>
    <t>VRN000</t>
  </si>
  <si>
    <t>Dílenská projektová dokumentace</t>
  </si>
  <si>
    <t>VRN001</t>
  </si>
  <si>
    <t>VRN002</t>
  </si>
  <si>
    <t>Napuštění a odvzdušnění topného systému</t>
  </si>
  <si>
    <t>VRN003</t>
  </si>
  <si>
    <t>Upravená voda pro napuštění systému</t>
  </si>
  <si>
    <t>VRN004</t>
  </si>
  <si>
    <t>Topná a tlaková zkouška</t>
  </si>
  <si>
    <t>VRN005</t>
  </si>
  <si>
    <t>Revize zařízení</t>
  </si>
  <si>
    <t>VRN006</t>
  </si>
  <si>
    <t>Koordinační činost s ostatními profesemi</t>
  </si>
  <si>
    <t>VRN007</t>
  </si>
  <si>
    <t>BOZP</t>
  </si>
  <si>
    <t>VRN008</t>
  </si>
  <si>
    <t>Vyregulování ručních regulačních ventilů</t>
  </si>
  <si>
    <t>VRN009</t>
  </si>
  <si>
    <t>Hasicí přístroje a vybavení kotelny dle vyhlášky</t>
  </si>
  <si>
    <t>VRN010</t>
  </si>
  <si>
    <t>Kompletační činnost</t>
  </si>
  <si>
    <t>VRN011</t>
  </si>
  <si>
    <t>Vypracování provozního řádu kotelny + knihy kotlů + místní provozní předpis</t>
  </si>
  <si>
    <t>VRN012</t>
  </si>
  <si>
    <t>Zkušení provoz - seřízení zdroje</t>
  </si>
  <si>
    <t>VRN013</t>
  </si>
  <si>
    <t>Měření hluku</t>
  </si>
  <si>
    <t>VRN014</t>
  </si>
  <si>
    <t>Měření emisí</t>
  </si>
  <si>
    <t>VRN015</t>
  </si>
  <si>
    <t>Měření CO v kotelně</t>
  </si>
  <si>
    <t>VRN017</t>
  </si>
  <si>
    <t>Štítky orientační na potrubí</t>
  </si>
  <si>
    <t>VRN018</t>
  </si>
  <si>
    <t>Pronájem lešení (montážní kostky)</t>
  </si>
  <si>
    <t>VRN019</t>
  </si>
  <si>
    <t>Drobná stavební výpomoc</t>
  </si>
  <si>
    <t>VRN020</t>
  </si>
  <si>
    <t>Protipožární pěna pro utěsnění prostupů</t>
  </si>
  <si>
    <t>VRN021</t>
  </si>
  <si>
    <t>Prostupy včetně zapravení - dodávka stavby</t>
  </si>
  <si>
    <t>Celkem</t>
  </si>
  <si>
    <t xml:space="preserve">D.1.4.4 - Měření a regulace </t>
  </si>
  <si>
    <t>01-50 - Systém technologie</t>
  </si>
  <si>
    <t>01-51 - Periferie vstupní</t>
  </si>
  <si>
    <t>01-52 - Periferie výstupní</t>
  </si>
  <si>
    <t>01-53 - Rozvaděč</t>
  </si>
  <si>
    <t>01-54 - Montážní materiál</t>
  </si>
  <si>
    <t>19-52 - Uvedení do provozu</t>
  </si>
  <si>
    <t>19-53 - Software DDC - práce</t>
  </si>
  <si>
    <t>19-54 - Revize, zkoušky, odborné prohlídky</t>
  </si>
  <si>
    <t>18-80 - Ostatní služby</t>
  </si>
  <si>
    <t>19-55 - Inženýring</t>
  </si>
  <si>
    <t>19-56 - Vizualizace</t>
  </si>
  <si>
    <t>19-57 - Projekční práce</t>
  </si>
  <si>
    <t>01-50</t>
  </si>
  <si>
    <t>Systém technologie</t>
  </si>
  <si>
    <t>PLC1</t>
  </si>
  <si>
    <t>Univerzální regulátor podporující standardy RS485, Ethernet, disp. 122x32 b., kláv., webserver, na DIN lištu, GSM modemem, odesilání SMS, 8xDO, 8xDI, 4xAO, 8xAI</t>
  </si>
  <si>
    <t>PLC2</t>
  </si>
  <si>
    <t>Modul 12x DO</t>
  </si>
  <si>
    <t>PLC3</t>
  </si>
  <si>
    <t>Modul 8x AO 0-10V</t>
  </si>
  <si>
    <t>PLC4</t>
  </si>
  <si>
    <t>Modul 16x DI</t>
  </si>
  <si>
    <t>PLC5</t>
  </si>
  <si>
    <t>Modul 8xAI, 8xDI</t>
  </si>
  <si>
    <t>PLC6</t>
  </si>
  <si>
    <t>PLC pro vyčítání spotřeb, Ethernet, RS485, M-Bus pro 10 zařízení, 4AI, 3CI, 4DI, 4DO</t>
  </si>
  <si>
    <t>PLC7</t>
  </si>
  <si>
    <t>Operátorský panel s kapacitním dotykovým displejem 7“, 800x480, ARM, 256MB RAM, Ethernet</t>
  </si>
  <si>
    <t>ZD1</t>
  </si>
  <si>
    <t>Napájecí trafo pro MEST110, 230 V / 24 V, 5A, montáž na DIN lištu</t>
  </si>
  <si>
    <t>SWITCH</t>
  </si>
  <si>
    <t>switch 6portový 10/100/1000Mbps</t>
  </si>
  <si>
    <t>01-51</t>
  </si>
  <si>
    <t>Periferie vstupní</t>
  </si>
  <si>
    <t>MaR1</t>
  </si>
  <si>
    <t>Snímač teploty kanálový do VZT potrubí</t>
  </si>
  <si>
    <t>MaR2</t>
  </si>
  <si>
    <t>Snímač teploty a vlhkosti kanálový do VZT potrubí</t>
  </si>
  <si>
    <t>MaR3</t>
  </si>
  <si>
    <t>Snímač teploty příložný vč.připevňovacího pásku</t>
  </si>
  <si>
    <t>MaR4</t>
  </si>
  <si>
    <t>Snímač teploty do jímky</t>
  </si>
  <si>
    <t>MaR5</t>
  </si>
  <si>
    <t>Jímka 100mm bronz</t>
  </si>
  <si>
    <t>MaR6</t>
  </si>
  <si>
    <t>Snímač teploty, vlhkosti prostorový</t>
  </si>
  <si>
    <t>MaR7</t>
  </si>
  <si>
    <t>Snímač teploty venkovní</t>
  </si>
  <si>
    <t>MaR8</t>
  </si>
  <si>
    <t>Diferenční tlakový snímač, rozsah tlaku 0-2500 Pa výstupní signál 0-10V</t>
  </si>
  <si>
    <t>MaR9</t>
  </si>
  <si>
    <t>Snímač tlaku kapalin 600 kPa</t>
  </si>
  <si>
    <t>MaR10</t>
  </si>
  <si>
    <t>Spínač diferenčního tlaku 50 - 500 Pa</t>
  </si>
  <si>
    <t>MaR11</t>
  </si>
  <si>
    <t>Protimrazová kapilára 6m</t>
  </si>
  <si>
    <t>MaR12</t>
  </si>
  <si>
    <t>Detektor zaplavení prostoru</t>
  </si>
  <si>
    <t>MaR13</t>
  </si>
  <si>
    <t>STOP tlačítko</t>
  </si>
  <si>
    <t>MaR14</t>
  </si>
  <si>
    <t>Opticko-akustická signalizace havárie strojovny</t>
  </si>
  <si>
    <t>MaR15</t>
  </si>
  <si>
    <t>Příložný termostat 20...90°C, nastaveni interní</t>
  </si>
  <si>
    <t>MaR16</t>
  </si>
  <si>
    <t>Kanálový hygrostat</t>
  </si>
  <si>
    <t>MaR17</t>
  </si>
  <si>
    <t>Regulátor podlahového vytápění,</t>
  </si>
  <si>
    <t>Poznámka k položce:_x000D_
Regulátor podlahového vytápění, Displej 60 x 60mm, otoč. Knoflík s tlačítkem, měření teploty, nastav. hodnot, hodiny, přepínání a indikace stavů , 1x DO triak 24 st pro term. Ventil topení, kom. Modbus/ RS485 galv. Oddělená</t>
  </si>
  <si>
    <t>MaR19</t>
  </si>
  <si>
    <t>Pokojový ovladač,</t>
  </si>
  <si>
    <t>Poznámka k položce:_x000D_
Pokojový ovladač, Displej 60 x 60mm, otočný knoflík s tlačítkem, měření teploty, nastavování provozního módu, stupňů fancoilu a požadovaných teplot , přepínání a indikace stavů, komunikace Modbus/ RS485 galv. Oddělená</t>
  </si>
  <si>
    <t>MaR21</t>
  </si>
  <si>
    <t>Regulátor fancoilu,</t>
  </si>
  <si>
    <t>Poznámka k položce:_x000D_
Regulátor fancoilu, RS485, 2x DI (přítomnost okno), 5x DO- 2 triaky pro term. Ventily 24 V st (topení, chlazení) a třístupňový fancoil 230V st, kom. 1x Modbus slave / RS485 pro nadřazený systém, 1x Modbus master / RS485 pro ovladač UC010</t>
  </si>
  <si>
    <t>MaR22</t>
  </si>
  <si>
    <t>Transformátor</t>
  </si>
  <si>
    <t>MaR23</t>
  </si>
  <si>
    <t>Pokojové čidlo teploty, montáž na stěnu, rozměry 90x107x26mm, měřící prvek Pt1000</t>
  </si>
  <si>
    <t>MaR24</t>
  </si>
  <si>
    <t>Triakový zesilovač, trak 24V / 2A, vč.instalační krabice</t>
  </si>
  <si>
    <t>MaR25</t>
  </si>
  <si>
    <t>Detektor úniku hořlavých plynů, 2x poplachový stupeň, katalytický senzor, 3x výstupní relé (ALARM1 +ALARM2 +FAULT), napájení 230V/50Hz</t>
  </si>
  <si>
    <t>MaR26</t>
  </si>
  <si>
    <t>Detektor úniku CO - oxid uhelnatý, 0-150ppm CO, elektrochemický senzor, výstupy: 4-20mA + 3x alarm. relé</t>
  </si>
  <si>
    <t>MaR27</t>
  </si>
  <si>
    <t>Detektor úniku chladiva, 2x poplachový stupeň, 3x výstupní relé (ALARM1 +ALARM2 +FAULT), vč. Ústředny na DIN</t>
  </si>
  <si>
    <t>MaR28</t>
  </si>
  <si>
    <t>Vypínač na stěnu, vč.instalační krabice</t>
  </si>
  <si>
    <t>MaR29</t>
  </si>
  <si>
    <t>Zapojení motorů ventilátorů (dod. VZT)</t>
  </si>
  <si>
    <t>MaR30</t>
  </si>
  <si>
    <t>Zapojení požárních klapek (dod. VZT)</t>
  </si>
  <si>
    <t>MaR31</t>
  </si>
  <si>
    <t>Zapojení měřičů spotřeb (dod. Plyn/ELE/ZTI)</t>
  </si>
  <si>
    <t>MaR32</t>
  </si>
  <si>
    <t>Zapojení čerpadel (dod. ÚT/CHL)</t>
  </si>
  <si>
    <t>MaR33</t>
  </si>
  <si>
    <t>Zapojení servopohonů uzavíracích a směšovacích ventilů (dod. ÚT/CHL)</t>
  </si>
  <si>
    <t>MaR35</t>
  </si>
  <si>
    <t>Zapojení fancoilů (dod. CHL)</t>
  </si>
  <si>
    <t>MaR36</t>
  </si>
  <si>
    <t>DN15 dopoštěcí ventil, 24V</t>
  </si>
  <si>
    <t>MaR37</t>
  </si>
  <si>
    <t>Zapojení ostatních zařízení dodávaných jinou profesí</t>
  </si>
  <si>
    <t>01-52</t>
  </si>
  <si>
    <t>Periferie výstupní</t>
  </si>
  <si>
    <t>MAR39</t>
  </si>
  <si>
    <t>Servopohon 10Nm, 24V, 0-10V, s havarijní funkcí</t>
  </si>
  <si>
    <t>MAR40</t>
  </si>
  <si>
    <t>Servopohon 10Nm, 230V, ON/OFF, s havarijní funkcí</t>
  </si>
  <si>
    <t>MAR41</t>
  </si>
  <si>
    <t>Servopohon 8Nm, 230V, ON/OFF</t>
  </si>
  <si>
    <t>MAR42</t>
  </si>
  <si>
    <t>Servopohon 8Nm, 24V, 0-10V</t>
  </si>
  <si>
    <t>MAR43</t>
  </si>
  <si>
    <t>Frekvenční měnič 0,37 kW, In = 3,3 A, 1x 200 až 240 V</t>
  </si>
  <si>
    <t>MAR44</t>
  </si>
  <si>
    <t>Servisní vypínač 20A, 1polový</t>
  </si>
  <si>
    <t>MAR45</t>
  </si>
  <si>
    <t>Servisní vypínač 25A, 3polový</t>
  </si>
  <si>
    <t>01-53</t>
  </si>
  <si>
    <t>Rozvaděč</t>
  </si>
  <si>
    <t>RK</t>
  </si>
  <si>
    <t>Rozvaděč RK</t>
  </si>
  <si>
    <t>Poznámka k položce:_x000D_
Rozvaděč RK  - Rozvaděč oceloplechový nástěnný, svorkovnice nahoře, krytí IP 54, rozměry 800x2000x400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</si>
  <si>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RM1</t>
  </si>
  <si>
    <t>Rozvaděč RM1</t>
  </si>
  <si>
    <t>Poznámka k položce:_x000D_
Rozvaděč RM1  - Rozvaděč oceloplechový nástěnný, svorkovnice nahoře, krytí IP 54, rozměry  800x2000x400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</si>
  <si>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RM2</t>
  </si>
  <si>
    <t>Rozvaděč RM2</t>
  </si>
  <si>
    <t>Poznámka k položce:_x000D_
Rozvaděč RM2  - Rozvaděč oceloplechový nástěnný, svorkovnice nahoře, krytí IP 54, rozměry  800x2000x400 (š x v x h), ochrana dle ČSN 33 2000-4-41 samočinným odpojením vadné části v síti TN-S, barva RAL 7032, Další příslušenství rozvaděče:montážní deska, přepěťová ochrana II.a III. st.,na dveřích signalizace stavu hlavního přívodu, jištěné vývody pro danou technologii včetně motorových spouštěčů, pomocná relé, pomocné kontakty, stykače atp., LED osvětlení rozvaděče, bezpečnostní trafo 230/24VAC, 300VA, ss zdroj 5A/24VDC, servisní zásuvka 230V/10A, pomocná relé,  svorky, kabelové průchodky, přepěťová ochrana  III. st., atd.   Kapsa na dokumentaci, přístroje se zkratovou odolností 10kA, vývody kabelů nahoru, přívod vrchem zhora, atd., zhotové dle ČSN EN 61 439, 15% rezerva v rozvaděči.</t>
  </si>
  <si>
    <t>01-54</t>
  </si>
  <si>
    <t>Montážní materiál</t>
  </si>
  <si>
    <t>Pol1</t>
  </si>
  <si>
    <t>Kabel J-Y(ST)Y 1x2x0,8</t>
  </si>
  <si>
    <t>Pol2</t>
  </si>
  <si>
    <t>Kabel J-Y(ST)Y 2x2x0,8</t>
  </si>
  <si>
    <t>Pol3</t>
  </si>
  <si>
    <t>Kabel J-Y(ST)Y 4x2x0,8</t>
  </si>
  <si>
    <t>Pol4</t>
  </si>
  <si>
    <t>Kabel CYKY-J 3x1,5</t>
  </si>
  <si>
    <t>Pol5</t>
  </si>
  <si>
    <t>Kabel CYKY-J 3x2,5</t>
  </si>
  <si>
    <t>Pol6</t>
  </si>
  <si>
    <t>Kabel CYKY-J 4x1,5</t>
  </si>
  <si>
    <t>Pol7</t>
  </si>
  <si>
    <t>Kabel CYKY-J 5x1,5</t>
  </si>
  <si>
    <t>Pol8</t>
  </si>
  <si>
    <t>Kabel CYKY-J 4x2,5</t>
  </si>
  <si>
    <t>Pol9</t>
  </si>
  <si>
    <t>JYTY-O 2x1</t>
  </si>
  <si>
    <t>Pol10</t>
  </si>
  <si>
    <t>JYTY-O 4x1</t>
  </si>
  <si>
    <t>Pol11</t>
  </si>
  <si>
    <t>Kabel stíněný CMFM 4Gx2,5</t>
  </si>
  <si>
    <t>Pol12</t>
  </si>
  <si>
    <t>Vodič CY 6</t>
  </si>
  <si>
    <t>Pol13</t>
  </si>
  <si>
    <t>Cu páska, svorka ZSA</t>
  </si>
  <si>
    <t>Pol14</t>
  </si>
  <si>
    <t>trubka tuhá DN 25, vč.příslušenství</t>
  </si>
  <si>
    <t>Pol15</t>
  </si>
  <si>
    <t>trubka tuhá DN 20, vč.příslušenství</t>
  </si>
  <si>
    <t>Pol16</t>
  </si>
  <si>
    <t>trubka ohebná DN 25, vč.příslušenství</t>
  </si>
  <si>
    <t>Pol17</t>
  </si>
  <si>
    <t>trubka ohebná DN 20, vč.příslušenství</t>
  </si>
  <si>
    <t>Pol18</t>
  </si>
  <si>
    <t>žlab plechový 62/50, vč.příslušenství</t>
  </si>
  <si>
    <t>Pol19</t>
  </si>
  <si>
    <t>žlab plechový 125/50 s přepážkou, vč.příslušenství</t>
  </si>
  <si>
    <t>Pol20</t>
  </si>
  <si>
    <t>žlab plechový 125/100 s přepážkou, vč.příslušenství</t>
  </si>
  <si>
    <t>Pol21</t>
  </si>
  <si>
    <t>žlab plechový 250/100 s přepážkou , vč.příslušenství</t>
  </si>
  <si>
    <t>Pol22</t>
  </si>
  <si>
    <t>Kotvicí a montážní materiál</t>
  </si>
  <si>
    <t>Pol23</t>
  </si>
  <si>
    <t>Podružný materiál</t>
  </si>
  <si>
    <t>19-52</t>
  </si>
  <si>
    <t>Uvedení do provozu</t>
  </si>
  <si>
    <t>Oživ MaR</t>
  </si>
  <si>
    <t>oživení, odladění syst. MaR</t>
  </si>
  <si>
    <t>d.bod</t>
  </si>
  <si>
    <t>900      RT1</t>
  </si>
  <si>
    <t>Hzs - nezmeřitelné práce   čl.17-1a, Práce v tarifní třídě 4</t>
  </si>
  <si>
    <t>h</t>
  </si>
  <si>
    <t>923      T00</t>
  </si>
  <si>
    <t>Hzs - zaučení obsluhy</t>
  </si>
  <si>
    <t>19-53</t>
  </si>
  <si>
    <t>Software DDC - práce</t>
  </si>
  <si>
    <t>101100111T01</t>
  </si>
  <si>
    <t>Uživatelský software pro DDC</t>
  </si>
  <si>
    <t>19-54</t>
  </si>
  <si>
    <t>Revize, zkoušky, odborné prohlídky</t>
  </si>
  <si>
    <t>kompl vyz</t>
  </si>
  <si>
    <t>účast na komplexním vyzkoušení</t>
  </si>
  <si>
    <t>901      T00</t>
  </si>
  <si>
    <t>Hzs - práce aplikačního programátora-příprava ke, komplexní zkoušce</t>
  </si>
  <si>
    <t>904      R00</t>
  </si>
  <si>
    <t>Hzs-zkousky v ramci montaz.praci, zkušební provoz</t>
  </si>
  <si>
    <t>905      R01</t>
  </si>
  <si>
    <t>Hzs-revize provoz.souboru a st.obj., Revize</t>
  </si>
  <si>
    <t>925      T00</t>
  </si>
  <si>
    <t>Hzs - spolupráce s revizním technikem</t>
  </si>
  <si>
    <t>Pol24</t>
  </si>
  <si>
    <t>Hzs  - zjištění stávajícího stavu</t>
  </si>
  <si>
    <t>18-80</t>
  </si>
  <si>
    <t>Ostatní služby</t>
  </si>
  <si>
    <t>930      T00</t>
  </si>
  <si>
    <t>Hzs-doprava osob</t>
  </si>
  <si>
    <t>km</t>
  </si>
  <si>
    <t>931      T00</t>
  </si>
  <si>
    <t>Hzs-doprava materiálu</t>
  </si>
  <si>
    <t>932      T00</t>
  </si>
  <si>
    <t>Montážní mechanismy</t>
  </si>
  <si>
    <t>19-55</t>
  </si>
  <si>
    <t>Inženýring</t>
  </si>
  <si>
    <t>901      R00</t>
  </si>
  <si>
    <t>Hzs-spolupráce s dodavatelem</t>
  </si>
  <si>
    <t>911      R00</t>
  </si>
  <si>
    <t>Hzs- autorský dozor projektové dokumentace</t>
  </si>
  <si>
    <t>950      T00</t>
  </si>
  <si>
    <t>Hzs - Koordinace s ostatními profesemi</t>
  </si>
  <si>
    <t>19-56</t>
  </si>
  <si>
    <t>Vizualizace</t>
  </si>
  <si>
    <t>vizual</t>
  </si>
  <si>
    <t>vizulizace na pracovní stanici</t>
  </si>
  <si>
    <t>licene</t>
  </si>
  <si>
    <t>licence vizualizace</t>
  </si>
  <si>
    <t>Pol25</t>
  </si>
  <si>
    <t>koordinace návazností</t>
  </si>
  <si>
    <t>Pol26</t>
  </si>
  <si>
    <t>Zasilání SMS, GSM brána</t>
  </si>
  <si>
    <t>Pol27</t>
  </si>
  <si>
    <t>oživení komunikace M-bus, Modbus</t>
  </si>
  <si>
    <t>Pol28</t>
  </si>
  <si>
    <t>parametrizace interface M-bus,  Modbus</t>
  </si>
  <si>
    <t>Pol29</t>
  </si>
  <si>
    <t>Grafická centrála - PC sestava, 2xmonitor 27, licence win, word excel</t>
  </si>
  <si>
    <t>101100177T00</t>
  </si>
  <si>
    <t>Vykreslení obrazovek</t>
  </si>
  <si>
    <t>19-57</t>
  </si>
  <si>
    <t>Projekční práce</t>
  </si>
  <si>
    <t>921      T00</t>
  </si>
  <si>
    <t>Hzs-výrobní dokumentace</t>
  </si>
  <si>
    <t>921      T00.1</t>
  </si>
  <si>
    <t>Hzs-projekt skutečný stav</t>
  </si>
  <si>
    <t>Úroveň 6:</t>
  </si>
  <si>
    <t>01 - LPS - Uzemnění, hromosvod</t>
  </si>
  <si>
    <t>1)Cenová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 2)Uvedené ceny jsou v Kč a nezahrnují DPH, pokud to není uvedeno.  3)Veškeré položky na přípomoce, lešení, montážní plošiny, přesuny hmot a suti, uložení suti na skládku, dopravu, montáž, atd... jsou zahrnuty v jednotlivých cenách. 4)Součásti prací jsou veškeré zkoušky, potřebná měření, inspekce, uvedení zařízení do provozu, zaškolení obsluhy 5)Součástí dodávky je zpracování veškeré dílenské dokumentace a dokumentace skutečného provedení 6)V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7)Součástí dodávky jsou veškerá měření jako například vytyčení konstrukcí, kontrolní měření, zaměření skutečného stavu apod. 8)V nabídce musí být zahrnuta realizace díla, včetně koordinace provádění díla s ostatními profesemi. 9)Projektant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10)Nabídka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11)Zhotovitel doplní poskytnuté informace svými vlastními znalostmi a zkušenostmi tak, aby mohl připravit úplnou nabídku a je plnou zhotovitelovou zodpovědností učinit potřebné dotazy, jak to pro tento účel považuje za nutné. 12)Je povinností zhotovitele opatřit si všechny potřebné informace tak, aby mohl předložit pevnou definitivní cenu a kvalifikovanou nabídku, podle které zhotoví stavbu podle požadavků objednatele.  13)Projektant na základě pověření objednatelem bude mít svrchovanou pravomoc při řešení všech záležitostí a případných neshod týkajících se kvality materiálu.</t>
  </si>
  <si>
    <t>D1 - Uzemňovací materiál</t>
  </si>
  <si>
    <t>11 - Jímací vedení a svody</t>
  </si>
  <si>
    <t>24 - Ostatní</t>
  </si>
  <si>
    <t>D1</t>
  </si>
  <si>
    <t>Uzemňovací materiál</t>
  </si>
  <si>
    <t>Podpěra uzemňocavího vývodu</t>
  </si>
  <si>
    <t>drát FeZn ø10mm s PVC izolací DEHN 800110</t>
  </si>
  <si>
    <t>drát FeZn ø10mm</t>
  </si>
  <si>
    <t>pásek FeZn 30x4</t>
  </si>
  <si>
    <t>držák pásky FeZn DEHN 290002</t>
  </si>
  <si>
    <t>svorka páska-páska FeZn</t>
  </si>
  <si>
    <t>svorka páska-drát nerez V4A</t>
  </si>
  <si>
    <t>SKT svorka třmenová páska-páska-drát</t>
  </si>
  <si>
    <t>Zkušební svorka</t>
  </si>
  <si>
    <t>Štítek pro označení svodu</t>
  </si>
  <si>
    <t>Protikorozní ochrana spoje</t>
  </si>
  <si>
    <t>Jímací vedení a svody</t>
  </si>
  <si>
    <t>Drát AlMgSi Ø8mm</t>
  </si>
  <si>
    <t>Volně stojící jímací tyč s tříramenným stojanem 2,5, součástí je připojovací svorka pro drát prům. 8 - 10 mm.</t>
  </si>
  <si>
    <t>Jímací tyč Al 1,5m/ø16mm</t>
  </si>
  <si>
    <t>Jímací tyč Al 2m/ø16mm</t>
  </si>
  <si>
    <t>Svorka k jímací tyči ø16mm Al</t>
  </si>
  <si>
    <t>Betonový podstavec 17kg s klínem</t>
  </si>
  <si>
    <t>Podložka</t>
  </si>
  <si>
    <t>Betonová podpěra vedení na ploché střechy</t>
  </si>
  <si>
    <t>Svorka MV Al</t>
  </si>
  <si>
    <t>Svorka na falc (zvolit dle typu falcu)</t>
  </si>
  <si>
    <t>Podpěra vedení výška 36mm</t>
  </si>
  <si>
    <t>Hmoždinka do pěnového polystyrenu  L 85mm  PA</t>
  </si>
  <si>
    <t>Podpěra vedení HVI DEHN ø23 275259 /do zdi, včetně hmoždinky a šroubu</t>
  </si>
  <si>
    <t>Vyhledání místa propojení uzemňovacích soustav, propojení</t>
  </si>
  <si>
    <t>Koordinace a spolupráce s jinými profesemi</t>
  </si>
  <si>
    <t>Připojení ocelových konstrukcí a  elektrických zařízení k systému vyrovnání potenciálu, včetně dodání svorky na kovové konstrukce</t>
  </si>
  <si>
    <t>Provedení elektrorevize, vyprac. reviz. zprávy</t>
  </si>
  <si>
    <t>HZS</t>
  </si>
  <si>
    <t>02 - KT - Kabelové trasy</t>
  </si>
  <si>
    <t>D1 - Elektroinstalační materiál</t>
  </si>
  <si>
    <t>12 - Kabelové soubory</t>
  </si>
  <si>
    <t>33 - Jiné práce</t>
  </si>
  <si>
    <t>49 - Ostatní</t>
  </si>
  <si>
    <t>Elektroinstalační materiál</t>
  </si>
  <si>
    <t>Trubka ohebná PVC DN16</t>
  </si>
  <si>
    <t>Trubka ohebná PVC DN20</t>
  </si>
  <si>
    <t>Trubka ohebná PVC DN25</t>
  </si>
  <si>
    <t>Krabice KP68</t>
  </si>
  <si>
    <t>Krabice KPR68</t>
  </si>
  <si>
    <t>Krabice kruhová odbočná s víčkem KO97V</t>
  </si>
  <si>
    <t>Krabice odbočná nástěnná IP44 110x110x50</t>
  </si>
  <si>
    <t>kabelový rošt 50x50 včetně kotvícívh prvků a příslušenství</t>
  </si>
  <si>
    <t>kabelový rošt 100x50 včetně příslušenství, kotvících prvků</t>
  </si>
  <si>
    <t>kabelový rošt 200x50 včetně příslušenství, kotvících prvků</t>
  </si>
  <si>
    <t>Žlab Merkur 2 250x50 včetně příslušenství, kotvících prvků a přepážky</t>
  </si>
  <si>
    <t>Žlab Merkur 2 300x50 včetně příslušenství, kotvících prvků a a přepážky</t>
  </si>
  <si>
    <t>Kabelové soubory</t>
  </si>
  <si>
    <t>1-CXKH-R-O 2x1,5</t>
  </si>
  <si>
    <t>1-CXKH-R-J 3x1,5</t>
  </si>
  <si>
    <t>1-CXKH-R-J 5x1,5</t>
  </si>
  <si>
    <t>1-CXKH-R-J 3x2,5</t>
  </si>
  <si>
    <t>1-CXKH-R-J 5x2,5</t>
  </si>
  <si>
    <t>1-CXKH-R-J 5x4</t>
  </si>
  <si>
    <t>1-CXKH-R-J 5x6</t>
  </si>
  <si>
    <t>1-CXKH-R-J 5x16</t>
  </si>
  <si>
    <t>1-CXKH-R-J 5x35</t>
  </si>
  <si>
    <t>1-CXKH-R-J 5x50</t>
  </si>
  <si>
    <t>1-CXKH-R-J 5x25</t>
  </si>
  <si>
    <t>1-CXKH-R-V-J 5x6 P60R</t>
  </si>
  <si>
    <t>H07V-U 2,5</t>
  </si>
  <si>
    <t>H07V-U 4</t>
  </si>
  <si>
    <t>H07V-U 6</t>
  </si>
  <si>
    <t>H07V-K 10</t>
  </si>
  <si>
    <t>H07V-K 16</t>
  </si>
  <si>
    <t>H07V-K 25</t>
  </si>
  <si>
    <t>H07V-K 50</t>
  </si>
  <si>
    <t>Kabelová příchytka plastová</t>
  </si>
  <si>
    <t>Kabelová příchytka plastová,  max. 12kabelů o průměru 10mm</t>
  </si>
  <si>
    <t>Jiné práce</t>
  </si>
  <si>
    <t>Průraz ve zdivu cihel. tl. 15cm, do průměru 6cm, vč. začištění</t>
  </si>
  <si>
    <t>Průraz ve zdivu cihel. tl. 30cm, do průměru 6cm, vč. začištění</t>
  </si>
  <si>
    <t>Průraz ve zdivu cihel. tl. 45cm, do průměru 6cm, vč. začištění</t>
  </si>
  <si>
    <t>Vysekání kapsy v cihl. zdi, krabice do 100x100x50 mm</t>
  </si>
  <si>
    <t>Vysekání drážky v cihl. zdi do hl. 30 mm, š. do 30 mm</t>
  </si>
  <si>
    <t>Vysekání drážky v cihl. zdi do hl. 30 mm, š. do 70 mm</t>
  </si>
  <si>
    <t>Vysekání drážky v cihl. zdi do hl. 30 mm, š. do 100 mm</t>
  </si>
  <si>
    <t>Vysekání drážky v cihl. zdi do hl. 50 mm, š. do 150 mm</t>
  </si>
  <si>
    <t>Vyplnění a omítnutí drážky hl. 30 mm, š. do 30 mm</t>
  </si>
  <si>
    <t>Vyplnění  a omítnutí drážky hl. 30 mm, š. do 70 mm</t>
  </si>
  <si>
    <t>Vyplnění  a omítnutí drážky hl. 30 mm, š. do 100 mm</t>
  </si>
  <si>
    <t>Vyplnění a omítnutí  drážky hl. 50 mm, š. do 150 mm</t>
  </si>
  <si>
    <t>Vnitrostaveništní doprava suti a vybouraných hmot pro budovy v do 18 m ručně</t>
  </si>
  <si>
    <t>Odvoz suti na skládku a vybouraných hmot nebo meziskládku do 1 km se složením</t>
  </si>
  <si>
    <t>Poplatek za uložení stavebního směsného odpadu na skládce (skládkovné)</t>
  </si>
  <si>
    <t>Prokabelování a zapojení elektroinstalací dle požadavků zdravotnických technologií</t>
  </si>
  <si>
    <t>Úpravy stávajících elektroinstalací</t>
  </si>
  <si>
    <t>Přidružený materiál k úpravám stáv. elektroinstalací</t>
  </si>
  <si>
    <t>Demontáž stávajících elektroinstalací</t>
  </si>
  <si>
    <t>Požární ucpávky</t>
  </si>
  <si>
    <t>kastlík jednostranný/dvoustranný do 50cm (1x záklop GFK sádrokarton, vč. al. rohu, s izolací)</t>
  </si>
  <si>
    <t>03 - SP - Silnoproudé instalace</t>
  </si>
  <si>
    <t>3 - Instalační materiál</t>
  </si>
  <si>
    <t>29 - Ostatní</t>
  </si>
  <si>
    <t>Instalační materiál</t>
  </si>
  <si>
    <t>UPS MASTERYS Green Power 4</t>
  </si>
  <si>
    <t>Poznámka k položce:_x000D_
UPS MASTERYS Green Power 4 (U4GP023S00-0-00+2MBF40-070L2H-K), 1 ks, 20 kVA/20  kW, 3f/3f, výstupní účiník 1, certifikovaná provozní účinnost 96,5%, doba zálohování 180 minut, vestavěný statický a elektronický By-pass a zabudované připojením do sítě LAN, sofistikovaný bateriový systém, 12-ti násobný IGBT usměrňovač, Always-On mode, ADC karta bezpotenciálových kontaktů, SNMP karta, životnost akumulátorů 10 let dle Eurobat</t>
  </si>
  <si>
    <t>Zasuvka bílá, zelená, hnědá, červená 2P+T bezšroubová s clonkami</t>
  </si>
  <si>
    <t>Zásuvka se signalizací provozního stavu, oranžová</t>
  </si>
  <si>
    <t>Zásuvka se signalizací provozního stavu, žlutá</t>
  </si>
  <si>
    <t>Tlačítko  ř.1/0So</t>
  </si>
  <si>
    <t>Spínač ř.1</t>
  </si>
  <si>
    <t>Spínač ř.5</t>
  </si>
  <si>
    <t>Přepínač ř.6+6</t>
  </si>
  <si>
    <t>Klapka jednoduchá bílá</t>
  </si>
  <si>
    <t>Kryt spínače kolébkového  s čirým průzorem</t>
  </si>
  <si>
    <t>Klapka dělená bílá</t>
  </si>
  <si>
    <t>Stmívač otočný DALI</t>
  </si>
  <si>
    <t>Kryt stmívače otočného</t>
  </si>
  <si>
    <t>Svorka pro vyrovnání potenciálů dvojnásobná, zapuštěná</t>
  </si>
  <si>
    <t>1_rameček bílý</t>
  </si>
  <si>
    <t>2_rameček bílý</t>
  </si>
  <si>
    <t>3_rameček bílý</t>
  </si>
  <si>
    <t>4_rameček bílý</t>
  </si>
  <si>
    <t>Modul dálkové signalizace s displejem, vybavený dotykovým displejem.</t>
  </si>
  <si>
    <t>Poznámka k položce:_x000D_
Modul dálkové signalizace s displejem, vybavený dotykovým displejem. Slouží k zobrazování stavu izolovaných IT sítí, hlídaných pomocí hlídačů izolačního stavu. Komunikace s hlídači probíhá po lince RS485. Panel MDS-D dále nabízí druhou linku RS485 (Externí sběrnice), která slouží k předávání shromážděných dat nadřízenému systému uživatele. Komunikace na této lince probíhá pomocí telegramů, vycházejících z protokolu PROFIBUS. Popis tohoto protokolu je k dispozici uživateli.</t>
  </si>
  <si>
    <t>Přípojnice MET</t>
  </si>
  <si>
    <t>Svorkovnice ekvipotenciální v krabici</t>
  </si>
  <si>
    <t>MX 2x ekvipotenciální přípojnice v krabici KT 250/1</t>
  </si>
  <si>
    <t>Svorka na potrubí typ Bernard</t>
  </si>
  <si>
    <t>podlahová uzemňovací sada pro antistatické podlahy</t>
  </si>
  <si>
    <t>Měděná ESD uzemňovací páska 10 mm x 30 m</t>
  </si>
  <si>
    <t>Přidružený materiál</t>
  </si>
  <si>
    <t>set</t>
  </si>
  <si>
    <t>Provedení vých. elektrorevize, vyprac. reviz. zprávy</t>
  </si>
  <si>
    <t>04 - SV - Svítidla</t>
  </si>
  <si>
    <t>D1 - Svítidla včetně zdrojů</t>
  </si>
  <si>
    <t>10 - Ostatní</t>
  </si>
  <si>
    <t>Svítidla včetně zdrojů</t>
  </si>
  <si>
    <t>LED svítidlo pro kuchyňské linky (podlinka)</t>
  </si>
  <si>
    <t>"3" - LED podhledové svítidlo 600x600, mikroprismatický difusor, 4000K, Ra&gt;=80, (6157 lm; 44.0 W)</t>
  </si>
  <si>
    <t>"5" - LED prachotěsné přisazené svítidlo, opálový difusor, 4000K,  (3883 lm; 27.0 W)</t>
  </si>
  <si>
    <t>"6" - LED prachotěsné přisazené svítidlo, opálový difusor, 4000K,  (4565 lm; 33.0 W)</t>
  </si>
  <si>
    <t>"9" - 1k5 840 LED čtvercové svítidlo typu downlight, pyramidový difuzor (1316 lm; 9.0 W)</t>
  </si>
  <si>
    <t>"10" - 2k2 840 LED čtvercové svítidlo typu downlight, pyramidový difuzor (2020 lm; 15.0 W)</t>
  </si>
  <si>
    <t>"14" - LED podhledové svítidlo 600x600, mikroprismatický difusor, 4000K, Ra&gt;=90, (4053 lm; 33.0 W)</t>
  </si>
  <si>
    <t>"15 DALI" - LED podhledové svítidlo 600x600, mikroprismatický difusor, 4000K, Ra&gt;=90, DALI (4510 lm; 38.0 W)</t>
  </si>
  <si>
    <t>Interiérové vestavné nouzové/protipanické LED svítidlo, IP20, vlastní zdroj min. 180 minut</t>
  </si>
  <si>
    <t>Přidružený materiál (svorky apod.)</t>
  </si>
  <si>
    <t>Reciklační poplatek za svítidla</t>
  </si>
  <si>
    <t>05 - Rozvaděč RH</t>
  </si>
  <si>
    <t>D1 - Rozvaděče a příslušenství</t>
  </si>
  <si>
    <t>31 - Ostatní</t>
  </si>
  <si>
    <t>Rozvaděče a příslušenství</t>
  </si>
  <si>
    <t>Rozvaděč skříňový 2000x1200x400 s příslušenstvím</t>
  </si>
  <si>
    <t>Rozvaděč skříňový 2000x800x400 s příslušenstvím</t>
  </si>
  <si>
    <t>Rozvaděč skříňový 2000x600x400 s příslušenstvím</t>
  </si>
  <si>
    <t>Pojistkový odpínač, 3pól. provedení, bez signalizace</t>
  </si>
  <si>
    <t>Pojistkový odpínač, 1pól. provedení, bez signalizace</t>
  </si>
  <si>
    <t>Pojistková vložka 20A gG</t>
  </si>
  <si>
    <t>Pojistková vložka 35A gG</t>
  </si>
  <si>
    <t>Pojistková vložka 10A gG</t>
  </si>
  <si>
    <t>Pojistková vložka 0,6A gG</t>
  </si>
  <si>
    <t>digitální panelový měřič multifunkční měřící přístroj  PAC3200 Max. 3 x 690/400 V/AC</t>
  </si>
  <si>
    <t>Autoamtický přepínač zdrojů 500A</t>
  </si>
  <si>
    <t>Svorka univerzální UK 240/2 A, 425A, 1pól., AL/CU, krytá, šedá, na panel</t>
  </si>
  <si>
    <t>Zdroj 24VDC na DIN 15W</t>
  </si>
  <si>
    <t>Hlídač izolačního stavu k monitorování izolačního stavu jednofázových izolovaných IT-soustav ve zdravotnictví.</t>
  </si>
  <si>
    <t>Poznámka k položce:_x000D_
Hlídač izolačního stavu k monitorování izolačního stavu jednofázových izolovaných IT-soustav ve zdravotnictví. Hlídač monitoruje zdravotnické izolované soustavy až do maximálního provozního napětí 264 V AC. Umožňuje vyhodnocování tepelné a proudové zátěže oddělovacího transformátoru. Hlídač je vybaven komunikační sběrnicí RS485, díky které je možné hlídač připojit do nadřízeného systému.</t>
  </si>
  <si>
    <t>jednofázový ochranný oddělovací transformátor pro zdarvotnické aplikace 3,15kVA</t>
  </si>
  <si>
    <t>jednofázový ochranný oddělovací transformátor pro zdarvotnické aplikace 5kVA</t>
  </si>
  <si>
    <t>Kontrolka 230V AC s LED diodou, pr.29mm zelená do panelu-otvor pr.22mm</t>
  </si>
  <si>
    <t>Kontrolka 24V AC s LED diodou, pr.29mm žlutá do panelu-otvor pr.22mm</t>
  </si>
  <si>
    <t>trasformátor proud 30/5 A</t>
  </si>
  <si>
    <t>SPD T1+T2 TN s integrovaným jištěním</t>
  </si>
  <si>
    <t>Výkobnový jistič 400A</t>
  </si>
  <si>
    <t>Výkonový vypínač 160A</t>
  </si>
  <si>
    <t>jistič 10k 125B-3</t>
  </si>
  <si>
    <t>1.1</t>
  </si>
  <si>
    <t>jistič 10k 6B-2</t>
  </si>
  <si>
    <t>2.1</t>
  </si>
  <si>
    <t>jistič 10k 16B-2</t>
  </si>
  <si>
    <t>3.1</t>
  </si>
  <si>
    <t>jistič 10k 6B-1</t>
  </si>
  <si>
    <t>4.1</t>
  </si>
  <si>
    <t>jistič 10k 10B-1</t>
  </si>
  <si>
    <t>5.1</t>
  </si>
  <si>
    <t>jistič 10k 16B-1</t>
  </si>
  <si>
    <t>6.1</t>
  </si>
  <si>
    <t>jistič 10k 40B-1</t>
  </si>
  <si>
    <t>7.1</t>
  </si>
  <si>
    <t>jistič 10k 16B-3</t>
  </si>
  <si>
    <t>8.1</t>
  </si>
  <si>
    <t>jistič 10k 25B-3</t>
  </si>
  <si>
    <t>9.1</t>
  </si>
  <si>
    <t>jistič 10k 32B-3</t>
  </si>
  <si>
    <t>10.1</t>
  </si>
  <si>
    <t>jistič 10k 40B-3</t>
  </si>
  <si>
    <t>11.1</t>
  </si>
  <si>
    <t>jistič 10k 63B-3</t>
  </si>
  <si>
    <t>12.1</t>
  </si>
  <si>
    <t>jistič 10k 80B-3</t>
  </si>
  <si>
    <t>13.1</t>
  </si>
  <si>
    <t>jistič 10k 32C-3</t>
  </si>
  <si>
    <t>14.1</t>
  </si>
  <si>
    <t>jistič 10k 80C-3</t>
  </si>
  <si>
    <t>15.1</t>
  </si>
  <si>
    <t>jistič 10k 100C-3</t>
  </si>
  <si>
    <t>16.1</t>
  </si>
  <si>
    <t>Spínač páčkový 63/1</t>
  </si>
  <si>
    <t>17.1</t>
  </si>
  <si>
    <t>Spínač páčkový 63-3</t>
  </si>
  <si>
    <t>18.1</t>
  </si>
  <si>
    <t>Spínač páčkový 125-3</t>
  </si>
  <si>
    <t>19.1</t>
  </si>
  <si>
    <t>zdroj na DIN lištu 24V</t>
  </si>
  <si>
    <t>20.1</t>
  </si>
  <si>
    <t>Proudový chránič 10k 10B-1N-030A</t>
  </si>
  <si>
    <t>21.1</t>
  </si>
  <si>
    <t>Proudový chránič 10k 16B-1N-030A</t>
  </si>
  <si>
    <t>22.1</t>
  </si>
  <si>
    <t>Instalační stykač 20-20-24V</t>
  </si>
  <si>
    <t>23.1</t>
  </si>
  <si>
    <t>Impulsní relé 32-20-A230</t>
  </si>
  <si>
    <t>měřící transformátor 400A tř. 0,5%</t>
  </si>
  <si>
    <t>Řadová svorka šedá, 2,5mm2</t>
  </si>
  <si>
    <t>Řadová svorka modrá, 2,5mm2</t>
  </si>
  <si>
    <t>Řadová svorka šedá, 6mm2</t>
  </si>
  <si>
    <t>Řadová svorka šedá, 16mm2</t>
  </si>
  <si>
    <t>Řadová svorka šedá, 35mm2</t>
  </si>
  <si>
    <t>Řadová svorka šedá 50mm2</t>
  </si>
  <si>
    <t>drobný materiál (svorky, lišty, vydrátování, atd.)</t>
  </si>
  <si>
    <t>Sestavení rozvaděče, zkoušky, certifikace</t>
  </si>
  <si>
    <t>06 - Rozvaděč RMS01</t>
  </si>
  <si>
    <t>20 - Ostatní</t>
  </si>
  <si>
    <t>Rozvodnice nástěnná min. 198M</t>
  </si>
  <si>
    <t>SPD T2 TNS</t>
  </si>
  <si>
    <t>automatický přepínač zdrojů 125A</t>
  </si>
  <si>
    <t>Spínač páčkový 80-3</t>
  </si>
  <si>
    <t>Spínač páčkový 32-3</t>
  </si>
  <si>
    <t>Řadová svorka modrá, 35mm2</t>
  </si>
  <si>
    <t>07 - Rozvaděč RMS03</t>
  </si>
  <si>
    <t>01 - EPS_Elektrická požární signalizace</t>
  </si>
  <si>
    <t>D1 - Materiál EPS</t>
  </si>
  <si>
    <t>D2 - Kabely, Trasy bez zachování funkčnosti</t>
  </si>
  <si>
    <t>D3 - Systémy se zachováním funkčnosti dle ZP27/2018 P90-R</t>
  </si>
  <si>
    <t>D4 - Stoupací trasy se zachováním funkčností</t>
  </si>
  <si>
    <t>D5 - Ostatní</t>
  </si>
  <si>
    <t>Materiál EPS</t>
  </si>
  <si>
    <t>EPS 01</t>
  </si>
  <si>
    <t>Ústředna EPS</t>
  </si>
  <si>
    <t>CS vlastní</t>
  </si>
  <si>
    <t>Poznámka k položce:_x000D_
Ústředna EPS - max. 7 pozic pro mikromoduly, s periferním modulem max.5 pozic pro mikromoduly sběrnice, až 127 prvků (skupin hlásičů) na kruhové sběrnici, až 32 kopplerů na kruhové sběrnici, režimy provozu dle DIN VDE 0833 - 2 k vyloučení falešných poplachů, svorkovnice pro připojení OPPO a hlavní přenosové relé na periferním modulu, možnost RS 232 nebo TTY v podobě mikromodulu, propojení do sítě pomocí kruhové sběrnice až s 30-ti dalšími ústřednami, možnost připojení na grafické systémy řízení a správy, ovládací panel s LCD displejem, 4 x 40 podsvícený LCD display, paměť událostí až 10 000 hlášení, rozhraní pro interní tiskárnu, možnost připojení dvou akumulátorů s hlídáním a kontrolou.</t>
  </si>
  <si>
    <t>EPS 02</t>
  </si>
  <si>
    <t>Akumulátor 12 V DC / 24 Ah</t>
  </si>
  <si>
    <t>EPS 03</t>
  </si>
  <si>
    <t>Čelní ovládací panel ústředny, CZ</t>
  </si>
  <si>
    <t>EPS 04</t>
  </si>
  <si>
    <t>Periferní modul PZ, OPPO a 1 MM pozice</t>
  </si>
  <si>
    <t>EPS 05</t>
  </si>
  <si>
    <t>Modul se třemi pozicemi pro mikromoduly.</t>
  </si>
  <si>
    <t>EPS 06</t>
  </si>
  <si>
    <t>Modul jednoho analogového kruhového vedení, pro max. 127 hlásičů</t>
  </si>
  <si>
    <t>EPS 07</t>
  </si>
  <si>
    <t>Modul síťového rozhraní pro max. 16 účastníků sítě (62,5kB)</t>
  </si>
  <si>
    <t>EPS 08</t>
  </si>
  <si>
    <t>Esserbus® koppler 12 relé</t>
  </si>
  <si>
    <t>EPS 09</t>
  </si>
  <si>
    <t>Esserbus® koppler Alarmový (4/2)</t>
  </si>
  <si>
    <t>EPS 10</t>
  </si>
  <si>
    <t>PVC Montážní krabice 600x500x250 pro Kopplery, montážní deska,vybavená.</t>
  </si>
  <si>
    <t>EPS 11</t>
  </si>
  <si>
    <t>Opticko-kouřový  hlásič IQ8Quad</t>
  </si>
  <si>
    <t>EPS 12</t>
  </si>
  <si>
    <t>Patice pro hlásiče IQ8Quad</t>
  </si>
  <si>
    <t>EPS 13</t>
  </si>
  <si>
    <t>Spínaný zdroj, 27,6 V ss / 8,2 A (10 A krátkodobě) pro EPS, aku max. 2 x 40 Ah, certifikovaný pro EPS</t>
  </si>
  <si>
    <t>EPS 14</t>
  </si>
  <si>
    <t>Akumulátor 12V/38Ah se šroubovými svorkami M6</t>
  </si>
  <si>
    <t>EPS 15</t>
  </si>
  <si>
    <t>Montážní a zkušební materiál</t>
  </si>
  <si>
    <t>EPS 16</t>
  </si>
  <si>
    <t>Provozní kniha EPS</t>
  </si>
  <si>
    <t>D2</t>
  </si>
  <si>
    <t>Kabely, Trasy bez zachování funkčnosti</t>
  </si>
  <si>
    <t>EPS 17</t>
  </si>
  <si>
    <t>KABEL PRAFlaCom oranžový stíněný kabel 2x2x0,8, B2ca s1d1a1</t>
  </si>
  <si>
    <t>EPS 18</t>
  </si>
  <si>
    <t>Kabel s požární integritou –  PRAFlaGuard 2x2x0.8, PH120-R dle ZP-27/2008, B2caS1D0 dle PrEN</t>
  </si>
  <si>
    <t>EPS 19</t>
  </si>
  <si>
    <t>Kabel požární integritou - PRAFlaDur 3x2.5 PH120-R B2caS1D0</t>
  </si>
  <si>
    <t>EPS 20</t>
  </si>
  <si>
    <t>Požárně odolná elektroinstalační krabice s keramickou svorkovnicí</t>
  </si>
  <si>
    <t>EPS 21</t>
  </si>
  <si>
    <t>Vodič CYA6 ŽZ</t>
  </si>
  <si>
    <t>EPS 22</t>
  </si>
  <si>
    <t>Jistič 1f/6A</t>
  </si>
  <si>
    <t>EPS 23</t>
  </si>
  <si>
    <t>Trubka tuhá 1516E-KA vč.příchytky 5316E,hmoždinek,vrutů</t>
  </si>
  <si>
    <t>EPS 24</t>
  </si>
  <si>
    <t>Držák samolepky pro vyznačení adresy pro označení senzoru (zásuvky senzoru) HW adresou. Balení 100ks (uvedena cena za 100ks).</t>
  </si>
  <si>
    <t>EPS 25</t>
  </si>
  <si>
    <t>Samolepky s čísly adres - barva dle čísla kruhu</t>
  </si>
  <si>
    <t>D3</t>
  </si>
  <si>
    <t>Systémy se zachováním funkčnosti dle ZP27/2018 P90-R</t>
  </si>
  <si>
    <t>EPS 26</t>
  </si>
  <si>
    <t>Kabelový žlab SKS 60x100x1,5</t>
  </si>
  <si>
    <t>EPS 27</t>
  </si>
  <si>
    <t>Úhlová spojka</t>
  </si>
  <si>
    <t>EPS 28</t>
  </si>
  <si>
    <t>Oblouk 90°</t>
  </si>
  <si>
    <t>EPS 29</t>
  </si>
  <si>
    <t>Víko oblouku 90°</t>
  </si>
  <si>
    <t>EPS 30</t>
  </si>
  <si>
    <t>Spojovací lišta</t>
  </si>
  <si>
    <t>EPS 31</t>
  </si>
  <si>
    <t>Víko s otočnými západkami</t>
  </si>
  <si>
    <t>EPS 32</t>
  </si>
  <si>
    <t>Profil U</t>
  </si>
  <si>
    <t>EPS 33</t>
  </si>
  <si>
    <t>Závitová tyč</t>
  </si>
  <si>
    <t>EPS 34</t>
  </si>
  <si>
    <t>Šestihranná matice</t>
  </si>
  <si>
    <t>EPS 35</t>
  </si>
  <si>
    <t>EPS 36</t>
  </si>
  <si>
    <t>Šroub s plochou kulovou hlavou</t>
  </si>
  <si>
    <t>EPS 37</t>
  </si>
  <si>
    <t>Příchytka pro kabelovou trasu se zkouškou funkčnosti a integrity kabelové trasy dle ZP 27/2008 max. vzdálenost úchytek 0,3m, kabel pr.6-10 mm</t>
  </si>
  <si>
    <t>EPS 38</t>
  </si>
  <si>
    <t>Příslušenství k příchytce dle ZP27/2008  - šroub do betonu</t>
  </si>
  <si>
    <t>D4</t>
  </si>
  <si>
    <t>Stoupací trasy se zachováním funkčností</t>
  </si>
  <si>
    <t>EPS 39</t>
  </si>
  <si>
    <t>Kabelový žebřík šíře 200</t>
  </si>
  <si>
    <t>EPS 40</t>
  </si>
  <si>
    <t>Podélná spojka</t>
  </si>
  <si>
    <t>EPS 41</t>
  </si>
  <si>
    <t>Odlehčení tahu</t>
  </si>
  <si>
    <t>EPS 42</t>
  </si>
  <si>
    <t>Ohniodolné příchytky certifikované, vč. hřebu</t>
  </si>
  <si>
    <t>EPS 43</t>
  </si>
  <si>
    <t>Drobný el.instalační a pomocný materiál</t>
  </si>
  <si>
    <t>D5</t>
  </si>
  <si>
    <t>EPS 44</t>
  </si>
  <si>
    <t>Programování SW požárních ústředen EPS, uvedení do provozu</t>
  </si>
  <si>
    <t>EPS 45</t>
  </si>
  <si>
    <t>Ostatní instalační materiál a práce</t>
  </si>
  <si>
    <t>EPS 46</t>
  </si>
  <si>
    <t>Stavební výpomoce</t>
  </si>
  <si>
    <t>EPS 47</t>
  </si>
  <si>
    <t>Spolupráce s jinými profesemi</t>
  </si>
  <si>
    <t>EPS 48</t>
  </si>
  <si>
    <t>Oživení systému</t>
  </si>
  <si>
    <t>EPS 49</t>
  </si>
  <si>
    <t>Elektrorevize systému</t>
  </si>
  <si>
    <t>EPS 50</t>
  </si>
  <si>
    <t>Funkční zkouška systému</t>
  </si>
  <si>
    <t>EPS 51</t>
  </si>
  <si>
    <t>Proškolení obsluhy a osob zodpovědných za údržbu</t>
  </si>
  <si>
    <t>02 - NZS_Nouzový zvukový systém</t>
  </si>
  <si>
    <t>D1 - Materiál NZS</t>
  </si>
  <si>
    <t>Materiál NZS</t>
  </si>
  <si>
    <t>NZS 01</t>
  </si>
  <si>
    <t>Základní řídící jednotka,</t>
  </si>
  <si>
    <t>Poznámka k položce:_x000D_
Základní řídící jednotka, 12 vstupních kontaktů, 8 z nich je možné programovat a monitorovat, 8 bezpotenciálových releových výstupů, jeden linkový audio výstup, až 3 audio vstupy a / nebo až 3 mikrofonní vstupy, 3 DAL konektory a 1 TWI konekto, EN 54-16</t>
  </si>
  <si>
    <t>NZS 02</t>
  </si>
  <si>
    <t>router (směrovač) do min. 6 zón</t>
  </si>
  <si>
    <t>NZS 03</t>
  </si>
  <si>
    <t>Výkonový zesilovač 2x250W, 100V, EN54-16</t>
  </si>
  <si>
    <t>NZS 04</t>
  </si>
  <si>
    <t>Digitální stanice hlasatele, 6 tlačítek, EN54-16</t>
  </si>
  <si>
    <t>NZS 05</t>
  </si>
  <si>
    <t>zakončovací modul</t>
  </si>
  <si>
    <t>NZS 06</t>
  </si>
  <si>
    <t>skříňkový reproduktor 6W, kov, EVAC, bílý</t>
  </si>
  <si>
    <t>NZS 07</t>
  </si>
  <si>
    <t>stropní reproduktor 6W, EVAC, kovová mřížka</t>
  </si>
  <si>
    <t>NZS 08</t>
  </si>
  <si>
    <t>Protipožární kryt pro stropní reproduktor</t>
  </si>
  <si>
    <t>NZS 09</t>
  </si>
  <si>
    <t>Systémový nabíječ baterií 24V, EN-54-4</t>
  </si>
  <si>
    <t>NZS 10</t>
  </si>
  <si>
    <t>akumulátor 12V/100 Ah, 330x171x220 mm, 32 kg</t>
  </si>
  <si>
    <t>NZS 11</t>
  </si>
  <si>
    <t>Zdroj hudby USB/SD/ LAN/ tuner</t>
  </si>
  <si>
    <t>NZS 12</t>
  </si>
  <si>
    <t>19" skříň, 32HE 600x600</t>
  </si>
  <si>
    <t>NZS 13</t>
  </si>
  <si>
    <t>set pro rozvaděče se zámkem FAB, jedinečný klíč</t>
  </si>
  <si>
    <t>NZS 14</t>
  </si>
  <si>
    <t>ventilátor s termostatem, 30W, 2 ventilátory, vrchní/spodní</t>
  </si>
  <si>
    <t>NZS 15</t>
  </si>
  <si>
    <t>vyvyzovací panely, 1U s háčky pro vyšší zatížení</t>
  </si>
  <si>
    <t>NZS 16</t>
  </si>
  <si>
    <t>osvětlovací jednotka</t>
  </si>
  <si>
    <t>NZS 17</t>
  </si>
  <si>
    <t>slepý panel, 1HE</t>
  </si>
  <si>
    <t>NZS 18</t>
  </si>
  <si>
    <t>slepý panel, 2HE</t>
  </si>
  <si>
    <t>NZS 19</t>
  </si>
  <si>
    <t>DIN lišta pro montáž příslušenství</t>
  </si>
  <si>
    <t>NZS 20</t>
  </si>
  <si>
    <t>polička</t>
  </si>
  <si>
    <t>NZS 21</t>
  </si>
  <si>
    <t>sada 20 šroubů pro 19" stojany</t>
  </si>
  <si>
    <t>NZS 22</t>
  </si>
  <si>
    <t>Sada koleček pro 19" skříň</t>
  </si>
  <si>
    <t>NZS 23</t>
  </si>
  <si>
    <t>Rozvodný panel, max. 6A, 5x220V, bleskojistka</t>
  </si>
  <si>
    <t>NZS 24</t>
  </si>
  <si>
    <t>elektromontážní materiál pro šéfmontáž ústředny</t>
  </si>
  <si>
    <t>NZS 25</t>
  </si>
  <si>
    <t>SXKD-6-UTP-LSOHFR-B2ca kabel U/UTP, kat. 6, LSOHFR B2ca s1 d1 a1, oranžový,</t>
  </si>
  <si>
    <t>NZS 26</t>
  </si>
  <si>
    <t>KABEL PRAFlaDur 2x2.5 PH120-R B2caS1D0</t>
  </si>
  <si>
    <t>NZS 27</t>
  </si>
  <si>
    <t>KABEL PRAFlaDur 3x2.5 PH120-R B2caS1D0</t>
  </si>
  <si>
    <t>NZS 28</t>
  </si>
  <si>
    <t>NZS 29</t>
  </si>
  <si>
    <t>NZS 30</t>
  </si>
  <si>
    <t>Jistič 1f/16A</t>
  </si>
  <si>
    <t>NZS 31</t>
  </si>
  <si>
    <t>NZS 32</t>
  </si>
  <si>
    <t>NZS 33</t>
  </si>
  <si>
    <t>NZS 34</t>
  </si>
  <si>
    <t>NZS 35</t>
  </si>
  <si>
    <t>NZS 36</t>
  </si>
  <si>
    <t>NZS 37</t>
  </si>
  <si>
    <t>NZS 38</t>
  </si>
  <si>
    <t>NZS 39</t>
  </si>
  <si>
    <t>NZS 40</t>
  </si>
  <si>
    <t>NZS 41</t>
  </si>
  <si>
    <t>NZS 42</t>
  </si>
  <si>
    <t>NZS 43</t>
  </si>
  <si>
    <t>Příchytka pro kabelovou trasu se zkouškou funkčnosti a integrity kabelové trasy dle ZP 27/2008 max. vzdálenost úchytek 0,3m, kabel pr.6-12 mm</t>
  </si>
  <si>
    <t>NZS 44</t>
  </si>
  <si>
    <t>NZS 45</t>
  </si>
  <si>
    <t>NZS 46</t>
  </si>
  <si>
    <t>NZS 47</t>
  </si>
  <si>
    <t>NZS 48</t>
  </si>
  <si>
    <t>Protipožární ucpávky</t>
  </si>
  <si>
    <t>NZS 49</t>
  </si>
  <si>
    <t>Ohniodolné příchytky HILTI, vč. hřebu</t>
  </si>
  <si>
    <t>NZS 50</t>
  </si>
  <si>
    <t>NZS 51</t>
  </si>
  <si>
    <t>Ostatní instalační práce</t>
  </si>
  <si>
    <t>NZS 52</t>
  </si>
  <si>
    <t>NZS 53</t>
  </si>
  <si>
    <t>NZS 54</t>
  </si>
  <si>
    <t>03 - CCTV_Kamerový systém</t>
  </si>
  <si>
    <t>D1 - HW</t>
  </si>
  <si>
    <t>D2 - Ostatní</t>
  </si>
  <si>
    <t>HW</t>
  </si>
  <si>
    <t>CCTV 01</t>
  </si>
  <si>
    <t>Digitální záznamové zařízení , 16ch.@8MPx, max. 160Mbps, 16xPoE, H.265, 2xHDD, VGA/HDMI, SMART, 1U</t>
  </si>
  <si>
    <t>CCTV 02</t>
  </si>
  <si>
    <t>přídavný HDD 6.0TB, SATA-6G, 7200rpm</t>
  </si>
  <si>
    <t>CCTV 03</t>
  </si>
  <si>
    <t>Licence pro připojení 1 kamery</t>
  </si>
  <si>
    <t>CCTV 04</t>
  </si>
  <si>
    <t>Cat6 kabel nestíněný 23 AWG U/UTP 4 pár LSF/OH IEC 332.1</t>
  </si>
  <si>
    <t>CCTV 05</t>
  </si>
  <si>
    <t>instalační kabel, venkovní UTP, Cat6, drát, PE, SXKD-6-UTP-PE</t>
  </si>
  <si>
    <t>CCTV 06</t>
  </si>
  <si>
    <t>Přepěťová ochrana LAN v plastovém krytu (vnější kamery)</t>
  </si>
  <si>
    <t>CCTV 07</t>
  </si>
  <si>
    <t>kabel CYA 10, žz</t>
  </si>
  <si>
    <t>CCTV 08</t>
  </si>
  <si>
    <t>Cat6 Patch panel nestíněný, osazený, pro 24xRJ45/UTP, Cat. 6, KRONE 1U, černý,</t>
  </si>
  <si>
    <t>CCTV 09</t>
  </si>
  <si>
    <t>Cat6 U/UTP  RJ45 - RJ45  Patch Cord  LS/OH  - 1m</t>
  </si>
  <si>
    <t>CCTV 10</t>
  </si>
  <si>
    <t>Cat6 U/UTP  RJ45 - RJ45  Patch Cord  LS/OH  - 2m</t>
  </si>
  <si>
    <t>CCTV 11</t>
  </si>
  <si>
    <t>CCTV 12</t>
  </si>
  <si>
    <t>CCTV 13</t>
  </si>
  <si>
    <t>CCTV 14</t>
  </si>
  <si>
    <t>04 - PZTS_Poplachový zabezpečovací a tísňový systém</t>
  </si>
  <si>
    <t>Systém PZTS bude splňovat stupeň zabezpečení 2 dle ČSN EN 50113-1- nízká až střední rizika 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</si>
  <si>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D2 - Kabely</t>
  </si>
  <si>
    <t>D3 - Ostatní</t>
  </si>
  <si>
    <t>PZTS01</t>
  </si>
  <si>
    <t>Ústředna PZTS vč. krytu a zdroje 12V, prostor pro akumulátor 24Ah/12V, komunikátor s PCO integrovaný na desce ústředny, min. 256 zón, 8 podsystémů</t>
  </si>
  <si>
    <t>PZTS02</t>
  </si>
  <si>
    <t>AKU 24-12 - akumulátor 12V/24 Ah</t>
  </si>
  <si>
    <t>PZTS03</t>
  </si>
  <si>
    <t>PZTS koncentrátor, 8x vstup, 1x výstup 30V/1A,</t>
  </si>
  <si>
    <t>PZTS04</t>
  </si>
  <si>
    <t>Ovládací klávesnice, LCD displej 2x20znaků, montáž na povrch</t>
  </si>
  <si>
    <t>PZTS05</t>
  </si>
  <si>
    <t>Tísňový hlásič, s piktogramem (WC invalidů)</t>
  </si>
  <si>
    <t>PZTS06</t>
  </si>
  <si>
    <t>PIR čidlo 360° ; dosah 12m; Quad Interloking Sensor</t>
  </si>
  <si>
    <t>PZTS09</t>
  </si>
  <si>
    <t>Rozboč. krabice, 10 svorek, Tamper, Plastová, bílá</t>
  </si>
  <si>
    <t>PZTS10</t>
  </si>
  <si>
    <t>Přepěťová ochrana</t>
  </si>
  <si>
    <t>PZTS11</t>
  </si>
  <si>
    <t>GSM modul (SMS +ring 6xIn) - GSM Komunikátor na mobil vč. SIM</t>
  </si>
  <si>
    <t>PZTS12</t>
  </si>
  <si>
    <t>Podružný napájecí zdroj 12V/3,5A, v kovovém krytu, tamperprostor pro aku 24Ah</t>
  </si>
  <si>
    <t>PZTS13</t>
  </si>
  <si>
    <t>PZTS14</t>
  </si>
  <si>
    <t>drobný propojovací a instalační materiál</t>
  </si>
  <si>
    <t>Kabely</t>
  </si>
  <si>
    <t>PZTS15</t>
  </si>
  <si>
    <t>Kabel napájecí CYKY 3x1,5</t>
  </si>
  <si>
    <t>PZTS16</t>
  </si>
  <si>
    <t>PZTS17</t>
  </si>
  <si>
    <t>PZTS18</t>
  </si>
  <si>
    <t>stíněný kabel 2x1mm + 2x2x0,5mm, zesílené nap. žíly (sběrnice PZTS)</t>
  </si>
  <si>
    <t>PZTS19</t>
  </si>
  <si>
    <t>stíněný šestižilový kabel pro PZTS, Eca</t>
  </si>
  <si>
    <t>PZTS20</t>
  </si>
  <si>
    <t>PZTS21</t>
  </si>
  <si>
    <t>PZTS22</t>
  </si>
  <si>
    <t>PZTS23</t>
  </si>
  <si>
    <t>PZTS24</t>
  </si>
  <si>
    <t>05 - EKV+VDT_Elektronická kontrola vstupu + Domovní telefony</t>
  </si>
  <si>
    <t>D1 - Systém EKV</t>
  </si>
  <si>
    <t>D2 - Videotelefony</t>
  </si>
  <si>
    <t>Systém EKV</t>
  </si>
  <si>
    <t>EKV 01</t>
  </si>
  <si>
    <t>Bezkontaktní čtečka (podpora SIO) iCLASS/Mifare/DESFire</t>
  </si>
  <si>
    <t>EKV 02</t>
  </si>
  <si>
    <t>Dveřní jednotka</t>
  </si>
  <si>
    <t>Poznámka k položce:_x000D_
Dveřní jednotka Merit access připojená přes ethernet- Dveřní jednotka - ovládání jedněch dveří oboustranně nebo dvou dveří jedno straně, sběrnice Wiegand 26bit nebo 32bit, napájení 12Vss, 2x relé s přepínacím kontaktem 24Vss/1A, ethernetové rozhraní LAN</t>
  </si>
  <si>
    <t>EKV 03</t>
  </si>
  <si>
    <t>Nástěnný kovový rozvaděč EKV ( 550x550x150mm ), vč. příslušenství a vydrátování (DIN lišta, svorky, el. materiál …)</t>
  </si>
  <si>
    <t>EKV 04</t>
  </si>
  <si>
    <t>Elektromagnetické relé s DC cívkou 1x přepínací kontakt 10A,12V DC s paticí na DIN lištu</t>
  </si>
  <si>
    <t>EKV 05</t>
  </si>
  <si>
    <t>Klíčový vypínač ( spínací jednotka, hlavice se zámkem, skříň, klíč)</t>
  </si>
  <si>
    <t>EKV 06</t>
  </si>
  <si>
    <t>Licence pro přístupový systém na jednu čtečku</t>
  </si>
  <si>
    <t>EKV 07</t>
  </si>
  <si>
    <t>Zálohovany zdroj v kov. krytu 13,8Vss/10A s výstupy, prostor pro AKU 40Ah</t>
  </si>
  <si>
    <t>EKV 08</t>
  </si>
  <si>
    <t>Akumulátor 12V/38Ah</t>
  </si>
  <si>
    <t>EKV 16</t>
  </si>
  <si>
    <t>Instalační krabice,24 šroubovacích svorek+T,125x100x48mm</t>
  </si>
  <si>
    <t>EKV 17</t>
  </si>
  <si>
    <t>Kabel  FTP kat.5e, LSOH</t>
  </si>
  <si>
    <t>EKV 18</t>
  </si>
  <si>
    <t>Kabel  FTP kat.5e, LSOH, outdoor</t>
  </si>
  <si>
    <t>EKV 19</t>
  </si>
  <si>
    <t>EKV 20</t>
  </si>
  <si>
    <t>Kabel k el.zámkům JYTY 4x1,5</t>
  </si>
  <si>
    <t>EKV 21</t>
  </si>
  <si>
    <t>Jistič 230V/6A</t>
  </si>
  <si>
    <t>EKV 22</t>
  </si>
  <si>
    <t>Drobný elektroinstalační materiál</t>
  </si>
  <si>
    <t>Videotelefony</t>
  </si>
  <si>
    <t>EKV 26</t>
  </si>
  <si>
    <t>EKV 27</t>
  </si>
  <si>
    <t>kabel CYKY 3x1.5</t>
  </si>
  <si>
    <t>EKV 28</t>
  </si>
  <si>
    <t>propojovací krabice</t>
  </si>
  <si>
    <t>EKV 29</t>
  </si>
  <si>
    <t>EKV 30</t>
  </si>
  <si>
    <t>Spolupráce s jinými profesemi (dodavatel dveří, brány)</t>
  </si>
  <si>
    <t>EKV 31</t>
  </si>
  <si>
    <t>EKV 32</t>
  </si>
  <si>
    <t>EKV 33</t>
  </si>
  <si>
    <t>EKV 34</t>
  </si>
  <si>
    <t>06 - SK_Strukturovaná kabeláž</t>
  </si>
  <si>
    <t>Strukturovaná kabeláž kategorie 6, v nestíněném provedení (kabely U/UTP), kabeláž splňuje požadavky dle TIA/EIA 568B.2-1, EN 50173-1:2002 a ISO 11801:2002, pracovní frekvence 200 MHz,testovací 250 MHz, protokol 10/100/1000BaseT 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t>
  </si>
  <si>
    <t>D1 - Strukturovaná kabeláž kategorie 6</t>
  </si>
  <si>
    <t>D2 - Datový rozváděč</t>
  </si>
  <si>
    <t>D3 - Optika</t>
  </si>
  <si>
    <t>D4 - Aktivní prvky</t>
  </si>
  <si>
    <t>D5 - Telekomunikační materiál (trlrfonní ústředna)</t>
  </si>
  <si>
    <t>D6 - Hovorová souprava</t>
  </si>
  <si>
    <t>D7 - Ostatní</t>
  </si>
  <si>
    <t>Strukturovaná kabeláž kategorie 6</t>
  </si>
  <si>
    <t>SK01</t>
  </si>
  <si>
    <t>SK02</t>
  </si>
  <si>
    <t>SK03</t>
  </si>
  <si>
    <t>vnitřní sdělovací kabel SYKFY 50x2x0,5</t>
  </si>
  <si>
    <t>SK04</t>
  </si>
  <si>
    <t>Patch panel kat.3, 50 port, 1U</t>
  </si>
  <si>
    <t>SK05</t>
  </si>
  <si>
    <t>SK06</t>
  </si>
  <si>
    <t>SK07</t>
  </si>
  <si>
    <t>Cat6 U/UTP  RJ45 - RJ45  Patch Cord  LS/OH  - 3m</t>
  </si>
  <si>
    <t>SK08</t>
  </si>
  <si>
    <t>Zásuvka 2xRJ45 Cat.6 UTP, komplet - pod omítku</t>
  </si>
  <si>
    <t>SK09</t>
  </si>
  <si>
    <t>Zapojení vývodu SK UTP kat. 6 - zásuvka</t>
  </si>
  <si>
    <t>SK10</t>
  </si>
  <si>
    <t>Zapojení vývodu SK UTP kat. 6 - rozváděč</t>
  </si>
  <si>
    <t>SK11</t>
  </si>
  <si>
    <t>Certifikační měření kat. 6 vč. protokolu</t>
  </si>
  <si>
    <t>SK12</t>
  </si>
  <si>
    <t>Měření  páru metalického kabelu</t>
  </si>
  <si>
    <t>pár</t>
  </si>
  <si>
    <t>SK13</t>
  </si>
  <si>
    <t>SK14</t>
  </si>
  <si>
    <t>SK15</t>
  </si>
  <si>
    <t>Datový rozváděč</t>
  </si>
  <si>
    <t>SK16</t>
  </si>
  <si>
    <t>19' rozvaděč stojanový jednodílný 45U/800x800mm,  dveře síto 80%-6mm</t>
  </si>
  <si>
    <t>SK17</t>
  </si>
  <si>
    <t>Podstavec 800x800 s filtrem 1x</t>
  </si>
  <si>
    <t>SK18</t>
  </si>
  <si>
    <t>Polička perforovaná 1U/550mm, max.nosnost 80kg</t>
  </si>
  <si>
    <t>SK19</t>
  </si>
  <si>
    <t>Vent.j.spodní(horní)220V/90W  6 ventil. ,termostat RAL7035</t>
  </si>
  <si>
    <t>SK20</t>
  </si>
  <si>
    <t>19" rozvodný panel 5x230V-3m s vaničkou 1,5U RAL9005, dětská a přepěťová ochrana</t>
  </si>
  <si>
    <t>SK21</t>
  </si>
  <si>
    <t>Stabilizační sada ( pár )</t>
  </si>
  <si>
    <t>SK22</t>
  </si>
  <si>
    <t>Montážní sada M6 - 4x šroub, podložka a plovoucí matice</t>
  </si>
  <si>
    <t>SK23</t>
  </si>
  <si>
    <t>19' vyvazovací panel 1U jednostranná plastová lišta</t>
  </si>
  <si>
    <t>SK24</t>
  </si>
  <si>
    <t>Háček 80x80 kovový/nerez</t>
  </si>
  <si>
    <t>SK25</t>
  </si>
  <si>
    <t>Vertikální kabelový kanál - 1ks - 42U</t>
  </si>
  <si>
    <t>Optika</t>
  </si>
  <si>
    <t>SK26</t>
  </si>
  <si>
    <t>Optický kabel univerzální 12-vláknový 9/125 OS1 LSOH</t>
  </si>
  <si>
    <t>SK27</t>
  </si>
  <si>
    <t>Optická vana neosazená pro 12 x SC adaptér 19“ 1U, černá</t>
  </si>
  <si>
    <t>SK28</t>
  </si>
  <si>
    <t>Optická kazeta pro 1 x 12 svarů s víkem a držáky svarů, černá</t>
  </si>
  <si>
    <t>SK29</t>
  </si>
  <si>
    <t>Ochrana svaru 40 mm</t>
  </si>
  <si>
    <t>SK30</t>
  </si>
  <si>
    <t>Svaření optického vlákna SM</t>
  </si>
  <si>
    <t>SK31</t>
  </si>
  <si>
    <t>Adaptér SC singlemode</t>
  </si>
  <si>
    <t>SK32</t>
  </si>
  <si>
    <t>Pigtail singlemode,  9/125,  SC,  2m</t>
  </si>
  <si>
    <t>SK33</t>
  </si>
  <si>
    <t>Patch kabel SC Duplex 09/125 OS1 2m</t>
  </si>
  <si>
    <t>SK34</t>
  </si>
  <si>
    <t>Měření optického vlákna, oboustranné změření útlumu na vlnových délkách 850 a 1300nm / 1310 a 1550nm přímou metodou, zpracování měřícího protokolu</t>
  </si>
  <si>
    <t>Aktivní prvky</t>
  </si>
  <si>
    <t>SK35</t>
  </si>
  <si>
    <t>Switch 48x 10/100/1000 RJ-45, 4x 10G SFP, 3 roky servisní podpora vč. licencí</t>
  </si>
  <si>
    <t>Poznámka k položce:_x000D_
• Přepínací kapacita systému: 176 Gbps • Propustnost systému: Až 130,9 Mpps • Velikost zásobníku: 8 • Porty pro správu: 1x port konzoly USB-C, 1x port OOBM, 1x port USB typu A Host, 1x Bluetooth dongle pro použití s Aruba CX Mobile App • 48x porty 10/100 / 1000BaseT • 4x 1 / 10G SFP + porty • Interní (pevný) zdroj napájení (200 W - 80plus Silver), pevné ventilátory</t>
  </si>
  <si>
    <t>SK36</t>
  </si>
  <si>
    <t>Sada síťových modulů pro stackování přímé připojení měděného kabelu, 1m, pro použití s vybranými přepínači</t>
  </si>
  <si>
    <t>SK37</t>
  </si>
  <si>
    <t>10G SFP LC LX Transceiver, SM, duplexní</t>
  </si>
  <si>
    <t>SK38</t>
  </si>
  <si>
    <t>Acess Point - Indoor 802.11ax Wi-Fi 6, 2x2:2 Dual-band: 2.4 + 5GHz přístupový bod, vč. podpory na 5 roku pro 8 AP</t>
  </si>
  <si>
    <t>SK39</t>
  </si>
  <si>
    <t>Začlenění aktivních prvků do sítě nemocnice, oživení, nastavení</t>
  </si>
  <si>
    <t>Telekomunikační materiál (trlrfonní ústředna)</t>
  </si>
  <si>
    <t>SK40</t>
  </si>
  <si>
    <t>Telekomunikační rozvaděč MIS 1b</t>
  </si>
  <si>
    <t>SK41</t>
  </si>
  <si>
    <t>Plech montážní 10 pozic 22 mm</t>
  </si>
  <si>
    <t>SK42</t>
  </si>
  <si>
    <t>Lišta rozpojovací  LSA plus</t>
  </si>
  <si>
    <t>D6</t>
  </si>
  <si>
    <t>Hovorová souprava</t>
  </si>
  <si>
    <t>SK43</t>
  </si>
  <si>
    <t>Dorozumívací zařízení - hovorová souprava mikrofon- reprduktor</t>
  </si>
  <si>
    <t>D7</t>
  </si>
  <si>
    <t>SK44</t>
  </si>
  <si>
    <t>SK45</t>
  </si>
  <si>
    <t>SK46</t>
  </si>
  <si>
    <t>07 - STA_Společná televizní anténa</t>
  </si>
  <si>
    <t>D1 - Hlavní stanice STA</t>
  </si>
  <si>
    <t xml:space="preserve">D3 - Ostatní </t>
  </si>
  <si>
    <t>Hlavní stanice STA</t>
  </si>
  <si>
    <t>STA 01</t>
  </si>
  <si>
    <t>Širokopásmový zesilovač 1 vstup VHF-UHF, 2 výstupy, 26dB, s napájením</t>
  </si>
  <si>
    <t>STA 02</t>
  </si>
  <si>
    <t>rozvaděč STA plechový, uzamykatelný, 500x400x250mm</t>
  </si>
  <si>
    <t>STA 03</t>
  </si>
  <si>
    <t>Rozbočovač TV a FM signálu 8 výstupů</t>
  </si>
  <si>
    <t>STA 04</t>
  </si>
  <si>
    <t>koaxiální kabel vnitřní  75 ohm</t>
  </si>
  <si>
    <t>STA 05</t>
  </si>
  <si>
    <t>zakončovací odpor F</t>
  </si>
  <si>
    <t>STA 06</t>
  </si>
  <si>
    <t>CYA 6</t>
  </si>
  <si>
    <t>STA 07</t>
  </si>
  <si>
    <t>STA 08</t>
  </si>
  <si>
    <t>Jistič 1/6A</t>
  </si>
  <si>
    <t>STA 09</t>
  </si>
  <si>
    <t>Podružný elektroinstalační materiál</t>
  </si>
  <si>
    <t xml:space="preserve">Ostatní </t>
  </si>
  <si>
    <t>STA 10</t>
  </si>
  <si>
    <t>STA 11</t>
  </si>
  <si>
    <t>Spolupráce s ostatními profesemi</t>
  </si>
  <si>
    <t>STA 12</t>
  </si>
  <si>
    <t>Oživení systému, revize</t>
  </si>
  <si>
    <t>08 - JČ_Jednotný čas</t>
  </si>
  <si>
    <t xml:space="preserve">D1 - Materiál JČ </t>
  </si>
  <si>
    <t xml:space="preserve">D2 - Ostatní </t>
  </si>
  <si>
    <t xml:space="preserve">Materiál JČ </t>
  </si>
  <si>
    <t>JČ 01</t>
  </si>
  <si>
    <t>Hlavní hodiny JČ, Řízené radiosignálem DCF77 nebo satelitním signálem GPS.montáž na lištu DIN, šířka 6M</t>
  </si>
  <si>
    <t>JČ 02</t>
  </si>
  <si>
    <t>kabel CYKY-O 2x1,5</t>
  </si>
  <si>
    <t>JČ 03</t>
  </si>
  <si>
    <t>kabel CYKY 3x1,5</t>
  </si>
  <si>
    <t>JČ 04</t>
  </si>
  <si>
    <t>JČ 05</t>
  </si>
  <si>
    <t>Propojovací krabice se svorkovnicí, s víčkem</t>
  </si>
  <si>
    <t>JČ 06</t>
  </si>
  <si>
    <t>pomocný materiál</t>
  </si>
  <si>
    <t>JČ 07</t>
  </si>
  <si>
    <t>JČ 08</t>
  </si>
  <si>
    <t>09 - KT_Kabelové trasy slaboproudých rozvodů</t>
  </si>
  <si>
    <t>D1 - Páteřní kabelové trasy</t>
  </si>
  <si>
    <t>Páteřní kabelové trasy</t>
  </si>
  <si>
    <t>Podparapetní kanál 70x170</t>
  </si>
  <si>
    <t>1.2</t>
  </si>
  <si>
    <t>Víko podparapetního kanálu šíře 45mm</t>
  </si>
  <si>
    <t>1.3</t>
  </si>
  <si>
    <t>Spojka podparapetního kanálu</t>
  </si>
  <si>
    <t>1.4</t>
  </si>
  <si>
    <t>Kryt spoje</t>
  </si>
  <si>
    <t>1.5</t>
  </si>
  <si>
    <t>Přepážka 70 mm</t>
  </si>
  <si>
    <t>1.6</t>
  </si>
  <si>
    <t>Trubka ohebná PVC volně nebo pod omítkou 23 mm</t>
  </si>
  <si>
    <t>1.7</t>
  </si>
  <si>
    <t>Trubka ohebná PVC volně nebo pod omítkou 29 mm</t>
  </si>
  <si>
    <t>1.8</t>
  </si>
  <si>
    <t>Trubka ohebná PVC volně nebo pod omítkou 36 mm</t>
  </si>
  <si>
    <t>1.9</t>
  </si>
  <si>
    <t>TR.OHEB.MONOF.1440/1</t>
  </si>
  <si>
    <t>1.10</t>
  </si>
  <si>
    <t>TR.KOPOFLEX  50</t>
  </si>
  <si>
    <t>1.11</t>
  </si>
  <si>
    <t>Krabice přístrojová proti RTG záření (protiradiační) do stěny bez olova, vč. vysekání a zapravení</t>
  </si>
  <si>
    <t>1.12</t>
  </si>
  <si>
    <t>Krabice univerzální KU 68/2-1901, se šroubky</t>
  </si>
  <si>
    <t>1.13</t>
  </si>
  <si>
    <t>Krabice přístrojová, hluboká,</t>
  </si>
  <si>
    <t>1.14</t>
  </si>
  <si>
    <t>Krabice kruhová odbočná KO97 s víčkem KO97V</t>
  </si>
  <si>
    <t>1.15</t>
  </si>
  <si>
    <t>Krabice odbočná KO 125 s víčkem a šroubky</t>
  </si>
  <si>
    <t>1.16</t>
  </si>
  <si>
    <t>Skříň rozvodná KT 250 s víkem a šroubky</t>
  </si>
  <si>
    <t>1.17</t>
  </si>
  <si>
    <t>Kovový kabelový drátěný rošt 200/100 vč. příslušenství (spojky, závěsy, výložníky, zemn. Svorky)</t>
  </si>
  <si>
    <t>1.18</t>
  </si>
  <si>
    <t>Kovový kabelový drátěný rošt 100/100 vč. příslušenství (spojky, závěsy, výložníky, zemn. Svorky)</t>
  </si>
  <si>
    <t>1.19</t>
  </si>
  <si>
    <t>Kabelový stoupací žebřík šíře 200mm, vč. příslušenství (spojky, závěsy, výložníky, zemn. Svorky)</t>
  </si>
  <si>
    <t>1.20</t>
  </si>
  <si>
    <t>ZAVITOVA TYC M8 1M POZINK</t>
  </si>
  <si>
    <t>1.21</t>
  </si>
  <si>
    <t>HMOŽDINKA KOV M6</t>
  </si>
  <si>
    <t>1.22</t>
  </si>
  <si>
    <t>Trubka plastová, pevná pr.20mm, světle šedá, vč. příchytek a hmoždinek</t>
  </si>
  <si>
    <t>1.23</t>
  </si>
  <si>
    <t>Trubka plastová, pevná pr.32mm, světle šedá, vč. příchytek a hmoždinek</t>
  </si>
  <si>
    <t>1.24</t>
  </si>
  <si>
    <t>CYKY  3CX2,5</t>
  </si>
  <si>
    <t>1.25</t>
  </si>
  <si>
    <t>CY 16 ZEL. ZLUTY</t>
  </si>
  <si>
    <t>1.26</t>
  </si>
  <si>
    <t>Mikrotrubička 12/8mm</t>
  </si>
  <si>
    <t>1.27</t>
  </si>
  <si>
    <t>Plastové příchytky na strop/zeď, pro max 20 kabelů do pr. 10mm, včetně hmoždinky a vrutu</t>
  </si>
  <si>
    <t>1.28</t>
  </si>
  <si>
    <t>Plastové příchytky na strop/zeď, pro max 6 kabelů do pr. 10mm, včetně hmoždinky a vrutu</t>
  </si>
  <si>
    <t>1.29</t>
  </si>
  <si>
    <t>Stahovací pásky, šíře 4mm, délka 200mm, bal=100ks</t>
  </si>
  <si>
    <t>1.30</t>
  </si>
  <si>
    <t>Hmoždinka do betonu 8mm</t>
  </si>
  <si>
    <t>1.31</t>
  </si>
  <si>
    <t>Hmoždinka do cihly 8 mm</t>
  </si>
  <si>
    <t>1.32</t>
  </si>
  <si>
    <t>Značení trasy trubkového vedení</t>
  </si>
  <si>
    <t>1.33</t>
  </si>
  <si>
    <t>1.34</t>
  </si>
  <si>
    <t>Vysekání kapsy v cihl. zdi, krabice do 250x200x100 mm</t>
  </si>
  <si>
    <t>1.35</t>
  </si>
  <si>
    <t>Vysekání drážky v cihl. zdi do hl. 50 mm, š. do 70 mm</t>
  </si>
  <si>
    <t>1.36</t>
  </si>
  <si>
    <t>Vysekání drážky v cihl. zdi do hl. 50 mm, š. do 100 mm</t>
  </si>
  <si>
    <t>1.37</t>
  </si>
  <si>
    <t>Omítnutí rýhy, drážka do 50x100 mm, štuka</t>
  </si>
  <si>
    <t>1.38</t>
  </si>
  <si>
    <t>Požární ucpávky dle PBŘ</t>
  </si>
  <si>
    <t>1.39</t>
  </si>
  <si>
    <t>Sádra</t>
  </si>
  <si>
    <t>1.40</t>
  </si>
  <si>
    <t>Průraz D=6cm, cihla 15cm</t>
  </si>
  <si>
    <t>1.41</t>
  </si>
  <si>
    <t>Průraz D=6cm, cihla 30cm</t>
  </si>
  <si>
    <t>1.42</t>
  </si>
  <si>
    <t>Průraz D=6cm, cihla 45cm</t>
  </si>
  <si>
    <t>1.43</t>
  </si>
  <si>
    <t>Průraz D=6cm, beton 15cm</t>
  </si>
  <si>
    <t>1.44</t>
  </si>
  <si>
    <t>Průraz D=6cm, beton 30cm</t>
  </si>
  <si>
    <t>1.45</t>
  </si>
  <si>
    <t>Průraz D=6cm, beton 45cm</t>
  </si>
  <si>
    <t>Rozebrání a znovuosazení kazetového podhledu</t>
  </si>
  <si>
    <t>2.2</t>
  </si>
  <si>
    <t>Práce na rozvaděčích NN</t>
  </si>
  <si>
    <t>2.3</t>
  </si>
  <si>
    <t>Úklidové práce</t>
  </si>
  <si>
    <t>2.4</t>
  </si>
  <si>
    <t>Popl.za ulozeni suti</t>
  </si>
  <si>
    <t>2.5</t>
  </si>
  <si>
    <t>Svis doprava suti prve podlazi</t>
  </si>
  <si>
    <t>2.6</t>
  </si>
  <si>
    <t>Odvoz suti na skladku do 1km</t>
  </si>
  <si>
    <t>2.7</t>
  </si>
  <si>
    <t>Odvoz suti na skladku zkd 1km</t>
  </si>
  <si>
    <t>2.8</t>
  </si>
  <si>
    <t>2.9</t>
  </si>
  <si>
    <t>2.10</t>
  </si>
  <si>
    <t xml:space="preserve">10 - Ostatní náklady </t>
  </si>
  <si>
    <t>OST_R01</t>
  </si>
  <si>
    <t>Celkem zkoušky, měření, revize</t>
  </si>
  <si>
    <t>1935669635</t>
  </si>
  <si>
    <t>OST_R02</t>
  </si>
  <si>
    <t>Celkem doprava, přesun hmot</t>
  </si>
  <si>
    <t>1544678697</t>
  </si>
  <si>
    <t>D.1.4.7 - Mediciální plyny</t>
  </si>
  <si>
    <t>D1 - Rozvody 1.etapa</t>
  </si>
  <si>
    <t>D3 - Ostatní náklady</t>
  </si>
  <si>
    <t>Rozvody 1.etapa</t>
  </si>
  <si>
    <t>Pol30</t>
  </si>
  <si>
    <t>měděná trubka 8x1</t>
  </si>
  <si>
    <t>Pol31</t>
  </si>
  <si>
    <t>měděná trubka 12x1</t>
  </si>
  <si>
    <t>Pol32</t>
  </si>
  <si>
    <t>měděná trubka 18x1</t>
  </si>
  <si>
    <t>Pol33</t>
  </si>
  <si>
    <t>měděná trubka 22x1</t>
  </si>
  <si>
    <t>Pol34</t>
  </si>
  <si>
    <t>tvarovky Cu do pr.22</t>
  </si>
  <si>
    <t>Pol35</t>
  </si>
  <si>
    <t>Ag pájka 45+pasta</t>
  </si>
  <si>
    <t>g</t>
  </si>
  <si>
    <t>Pol36</t>
  </si>
  <si>
    <t>chránička potrubí-oc.trubka 21.6x2.6 (0.5m)</t>
  </si>
  <si>
    <t>Pol37</t>
  </si>
  <si>
    <t>chránička potrubí-oc.trubka 26.9x2.6 (0.5m)</t>
  </si>
  <si>
    <t>Pol38</t>
  </si>
  <si>
    <t>chránička potrubí-oc.trubka 31.8x2.6 (0.5m)</t>
  </si>
  <si>
    <t>Pol39</t>
  </si>
  <si>
    <t>chránička potrubí-oc.trubka 38x2.6 (0.5m)</t>
  </si>
  <si>
    <t>Pol40</t>
  </si>
  <si>
    <t>chránička potrubí-oc.trubka 44.5x3.2 (0.5m)</t>
  </si>
  <si>
    <t>Pol41</t>
  </si>
  <si>
    <t>chránička potrubí-oc.trubka 57x3.2 (0.5m)</t>
  </si>
  <si>
    <t>Pol42</t>
  </si>
  <si>
    <t>protipožární ucpávky</t>
  </si>
  <si>
    <t>Pol43</t>
  </si>
  <si>
    <t>konzole jednoduchá</t>
  </si>
  <si>
    <t>Pol44</t>
  </si>
  <si>
    <t>napojení na stávající rozvod</t>
  </si>
  <si>
    <t>Pol45</t>
  </si>
  <si>
    <t>zaslepení rozvodu</t>
  </si>
  <si>
    <t>Pol46</t>
  </si>
  <si>
    <t>značení potrubí</t>
  </si>
  <si>
    <t>Pol47</t>
  </si>
  <si>
    <t>ochranný plyn pro pájení Cu trubek</t>
  </si>
  <si>
    <t>Pol48</t>
  </si>
  <si>
    <t>propláchnutí rozvodu dusíkem</t>
  </si>
  <si>
    <t>Pol49</t>
  </si>
  <si>
    <t>úseková tlaková zkouška</t>
  </si>
  <si>
    <t>Pol50</t>
  </si>
  <si>
    <t>závěrečná tlaková zkouška</t>
  </si>
  <si>
    <t>Pol51</t>
  </si>
  <si>
    <t>kulový kohout DN8 vč.šroubení</t>
  </si>
  <si>
    <t>Pol52</t>
  </si>
  <si>
    <t>kulový kohout DN10 vč.šroubení</t>
  </si>
  <si>
    <t>Pol53</t>
  </si>
  <si>
    <t>kulový kohout DN15 vč.šroubení</t>
  </si>
  <si>
    <t>Pol54</t>
  </si>
  <si>
    <t>kulový kohout DN20 vč.šroubení</t>
  </si>
  <si>
    <t>Pol55</t>
  </si>
  <si>
    <t>lahvový uzavírací ventil</t>
  </si>
  <si>
    <t>Pol56</t>
  </si>
  <si>
    <t>kontrolní manometr pr.60 rozsah 0-1MPa</t>
  </si>
  <si>
    <t>Pol57</t>
  </si>
  <si>
    <t>kontrolní vakuometr pr.60 rozsah 0--100kPa</t>
  </si>
  <si>
    <t>Pol58</t>
  </si>
  <si>
    <t>ventilová krabice pro 4 plyny vč. čidel, instalace do zdi</t>
  </si>
  <si>
    <t>Pol59</t>
  </si>
  <si>
    <t>monitorovací zařízení s dotykovým LCD displejem, instalace do zdi</t>
  </si>
  <si>
    <t>Pol60</t>
  </si>
  <si>
    <t>lékařský nástěnný panel s terminální jednotkou, instalace do zdi</t>
  </si>
  <si>
    <t>Pol61</t>
  </si>
  <si>
    <t>panel odtahu do zdi  (vč.nástavce)</t>
  </si>
  <si>
    <t>Pol62</t>
  </si>
  <si>
    <t>lékařský nástěnný panel s terminální jednotkou v antimagnet.úpravě, instalace do zdi</t>
  </si>
  <si>
    <t>Pol63</t>
  </si>
  <si>
    <t>panel odtahu v antimagnet.úpravě , instalace do zdi (vč.nástavce)</t>
  </si>
  <si>
    <t>Pol64</t>
  </si>
  <si>
    <t>propojovací hadice vč.šroubení pro lékařský panel v antimagnetické úpravě v délce 0,5m</t>
  </si>
  <si>
    <t>Pol65</t>
  </si>
  <si>
    <t>propojovací hadice vč.šroubení pro panel odtahu v antimagnetické úpravě v délce 0,5m</t>
  </si>
  <si>
    <t>Pol68.1</t>
  </si>
  <si>
    <t>dokumentace skut.stavu (3x paré, 1x CD)</t>
  </si>
  <si>
    <t>-363787084</t>
  </si>
  <si>
    <t>Pol68</t>
  </si>
  <si>
    <t>zahájení a zařízení stavby</t>
  </si>
  <si>
    <t>Pol69</t>
  </si>
  <si>
    <t>předání stavby po dokončení</t>
  </si>
  <si>
    <t>Pol70</t>
  </si>
  <si>
    <t>doprava, vnitrostaveništní přesun hmot</t>
  </si>
  <si>
    <t>Pol71</t>
  </si>
  <si>
    <t>LEK 15 - zkouška čistoty medic.stl.vzduchu dle čl.3.2 odst.b</t>
  </si>
  <si>
    <t>Pol71.1</t>
  </si>
  <si>
    <t>provedení zkoušek a revizí</t>
  </si>
  <si>
    <t>321234644</t>
  </si>
  <si>
    <t>D.1.4.8 - Vnitřní plynoinstalace</t>
  </si>
  <si>
    <t>700B - Demontáže</t>
  </si>
  <si>
    <t>723 - Vnitřní plynovod</t>
  </si>
  <si>
    <t>700B</t>
  </si>
  <si>
    <t>Demontáže</t>
  </si>
  <si>
    <t>723150801R00</t>
  </si>
  <si>
    <t>Demontáž potrubí svařovaného z trubek hladkých do D 32 mm</t>
  </si>
  <si>
    <t>723150803R00</t>
  </si>
  <si>
    <t>Demontáž potrubí svařovaného z trubek hladkých přes D 44,5 mm do D 76 mm</t>
  </si>
  <si>
    <t>723290821R00</t>
  </si>
  <si>
    <t>Vnitrostaveništní přemístění vybouraných hmot svislé, v objektech výšky do 6m</t>
  </si>
  <si>
    <t>Poznámka k položce:_x000D_
vodorovně do 100 m,</t>
  </si>
  <si>
    <t>723</t>
  </si>
  <si>
    <t>Vnitřní plynovod</t>
  </si>
  <si>
    <t>723120203R00</t>
  </si>
  <si>
    <t>Potrubí z trubek černých závitových svařovaných DN 20</t>
  </si>
  <si>
    <t>Poznámka k položce:_x000D_
bezešvých ČSN 42 0250 a běžných ČSN 42 5710 - jakost 11353.0,_x000D_
Potrubí včetně tvarovek a zednických výpomocí._x000D_
Včetně pomocného lešení o výšce podlahy do 1900 mm a pro zatížení do 1,5 kPa.</t>
  </si>
  <si>
    <t>723150312R00</t>
  </si>
  <si>
    <t>Potrubí ocelové hladké černé svařované D 57 mm, s 2,9 mm</t>
  </si>
  <si>
    <t>Poznámka k položce:_x000D_
Potrubí včetně tvarovek a zednických výpomocí._x000D_
Včetně pomocného lešení o výšce podlahy do 1900 mm a pro zatížení do 1,5 kPa.</t>
  </si>
  <si>
    <t>723150314R00</t>
  </si>
  <si>
    <t>Potrubí ocelové hladké černé svařované D 89 mm, s 3,6 mm</t>
  </si>
  <si>
    <t>723150366R00</t>
  </si>
  <si>
    <t>Potrubí ocel. černé svařované - chráničky D 44,5 mm, s 2,6 mm</t>
  </si>
  <si>
    <t>723150373R00</t>
  </si>
  <si>
    <t>Potrubí ocel. černé svařované - chráničky D 159 mm, s 4,5 mm</t>
  </si>
  <si>
    <t>723185114R00</t>
  </si>
  <si>
    <t>Potrubí ohebné vlnovcové  nerezové, DN 20, spojované šroubením se svěracím kroužkem</t>
  </si>
  <si>
    <t>Poznámka k položce:_x000D_
včetně tvarovek, bez zednických výpomocí,_x000D_
0,5*8</t>
  </si>
  <si>
    <t>723190203R00</t>
  </si>
  <si>
    <t>Přípojka plynovodu z trubek závitových, černých, DN 20</t>
  </si>
  <si>
    <t>Poznámka k položce:_x000D_
včetně tvarovek, bez zednických výpomocí,_x000D_
Včetně vyvedení a upevnění výpustek._x000D_
plyn. kotel : 8</t>
  </si>
  <si>
    <t>723190901R00</t>
  </si>
  <si>
    <t>Opravy plynovodního potrubí doplňkové práce  uzavření nebo otevření plynového potrubí při opravách</t>
  </si>
  <si>
    <t>723190907R00</t>
  </si>
  <si>
    <t>Opravy plynovodního potrubí doplňkové práce  odvzdušnění a napuštění plynového potrubí</t>
  </si>
  <si>
    <t>723190909R00</t>
  </si>
  <si>
    <t>Opravy plynovodního potrubí doplňkové práce  neúřední tlaková zkouška dosavadního potrubí</t>
  </si>
  <si>
    <t>723214124R00</t>
  </si>
  <si>
    <t>Filtr plynový z oceli, spoj s navařením přírub, DN 80, PN 16, včetně dodávky materiálu</t>
  </si>
  <si>
    <t>723235118R00</t>
  </si>
  <si>
    <t>Kohout kulový  , mosazný, závit vnitřní-vnitřní, DN 80, PN 5, včetně dodávky materiálu</t>
  </si>
  <si>
    <t>723237214R00</t>
  </si>
  <si>
    <t>Kohout kulový  , mosazný, závit vnitřní-vnitřní, DN 20, PN 5, včetně dodávky materiálu</t>
  </si>
  <si>
    <t>723237216R00</t>
  </si>
  <si>
    <t>Kohout kulový  , mosazný, závit vnitřní-vnitřní, DN 32, PN 5, včetně dodávky materiálu</t>
  </si>
  <si>
    <t>723235412R00</t>
  </si>
  <si>
    <t>Pojistka nadprůtoková z nerezové oceli, závit vnitřní-vnější, průtok 2,5 m3/hod, DN 20, včetně dodávky materiálu</t>
  </si>
  <si>
    <t>723001R</t>
  </si>
  <si>
    <t>Napojení na rozvod plynu ve skříni HUP</t>
  </si>
  <si>
    <t>723002R</t>
  </si>
  <si>
    <t>Havarijní ventil eletrický DN80, dodávka + montáž</t>
  </si>
  <si>
    <t>723003R</t>
  </si>
  <si>
    <t>Bezepečnostní rychlouzávěr BAP DN80 - EVHNC 1050.2, 28 kW, 230 V, dodávka + montáž</t>
  </si>
  <si>
    <t>998723101R00</t>
  </si>
  <si>
    <t>Přesun hmot pro vnitřní plynovod v objektech výšky do 6 m</t>
  </si>
  <si>
    <t>005231010R</t>
  </si>
  <si>
    <t>Revize</t>
  </si>
  <si>
    <t>Poznámka k položce:_x000D_
náklady spojené s provedením všech technickými normami předepsaných zkoušek a revizí stavebních konstrukcí nebo stavebních prací.</t>
  </si>
  <si>
    <t>Montáž dvířek kovových i plastových</t>
  </si>
  <si>
    <t>553476521R</t>
  </si>
  <si>
    <t>Dvířka revizní použití: plynoměr;  funkce: klasické;  materiál: pozink;  počet křídel: 1;  šířka = 800 mm;  výška = 800 mm;  barva: šedá</t>
  </si>
  <si>
    <t>783424340R00</t>
  </si>
  <si>
    <t>Nátěry potrubí a armatur syntetické potrubí, do DN 50 mm, dvojnásobné s 1x emailováním a základním nátěrem</t>
  </si>
  <si>
    <t>Poznámka k položce:_x000D_
na vzduchu schnoucí</t>
  </si>
  <si>
    <t>783425350R00</t>
  </si>
  <si>
    <t>Nátěry potrubí a armatur syntetické potrubí, do DN 100 mm, dvojnásobné s 1x emailováním a základním nátěrem</t>
  </si>
  <si>
    <t>SO 02 - Komunikace a zpevněné plochy</t>
  </si>
  <si>
    <t>132251101</t>
  </si>
  <si>
    <t>Hloubení rýh nezapažených š do 800 mm v hornině třídy těžitelnosti I skupiny 3 objem do 20 m3 strojně</t>
  </si>
  <si>
    <t>-1562496948</t>
  </si>
  <si>
    <t>"liniové prvky" (0,6*1,0*39,0)</t>
  </si>
  <si>
    <t>162251122</t>
  </si>
  <si>
    <t>Vodorovné přemístění přes 20 do 50 m výkopku/sypaniny z horniny třídy těžitelnosti II skupiny 4 a 5</t>
  </si>
  <si>
    <t>-507385059</t>
  </si>
  <si>
    <t>7,02*2 'Přepočtené koeficientem množství</t>
  </si>
  <si>
    <t>-2123701546</t>
  </si>
  <si>
    <t>"liniové prvky" ((0,6*1,0*39,0))*0,7</t>
  </si>
  <si>
    <t>114817570</t>
  </si>
  <si>
    <t>16,38*10 'Přepočtené koeficientem množství</t>
  </si>
  <si>
    <t>2091251999</t>
  </si>
  <si>
    <t>939704990</t>
  </si>
  <si>
    <t>-1975345763</t>
  </si>
  <si>
    <t>"zpětné zásypy a obsypy" (23,4)-16,38</t>
  </si>
  <si>
    <t>1331012416</t>
  </si>
  <si>
    <t>"viz liniové prvky_palisády" (39*0,6*1,0)</t>
  </si>
  <si>
    <t>58344197R</t>
  </si>
  <si>
    <t xml:space="preserve">externí zásypový, nenamrzavý, zhutnitelný drcený materiál _ frakce do 63 mm </t>
  </si>
  <si>
    <t>1476153839</t>
  </si>
  <si>
    <t>23,4*1,8 'Přepočtené koeficientem množství</t>
  </si>
  <si>
    <t>1589027792</t>
  </si>
  <si>
    <t>"liniové prvky" (0,6*39,0)</t>
  </si>
  <si>
    <t>"viz kce_opěrná stěna" (9,86)*2,0</t>
  </si>
  <si>
    <t>1002070480</t>
  </si>
  <si>
    <t>327323128</t>
  </si>
  <si>
    <t>Opěrné zdi a valy ze ŽB tř. C 30/37</t>
  </si>
  <si>
    <t>-1013382405</t>
  </si>
  <si>
    <t>Poznámka k položce:_x000D_
JC, nad rámec ceníkového obsahu, zahrnuje náklady na specifikaci betonu : C 25/30 XC4, XF2</t>
  </si>
  <si>
    <t>"viz kce_opěrná stěna" (9,86*1,6*0,3)+(9,86*3,0*0,25)</t>
  </si>
  <si>
    <t>327351211</t>
  </si>
  <si>
    <t>Bednění opěrných zdí a valů svislých i skloněných zřízení</t>
  </si>
  <si>
    <t>445784400</t>
  </si>
  <si>
    <t xml:space="preserve">"viz kce_opěrná stěna" </t>
  </si>
  <si>
    <t>(9,86+1,6)*2*3,0</t>
  </si>
  <si>
    <t>(9,86+0,25)*2*3,0</t>
  </si>
  <si>
    <t>327351221</t>
  </si>
  <si>
    <t>Bednění opěrných zdí a valů svislých i skloněných odstranění</t>
  </si>
  <si>
    <t>-1137475675</t>
  </si>
  <si>
    <t>327361006</t>
  </si>
  <si>
    <t>Výztuž opěrných zdí a valů D 12 mm z betonářské oceli 10 505</t>
  </si>
  <si>
    <t>-802006788</t>
  </si>
  <si>
    <t>327361016</t>
  </si>
  <si>
    <t>Výztuž opěrných zdí a valů D nad 12 mm z betonářské oceli 10 505</t>
  </si>
  <si>
    <t>-1866618386</t>
  </si>
  <si>
    <t>339921132</t>
  </si>
  <si>
    <t>Osazování betonových palisád do betonového základu v řadě výšky prvku přes 0,5 do 1 m</t>
  </si>
  <si>
    <t>-427211695</t>
  </si>
  <si>
    <t>59228414R</t>
  </si>
  <si>
    <t xml:space="preserve">palisáda betonová tyčová 120/160 mm v=1000mm_specifikace dle PD a TZ </t>
  </si>
  <si>
    <t>-1186174130</t>
  </si>
  <si>
    <t>58933331</t>
  </si>
  <si>
    <t>beton C 30/37 XF3 kamenivo frakce 0/8</t>
  </si>
  <si>
    <t>-485237024</t>
  </si>
  <si>
    <t>342321610</t>
  </si>
  <si>
    <t>Stěny výplňové ze ŽB tř. C 30/37</t>
  </si>
  <si>
    <t>1909831844</t>
  </si>
  <si>
    <t>"viz kce_opěrná stěna" (0,55*1,5*1,92)</t>
  </si>
  <si>
    <t>657320464</t>
  </si>
  <si>
    <t>(5,4*2,6*0,4)+(4,9*2,6*0,2)</t>
  </si>
  <si>
    <t>434313115</t>
  </si>
  <si>
    <t>Dodávka a osazení schod. stupňů z vibrolisovaných prefabrikátů 350/150/1200 mm včetně zřízení betonové podkladní vrstvy z betonu C min 25/30</t>
  </si>
  <si>
    <t>1968524048</t>
  </si>
  <si>
    <t>(1,2*28)</t>
  </si>
  <si>
    <t>141876440</t>
  </si>
  <si>
    <t>"viz kce_opěrná stěna" (9,86)*2</t>
  </si>
  <si>
    <t>931992121</t>
  </si>
  <si>
    <t>Výplň dilatačních spár z extrudovaného polystyrénu tl 20 mm</t>
  </si>
  <si>
    <t>366276947</t>
  </si>
  <si>
    <t>"viz kce_opěrná stěna" (0,25*3,0)+(1,6*0,3)+(4,9*0,5)</t>
  </si>
  <si>
    <t>998223011</t>
  </si>
  <si>
    <t>Přesun hmot pro pozemní komunikace dopravní vzdálenost do 200 m jakékoliv délky objektu</t>
  </si>
  <si>
    <t>829802769</t>
  </si>
  <si>
    <t>Poznámka k položce:_x000D_
(položka obsahuje také náklady na přesuny hmot pro OS _ náklady zahrnuty v JC !!)</t>
  </si>
  <si>
    <t>998223091</t>
  </si>
  <si>
    <t>Příplatek k přesunu hmot pro pozemní komunikace za zvětšený přesun do 1000 m</t>
  </si>
  <si>
    <t>-1421038798</t>
  </si>
  <si>
    <t>2042776932</t>
  </si>
  <si>
    <t>"viz liniové prvky_palisády" (39*1,0)*1,1</t>
  </si>
  <si>
    <t>767431R01</t>
  </si>
  <si>
    <t xml:space="preserve">D+M _ schod. ocel. zábradlí </t>
  </si>
  <si>
    <t>1322969554</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</si>
  <si>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</si>
  <si>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D.2-IO - Inženýrské objekty</t>
  </si>
  <si>
    <t>IO 001 - Přeložka plynovodu (součástí IO 04 - Přípojka plynu)</t>
  </si>
  <si>
    <t>N00 - Inženýrské objekty</t>
  </si>
  <si>
    <t>N00_R01</t>
  </si>
  <si>
    <t xml:space="preserve">Přeložka plynovodu (součástí IO 04 - Přípojka plynu)_ položka neobsazena nenaceňovat </t>
  </si>
  <si>
    <t>1152612809</t>
  </si>
  <si>
    <t>01 - KT - Kabelové trasy</t>
  </si>
  <si>
    <t xml:space="preserve">1)Cenová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 2)Uvedené ceny jsou v Kč a nezahrnují DPH, pokud to není uvedeno.  3)Veškeré položky na přípomoce, lešení, montážní plošiny, přesuny hmot a suti, uložení suti na skládku, dopravu, montáž, atd... jsou zahrnuty v jednotlivých cenách. 4)Součásti prací jsou veškeré zkoušky, potřebná měření, inspekce, uvedení zařízení do provozu, zaškolení obsluhy 5)Součástí dodávky je zpracování veškeré dílenské dokumentace a dokumentace skutečného provedení 6)V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7)Součástí dodávky jsou veškerá měření jako například vytyčení konstrukcí, kontrolní měření, zaměření skutečného stavu apod. 8)V nabídce musí být zahrnuta realizace díla, včetně koordinace provádění díla s ostatními profesemi. 9)Projektant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10)Nabídka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11)Zhotovitel doplní poskytnuté informace svými vlastními znalostmi a zkušenostmi tak, aby mohl připravit úplnou nabídku a je plnou zhotovitelovou zodpovědností učinit potřebné dotazy, jak to pro tento účel považuje za nutné. 12)Je povinností zhotovitele opatřit si všechny potřebné informace tak, aby mohl předložit pevnou definitivní cenu a kvalifikovanou nabídku, podle které zhotoví stavbu podle požadavků objednatele.  13)Projektant na základě pověření objednatelem bude mít svrchovanou pravomoc při řešení všech záležitostí a případných neshod týkajících se kvality materiálu.                                                              </t>
  </si>
  <si>
    <t>0 - Trubky PVC pevné hrdlové</t>
  </si>
  <si>
    <t>3 - Kabelové soubory</t>
  </si>
  <si>
    <t>5 - Výkopy</t>
  </si>
  <si>
    <t>Trubky PVC pevné hrdlové</t>
  </si>
  <si>
    <t>trubka pevná hrdlová UV stabilní DN25</t>
  </si>
  <si>
    <t>příchytka trubky UV stabilní 25</t>
  </si>
  <si>
    <t>korugovaná chránička DN63</t>
  </si>
  <si>
    <t>CYKY-J 3x1,5</t>
  </si>
  <si>
    <t>CYKY-J 5x6</t>
  </si>
  <si>
    <t>Výkopy</t>
  </si>
  <si>
    <t>Ruční výkop rýhy 35/90cm, hornina 4</t>
  </si>
  <si>
    <t>Zříz. lože, kryt cihla 35cm podél, štěrkopísek 5cm</t>
  </si>
  <si>
    <t>Zakrytí výstraž. folií šíř. 33cm</t>
  </si>
  <si>
    <t>Ruční zához  rýhy 35/90cm, hornina 4</t>
  </si>
  <si>
    <t>obbetonování chríniček pod pojízdnou vozovkou, včetně dodávky betonu</t>
  </si>
  <si>
    <t>02 - LPS - Uzemnění, hromosvod</t>
  </si>
  <si>
    <t>4 - Ostatní</t>
  </si>
  <si>
    <t>drát FeZn ø10mm s PVC izolací</t>
  </si>
  <si>
    <t>svorka drát-drát FeZn</t>
  </si>
  <si>
    <t>Připojení stožáru VO k uzemňovací soustavě</t>
  </si>
  <si>
    <t>03 - SV - Svítidla</t>
  </si>
  <si>
    <t>6 - Ostatní</t>
  </si>
  <si>
    <t>Svítidlo VO LED 2638lm/18W/3000K</t>
  </si>
  <si>
    <t>Vetknutý stupňovitý stožár veřejného osvětlení 6m  - žárový zinek</t>
  </si>
  <si>
    <t>Výložník nástěnný 0,5m - žárový zinek</t>
  </si>
  <si>
    <t>Výzbroj stožárová průchozí</t>
  </si>
  <si>
    <t>Patka pro ukotvení stožáru výšky 6m, včetně výkopu</t>
  </si>
  <si>
    <t>Napojení na stávající rozvod VO</t>
  </si>
  <si>
    <t>Rozvaděč nástěnný 4M IP44, jistič 10A/B</t>
  </si>
  <si>
    <t>plošina</t>
  </si>
  <si>
    <t xml:space="preserve">04 - Ostatní náklady </t>
  </si>
  <si>
    <t>Vypracování dokumentace skutečného provedení</t>
  </si>
  <si>
    <t>-2066056624</t>
  </si>
  <si>
    <t>Vedení prací, autorský dozor</t>
  </si>
  <si>
    <t>1214269714</t>
  </si>
  <si>
    <t>OST_R03</t>
  </si>
  <si>
    <t>421725517</t>
  </si>
  <si>
    <t>OST_R04</t>
  </si>
  <si>
    <t>Přesun dodávek</t>
  </si>
  <si>
    <t>1133942200</t>
  </si>
  <si>
    <t>OST_R05</t>
  </si>
  <si>
    <t>GZS</t>
  </si>
  <si>
    <t>-728293029</t>
  </si>
  <si>
    <t>1 - Kabelové soubory</t>
  </si>
  <si>
    <t>2 - Výkopy</t>
  </si>
  <si>
    <t>korugovaná chránička DN110</t>
  </si>
  <si>
    <t>1-AYKY-J 3x240+120</t>
  </si>
  <si>
    <t>Kabelová spojka gelová IP68 4x150-240</t>
  </si>
  <si>
    <t>Rozpojovací skříň do zděné opěrné zdi SR622NV</t>
  </si>
  <si>
    <t>Pojistková skříň SS200, kompaktní pilíř</t>
  </si>
  <si>
    <t>Přepojování kabeláží, úpravy stávajících rozvodů</t>
  </si>
  <si>
    <t>Rekognoskace a demontáž stávajících kabeláží a rozpojovacích skříní</t>
  </si>
  <si>
    <t xml:space="preserve">02 - Ostatní náklady </t>
  </si>
  <si>
    <t>IO 01 - Prodloužení dešťové kanalizace</t>
  </si>
  <si>
    <t>4 - Vodorovné konstrukce</t>
  </si>
  <si>
    <t>8 - Trubní vedení</t>
  </si>
  <si>
    <t>89 - Ostatní konstrukce na trubním vedení</t>
  </si>
  <si>
    <t>99 - Staveništní přesun hmot</t>
  </si>
  <si>
    <t>130001101R00</t>
  </si>
  <si>
    <t>Příplatek k cenám za ztížené vykopávky v horninách jakékoliv třídy</t>
  </si>
  <si>
    <t>Poznámka k položce:_x000D_
Příplatek k cenám hloubených vykopávek za ztížení vykopávky v blízkosti podzemního vedení nebo výbušnin pro jakoukoliv třídu horniny._x000D_
předpoklad 5% : _x000D_
Odkaz na mn. položky pořadí 2 : 450,00000*0,05</t>
  </si>
  <si>
    <t>132201212R00</t>
  </si>
  <si>
    <t>Hloubení rýh šířky přes 60 do 200 cm do 1000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</si>
  <si>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1,5*120,0*2,5</t>
  </si>
  <si>
    <t>132201219R00</t>
  </si>
  <si>
    <t>Hloubení rýh šířky přes 60 do 200 cm příplatek za lepivost, v hornině 3,</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</si>
  <si>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2 : 450,00000*0,5</t>
  </si>
  <si>
    <t>151101102R00</t>
  </si>
  <si>
    <t>Zřízení pažení a rozepření stěn rýh příložné  pro jakoukoliv mezerovitost, hloubky do 4 m</t>
  </si>
  <si>
    <t>Poznámka k položce:_x000D_
pro podzemní vedení pro všechny šířky rýhy,_x000D_
2*120,0*2,5</t>
  </si>
  <si>
    <t>151101112R00</t>
  </si>
  <si>
    <t>Odstranění pažení a rozepření rýh příložné , hloubky do 4 m</t>
  </si>
  <si>
    <t>Poznámka k položce:_x000D_
pro podzemní vedení s uložením materiálu na vzdálenost do 3 m od kraje výkopu,</t>
  </si>
  <si>
    <t>151101311R00</t>
  </si>
  <si>
    <t>Odstranění rozepření stěn výkopů při roubení příložném, hloubky do 4 m</t>
  </si>
  <si>
    <t>Poznámka k položce:_x000D_
s uložením materiálu na vzdálenost do 3 m od okraje výkopu,</t>
  </si>
  <si>
    <t>161101102R00</t>
  </si>
  <si>
    <t>Svislé přemístění výkopku z horniny 1 až 4, při hloubce výkopu přes 2,5 do 4 m</t>
  </si>
  <si>
    <t>Poznámka k položce:_x000D_
bez naložení do dopravní nádoby, ale s vyprázdněním dopravní nádoby na hromadu nebo na dopravní prostředek,_x000D_
50% : 450,0*0,5</t>
  </si>
  <si>
    <t>162701105R00</t>
  </si>
  <si>
    <t>Vodorovné přemístění výkopku z horniny 1 až 4, na vzdálenost přes 9 000  do 10 000 m</t>
  </si>
  <si>
    <t>Poznámka k položce:_x000D_
po suchu, bez naložení výkopku, avšak se složením bez rozhrnutí, zpáteční cesta vozidla._x000D_
vyhloubeno : 450,0_x000D_
zp.zásyp : -351,0</t>
  </si>
  <si>
    <t>162701109R00</t>
  </si>
  <si>
    <t>Vodorovné přemístění výkopku příplatek k ceně za každých dalších i započatých 1 000 m přes 10 000 m  z horniny 1 až 4</t>
  </si>
  <si>
    <t>Poznámka k položce:_x000D_
po suchu, bez naložení výkopku, avšak se složením bez rozhrnutí, zpáteční cesta vozidla._x000D_
+5km : _x000D_
Odkaz na mn. položky pořadí 8 : 99,00000*5</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</si>
  <si>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</si>
  <si>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</si>
  <si>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</si>
  <si>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</si>
  <si>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</si>
  <si>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</si>
  <si>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Poznámka k položce:_x000D_
z jakékoliv horniny s uložením výkopku po vrstvách,_x000D_
včetně strojního přemístění materiálu pro zásyp ze vzdálenosti do 10 m od okraje zásypu_x000D_
1,5*120,0*(2,5-0,45-0,1)</t>
  </si>
  <si>
    <t>175101101RT2</t>
  </si>
  <si>
    <t>Obsyp potrubí bez prohození sypaniny, s dodáním štěrkopísku frakce 0 - 22 mm</t>
  </si>
  <si>
    <t>Poznámka k položce:_x000D_
sypaninou z vhodných hornin tř. 1 - 4 nebo materiálem připraveným podél výkopu ve vzdálenosti do 3 m od jeho kraje, pro jakoukoliv hloubku výkopu a jakoukoliv míru zhutnění,_x000D_
1,5*120,0*0,45</t>
  </si>
  <si>
    <t>199000002R00</t>
  </si>
  <si>
    <t>Poplatky za skládku horniny 1- 4, skupina 17 05 04 z Katalogu odpadů</t>
  </si>
  <si>
    <t>831990101RA0</t>
  </si>
  <si>
    <t>Příplatky k cenám trubního vedení za trasu ve vozovce živičné, při šířce rýhy do 0,80 m</t>
  </si>
  <si>
    <t>Poznámka k položce:_x000D_
Včetně spotřeba vody při řezání asfaltového krytu.</t>
  </si>
  <si>
    <t>451572111R00</t>
  </si>
  <si>
    <t>Lože pod potrubí, stoky a drobné objekty z kameniva drobného těženého 0÷4 mm</t>
  </si>
  <si>
    <t>Poznámka k položce:_x000D_
v otevřeném výkopu,_x000D_
1,5*120,0*0,1</t>
  </si>
  <si>
    <t>871313121R00</t>
  </si>
  <si>
    <t>Montáž potrubí z trub z plastů těsněných gumovým kroužkem  DN 150 mm</t>
  </si>
  <si>
    <t>Poznámka k položce:_x000D_
v otevřeném výkopu ve sklonu do 20 %,</t>
  </si>
  <si>
    <t>871373121R00</t>
  </si>
  <si>
    <t>Montáž potrubí z trub z plastů těsněných gumovým kroužkem  DN 300 mm</t>
  </si>
  <si>
    <t>28611147.AR</t>
  </si>
  <si>
    <t>trubka plastová kanalizační PVC; hladká, s hrdlem; Sn 4 kN/m2; D = 125,0 mm; s = 3,20 mm; l = 2000,0 mm</t>
  </si>
  <si>
    <t>Poznámka k položce:_x000D_
+3% : 1*1,03</t>
  </si>
  <si>
    <t>28611148.AR</t>
  </si>
  <si>
    <t>trubka plastová kanalizační PVC; hladká, s hrdlem; Sn 4 kN/m2; D = 125,0 mm; s = 3,20 mm; l = 3000,0 mm</t>
  </si>
  <si>
    <t>28611149.AR</t>
  </si>
  <si>
    <t>trubka plastová kanalizační PVC; hladká, s hrdlem; Sn 4 kN/m2; D = 125,0 mm; s = 3,20 mm; l = 5000,0 mm</t>
  </si>
  <si>
    <t>Poznámka k položce:_x000D_
+3% : 3*1,03</t>
  </si>
  <si>
    <t>28611266.AR</t>
  </si>
  <si>
    <t>trubka plastová kanalizační PVC; hladká, s hrdlem; Sn 8 kN/m2; D = 250,0 mm; s = 7,30 mm; l = 1000,0 mm</t>
  </si>
  <si>
    <t>Poznámka k položce:_x000D_
+3% : 5*1,03</t>
  </si>
  <si>
    <t>28611267.AR</t>
  </si>
  <si>
    <t>trubka plastová kanalizační PVC; hladká, s hrdlem; Sn 8 kN/m2; D = 250,0 mm; s = 7,30 mm; l = 3000,0 mm</t>
  </si>
  <si>
    <t>28611268.AR</t>
  </si>
  <si>
    <t>trubka plastová kanalizační PVC; hladká, s hrdlem; Sn 8 kN/m2; D = 250,0 mm; s = 7,30 mm; l = 5000,0 mm</t>
  </si>
  <si>
    <t>Poznámka k položce:_x000D_
+3% : 16*1,03</t>
  </si>
  <si>
    <t>Ostatní konstrukce na trubním vedení</t>
  </si>
  <si>
    <t>892571111R00</t>
  </si>
  <si>
    <t>Zkoušky těsnosti kanalizačního potrubí zkouška těsnosti kanalizačního potrubí vodou  do DN 200 mm</t>
  </si>
  <si>
    <t>Poznámka k položce:_x000D_
vodou nebo vzduchem,</t>
  </si>
  <si>
    <t>892581111R00</t>
  </si>
  <si>
    <t>Zkoušky těsnosti kanalizačního potrubí zkouška těsnosti kanalizačního potrubí vodou  do DN 300 mm</t>
  </si>
  <si>
    <t>892573111R00</t>
  </si>
  <si>
    <t>Zkoušky těsnosti kanalizačního potrubí zabezpečení konců kanalizačního potrubí při tlakových zkouškách vodou  do DN 200 mm</t>
  </si>
  <si>
    <t>úsek</t>
  </si>
  <si>
    <t>892583111R00</t>
  </si>
  <si>
    <t>Zkoušky těsnosti kanalizačního potrubí zabezpečení konců kanalizačního potrubí při tlakových zkouškách vodou  do DN 300 mm</t>
  </si>
  <si>
    <t>892916111R00</t>
  </si>
  <si>
    <t>Zkoušky těsnosti kanalizačního potrubí utěsnění přípojek při zkoušce kanalizačního potrubí  DN přípojek do 200 mm</t>
  </si>
  <si>
    <t>sada</t>
  </si>
  <si>
    <t>894432112R00</t>
  </si>
  <si>
    <t>Osazení plastových šachet revizních průměr 425 mm</t>
  </si>
  <si>
    <t>89001R</t>
  </si>
  <si>
    <t>Napojení na stávající kanalizaci</t>
  </si>
  <si>
    <t>89002R</t>
  </si>
  <si>
    <t>Napojení liniového žlabu DN100</t>
  </si>
  <si>
    <t>89003R</t>
  </si>
  <si>
    <t>Napojení drenážní šachty dn315</t>
  </si>
  <si>
    <t>89285511001R</t>
  </si>
  <si>
    <t>Ověření polohy a hloubky stávající kanalizace</t>
  </si>
  <si>
    <t>894412211RCA</t>
  </si>
  <si>
    <t>Šachty z betonových dílců betonové šachty prefabrikované  DN 1000, stěna 90 mm, dno přímé V max. 40, hloubka dna 4,26 m, poklop litina 12,5 t</t>
  </si>
  <si>
    <t>Poznámka k položce:_x000D_
kanalizační, obložením dna betonem C 25/30 z cementu portlandského nebo struskoportlandského, podkladní prstenec z prostého betonu C -/7,5 pod poklop do výšky 10 cm, dodávka a osazení poklopu litinového kruhového včetně rámu.</t>
  </si>
  <si>
    <t>894431321RDA</t>
  </si>
  <si>
    <t>Šachty plastové plastové šachty z dílců D 425 mm, dno přímé s výkyvnými hrdly, D 250 mm, délka šachtové roury 2,00 m, poklop litina 12,5 t</t>
  </si>
  <si>
    <t>Poznámka k položce:_x000D_
Plastové dno, šachta z korugované trouby, těsnění, šachtová roura teleskopická, rám do teleskopické trouby, poklop litinový.</t>
  </si>
  <si>
    <t>894431331RDA</t>
  </si>
  <si>
    <t>Šachty plastové plastové šachty z dílců D 425 mm, dno přímé s výkyvnými hrdly, D 250 mm, délka šachtové roury 3,00 m, poklop litina 12,5 t</t>
  </si>
  <si>
    <t>Staveništní přesun hmot</t>
  </si>
  <si>
    <t>998276101R00</t>
  </si>
  <si>
    <t>Přesun hmot pro trubní vedení z trub plastových nebo sklolaminátových v otevřeném výkopu</t>
  </si>
  <si>
    <t>Poznámka k položce:_x000D_
vodovodu nebo kanalizace ražené nebo hloubené (827 1.1, 827 1.9, 827 2.1, 827 2.9), drobných objektů_x000D_
na vzdálenost 15 m od hrany výkopu nebo od okraje šachty</t>
  </si>
  <si>
    <t>005111021R</t>
  </si>
  <si>
    <t>Vytyčení inženýrských sítí</t>
  </si>
  <si>
    <t>Poznámka k položce:_x000D_
Zaměření a vytýčení stávajících inženýrských sítí v místě stavby z hlediska jejich ochrany při provádění stavby.</t>
  </si>
  <si>
    <t>Poznámka k položce:_x000D_
Koordinace stavebních a technologických dodávek stavby.</t>
  </si>
  <si>
    <t>IO 02 - Prodloužení areálové splaškové kanalizace</t>
  </si>
  <si>
    <t>Poznámka k položce:_x000D_
Příplatek k cenám hloubených vykopávek za ztížení vykopávky v blízkosti podzemního vedení nebo výbušnin pro jakoukoliv třídu horniny._x000D_
předpoklad 5% : _x000D_
Odkaz na mn. položky pořadí 2 : 391,50000*0,05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</si>
  <si>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1,5*90,0*2,9</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</si>
  <si>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2 : 391,50000*0,5</t>
  </si>
  <si>
    <t>Poznámka k položce:_x000D_
pro podzemní vedení pro všechny šířky rýhy,_x000D_
2*90,0*2,9</t>
  </si>
  <si>
    <t>Poznámka k položce:_x000D_
bez naložení do dopravní nádoby, ale s vyprázdněním dopravní nádoby na hromadu nebo na dopravní prostředek,_x000D_
50% : 391,5*0,5</t>
  </si>
  <si>
    <t>Poznámka k položce:_x000D_
po suchu, bez naložení výkopku, avšak se složením bez rozhrnutí, zpáteční cesta vozidla._x000D_
vyhloubeno : 391,5_x000D_
zp.zásyp : -317,25</t>
  </si>
  <si>
    <t>Poznámka k položce:_x000D_
po suchu, bez naložení výkopku, avšak se složením bez rozhrnutí, zpáteční cesta vozidla._x000D_
+5km : _x000D_
Odkaz na mn. položky pořadí 8 : 74,25000*5</t>
  </si>
  <si>
    <t>Poznámka k položce:_x000D_
z jakékoliv horniny s uložením výkopku po vrstvách,_x000D_
včetně strojního přemístění materiálu pro zásyp ze vzdálenosti do 10 m od okraje zásypu_x000D_
1,5*90,0*(2,9-0,45-0,1)</t>
  </si>
  <si>
    <t>Poznámka k položce:_x000D_
sypaninou z vhodných hornin tř. 1 - 4 nebo materiálem připraveným podél výkopu ve vzdálenosti do 3 m od jeho kraje, pro jakoukoliv hloubku výkopu a jakoukoliv míru zhutnění,_x000D_
1,5*90,0*0,45</t>
  </si>
  <si>
    <t>Poznámka k položce:_x000D_
v otevřeném výkopu,_x000D_
1,5*90,0*0,1</t>
  </si>
  <si>
    <t>Poznámka k položce:_x000D_
+3% : 14*1,03</t>
  </si>
  <si>
    <t>894412211RAA</t>
  </si>
  <si>
    <t>Šachty z betonových dílců betonové šachty prefabrikované  DN 1000, stěna 90 mm, dno přímé V max. 40, hloubka dna 2,26 m, poklop litina 12,5 t</t>
  </si>
  <si>
    <t>IO 03 - Přípojka vodovodu</t>
  </si>
  <si>
    <t>85 - Potrubí z trub litinových</t>
  </si>
  <si>
    <t>Poznámka k položce:_x000D_
Příplatek k cenám hloubených vykopávek za ztížení vykopávky v blízkosti podzemního vedení nebo výbušnin pro jakoukoliv třídu horniny._x000D_
předpoklad 5% : _x000D_
Odkaz na mn. položky pořadí 4 : 17,10000*0,05</t>
  </si>
  <si>
    <t>131201110R00</t>
  </si>
  <si>
    <t>Hloubení nezapažených jam a zářezů do 50 m3, v hornině 3, hloubení strojně</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</si>
  <si>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Vodoměrná šachta : 3,9*3,3*2,5</t>
  </si>
  <si>
    <t>131201119R00</t>
  </si>
  <si>
    <t>Hloubení nezapažených jam a zářezů příplatek za lepivost, v hornině 3,</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</si>
  <si>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50% : _x000D_
Odkaz na mn. položky pořadí 2 : 32,17500*0,5</t>
  </si>
  <si>
    <t>132201210R00</t>
  </si>
  <si>
    <t>Hloubení rýh šířky přes 60 do 200 cm do 50 m3, v hornině 3, hloubení strojně</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</si>
  <si>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0,9*10,0*1,9</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</si>
  <si>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4 : 17,10000*0,5</t>
  </si>
  <si>
    <t>151101101R00</t>
  </si>
  <si>
    <t>Zřízení pažení a rozepření stěn rýh příložné  pro jakoukoliv mezerovitost, hloubky do 2 m</t>
  </si>
  <si>
    <t>Poznámka k položce:_x000D_
pro podzemní vedení pro všechny šířky rýhy,_x000D_
2*10,0*1,9</t>
  </si>
  <si>
    <t>151101111R00</t>
  </si>
  <si>
    <t>Odstranění pažení a rozepření rýh příložné , hloubky do 2 m</t>
  </si>
  <si>
    <t>161101101R00</t>
  </si>
  <si>
    <t>Svislé přemístění výkopku z horniny 1 až 4, při hloubce výkopu přes 1 do 2,5 m</t>
  </si>
  <si>
    <t>Poznámka k položce:_x000D_
bez naložení do dopravní nádoby, ale s vyprázdněním dopravní nádoby na hromadu nebo na dopravní prostředek,</t>
  </si>
  <si>
    <t>Poznámka k položce:_x000D_
po suchu, bez naložení výkopku, avšak se složením bez rozhrnutí, zpáteční cesta vozidla._x000D_
vyhloubeno : 32,175+17,1_x000D_
zp.zásyp : -29,884</t>
  </si>
  <si>
    <t>Poznámka k položce:_x000D_
po suchu, bez naložení výkopku, avšak se složením bez rozhrnutí, zpáteční cesta vozidla._x000D_
+5km : _x000D_
Odkaz na mn. položky pořadí 10 : 19,39100*5</t>
  </si>
  <si>
    <t>Poznámka k položce:_x000D_
z jakékoliv horniny s uložením výkopku po vrstvách,_x000D_
včetně strojního přemístění materiálu pro zásyp ze vzdálenosti do 10 m od okraje zásypu_x000D_
0,9*10,0*(1,9-0,35-0,1)_x000D_
Vodoměrná šachta : 3,9*3,3*2,5-2,9*2,3*2,3</t>
  </si>
  <si>
    <t>Poznámka k položce:_x000D_
sypaninou z vhodných hornin tř. 1 - 4 nebo materiálem připraveným podél výkopu ve vzdálenosti do 3 m od jeho kraje, pro jakoukoliv hloubku výkopu a jakoukoliv míru zhutnění,_x000D_
0,9*10,0*0,35</t>
  </si>
  <si>
    <t>Poznámka k položce:_x000D_
v otevřeném výkopu,_x000D_
0,9*10,0*0,1</t>
  </si>
  <si>
    <t>Potrubí z trub litinových</t>
  </si>
  <si>
    <t>871251121R00</t>
  </si>
  <si>
    <t>Montáž potrubí z plastických hmot z tlakových trubek polyetylenových, vnějšího průměru 110 mm</t>
  </si>
  <si>
    <t>Poznámka k položce:_x000D_
v otevřeném výkopu,</t>
  </si>
  <si>
    <t>286134134R</t>
  </si>
  <si>
    <t>trubka plastová vodovodní hladká; HDPE (PE 100); SDR 11,0; PN 16; D = 110,0 mm; s = 10,00 mm</t>
  </si>
  <si>
    <t>Poznámka k položce:_x000D_
+1,5% : 11*1,015</t>
  </si>
  <si>
    <t>857352121R00</t>
  </si>
  <si>
    <t>Montáž litinových tvarovek na potrubí litinovém tlakovém jednoosých, na potrubí z trub přírubových v otevřeném výkopu, v otevřeném kanálu nebo v šachtě, DN 200 mm</t>
  </si>
  <si>
    <t>877212121R00</t>
  </si>
  <si>
    <t>Montáž elektrotvarovek přirážka za 1 spoj elektrotvarovky, vnějšího průměru 63 mm</t>
  </si>
  <si>
    <t>877242121R00</t>
  </si>
  <si>
    <t>Montáž elektrotvarovek přirážka za 1 spoj elektrotvarovky, vnějšího průměru 90 mm</t>
  </si>
  <si>
    <t>877252121R00</t>
  </si>
  <si>
    <t>Montáž elektrotvarovek přirážka za 1 spoj elektrotvarovky, vnějšího průměru 110 mm</t>
  </si>
  <si>
    <t>877312121R00</t>
  </si>
  <si>
    <t>Montáž elektrotvarovek přirážka za 1 spoj elektrotvarovky, vnějšího průměru 160 mm</t>
  </si>
  <si>
    <t>879262199R00</t>
  </si>
  <si>
    <t>Příplatky za montáž vodovodních přípojek , od DN 100 do DN 150 mm</t>
  </si>
  <si>
    <t>891241111R00</t>
  </si>
  <si>
    <t>Montáž vodovodních armatur na potrubí šoupátek v otevřeném výkopu nebo v šachtách s osazením zemní soupravy (bez poklopů), DN 80 mm</t>
  </si>
  <si>
    <t>891245321R00</t>
  </si>
  <si>
    <t>Montáž vodovodních armatur na potrubí zpětných klapek, DN 80 mm</t>
  </si>
  <si>
    <t>891261111R00</t>
  </si>
  <si>
    <t>Montáž vodovodních armatur na potrubí šoupátek v otevřeném výkopu nebo v šachtách s osazením zemní soupravy (bez poklopů), DN 100 mm</t>
  </si>
  <si>
    <t>892271111R00</t>
  </si>
  <si>
    <t>Tlakové zkoušky vodovodního potrubí DN 100 nebo 125 mm</t>
  </si>
  <si>
    <t>Poznámka k položce:_x000D_
přísun, montáže, demontáže a odsunu zkoušecího čerpadla, napuštění tlakovou vodou a dodání vody pro tlakovou zkoušku,</t>
  </si>
  <si>
    <t>892273111R00</t>
  </si>
  <si>
    <t>Proplach a desinfekce vodovodního potrubí DN od 80 do 125 mm</t>
  </si>
  <si>
    <t>Poznámka k položce:_x000D_
napuštění a vypuštění vody, dodání vody a desinfekčního prostředku, náklady na bakteriologický rozbor vody,</t>
  </si>
  <si>
    <t>899401112R00</t>
  </si>
  <si>
    <t>Osazení poklopů litinových šoupátkových</t>
  </si>
  <si>
    <t>Poznámka k položce:_x000D_
včetně podezdění</t>
  </si>
  <si>
    <t>899721112R00</t>
  </si>
  <si>
    <t>Výstražné fólie výstražná fólie pro vodovod, šířka 30 cm</t>
  </si>
  <si>
    <t>899731114R00</t>
  </si>
  <si>
    <t>Signalizační vodič CYY, 6 mm2</t>
  </si>
  <si>
    <t>722219191R00</t>
  </si>
  <si>
    <t>Montáž zemních souprav</t>
  </si>
  <si>
    <t>230180071R00</t>
  </si>
  <si>
    <t>Montáž trubních dílů PE, PP, D 90 x 8,2</t>
  </si>
  <si>
    <t>230180072R00</t>
  </si>
  <si>
    <t>Montáž trubních dílů PE, PP, D 110 x 6,2</t>
  </si>
  <si>
    <t>230180078R00</t>
  </si>
  <si>
    <t>Montáž trubních dílů PE, PP, D 160 do 9,1</t>
  </si>
  <si>
    <t>72226090MONT</t>
  </si>
  <si>
    <t>Montáž vodoměrů přírubových DN 80 mm</t>
  </si>
  <si>
    <t>Napojení na stávající vodovod, ověření polohy stávajícího vodovodního potrubí</t>
  </si>
  <si>
    <t>89431006SACH</t>
  </si>
  <si>
    <t>Vodoměrná šachta z monolitického betonu vyztužená ocelí B500B, beton C30/37-XC2-XA1 2,9x2,3x2,3, litinový poklop 600, 4x stupadla z bet. oceli+2x madla z oceli,D+M</t>
  </si>
  <si>
    <t>28613068.MR</t>
  </si>
  <si>
    <t>T-kus PE 100; odbočkový, navrtávací, sedlový; otočný vývod 360 °; SDR 11,0; D = 90,0 mm; D2 = 63 mm; spoj elektrosvařovaný</t>
  </si>
  <si>
    <t>2861307ODB</t>
  </si>
  <si>
    <t>T-kus odbočkový navrtávací 160-110 mm PE 100</t>
  </si>
  <si>
    <t>28613089.MR</t>
  </si>
  <si>
    <t>redukce PE 100; SDR 11,0; d = 110,0 mm; d2 = 90 mm; spoj elektrosvařovaný</t>
  </si>
  <si>
    <t>28613107.MR</t>
  </si>
  <si>
    <t>spojka/nátrubek PE 100; SDR 11,0; D = 110,0 mm; spoj elektrosvařovaný</t>
  </si>
  <si>
    <t>28614707.AR</t>
  </si>
  <si>
    <t>spojka přesuvná (přesuvka) PP; DN 160,0 mm; l = 168 mm; hladká, hrdlovaná</t>
  </si>
  <si>
    <t>28653765R</t>
  </si>
  <si>
    <t>nákružek lemový PE 100; SDR 17,0; D = 90,0 mm; spoj svařovaný</t>
  </si>
  <si>
    <t>28653766R</t>
  </si>
  <si>
    <t>nákružek lemový PE 100; SDR 17,0; D = 110,0 mm; spoj svařovaný</t>
  </si>
  <si>
    <t>28654368R</t>
  </si>
  <si>
    <t>příruba volná, k lemovému nákružku; PPR; d = 200,0 mm; D = 94,0 mm; DN 80</t>
  </si>
  <si>
    <t>286543691R</t>
  </si>
  <si>
    <t>příruba volná, k lemovému nákružku; PPR; d = 220,0 mm; D = 114,0 mm; DN 90</t>
  </si>
  <si>
    <t>38821712R</t>
  </si>
  <si>
    <t>vodoměr turbinový teplota vody do 50 °C; přírubový; montážní poloha libovolná; DN 80; jmen. průtok 120,00 m3/hod; stavební délka 300 mm; PN 16</t>
  </si>
  <si>
    <t>42200750R</t>
  </si>
  <si>
    <t>poklop uliční typ šoupátkový; šedá litina; použití pro vodu; vnitř.pr.D = 127 mm; D = 270,0 mm; výška 265 mm; pro: šoupátka</t>
  </si>
  <si>
    <t>42227234R</t>
  </si>
  <si>
    <t>šoupátko přírubové použití uzavírací přírubová armatura; médium pitná a užitková voda, odpadní voda; DN 80; l = 280 mm; PN 10 nebo 16; D 200 mm; max.provozní tlak 16 bar; max teplota 70 °C; těleso tvárná litina; povrch.ochrana vně i uvnitř epoxid.práškem</t>
  </si>
  <si>
    <t>42228312R</t>
  </si>
  <si>
    <t>šoupátko přírubové  měkcetěsnící klínové, s hladkým a rovným průtokovým kanálem; použití vhodné pro instalaci do země; médium pitná voda, neagresivní tekutina; DN 100; l = 190 mm; PN 10,0; těleso tvárná litina</t>
  </si>
  <si>
    <t>Poznámka k položce:_x000D_
šoupátko přírubové  měkcetěsnící klínové, s hladkým a rovným průtokovým kanálem; použití vhodné pro instalaci do země; médium pitná voda, neagresivní tekutina; DN 100; l = 190 mm; PN 10,0; těleso tvárná litina; povrch.ochrana vně i uvnitř epoxidovým práškem; standardní provedení bez ručního kola a zemní soupravy</t>
  </si>
  <si>
    <t>422837812R</t>
  </si>
  <si>
    <t>klapka zpětná desková, měkce těsnicí; pro vodovod, pro pitnou vodu; PN 16; DN 80; L = 260 mm; max teplota 70 °C; těleso tvárná litina; povrch.ochrana vně i uvnitř epoxidovým práškem</t>
  </si>
  <si>
    <t>42293140R</t>
  </si>
  <si>
    <t>souprava zemní teleskopická pro domovní přípojky se šroub.napojením; DN 3/4" - 2"; krycí hloubka 1,3 - 1,8 m</t>
  </si>
  <si>
    <t>55259824R</t>
  </si>
  <si>
    <t>přechod přírubový; PN 10; DN 1 = 200 mm; DN 2 = 100 mm; l = 400 mm; tvárná litina; uvnitř práškový epoxid; vně práškový epoxid</t>
  </si>
  <si>
    <t>IO 04 - Přeložení areálového plynovodu</t>
  </si>
  <si>
    <t>45 - Podkladní a vedlejší konstrukce</t>
  </si>
  <si>
    <t>Poznámka k položce:_x000D_
Příplatek k cenám hloubených vykopávek za ztížení vykopávky v blízkosti podzemního vedení nebo výbušnin pro jakoukoliv třídu horniny._x000D_
předpoklad 5% : _x000D_
Odkaz na mn. položky pořadí 4 : 102,96000*0,05</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</si>
  <si>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Montážní šachta : 2,0*2,0*2,0</t>
  </si>
  <si>
    <t>Poznámka k položce:_x000D_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prostředek,_x000D_
50% : _x000D_
Odkaz na mn. položky pořadí 2 : 8,00000*0,5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</si>
  <si>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0,9*104,0*1,1</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</si>
  <si>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4 : 102,96000*0,5</t>
  </si>
  <si>
    <t>Poznámka k položce:_x000D_
bez naložení do dopravní nádoby, ale s vyprázdněním dopravní nádoby na hromadu nebo na dopravní prostředek,_x000D_
50% : 102,96*0,5</t>
  </si>
  <si>
    <t>Poznámka k položce:_x000D_
po suchu, bez naložení výkopku, avšak se složením bez rozhrnutí, zpáteční cesta vozidla._x000D_
vyhloubeno : 102,96_x000D_
zp.zásyp : -60,84</t>
  </si>
  <si>
    <t>Poznámka k položce:_x000D_
po suchu, bez naložení výkopku, avšak se složením bez rozhrnutí, zpáteční cesta vozidla._x000D_
+5km : _x000D_
Odkaz na mn. položky pořadí 7 : 42,12000*5</t>
  </si>
  <si>
    <t>Poznámka k položce:_x000D_
z jakékoliv horniny s uložením výkopku po vrstvách,_x000D_
včetně strojního přemístění materiálu pro zásyp ze vzdálenosti do 10 m od okraje zásypu_x000D_
0,9*104,0*(1,1-0,35-0,1)_x000D_
Montážní šachta : 2,0*2,0*2,0</t>
  </si>
  <si>
    <t>Poznámka k položce:_x000D_
sypaninou z vhodných hornin tř. 1 - 4 nebo materiálem připraveným podél výkopu ve vzdálenosti do 3 m od jeho kraje, pro jakoukoliv hloubku výkopu a jakoukoliv míru zhutnění,_x000D_
0,9*104,0*0,35</t>
  </si>
  <si>
    <t>141733OA0</t>
  </si>
  <si>
    <t>PROTLAČOVÁNÍ POTRUBÍ Z PLAST HMOT DN DO 150MM</t>
  </si>
  <si>
    <t>Podkladní a vedlejší konstrukce</t>
  </si>
  <si>
    <t>Poznámka k položce:_x000D_
v otevřeném výkopu,_x000D_
0,9*104,0*0,1</t>
  </si>
  <si>
    <t>230180022R00</t>
  </si>
  <si>
    <t>Montáž trub z plastických hmot PE, PP, 63 x 5,7</t>
  </si>
  <si>
    <t>286136440R</t>
  </si>
  <si>
    <t>trubka plastová plynovodní hladká; PE100 RC ; SDR 11,0; D = 63,0 mm; s = 5,80 mm; l = 12 000,0 mm</t>
  </si>
  <si>
    <t>Poznámka k položce:_x000D_
+1,5% : 109*1,015</t>
  </si>
  <si>
    <t>877182121R00</t>
  </si>
  <si>
    <t>Montáž elektrotvarovek přirážka za 1 spoj elektrotvarovky, vnějšího průměru 50 mm</t>
  </si>
  <si>
    <t>899731112R00</t>
  </si>
  <si>
    <t>Signalizační vodič CYY, 2,5 mm2</t>
  </si>
  <si>
    <t>723160217R00</t>
  </si>
  <si>
    <t>Přípojky k plynoměrům G 2", s ochozem</t>
  </si>
  <si>
    <t>Poznámka k položce:_x000D_
včetně uzavíracích armatur, tvarovek, upevňovacího a těsnícího materiálu,_x000D_
Včetně potřebného počtu uzavíracích armatur, tvarovek, upevňovacího a těsnícího materiálu.</t>
  </si>
  <si>
    <t>723160337R00</t>
  </si>
  <si>
    <t>Rozpěrka přípojky plynoměru G 2"</t>
  </si>
  <si>
    <t>723237218R00</t>
  </si>
  <si>
    <t>Kohout kulový  , mosazný, závit vnitřní-vnitřní, DN 50, PN 5, včetně dodávky materiálu</t>
  </si>
  <si>
    <t>230180068R00</t>
  </si>
  <si>
    <t>Montáž trubních dílů PE, PP, D 50</t>
  </si>
  <si>
    <t>230220001R00</t>
  </si>
  <si>
    <t>Montáž zemní soupravy pro šoupátka, DN 13 6580</t>
  </si>
  <si>
    <t>230230016R00</t>
  </si>
  <si>
    <t>Hlavní tlaková zkouška vzduchem 0,6 MPa, DN 50</t>
  </si>
  <si>
    <t>72323422C100N</t>
  </si>
  <si>
    <t>Regulátor tlaku C100N</t>
  </si>
  <si>
    <t>Přerušení průtoku plynu ve stávající PE přípojce stlačováním</t>
  </si>
  <si>
    <t>89121111PLYN</t>
  </si>
  <si>
    <t>Montáž šoupátek ve výkopu DN 50</t>
  </si>
  <si>
    <t>8412200NAPOJ</t>
  </si>
  <si>
    <t>Napojení na stávající STL PE přípojku d50</t>
  </si>
  <si>
    <t>28653324.AR</t>
  </si>
  <si>
    <t>koleno PE 100; 90,0 °; SDR 11,0; D = 50,0 mm; hladké; spoj elektrosvařovaný</t>
  </si>
  <si>
    <t>2865381PLY</t>
  </si>
  <si>
    <t>Navrtávací t-kus odbočkový s vývodem d50 s uzavíracím ventilem</t>
  </si>
  <si>
    <t>388222F65</t>
  </si>
  <si>
    <t>Plynoměr BK G65</t>
  </si>
  <si>
    <t>4222697124R</t>
  </si>
  <si>
    <t>šoupátko pro plyn s volným koncem vřetene, krátká stavební délka; pro plyn, bioplyn, vzduch; médium plyn, vzduch; DN 80; T do 50 °C; PN 16; L = 180 mm; otáčky/zdvih 20,5; těleso tvárná litina</t>
  </si>
  <si>
    <t>Poznámka k položce:_x000D_
šoupátko pro plyn s volným koncem vřetene, krátká stavební délka; pro plyn, bioplyn, vzduch; médium plyn, vzduch; DN 80; T do 50 °C; PN 16; L = 180 mm; otáčky/zdvih 20,5; těleso tvárná litina; víko tvárná litina; klín pogumován pryží, vřeteno korozivzdorná ocel; povrch.ochrana těžká protikorozní povrchová úprava v kvalitě GSK vně i uvnitř žlutý epoxidový prášek</t>
  </si>
  <si>
    <t>422911611R</t>
  </si>
  <si>
    <t>souprava zemní teleskopická šoupátková; pro vodu, pro plyn, pro ovládání uzávěrů armatur zakopaných v zemi; DN 40 - 50 šoupátka; provedení s kluzným uložením ovlád.tyče, zavěšena v plastové nosné desce poklopu</t>
  </si>
  <si>
    <t>Poznámka k položce:_x000D_
souprava zemní teleskopická šoupátková; pro vodu, pro plyn, pro ovládání uzávěrů armatur zakopaných v zemi; DN 40 - 50 šoupátka; provedení s kluzným uložením ovlád.tyče, zavěšena v plastové nosné desce poklopu; mat. spojka z tvárné litiny nebo korozivzdorné oceli; ochrana všechny litinové a ocelové díly žárově pozinkovány; krycí hloubka Rd 0,75 až 1,0 m</t>
  </si>
  <si>
    <t>42291357R</t>
  </si>
  <si>
    <t>poklop šoupátkový tvárná litina; použití pro plyn, k ochraně zemních souprav osazených na šoupátkách, čichaček na chráničkách, kulových kohoutů se zemní soupravou, k zabudování do terénu a vozovek</t>
  </si>
  <si>
    <t>Poznámka k položce:_x000D_
poklop šoupátkový tvárná litina; použití pro plyn, k ochraně zemních souprav osazených na šoupátkách, čichaček na chráničkách, kulových kohoutů se zemní soupravou, k zabudování do terénu a vozovek; ochrana proti korozi asfaltový nátěr vně i uvnitř; h = 210,0 mm; vnitř.pr.D = 200 mm; D = 260,0 mm</t>
  </si>
  <si>
    <t>722220864R00</t>
  </si>
  <si>
    <t>Demontáž armatur závitových se dvěma závity, G 2"</t>
  </si>
  <si>
    <t>723230801R00</t>
  </si>
  <si>
    <t>Demontáž středotlakých regulátorů tlaku plynu regulační řada jednoduchá</t>
  </si>
  <si>
    <t>723260816R00</t>
  </si>
  <si>
    <t>Demontáž plynoměrů PS 50, PS 60</t>
  </si>
  <si>
    <t>005241020R</t>
  </si>
  <si>
    <t>Geodetické zaměření skutečného provedení</t>
  </si>
  <si>
    <t>Poznámka k položce:_x000D_
Náklady na provedení skutečného zaměření stavby v rozsahu nezbytném pro zápis změny do katastru nemovitostí.</t>
  </si>
  <si>
    <t>4 - Výkopy</t>
  </si>
  <si>
    <t>9 - Ostatní</t>
  </si>
  <si>
    <t>CYKY-J 7x2,5</t>
  </si>
  <si>
    <t>1-CYKY 4x240</t>
  </si>
  <si>
    <t>PRAFlaSafe X-J 5x240 SM</t>
  </si>
  <si>
    <t>Ruční výkop rýhy 80/90cm, hornina 4</t>
  </si>
  <si>
    <t>Zříz. lože, kryt cihla 80cm podél, štěrkopísek 5cm</t>
  </si>
  <si>
    <t>Ruční zához  rýhy 80/90cm, hornina 4</t>
  </si>
  <si>
    <t>Zatažení kabeláží do stávajících rozvoden NN, DG, přidružené práce</t>
  </si>
  <si>
    <t>IO 06 - Areálový vodovod</t>
  </si>
  <si>
    <t>Poznámka k položce:_x000D_
Příplatek k cenám hloubených vykopávek za ztížení vykopávky v blízkosti podzemního vedení nebo výbušnin pro jakoukoliv třídu horniny._x000D_
předpoklad 5% : _x000D_
Odkaz na mn. položky pořadí 2 : 162,00000*0,05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</si>
  <si>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0,9*120,0*1,5</t>
  </si>
  <si>
    <t>Poznámka k položce:_x000D_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prostředek._x000D_
50% : _x000D_
Odkaz na mn. položky pořadí 2 : 162,00000*0,5</t>
  </si>
  <si>
    <t>Poznámka k položce:_x000D_
pro podzemní vedení pro všechny šířky rýhy,_x000D_
2*120,0*1,5</t>
  </si>
  <si>
    <t>Poznámka k položce:_x000D_
bez naložení do dopravní nádoby, ale s vyprázdněním dopravní nádoby na hromadu nebo na dopravní prostředek,_x000D_
50% : 162,0*0,5</t>
  </si>
  <si>
    <t>Poznámka k položce:_x000D_
po suchu, bez naložení výkopku, avšak se složením bez rozhrnutí, zpáteční cesta vozidla._x000D_
vyhloubeno : 162,0_x000D_
zp.zásyp : -113,4</t>
  </si>
  <si>
    <t>Poznámka k položce:_x000D_
po suchu, bez naložení výkopku, avšak se složením bez rozhrnutí, zpáteční cesta vozidla._x000D_
+5km : _x000D_
Odkaz na mn. položky pořadí 8 : 48,60000*5</t>
  </si>
  <si>
    <t>Poznámka k položce:_x000D_
z jakékoliv horniny s uložením výkopku po vrstvách,_x000D_
včetně strojního přemístění materiálu pro zásyp ze vzdálenosti do 10 m od okraje zásypu_x000D_
0,9*120,0*(1,5-0,35-0,1)</t>
  </si>
  <si>
    <t>Poznámka k položce:_x000D_
sypaninou z vhodných hornin tř. 1 - 4 nebo materiálem připraveným podél výkopu ve vzdálenosti do 3 m od jeho kraje, pro jakoukoliv hloubku výkopu a jakoukoliv míru zhutnění,_x000D_
0,9*120,0*0,35</t>
  </si>
  <si>
    <t>Poznámka k položce:_x000D_
v otevřeném výkopu,_x000D_
0,9*120,0*0,1</t>
  </si>
  <si>
    <t>851601105RT2</t>
  </si>
  <si>
    <t>Montáž potrubí z tvárné litiny s pružným spojem s pružným spojem těsněným folií  DN 200 mm</t>
  </si>
  <si>
    <t>Poznámka k položce:_x000D_
z trub tlakových hrdlových, v otevřeném výkopu,</t>
  </si>
  <si>
    <t>5525112824R</t>
  </si>
  <si>
    <t>trouba litinová vodovodní; tvárná litina; hrdlová; DN 200,0 mm; l = 6000,0 mm; spoj jištěný s komorou; PFA 40 bar; uvnitř VCM; vně zinkový povlak 200 g/m2, krycí vrstva epoxid</t>
  </si>
  <si>
    <t>Poznámka k položce:_x000D_
+1,5% : 150*1,015</t>
  </si>
  <si>
    <t>877372121R00</t>
  </si>
  <si>
    <t>Montáž elektrotvarovek přirážka za 1 spoj elektrotvarovky, vnějšího průměru 315 mm</t>
  </si>
  <si>
    <t>891359111R00</t>
  </si>
  <si>
    <t>Montáž vodovodních armatur na potrubí navrtávacích pasů s ventilem Jt 1 Mpa na potrubí z trub osinkocementových, litinových, ocelových nebo plastických hmot, DN 200 mm</t>
  </si>
  <si>
    <t>892351111R00</t>
  </si>
  <si>
    <t>Tlakové zkoušky vodovodního potrubí DN 150 nebo 200 mm</t>
  </si>
  <si>
    <t>892353111R00</t>
  </si>
  <si>
    <t>Proplach a desinfekce vodovodního potrubí DN 150 nebo 200 mm</t>
  </si>
  <si>
    <t>Zaslepení areálového vodovodu DN200</t>
  </si>
  <si>
    <t>Napojení na vodoměrnou šachtu</t>
  </si>
  <si>
    <t>2861309REDU</t>
  </si>
  <si>
    <t>Elektroredukce d 110-63 mm</t>
  </si>
  <si>
    <t>286538191R</t>
  </si>
  <si>
    <t>T-kus 90,0 °; PE100; redukovaný, odbočkový, navrtávací; SDR 11,0; PN 10, PN 16; di = 200,0 mm; di2= 63,0 mm; spoj elektrosvařovaný</t>
  </si>
  <si>
    <t xml:space="preserve">2 - 2. ETAPA </t>
  </si>
  <si>
    <t>SO 001_2 - Příprava území</t>
  </si>
  <si>
    <t>38212785R</t>
  </si>
  <si>
    <t xml:space="preserve">Dodávka a montáž prefabrikovaných kójí na odpady </t>
  </si>
  <si>
    <t>1309309529</t>
  </si>
  <si>
    <t xml:space="preserve">Poznámka k položce:_x000D_
Kompletní systémové dodávky a provedení dle specifikace PD a TZ včetně všech přímo souvisejících prací/činností a dodávek/doplňků a příslušenství_x000D_
Upřesnění dle TZ:_x000D_
Nové železobetonové prefabrikované kóje_x000D_
Půdorysný rozměr 4,0 x 2,8 m, výška výrobku 1,5 m, tloušťka stěny cca 150 mm. Výrobek má 3 stěny a dno. Výrobek bude uložen na srovnané zhutněné štěrkové lože o mocnosti min. 150 mm, které je součástí dodávky kóje. Výrobek bude dodán jako funkční komplet v počtu 3 kusy._x000D_
</t>
  </si>
  <si>
    <t>(3,0)</t>
  </si>
  <si>
    <t xml:space="preserve">    OST10 - Interiér</t>
  </si>
  <si>
    <t>"2.etapa_odměřeno elektronicky" 3,275*((2*10,45)+(1*124,0))</t>
  </si>
  <si>
    <t>"2.etapa_odměřeno elektronicky" 3,275*((2*10,45)+(1*124,0))*0,1</t>
  </si>
  <si>
    <t xml:space="preserve">"množství/rozsah vztažen na celkové štukové plochy" </t>
  </si>
  <si>
    <t>631311116</t>
  </si>
  <si>
    <t>Mazanina tl přes 50 do 80 mm z betonu prostého bez zvýšených nároků na prostředí tř. C 25/30</t>
  </si>
  <si>
    <t>-947595938</t>
  </si>
  <si>
    <t xml:space="preserve">"2.etapa_odměřeno elektronicky" </t>
  </si>
  <si>
    <t>"podlahová skladba _P10_odměřeno z tab. místnost" (354,85) *0,06</t>
  </si>
  <si>
    <t>631319171</t>
  </si>
  <si>
    <t>Příplatek k mazanině tl přes 50 do 80 mm za stržení povrchu spodní vrstvy před vložením výztuže</t>
  </si>
  <si>
    <t>-672791378</t>
  </si>
  <si>
    <t>1947048446</t>
  </si>
  <si>
    <t xml:space="preserve">"vyrovnávací mezivrstva podhových skladeb_odměřeno elektronicky" (0,75*(354,85)) </t>
  </si>
  <si>
    <t>"2.etapa_odměřeno elektronicky" (354,85)</t>
  </si>
  <si>
    <t>"2.etapa_odměřeno elektronicky"</t>
  </si>
  <si>
    <t>"viz NS" (354,85)</t>
  </si>
  <si>
    <t>354,85*1,25 'Přepočtené koeficientem množství</t>
  </si>
  <si>
    <t xml:space="preserve">"2.etapa_odměřeno elektronicky_podlahová skladba _P10_odměřeno z tab. místnost" (354,85) </t>
  </si>
  <si>
    <t>-1892014625</t>
  </si>
  <si>
    <t>28376421R</t>
  </si>
  <si>
    <t xml:space="preserve">deska XPS hrana polodrážková a hladký povrch 300kPA tl 80mm_specifikace dle PD a TZ </t>
  </si>
  <si>
    <t>-26363002</t>
  </si>
  <si>
    <t>354,85*1,1 'Přepočtené koeficientem množství</t>
  </si>
  <si>
    <t>"2.etapa_odměřeno elektronicky" 3,275*(35,63*0,8)</t>
  </si>
  <si>
    <t>"výklenky/křížení kcí_odsouhlasení v dílenské dokumentaci" (0,1)*93,351</t>
  </si>
  <si>
    <t>"2.etapa_odměřeno elektronicky" 3,275*(173,68*0,8)</t>
  </si>
  <si>
    <t>"výklenky/křížení kcí_odsouhlasení v dílenské dokumentaci" (0,1)*455,042</t>
  </si>
  <si>
    <t>"2.etapa_odměřeno elektronicky" (102,686+500,546)</t>
  </si>
  <si>
    <t>"2.etapa_odměřeno elektronicky" (2*(102,686+500,546))</t>
  </si>
  <si>
    <t>1206,464*1,1235 'Přepočtené koeficientem množství</t>
  </si>
  <si>
    <t>603,232*2 'Přepočtené koeficientem množství</t>
  </si>
  <si>
    <t>"2.etapa_odměřeno elektronicky" (318,054)-(21,38+7,85+10,12)</t>
  </si>
  <si>
    <t>"2.etapa_odměřeno elektronicky" (639,881)-(12,22)</t>
  </si>
  <si>
    <t>"2.etapa_odměřeno elektronicky" (163,152)-(2,38)</t>
  </si>
  <si>
    <t xml:space="preserve">"rozsah a množství vztaženo na celkovou plochu SDK konstrukcí" </t>
  </si>
  <si>
    <t>766450C03</t>
  </si>
  <si>
    <t>D-12L, 12P - D+M Interiérové dřevěné dveře 1250x2100mm, s PO</t>
  </si>
  <si>
    <t>1205086860</t>
  </si>
  <si>
    <t>766450C04</t>
  </si>
  <si>
    <t>D-13L - D+M Interiérové dřevěné dveře 1250x2100mm, s PO</t>
  </si>
  <si>
    <t>1428004146</t>
  </si>
  <si>
    <t>766450C05</t>
  </si>
  <si>
    <t>D-14P - D+M Interiérové dřevěné dveře 1250x2100mm, s PO</t>
  </si>
  <si>
    <t>1476416367</t>
  </si>
  <si>
    <t>766450C06</t>
  </si>
  <si>
    <t>D-15P - D+M Interiérové dřevěné dveře 900x2100mm</t>
  </si>
  <si>
    <t>-631311511</t>
  </si>
  <si>
    <t>766450C24</t>
  </si>
  <si>
    <t>D-33L - D+M Interiérové dřevěné dveře 1250x2100mm, s PO</t>
  </si>
  <si>
    <t>-433451907</t>
  </si>
  <si>
    <t>767451C03</t>
  </si>
  <si>
    <t>D-03 - D+M Interiérová AL prosklená stěna s dveřmi automatickými posuvnými, otvor 3250x3860mm, s PO</t>
  </si>
  <si>
    <t>161477730</t>
  </si>
  <si>
    <t>767451C30</t>
  </si>
  <si>
    <t>O-21 - D+M Interiérové AL okno fixní s otevřeným prokládacím prostorem v. 200mm, 1500x1050mm, včetně parapetní desky</t>
  </si>
  <si>
    <t>-1363044686</t>
  </si>
  <si>
    <t>767451C37</t>
  </si>
  <si>
    <t>Z-05 - D+M Systémové nerezové zábradlí schodiště včetně podest</t>
  </si>
  <si>
    <t>-823998359</t>
  </si>
  <si>
    <t>767451C38</t>
  </si>
  <si>
    <t>Z-06 - D+M Ocelové zábradlí v místě instalačního otvoru ve stropní kci</t>
  </si>
  <si>
    <t>1908114845</t>
  </si>
  <si>
    <t>767451C39</t>
  </si>
  <si>
    <t>Z-07 - D+M Ocelové schodiště s podestou a zábradlím</t>
  </si>
  <si>
    <t>-1006393244</t>
  </si>
  <si>
    <t>767451C40</t>
  </si>
  <si>
    <t>Z-08 - D+M Úprava stávající pomocné ocelové kce pro stropní dráhu RTG</t>
  </si>
  <si>
    <t>679667069</t>
  </si>
  <si>
    <t>767451C41</t>
  </si>
  <si>
    <t>Z-09 - D+M Kompletní sestava nerez madel v místnosti bezbariérového WC - celkem 4 kusy madel v sestavě</t>
  </si>
  <si>
    <t>sestava</t>
  </si>
  <si>
    <t>-1796805300</t>
  </si>
  <si>
    <t>"2.etapa_odměřeno elektronicky" (81,686)-(2,38)</t>
  </si>
  <si>
    <t>79,306*1,15 'Přepočtené koeficientem množství</t>
  </si>
  <si>
    <t>"podlahová plocha_povlak. krytiny" 310,814+748,815</t>
  </si>
  <si>
    <t>776111323</t>
  </si>
  <si>
    <t>Vysátí podkladu povlakových podlah schodišťových stupňů</t>
  </si>
  <si>
    <t>1612614066</t>
  </si>
  <si>
    <t>"podlahová plocha_povlak. krytiny" (72,0*(0,3+0,16))</t>
  </si>
  <si>
    <t>776121113</t>
  </si>
  <si>
    <t>Vodou ředitelná penetrace savého podkladu povlakových podlah schodišťových stupňů</t>
  </si>
  <si>
    <t>1080905982</t>
  </si>
  <si>
    <t>776141222</t>
  </si>
  <si>
    <t>Stěrka podlahová nivelační pro vyrovnání podkladu povlakových podlah schodišťových stupňů pevnosti 35 MPa tl přes 3 do 5 mm</t>
  </si>
  <si>
    <t>1850780522</t>
  </si>
  <si>
    <t>776143132</t>
  </si>
  <si>
    <t>Tmelení schodišťových podstupnic povlakových podlah stěrkou tl přes 3 do 5 mm</t>
  </si>
  <si>
    <t>2016116728</t>
  </si>
  <si>
    <t>"2.etapa_odměřeno elektronicky" (352,264)-(12,22+21,38+7,85)</t>
  </si>
  <si>
    <t>310,814*1,15 'Přepočtené koeficientem množství</t>
  </si>
  <si>
    <t>"2.etapa_odměřeno elektronicky" (762,795)-(3,86+10,12)</t>
  </si>
  <si>
    <t>"podlahová skladba _nášlap_odměřeno z tab. místnost" (1,1)*(638,825-3,86-10,12)</t>
  </si>
  <si>
    <t>28411R03</t>
  </si>
  <si>
    <t>dodávka povlakové podlahové krytiny - vinyl zátěžový homogenní protiskluzný tl. 2 mm</t>
  </si>
  <si>
    <t>-526597143</t>
  </si>
  <si>
    <t>"podlahová skladba _nášlap_odměřeno z tab. místnost" (1,1)*123,97</t>
  </si>
  <si>
    <t>776321111</t>
  </si>
  <si>
    <t>Montáž podlahovin z PVC na stupnice šířky do 300 mm</t>
  </si>
  <si>
    <t>2104018574</t>
  </si>
  <si>
    <t>776321211</t>
  </si>
  <si>
    <t>Montáž podlahovin z PVC na podstupnice výšky do 200 mm</t>
  </si>
  <si>
    <t>2100845993</t>
  </si>
  <si>
    <t>28411R06</t>
  </si>
  <si>
    <t>dodávka povlakové podlahové krytiny - vinyl zátěžový homogenní protiskluzný tl. 3,35 mm_ (schodišťový systém)</t>
  </si>
  <si>
    <t>-1199934555</t>
  </si>
  <si>
    <t>72,0*(0,3+0,16)*1,1</t>
  </si>
  <si>
    <t>776411121</t>
  </si>
  <si>
    <t>Montáž schodišťových soklíků výšky do 60 mm</t>
  </si>
  <si>
    <t>-1943731632</t>
  </si>
  <si>
    <t>28411007R</t>
  </si>
  <si>
    <t>lišta soklová vinyl _ specifikace dle PD a TZ</t>
  </si>
  <si>
    <t>1741009257</t>
  </si>
  <si>
    <t>22,08*1,1 'Přepočtené koeficientem množství</t>
  </si>
  <si>
    <t>776431111</t>
  </si>
  <si>
    <t>Montáž schodišťových hran lepených</t>
  </si>
  <si>
    <t>1495990616</t>
  </si>
  <si>
    <t>28342160R</t>
  </si>
  <si>
    <t xml:space="preserve">hrana schodová s lemovým ukončením z vinylu _ specifikace dle PD a TZ </t>
  </si>
  <si>
    <t>247615840</t>
  </si>
  <si>
    <t>72*1,1 'Přepočtené koeficientem množství</t>
  </si>
  <si>
    <t>(1059,629)</t>
  </si>
  <si>
    <t>"2.etapa_odměřeno elektronicky" (660,308)-(15,35+42,47+7,76+7,82+58,39+77,21)</t>
  </si>
  <si>
    <t>"2.etapa_odměřeno elektronicky" (3,0*(6,03))</t>
  </si>
  <si>
    <t>"2.etapa_odměřeno elektronicky" ((6,03))</t>
  </si>
  <si>
    <t>18,09*1,1 'Přepočtené koeficientem množství</t>
  </si>
  <si>
    <t>6,03*1,75 'Přepočtené koeficientem množství</t>
  </si>
  <si>
    <t>784181108</t>
  </si>
  <si>
    <t>Základní akrylátová jednonásobná pigmentovaná penetrace podkladu na schodišti podlaží v do 3,80 m</t>
  </si>
  <si>
    <t>-1449985701</t>
  </si>
  <si>
    <t>784221107</t>
  </si>
  <si>
    <t>Dvojnásobné bílé malby ze směsí za sucha dobře otěruvzdorných na schodišti do 3,80 m</t>
  </si>
  <si>
    <t>1707058744</t>
  </si>
  <si>
    <t>784221153</t>
  </si>
  <si>
    <t>Příplatek k cenám 2x maleb za sucha otěruvzdorných za barevnou malbu v odstínu středně sytém</t>
  </si>
  <si>
    <t>-1364485332</t>
  </si>
  <si>
    <t>784221155</t>
  </si>
  <si>
    <t>Příplatek k cenám 2x maleb za sucha otěruvzdorných za barevnou malbu v odstínu sytém</t>
  </si>
  <si>
    <t>-416284205</t>
  </si>
  <si>
    <t>78432103R</t>
  </si>
  <si>
    <t>Dvojnásobné omyvatelné antibakteriální bílé malby v místnosti výšky do 3,80 m</t>
  </si>
  <si>
    <t>1743112979</t>
  </si>
  <si>
    <t>"odměřeno elektronicky" (2,95*(21,35))+(3,0*(194,8))</t>
  </si>
  <si>
    <t>78432105R</t>
  </si>
  <si>
    <t>Příplatek k cenám dvojnásobných omyvatelnýchh maleb za barevnou malbu v odstínu středně sytém</t>
  </si>
  <si>
    <t>-990208677</t>
  </si>
  <si>
    <t>795453C01</t>
  </si>
  <si>
    <t>OV-01 - D+M Interiérové vertikální žaluzie se stínením RTG záření, 1500x2610mm</t>
  </si>
  <si>
    <t>2114395062</t>
  </si>
  <si>
    <t>795453C02</t>
  </si>
  <si>
    <t>OV-02 - D+M Interiérové vertikální žaluzie se stínením RTG záření, 1500x2610mm</t>
  </si>
  <si>
    <t>-385886589</t>
  </si>
  <si>
    <t>795453C03</t>
  </si>
  <si>
    <t>OV-03 - D+M Interiérové vertikální žaluzie se stínením RTG záření, 1500x2610mm</t>
  </si>
  <si>
    <t>-653980591</t>
  </si>
  <si>
    <t>795453C07</t>
  </si>
  <si>
    <t>OV-07 - D+M Interiérová čistící zóna u vchodových dveří, 1500x1000mm</t>
  </si>
  <si>
    <t>-1768966246</t>
  </si>
  <si>
    <t>795453C08</t>
  </si>
  <si>
    <t>OV-08 - D+M Interiérová čistící zóna u vchodových dveří, 1675x1000mm</t>
  </si>
  <si>
    <t>252851299</t>
  </si>
  <si>
    <t>795453C10</t>
  </si>
  <si>
    <t>D+M Regálový systém _ viz SO 01_D.1.1_v.č. 19</t>
  </si>
  <si>
    <t>-670505773</t>
  </si>
  <si>
    <t>Poznámka k položce:_x000D_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 - SO 01_D.1.1_v.č. 19</t>
  </si>
  <si>
    <t>OST10</t>
  </si>
  <si>
    <t>Interiér</t>
  </si>
  <si>
    <t>HV/1</t>
  </si>
  <si>
    <t>Držák toaletního papíru</t>
  </si>
  <si>
    <t>-760403133</t>
  </si>
  <si>
    <t>Poznámka k položce:_x000D_
Držák toaletního papíru                                          Jednoduchý design                                                       Montáž na stěnu primárně lepením                        Povrchová úprava: leštěná nerez</t>
  </si>
  <si>
    <t>HV/2</t>
  </si>
  <si>
    <t>Zásobník toaletního papíru</t>
  </si>
  <si>
    <t>-284816226</t>
  </si>
  <si>
    <t>Poznámka k položce:_x000D_
Zásobník toaletního papíru                                              Určeno k montáži na zeď                                                    Materiál plast ABS                                                                        Barva bílá                                                                                      Okénko pro kontrolu množství toaletního papíru                                                Uzamykatelné na klíč</t>
  </si>
  <si>
    <t>HV/3</t>
  </si>
  <si>
    <t>Nástěnný zásobník na hygienické sáčky</t>
  </si>
  <si>
    <t>-697514865</t>
  </si>
  <si>
    <t>Poznámka k položce:_x000D_
Nástěnný zásobník na hygienické sáčky                                     Provedení z plastu                                                                               Povrchová úprava: chrom                                                                                                                                  Motnáž na stěnu</t>
  </si>
  <si>
    <t>HV/4</t>
  </si>
  <si>
    <t>Zásobník na papírové utěrky</t>
  </si>
  <si>
    <t>-508850226</t>
  </si>
  <si>
    <t>Poznámka k položce:_x000D_
Zásobník na papírové utěrky                                   Mechanický podavač papírových ručníků v rolích                                                                     Pro role o délce 250 m                                                                 Plastový odolný řezací nůž                                              Vyrobeno z ABS plastu bílé barvy                                   Průhled pro kontrolu množství v roli v šedé barvě                                                              Montáž na stěnu</t>
  </si>
  <si>
    <t>HV/5</t>
  </si>
  <si>
    <t>Dávkovač tekutého mýdla, mechanický</t>
  </si>
  <si>
    <t>1899898125</t>
  </si>
  <si>
    <t>Poznámka k položce:_x000D_
Dávkovač tekutého mýdla, mechanický                         Mýdlo doplňované z kanystru                                                   Průhled pro kontrolu obsahu v modré barvě               Vyrobeno z plastu ABS                                                    Uzamykatelné na klíč                                                                                          Barva dávkovače bílá                                                      Montáž na stěnu primárně lepením                                  Objem: 800 ml</t>
  </si>
  <si>
    <t>HV/6</t>
  </si>
  <si>
    <t>Dávkovač dezinfekce, mechanický</t>
  </si>
  <si>
    <t>1376918829</t>
  </si>
  <si>
    <t>Poznámka k položce:_x000D_
Dávkovač dezinfekce, mechanický Dezinfekční roztoky doplňované z kanystru            Použití pouze kapalných prostředků Průhled pro kontrolu obsahu v šedé barvě Vyrobeno z plastu ABS                                            Uzamykatelný na klíč Barva dávkovače bílá Montáž na stěnu primárně lepením Objem: 800 ml Označeno fóliovým popisem</t>
  </si>
  <si>
    <t>HV/7</t>
  </si>
  <si>
    <t>Zrcadlo k přilepení na obklad</t>
  </si>
  <si>
    <t>1402709679</t>
  </si>
  <si>
    <t>Poznámka k položce:_x000D_
Zrcadlo k přilepení na obklad                                        Broušená hrana                                                            Obdélníkový tvar                                                                 Lepeno lepidlem na zrcadla do vlhkého prostředí</t>
  </si>
  <si>
    <t>HV/8</t>
  </si>
  <si>
    <t>Zrcadlo výklopné pro imobilní</t>
  </si>
  <si>
    <t>-1554982199</t>
  </si>
  <si>
    <t>Poznámka k položce:_x000D_
Zrcadlo výklopné pro imobilní                                           Dva boky zasazené do chromovaných trubek                      S rukojetí pro nastavení sklonu                                       Kotvení na zeď</t>
  </si>
  <si>
    <t>HV/9</t>
  </si>
  <si>
    <t>Koš na použité papírové ručníky/utěrky</t>
  </si>
  <si>
    <t>55774042</t>
  </si>
  <si>
    <t>Poznámka k položce:_x000D_
Koš na použité papírové ručníky/utěrky                      Prutová konstrukce z hliníku potažených bílým PVC                                                                   Poružít jednorázových sáčků                                               Objem: 47 l</t>
  </si>
  <si>
    <t>HV/10</t>
  </si>
  <si>
    <t>Odpadkový koš nášlapný</t>
  </si>
  <si>
    <t>439852590</t>
  </si>
  <si>
    <t>Poznámka k položce:_x000D_
Odpadkový koš nášlapný                                                Vyroben z nerez oceli                                                                                       Pedálový mechanismus                                                  Vyjímatelná vnitřní plastová nádoba s rukojetí a otvorem na zajištění sáčku                                             Objem: 5l</t>
  </si>
  <si>
    <t>HV/11</t>
  </si>
  <si>
    <t>WC čistící souprava</t>
  </si>
  <si>
    <t>-911650892</t>
  </si>
  <si>
    <t>Poznámka k položce:_x000D_
WC čistící souprava                                                                     Kulatý design                                                                     Nádobka bílé barvy                                                                   WC štětka s chromovanou rukojetí                                    Držák chromovaný k montáži na stěnu                               Volné díly vyměnitelné</t>
  </si>
  <si>
    <t>HV/12</t>
  </si>
  <si>
    <t>Háček na oděv umístěný na dveře</t>
  </si>
  <si>
    <t>-848894791</t>
  </si>
  <si>
    <t>Poznámka k položce:_x000D_
Háček na oděv umístěný na dveře                                   Kulatý design                                                                           Leštěný nerezová povrch                                                                 Připevněno lepidlem</t>
  </si>
  <si>
    <t>HV/13</t>
  </si>
  <si>
    <t>Věšák - dvouháček na ručníky</t>
  </si>
  <si>
    <t>-220231527</t>
  </si>
  <si>
    <t>Poznámka k položce:_x000D_
Věšák - dvouháček na ručníky                                                      Z chromované oceli                                                                   Lesklé provedení                                                                           Montáž na zeď primárně lepením</t>
  </si>
  <si>
    <t>HV/14</t>
  </si>
  <si>
    <t>Tyč na ručníky</t>
  </si>
  <si>
    <t>-2123890640</t>
  </si>
  <si>
    <t>Poznámka k položce:_x000D_
Tyč na ručníky                                                                                    Kulatý design, dvojitá tyč                                                                                                  Materiál: nerezová ocel                                                                                          Povrchová úprava: vysoký lesk</t>
  </si>
  <si>
    <t>ST/1</t>
  </si>
  <si>
    <t>pracovní stůl 180*60 cm</t>
  </si>
  <si>
    <t>-222993551</t>
  </si>
  <si>
    <t>Poznámka k položce:_x000D_
pracovní stůl 180*60 cm pracovní laminovaná deska tl. 25 mm opatřena ABS hranou 2 mm kabelová průchodka s krytkou v bílé barvě držáky kabelů pod pracovní desku dekor stolové desky: bílá podnož z kovových profilů  stolové nohy průřezu 50*50 mm spojovací profily 40*20 mm kovová podnož opatřena práškovou barvou v šedé barvě včetně držáku PC pod stolovou desku</t>
  </si>
  <si>
    <t>ST/2</t>
  </si>
  <si>
    <t>pracovní stůl 160*80 cm</t>
  </si>
  <si>
    <t>-1529709227</t>
  </si>
  <si>
    <t>Poznámka k položce:_x000D_
pracovní stůl 160*80 cm pracovní laminovaná deska tl. 25 mm opatřena ABS hranou 2 mm kabelová průchodka s krytkou v bílé barvě držáky kabelů pod pracovní desku dekor stolové desky: bílá podnož z kovových profilů  stolové nohy průřezu 50*50 mm spojovací profily 40*20 mm kovová podnož opatřena práškovou barvou v šedé barvě včetně přední krycí desky z laminátu tl. 18 mm v dekoru bílá výška desky 400 mm s mezerou mezi stolovou deskou, osazená mezi stolové nohy včetně držáku PC pod stolovou desku</t>
  </si>
  <si>
    <t>ST/3</t>
  </si>
  <si>
    <t>doplňkový řetězící stůl 80*80 cm</t>
  </si>
  <si>
    <t>119649989</t>
  </si>
  <si>
    <t>Poznámka k položce:_x000D_
doplňkový řetězící stůl 80*80 cm pracovní laminovaná deska tl. 25 mm opatřena ABS hranou 2 mm dekor stolové desky: bílá podnož z kovových profilů  stolové nohy průřezu 50*50 mm spojovací profily 40*20 mm kovová podnož opatřena práškovou barvou v šedé barvě</t>
  </si>
  <si>
    <t>ST/4</t>
  </si>
  <si>
    <t>1764200587</t>
  </si>
  <si>
    <t>Poznámka k položce:_x000D_
pracovní stůl 160*80 cm pracovní laminovaná deska tl. 25 mm opatřena ABS hranou 2 mm kabelová průchodka s krytkou v bílé barvě držáky kabelů pod pracovní desku dekor stolové desky: bílá podnož z kovových profilů  stolové nohy průřezu 50*50 mm spojovací profily 40*20 mm kovová podnož opatřena práškovou barvou v šedé barvě včetně držáku PC pod stolovou desku</t>
  </si>
  <si>
    <t>ST/5</t>
  </si>
  <si>
    <t>jídelní stůl 140*80 cm</t>
  </si>
  <si>
    <t>1825449353</t>
  </si>
  <si>
    <t>Poznámka k položce:_x000D_
jídelní stůl 140*80 cm pracovní laminovaná deska tl. 25 mm opatřena ABS hranou 2 mm bez kabelových průchodek dekor stolové desky: bílá podnož z kovových profilů  stolové nohy průřezu 50*50 mm spojovací profily 40*20 mm kovová podnož opatřena práškovou barvou v šedé barvě</t>
  </si>
  <si>
    <t>ST/6</t>
  </si>
  <si>
    <t>pracovní stůl 120*80 cm</t>
  </si>
  <si>
    <t>-296323470</t>
  </si>
  <si>
    <t>Poznámka k položce:_x000D_
pracovní stůl 120*80 cm pracovní laminovaná deska tl. 25 mm opatřena ABS hranou 2 mm kabelová průchodka s krytkou v bílé barvě držáky kabelů pod pracovní desku dekor stolové desky: bílá podnož z kovových profilů  stolové nohy průřezu 50*50 mm spojovací profily 40*20 mm kovová podnož opatřena práškovou barvou v šedé barvě včetně držáku PC pod stolovou desku</t>
  </si>
  <si>
    <t>ST/7</t>
  </si>
  <si>
    <t>konferenční stolek kulatý</t>
  </si>
  <si>
    <t>416203541</t>
  </si>
  <si>
    <t>Poznámka k položce:_x000D_
konferenční stolek kulatý materiál provedení - kov barva bílá minimalistický zaoblený design povrchová úprava lakováním</t>
  </si>
  <si>
    <t>ST/8</t>
  </si>
  <si>
    <t>Konferenční stolek barvy bílé</t>
  </si>
  <si>
    <t>564796039</t>
  </si>
  <si>
    <t>Poznámka k položce:_x000D_
Konferenční stolek barvy bílé Horní deska z LTD nohy kovové v barvě bílé delková hmotnost 13,9 kg pryžové podložky</t>
  </si>
  <si>
    <t>SK/1</t>
  </si>
  <si>
    <t>zásuvkový kontejner pod stůl</t>
  </si>
  <si>
    <t>-622514713</t>
  </si>
  <si>
    <t>Poznámka k položce:_x000D_
zásuvkový kontejner pod stůl 4* zásuvka uzamykatelné centrální zámek na horní zásuvce  korpus a čela provedeny z laminované desky tl. 18 mm horní deska tl. 25 mm s 2 mm ABS hranou konstrukce zásuvek je plastová opatřeno pojízdnými kolečky  barva: bílá úchytky hranaté (USH) hmotnost: 30,15 kg</t>
  </si>
  <si>
    <t>SK/2</t>
  </si>
  <si>
    <t>otevřená nika k pověšení na stěnu</t>
  </si>
  <si>
    <t>1805869639</t>
  </si>
  <si>
    <t>Poznámka k položce:_x000D_
otevřená nika k pověšení na stěnu z laminované desky tl. 18 mm barva bílá, hladký matný povrch záda skříňky 3 mm, barva bílá spodní hrana ve výšce 1500 mm od podlahy není-li stanoveno jinak</t>
  </si>
  <si>
    <t>SK/4</t>
  </si>
  <si>
    <t>uzavřená dvéřová skříňka v. 111cm</t>
  </si>
  <si>
    <t>-834966845</t>
  </si>
  <si>
    <t>Poznámka k položce:_x000D_
uzavřená dvéřová skříňka v. 111cm policová skříň s dvířky korpus a dvířka z laminované desky tl.18mm záda skříně bílá 2* dvířka na celou výšku skříně skříňka uzamykatelná  dekor: bílá úchytky hranaté (USH) včetně rektifikačních nožek</t>
  </si>
  <si>
    <t>SK/5</t>
  </si>
  <si>
    <t>vysoká policová skříň s dvířky</t>
  </si>
  <si>
    <t>1129957856</t>
  </si>
  <si>
    <t>Poznámka k položce:_x000D_
vysoká policová skříň s dvířky korpus a dvířka z laminované desky tl.18mm dno, půda a police z desky tl. 25 mm záda skříně bílá 2* dvířka na celou výšku skříně skříňka uzamykatelná - dvoubodový zámek dekor: bílá úchytky hranaté (USH) včetně rektifikačních nožek</t>
  </si>
  <si>
    <t>SK/6</t>
  </si>
  <si>
    <t>vysoká policová skříň s dvířky ve spodní části</t>
  </si>
  <si>
    <t>742653401</t>
  </si>
  <si>
    <t>Poznámka k položce:_x000D_
vysoká policová skříň s dvířky ve spodní části korpus a dvířka z laminované desky tl.18mm dno, půda a police z desky tl. 25 mm záda skříně bílá dekor: bílá úchytky hranaté (USH) včetně rektifikačních nožek</t>
  </si>
  <si>
    <t>SK/7</t>
  </si>
  <si>
    <t>vysoká policová skříň otevřená</t>
  </si>
  <si>
    <t>-986575485</t>
  </si>
  <si>
    <t>Poznámka k položce:_x000D_
vysoká policová skříň otevřená korpus z laminované desky tl.18mm dno a půda z desky tl. 25 mm záda skříně bílá dekor: bílá včetně rektifikačních nožek</t>
  </si>
  <si>
    <t>SK/8</t>
  </si>
  <si>
    <t>lékové skříň do vyšetřovny</t>
  </si>
  <si>
    <t>1689958797</t>
  </si>
  <si>
    <t>Poznámka k položce:_x000D_
lékové skříň do vyšetřovny horní část s prosklením dvířek korpus a dvířka z laminované desky tl.18mm záda vložená mezi boky v bílé barvě dekor: bílá výsuvná odkládací police  uzamykatelné všechny části cylindrickým zámkem</t>
  </si>
  <si>
    <t>SK/9</t>
  </si>
  <si>
    <t>kartotéka - 4 zásuvky</t>
  </si>
  <si>
    <t>-1505503390</t>
  </si>
  <si>
    <t>Poznámka k položce:_x000D_
kartotéka - 4 zásuvky korpus z ocelového plechu - povrchová úprava práškovou barvou RAL 7035 (světle šedá) čela zásuvek a horní deska z laminované desky      tl. 18 mm s 2 mm ABS hranou zásuvky s teleskopickým kuličkovým plnovýsuvem nosnost zásuvky 40 kg formát kartotéky A4 na šířku centrální uzamykání zásuvek úchtyky sjednotit s ostatním nábytkem</t>
  </si>
  <si>
    <t>SK/10</t>
  </si>
  <si>
    <t>skříň jednodveřová vysoká</t>
  </si>
  <si>
    <t>1572985186</t>
  </si>
  <si>
    <t>Poznámka k položce:_x000D_
skříň jednodveřová vysoká z laminované desky 4 police půda, dno a police tl. 22 mm, ostatní 16 mm,  zámek výšková rektifikace  úchtyky sjednotit s ostatním nábytkem</t>
  </si>
  <si>
    <t>SK/11</t>
  </si>
  <si>
    <t>čtyřdveřová boxová šatní skříňka na nohách</t>
  </si>
  <si>
    <t>386425545</t>
  </si>
  <si>
    <t>Poznámka k položce:_x000D_
čtyřdveřová boxová šatní skříňka na nohách počet oddělení 4 svařovaný korpus skříně profilovaný obvod dveří  cylindrický zámek výškově stavitelné nohy hladká povrchová úprava práškovým lakem barva RAL 7035</t>
  </si>
  <si>
    <t>SK/12</t>
  </si>
  <si>
    <t>úložný skladovací regál</t>
  </si>
  <si>
    <t>1165515606</t>
  </si>
  <si>
    <t>Poznámka k položce:_x000D_
úložný skladovací regál kovová konstrukce stavebnicového systému 5* police z laminované desky maximální zatížení police 275 kg police jsou výškově nastavitelné barva bílá regál nutno připevnit ke stěně nebo vzájemně prošroubovat více kusů</t>
  </si>
  <si>
    <t>SK/13</t>
  </si>
  <si>
    <t>1425768685</t>
  </si>
  <si>
    <t>SK/14</t>
  </si>
  <si>
    <t>1248632263</t>
  </si>
  <si>
    <t>SK/15</t>
  </si>
  <si>
    <t>1272541594</t>
  </si>
  <si>
    <t>SK/16</t>
  </si>
  <si>
    <t>šatní skříň se 2 oddíly s lavičkou</t>
  </si>
  <si>
    <t>-1805517596</t>
  </si>
  <si>
    <t>Poznámka k položce:_x000D_
šatní skříň se 2 oddíly s lavičkou z plechu DC01/DIN EN 10130/10131 dveře s tlumiči zavěšené vpravo v otočných čepech odvětrávací otvory děrované rámeček na etiketu pro interní číslování odnímatelná vnitřní police s horní části ramínková tyč se 3 háčky  ergonomický bezpečnostní otočný zámek lavička z bukových latí, profil cca 60 x 35 mm oddíl skříně na společném rámu s lavičkou barva šedá RAL 7035</t>
  </si>
  <si>
    <t>SK/17</t>
  </si>
  <si>
    <t>Dřevěný regál laťkový</t>
  </si>
  <si>
    <t>1243267842</t>
  </si>
  <si>
    <t>Poznámka k položce:_x000D_
Dřevěný regál laťkový 6 fixních polic z masivního smrkového dřeva tloušťka jednotlivých částí 18 mm rozteč mezi jednotlivými policemi 380 mm nosnost jedné police je 30 kg přírodní odstín bez povrchové úpravy</t>
  </si>
  <si>
    <t>ZL/1</t>
  </si>
  <si>
    <t>pracovní židle pro personál k pracovnímu stolu</t>
  </si>
  <si>
    <t>-1336569236</t>
  </si>
  <si>
    <t>Poznámka k položce:_x000D_
pracovní židle pro personál k pracovnímu stolu synchronní mechanika s několika polohami blokace záklonu opěradla posuvný sedák anatomicky tvrovaný náklonový opěrák výškově stavitelné područky nylonová kolečka, 60 mm, čep 11 mm opěrák i sedák čalouněný se siťovanou povrchovou látkou skořepina židle ze šedého plastu kostra hliníková barva čalounění tyrkýsová nosnost: 110 kg</t>
  </si>
  <si>
    <t>ZL/2</t>
  </si>
  <si>
    <t>židle pacienti</t>
  </si>
  <si>
    <t>-194776296</t>
  </si>
  <si>
    <t>Poznámka k položce:_x000D_
židle pacienti sedák vytvořen ze skořepiny z polypropylenu kovová svařovaná podnož v barvě chrom barva skořepiny šedá židle stohovatelná nosnost: 110 kg odolný a snadno čistitelný povrch</t>
  </si>
  <si>
    <t>ZL/3</t>
  </si>
  <si>
    <t>rozkládací pohovka středně šedá</t>
  </si>
  <si>
    <t>1571169581</t>
  </si>
  <si>
    <t>Poznámka k položce:_x000D_
rozkládací pohovka středně šedá sezení pro 2-3 osoby rozložitelná s úložným prostorem dřevěné nožičky sedák a opěrák s pěnovým jádrem potahová látka ze 100% Polyesteru ložná plocha 1900*1220 mm</t>
  </si>
  <si>
    <t>ZL/4</t>
  </si>
  <si>
    <t>žilde pro jednací stůl</t>
  </si>
  <si>
    <t>-1360700929</t>
  </si>
  <si>
    <t>Poznámka k položce:_x000D_
žilde pro jednací stůl skořepina židle z polypropylenu v bílé barvě sedák čalouněný v šedé barvě podnož je kovová svařovaná v černé barvě nosnost židle: 100 kg</t>
  </si>
  <si>
    <t>ZL/5</t>
  </si>
  <si>
    <t>látkové otočné křeslo</t>
  </si>
  <si>
    <t>1620179661</t>
  </si>
  <si>
    <t>Poznámka k položce:_x000D_
látkové otočné křeslo celoučalouněný sedák -  Látka (100% PES) šedá lakovaná kovová podnož černá polstrovaný prošívaný sedák oblý design skandinávského stylu nosnost: 120 kg</t>
  </si>
  <si>
    <t>ZL/6</t>
  </si>
  <si>
    <t>rohová L pohovka levá rozkládací</t>
  </si>
  <si>
    <t>41252776</t>
  </si>
  <si>
    <t>Poznámka k položce:_x000D_
rohová L pohovka levá rozkládací konstrukce z dřevěného rámu čalouněný polstrovaný sedák z pěny a vlnité pružiny pevný čalouněný opěrák opěrák pro sezení tvořen polštáři barva čalounění šedá úložný prostor ložná plocha po rozkladu 1300*2000 mm</t>
  </si>
  <si>
    <t>ZL/7</t>
  </si>
  <si>
    <t>židle do denní místnosti</t>
  </si>
  <si>
    <t>-1267422835</t>
  </si>
  <si>
    <t>Poznámka k položce:_x000D_
židle do denní místnosti ergonomické řešení skořepiny sedáku skořepina z polypropylenu v bílé barvě opěrák perforovaný podnož kovová svařovaná v bílé barvě stohovatelná po 10 ks nosnost: 120 kg</t>
  </si>
  <si>
    <t>ZL/8</t>
  </si>
  <si>
    <t>3 místná lavice do čekárny</t>
  </si>
  <si>
    <t>1640786365</t>
  </si>
  <si>
    <t>Poznámka k položce:_x000D_
3 místná lavice do čekárny sedák i opěrák z plastu v bílé barvě opěrák perforovaný ergonomicky tvarovaný kovová nosná podnož s kajními nohami ve světlém odstínu nosná konstrukce z obdélníkového profilu hmotnost lavice: 28 kg</t>
  </si>
  <si>
    <t>ZL/9</t>
  </si>
  <si>
    <t>4 místná lavice do čekárny</t>
  </si>
  <si>
    <t>-1791580705</t>
  </si>
  <si>
    <t>Poznámka k položce:_x000D_
4 místná lavice do čekárny sedák i opěrák z plastu v bílé barvě opěrák perforovaný ergonomicky tvarovaný kovová nosná podnož s kajními nohami ve světlém odstínu nosná konstrukce z obdélníkového profilu hmotnost lavice: 36 kg</t>
  </si>
  <si>
    <t>OD/1</t>
  </si>
  <si>
    <t>Stojací věšák na oblečení</t>
  </si>
  <si>
    <t>-1900201636</t>
  </si>
  <si>
    <t>Poznámka k položce:_x000D_
Stojací věšák na oblečení kovová konstrukce, práškově lakovaná barva bílá 12 háčků v odstínu chromu celková hmotnost: 3 kg</t>
  </si>
  <si>
    <t>OD/2</t>
  </si>
  <si>
    <t>kovoý odpadkový koš otevřený</t>
  </si>
  <si>
    <t>-1971319610</t>
  </si>
  <si>
    <t>Poznámka k položce:_x000D_
kovoý odpadkový koš otevřený materiál: ocelový plech děrované provedení pláště koše barva koše bílá objem: 14 l Hmotnost: 2kg</t>
  </si>
  <si>
    <t>OD/3</t>
  </si>
  <si>
    <t>nástěnný háček na desce pro oděvy</t>
  </si>
  <si>
    <t>1102965257</t>
  </si>
  <si>
    <t>Poznámka k položce:_x000D_
nástěnný háček na desce pro oděvy celkem 4 kovové háčky nosič z dubového dřeva bíle lakovaného připevněno na stěnu spodní hrana háčku ve výšce 1600 mm</t>
  </si>
  <si>
    <t>OD/4</t>
  </si>
  <si>
    <t>výdejník vody</t>
  </si>
  <si>
    <t>399149891</t>
  </si>
  <si>
    <t>Poznámka k položce:_x000D_
výdejník vody  dávkování teplé a studené vody z barelu umístění na podlahu kompresorové provedení barva přístroje bílá Napětí: 240V/50-60Hz Příkon ohřevu:  500W Příkon chlazení:  85W Hmotnost: 16 kg Teplota horké vody:  90°C Teplota chlazené vody:  6°C</t>
  </si>
  <si>
    <t>OD/5</t>
  </si>
  <si>
    <t>Stolní LED lampa</t>
  </si>
  <si>
    <t>-429306318</t>
  </si>
  <si>
    <t>Poznámka k položce:_x000D_
Stolní LED lampa Možnost volby z 5 barev světla Protiskluzová základna s dotykovým spínačem - plynulá regulace jasu Maximálně flexibilní - ohebné rameno, otočná základna a náklopná hlava USB napájecí zdířka pro nabíjení nejen telefonů (5V, 1000mA) energetická třída: A+  Světelný tok celkový: 700 lm materiál plast, barva bílá rozmístění lamp dle výpisu lékařské technologie</t>
  </si>
  <si>
    <t>L/1</t>
  </si>
  <si>
    <t>pracovní linka - denní místnost</t>
  </si>
  <si>
    <t>-92072287</t>
  </si>
  <si>
    <t>Poznámka k položce:_x000D_
pracovní linka - denní místnost délka 3850 mm  vybavení viz samostatný výkres</t>
  </si>
  <si>
    <t>L/2</t>
  </si>
  <si>
    <t>pracovní linka - laboratoř</t>
  </si>
  <si>
    <t>-566167846</t>
  </si>
  <si>
    <t>Poznámka k položce:_x000D_
pracovní linka - laboratoř délka 3850 mm  vybavení viz samostatný výkres</t>
  </si>
  <si>
    <t>L/3</t>
  </si>
  <si>
    <t>-1865800347</t>
  </si>
  <si>
    <t>Poznámka k položce:_x000D_
pracovní linka - denní místnost délka 2800 mm  vybavení viz samostatný výkres</t>
  </si>
  <si>
    <t>L/4</t>
  </si>
  <si>
    <t>pracovní linka - přípravna</t>
  </si>
  <si>
    <t>1399801177</t>
  </si>
  <si>
    <t>Poznámka k položce:_x000D_
pracovní linka - přípravna délka 3100 mm  vybavení viz samostatný výkres</t>
  </si>
  <si>
    <t>L/5</t>
  </si>
  <si>
    <t>pracovní linka - pracovna lékařů</t>
  </si>
  <si>
    <t>-996428125</t>
  </si>
  <si>
    <t>Poznámka k položce:_x000D_
pracovní linka - pracovna lékařů délka 3150 mm  vybavení viz samostatný výkres</t>
  </si>
  <si>
    <t>L/6</t>
  </si>
  <si>
    <t>1266471668</t>
  </si>
  <si>
    <t>Poznámka k položce:_x000D_
pracovní linka - přípravna délka 1950 mm  vybavení viz samostatný výkres</t>
  </si>
  <si>
    <t>L/7</t>
  </si>
  <si>
    <t>608271624</t>
  </si>
  <si>
    <t>Poznámka k položce:_x000D_
pracovní linka - přípravna délka 2150 mm  vybavení viz samostatný výkres</t>
  </si>
  <si>
    <t>AT/1</t>
  </si>
  <si>
    <t>skříň závěsná pro nástroje</t>
  </si>
  <si>
    <t>-1413929660</t>
  </si>
  <si>
    <t>Poznámka k položce:_x000D_
skříň závěsná pro nástroje 1000*300*500 mm vybavení viz samostatný výkres</t>
  </si>
  <si>
    <t>AT/2</t>
  </si>
  <si>
    <t>sestava skříní pro zdravotnický materiál</t>
  </si>
  <si>
    <t>684348373</t>
  </si>
  <si>
    <t>Poznámka k položce:_x000D_
sestava skříní pro zdravotnický materiál vybavení viz samostatný výkres</t>
  </si>
  <si>
    <t>AT/3</t>
  </si>
  <si>
    <t>-331005716</t>
  </si>
  <si>
    <t>AT/4</t>
  </si>
  <si>
    <t>326860970</t>
  </si>
  <si>
    <t>AT/5</t>
  </si>
  <si>
    <t>atypický stůl - recepce</t>
  </si>
  <si>
    <t>1814286177</t>
  </si>
  <si>
    <t>Poznámka k položce:_x000D_
atypický stůl - recepce vybavení viz samostatný výkres</t>
  </si>
  <si>
    <t>02 - Větrání CHUC</t>
  </si>
  <si>
    <t>04 - Teplovzdušné vytápění a větrání spisoven</t>
  </si>
  <si>
    <t>05 - Hygienické větrání 1.PP</t>
  </si>
  <si>
    <t>07 - Chlazení místností lékarny 1.PP</t>
  </si>
  <si>
    <t>08 - Chlazení vyšetřoven ZM</t>
  </si>
  <si>
    <t>Větrání CHUC</t>
  </si>
  <si>
    <t>II02001</t>
  </si>
  <si>
    <t>Potubí VZT třídy SK.I.; vč. tvarovek (do 40%), montážního a kotvícího materiálu; 800x315 mm</t>
  </si>
  <si>
    <t>II02002</t>
  </si>
  <si>
    <t>II2.2.01</t>
  </si>
  <si>
    <t>Potrubní radiální ventilátor, přírubový; vč. pružné spojky a krycí mříže; cca 700x400x785 mm 400 V, do 1,4 kWe; 2800 m3/h do 275 Pa</t>
  </si>
  <si>
    <t>II2.3.01</t>
  </si>
  <si>
    <t>Regulační klapka čtyřhranná těsná, provedení se servopohonem 230 V se signalizací polohy; 800x315 mm</t>
  </si>
  <si>
    <t>II2.7.01</t>
  </si>
  <si>
    <t>Protidešťová žaluzie, pozink. plech, vč. montážního rámu a okapnice; čtyřhranná 800x315 mm; RAL úprava dle vzorkování architektem</t>
  </si>
  <si>
    <t>Teplovzdušné vytápění a větrání spisoven</t>
  </si>
  <si>
    <t>II04001</t>
  </si>
  <si>
    <t>Jímka kondenzátu; 800x250 mm</t>
  </si>
  <si>
    <t>II04002</t>
  </si>
  <si>
    <t>Mřížka jednořadá, vč. regulační klapky montážního rámečku; 300x100 mm</t>
  </si>
  <si>
    <t>II04003</t>
  </si>
  <si>
    <t>Mřížka dvouřadá, vč. regulační klapky montážního rámečku; 300x100 mm</t>
  </si>
  <si>
    <t>II04004</t>
  </si>
  <si>
    <t>Potubí VZT třídy SK.I.; vč. tvarovek (do 40%), montážního a kotvícího materiálu</t>
  </si>
  <si>
    <t>II04005</t>
  </si>
  <si>
    <t>II04006</t>
  </si>
  <si>
    <t>II04007</t>
  </si>
  <si>
    <t>II04008</t>
  </si>
  <si>
    <t>Požární izolace, minerální vata, odolnost min. 30 min, vč. montážního materiálu</t>
  </si>
  <si>
    <t>II4.1.01</t>
  </si>
  <si>
    <t>VZT jednotka, interiérové provedení; deskový rekuperátor (min. 82% t. účinnost); EC motory 2000 m3/h min 200 Pa; filtrace M5; teplovodní ohřev</t>
  </si>
  <si>
    <t>Poznámka k položce:_x000D_
vč. základní MaR; do 0,5 t</t>
  </si>
  <si>
    <t>II4.3.01</t>
  </si>
  <si>
    <t>Požární klapka čtyřhranná, se servopohonem 230 V (bez napětí zavřeno) s termoelektrickým aktivačním zařízením a koncovími spínači otevřeno / zavřeno; 400 x 400 mm</t>
  </si>
  <si>
    <t>II4.3.02</t>
  </si>
  <si>
    <t>Požární klapka čtyřhranná, se servopohonem 230 V (bez napětí zavřeno) s termoelektrickým aktivačním zařízením a koncovími spínači otevřeno / zavřeno; 250 x 200 mm</t>
  </si>
  <si>
    <t>II4.3.04</t>
  </si>
  <si>
    <t>Požární klapka čtyřhranná, se servopohonem 230 V (bez napětí zavřeno) s termoelektrickým aktivačním zařízením a koncovími spínači otevřeno / zavřeno; 800 x 250 mm</t>
  </si>
  <si>
    <t>II4.6.01</t>
  </si>
  <si>
    <t>Kulisový tlumič; 4 kulisy 100 mm vč. náběhových a odtokových hran; délka 500 mm; 800x250 mm</t>
  </si>
  <si>
    <t>II4.6.02</t>
  </si>
  <si>
    <t>II4.6.03</t>
  </si>
  <si>
    <t>Kulisový tlumič; 2 kulisy 100 mm vč. náběhových a odtokových hran; délka 1000 mm; 400x400 mm</t>
  </si>
  <si>
    <t>II4.6.04</t>
  </si>
  <si>
    <t>Kulisový tlumič; 2 kulisy 100 mm vč. náběhových a odtokových hran; délka 1500 mm; 400x400 mm</t>
  </si>
  <si>
    <t>II4.7.01</t>
  </si>
  <si>
    <t>Šikmý sací kus, 45°; pozink. plech, vč. sítě proti hmyzu; 800x250 mm</t>
  </si>
  <si>
    <t>II4.7.02</t>
  </si>
  <si>
    <t>Šikmý výfukový kus, 45°; pozink. plech, vč. sítě proti hmyzu; 800x250 mm</t>
  </si>
  <si>
    <t>Hygienické větrání 1.PP</t>
  </si>
  <si>
    <t>II05001</t>
  </si>
  <si>
    <t>Jínka kondenzátu; d160 mm</t>
  </si>
  <si>
    <t>II05002</t>
  </si>
  <si>
    <t>Zpětná klapka, vsuvná, těsná; d160 mm</t>
  </si>
  <si>
    <t>II05003</t>
  </si>
  <si>
    <t>II05004</t>
  </si>
  <si>
    <t>Talířový ventil přívodní kovový; vč. montážního kroužku; d125 mm</t>
  </si>
  <si>
    <t>II05005</t>
  </si>
  <si>
    <t>II05006</t>
  </si>
  <si>
    <t>Talířový ventil přívodní kovový; vč. montážního kroužku; d200 mm</t>
  </si>
  <si>
    <t>II05007</t>
  </si>
  <si>
    <t>Talířový ventil odvodní kovový; vč. montážního kroužku; d125 mm</t>
  </si>
  <si>
    <t>II05008</t>
  </si>
  <si>
    <t>Talířový ventil odvodní kovový; vč. montážního kroužku; d200 mm</t>
  </si>
  <si>
    <t>II05009</t>
  </si>
  <si>
    <t>Talířový ventil odvodní plastový; vč. montážního kroužku; d160 mm</t>
  </si>
  <si>
    <t>II05010</t>
  </si>
  <si>
    <t>Talířový ventil odvodní plastový; vč. montážního kroužku; d200 mm</t>
  </si>
  <si>
    <t>II05011</t>
  </si>
  <si>
    <t>II05012</t>
  </si>
  <si>
    <t>II05013</t>
  </si>
  <si>
    <t>II05014</t>
  </si>
  <si>
    <t>II05015</t>
  </si>
  <si>
    <t>Flexi hadice, hluk tlumící, včetně parotěsné zábrany (proti kondenzaci v tlumící izolaci); d125 mm</t>
  </si>
  <si>
    <t>II05016</t>
  </si>
  <si>
    <t>II05017</t>
  </si>
  <si>
    <t>Flexi hadice, hluk tlumící, včetně parotěsné zábrany (proti kondenzaci v tlumící izolaci); d200 mm</t>
  </si>
  <si>
    <t>II05018</t>
  </si>
  <si>
    <t>II05019</t>
  </si>
  <si>
    <t>II5.1.01</t>
  </si>
  <si>
    <t>VZT jednotka, interiérové provedení; deskový rekuperátor (min. 76% t. účinnost); EC motory 1230m3/h min 200 Pa; filtrace M5; teplovodní ohřev</t>
  </si>
  <si>
    <t>II5.3.01</t>
  </si>
  <si>
    <t>Požární klapka čtyřhranná, se servopohonem 230 V (bez napětí zavřeno);s termoelektrickým aktivačním zařízením a koncovími spínači otevřeno / zavřeno; 250 x 200 mm</t>
  </si>
  <si>
    <t>II5.6.03</t>
  </si>
  <si>
    <t>Kulisový tlumič; 2 kulisy 100 mm vč. náběhových a odtokových hran; délka 1000 mm; 400x200 mm</t>
  </si>
  <si>
    <t>II5.6.04</t>
  </si>
  <si>
    <t>II5.7.01</t>
  </si>
  <si>
    <t>Výfuková střešní hlavice, pozink plech, atyp. (opatřit sítí proti hmyzu); d160 mm</t>
  </si>
  <si>
    <t>Chlazení místností lékarny 1.PP</t>
  </si>
  <si>
    <t>733121114</t>
  </si>
  <si>
    <t>Potrubí hladké bezešvé nízkotlaké D 31,8 x 2,6 mm</t>
  </si>
  <si>
    <t>II07001</t>
  </si>
  <si>
    <t>Oběhové čerpadlo, 1,15 m3/h, výtlak 6 m; 230 V/50 Hz, do 250 W</t>
  </si>
  <si>
    <t>II07002</t>
  </si>
  <si>
    <t>Trojcestný ventil, závit, DN20, Kvs=4,0 vč. servopohonu 24 V 0-10V</t>
  </si>
  <si>
    <t>II07003</t>
  </si>
  <si>
    <t>Kulový kohout DN15</t>
  </si>
  <si>
    <t>II07004</t>
  </si>
  <si>
    <t>Kulový kohout DN25</t>
  </si>
  <si>
    <t>II07005</t>
  </si>
  <si>
    <t>Pružný kompenzátor závitový DN25</t>
  </si>
  <si>
    <t>II07006</t>
  </si>
  <si>
    <t>Filtr závitový DN15</t>
  </si>
  <si>
    <t>II07007</t>
  </si>
  <si>
    <t>Filtr závitový DN25</t>
  </si>
  <si>
    <t>II07008</t>
  </si>
  <si>
    <t>Zpětná klapka DN25</t>
  </si>
  <si>
    <t>II07009</t>
  </si>
  <si>
    <t>Vyvažovací ventil, závit, DN15, s měřícími ventilky</t>
  </si>
  <si>
    <t>II07010</t>
  </si>
  <si>
    <t>Vyvažovací ventil, závit, DN20, s měřícími ventilky</t>
  </si>
  <si>
    <t>II07011</t>
  </si>
  <si>
    <t>II07012</t>
  </si>
  <si>
    <t>II07013</t>
  </si>
  <si>
    <t>II07014</t>
  </si>
  <si>
    <t>II07015</t>
  </si>
  <si>
    <t>Izolační hadice ze syntetického kaučuku tl. 19 mm, vnitřní průměr 22 mm</t>
  </si>
  <si>
    <t>II07016</t>
  </si>
  <si>
    <t>Izolační hadice ze syntetického kaučuku tl. 19 mm, vnitřní průměr 28 mm</t>
  </si>
  <si>
    <t>II07017</t>
  </si>
  <si>
    <t>Izolační hadice ze syntetického kaučuku tl. 19 mm, vnitřní průměr 35 mm</t>
  </si>
  <si>
    <t>II7.5.01</t>
  </si>
  <si>
    <t>Kazetová chladicí jednotka 600x600x285 mm; s čerpadlem kondezátu; 230 V/50 Hz; vodní 6/12 °C 2,0 kW; regulační ventil 24 V; komunikační modul; dekorační panel</t>
  </si>
  <si>
    <t>II7.5.02</t>
  </si>
  <si>
    <t>Kazetová chladicí jednotka 600x600x285 mm; s čerpadlem kondezátu; 230 V/50 Hz; vodní 6/12 °C 3,2 kW; regulační ventil 24 V; komunikační modul; dekorační panel</t>
  </si>
  <si>
    <t>733121110</t>
  </si>
  <si>
    <t>Potrubí hladké bezešvé nízkotlaké D 22 x 2,6 mm</t>
  </si>
  <si>
    <t>Chlazení vyšetřoven ZM</t>
  </si>
  <si>
    <t>II8.5.01</t>
  </si>
  <si>
    <t>Cirkulační kanálová jednotka, vodní, vč. regulačního ventilu 24 V a komunikačního modulu; 2,4 kWch (6/12 °C)</t>
  </si>
  <si>
    <t>II08001</t>
  </si>
  <si>
    <t>II8.5.02</t>
  </si>
  <si>
    <t>Nástěnná chladicí jednotka vodní 6/12 °C; 2,4 kW; regulační ventil 24 V; komunikační modul</t>
  </si>
  <si>
    <t>II9.5.01</t>
  </si>
  <si>
    <t>Nástěnná chladicí jednotka vodní 6/12 °C; 4,5 kW; regulační ventil 24 V; komunikační modul</t>
  </si>
  <si>
    <t>II8.5.04</t>
  </si>
  <si>
    <t>II8.5.05</t>
  </si>
  <si>
    <t>II8.5.06</t>
  </si>
  <si>
    <t>Kazetová chladicí jednotka 600x600x285 mm; s čerpadlem kondezátu; 230 V/50 Hz; vodní 6/12 °C 4,2 kW; regulační ventil 24 V; komunikační modul; dekorační panel</t>
  </si>
  <si>
    <t>II8.5.07</t>
  </si>
  <si>
    <t>Kazetová chladicí jednotka 600x600x285 mm; s čerpadlem kondezátu; 230 V/50 Hz; vodní 6/12 °C 5,8 kW; regulační ventil 24 V; komunikační modul; dekorační panel</t>
  </si>
  <si>
    <t>II08002</t>
  </si>
  <si>
    <t>Oběhové čerpadlo, 15,9 m3/h, výtlak 14,5 m; 230 V/50 Hz, do 500 W</t>
  </si>
  <si>
    <t>II08003</t>
  </si>
  <si>
    <t>II08004</t>
  </si>
  <si>
    <t>II08005</t>
  </si>
  <si>
    <t>II08006</t>
  </si>
  <si>
    <t>II08007</t>
  </si>
  <si>
    <t>II08008</t>
  </si>
  <si>
    <t>II08009</t>
  </si>
  <si>
    <t>II08010</t>
  </si>
  <si>
    <t>Filtr závitový DN20</t>
  </si>
  <si>
    <t>II08011</t>
  </si>
  <si>
    <t>Filtr závitový DN40</t>
  </si>
  <si>
    <t>II08012</t>
  </si>
  <si>
    <t>II08013</t>
  </si>
  <si>
    <t>II08014</t>
  </si>
  <si>
    <t>Vyvažovací ventil, závit, DN10, s měřícími ventilky</t>
  </si>
  <si>
    <t>II08015</t>
  </si>
  <si>
    <t>II08016</t>
  </si>
  <si>
    <t>II08017</t>
  </si>
  <si>
    <t>II08018</t>
  </si>
  <si>
    <t>II08019</t>
  </si>
  <si>
    <t>II08020</t>
  </si>
  <si>
    <t>II08021</t>
  </si>
  <si>
    <t>Tlakově nezávislý vyvažovací a regulační ventil, DN40, vč. servopohonu 24 V 0-10 V</t>
  </si>
  <si>
    <t>II08022</t>
  </si>
  <si>
    <t>Vyvažovací a regulační ventil, DN 20, vč. servopohonu 24 V 0-10 V</t>
  </si>
  <si>
    <t>733121115</t>
  </si>
  <si>
    <t>Potrubí hladké bezešvé nízkotlaké D 38 x 2,6 mm</t>
  </si>
  <si>
    <t>733121116</t>
  </si>
  <si>
    <t>Potrubí hladké bezešvé nízkotlaké D 44,5 x 2,6 mm</t>
  </si>
  <si>
    <t>733121118</t>
  </si>
  <si>
    <t>Potrubí hladké bezešvé nízkotlaké D 57 x 2,9 mm</t>
  </si>
  <si>
    <t>II08023</t>
  </si>
  <si>
    <t>II08024</t>
  </si>
  <si>
    <t>II08025</t>
  </si>
  <si>
    <t>II08026</t>
  </si>
  <si>
    <t>Izolační hadice ze syntetického kaučuku tl. 19 mm, vnitřní průměr 42 mm</t>
  </si>
  <si>
    <t>II08027</t>
  </si>
  <si>
    <t>II08028</t>
  </si>
  <si>
    <t>Izolační hadice ze syntetického kaučuku tl. 19 mm, vnitřní průměr 57 mm</t>
  </si>
  <si>
    <t>II08029</t>
  </si>
  <si>
    <t>II08030</t>
  </si>
  <si>
    <t>II08031</t>
  </si>
  <si>
    <t>II10.2.01</t>
  </si>
  <si>
    <t>Potrubní ventilátor, d315 mm; 230 V/50 Hz, do 300 W, vč. pružných spojek  bez požadavku na EX. Provedení; do 1000 m3/h 300 Pa</t>
  </si>
  <si>
    <t>II10.2.02</t>
  </si>
  <si>
    <t>Potrubní ventilátor; 230 V/50 Hz, do 750 W, vč. pružných spojek (EX); EX. Provedení; do 1000 m3/h 300 Pa</t>
  </si>
  <si>
    <t>II10.3.01</t>
  </si>
  <si>
    <t>Požární klapka čtyřhranná, se servopohonem 230 V (bez napětí zavřeno) s termoelektrickým aktivačním zařízením a koncovími spínači otevřeno / zavřeno; 200 x 100 mm</t>
  </si>
  <si>
    <t>II10.3.02</t>
  </si>
  <si>
    <t>Požární klapka čtyřhranná, se servopohonem 230 V (bez napětí zavřeno)  termoelektrickým aktivačním zařízením a koncovími spínači otevřeno / zavřeno; 250 x 200 mm</t>
  </si>
  <si>
    <t>II10.3.03</t>
  </si>
  <si>
    <t>Požární klapka čtyřhranná, se servopohonem 230 V (bez napětí zavřeno) termoelektrickým aktivačním zařízením a koncovími spínači otevřeno / zavřeno; 400 x 200 mm</t>
  </si>
  <si>
    <t>II10.3.04</t>
  </si>
  <si>
    <t>Požární klapka čtyřhranná, se servopohonem 230 V (bez napětí zavřeno) termoelektrickým aktivačním zařízením a koncovími spínači otevřeno / zavřeno; 400 x 250 mm</t>
  </si>
  <si>
    <t>II10.3.06</t>
  </si>
  <si>
    <t>Regulační klapka čtyřhranná těsná, provedení se servopohonem 230 V se signalizací polohy; 500x250 mm</t>
  </si>
  <si>
    <t>II10.3.07</t>
  </si>
  <si>
    <t>Filtrační komora s vyměnitelnými filtry, min. G4; cca 500x250x190 mm</t>
  </si>
  <si>
    <t>II10.3.08</t>
  </si>
  <si>
    <t>Elektrický ohřívač trubní d315 s regulací výkonu; 400 V/50 Hz, 12 kWe pracovní a bezpečnostní termostat</t>
  </si>
  <si>
    <t>II10001</t>
  </si>
  <si>
    <t>II10002</t>
  </si>
  <si>
    <t>II10003</t>
  </si>
  <si>
    <t>Regulační klapka, čtyřhranná, těsná; ruční; 450x200 mm</t>
  </si>
  <si>
    <t>II10004</t>
  </si>
  <si>
    <t>II10005</t>
  </si>
  <si>
    <t>II10006</t>
  </si>
  <si>
    <t>II10007</t>
  </si>
  <si>
    <t>II10008</t>
  </si>
  <si>
    <t>II10009</t>
  </si>
  <si>
    <t>II10010</t>
  </si>
  <si>
    <t>II10011</t>
  </si>
  <si>
    <t>II10012</t>
  </si>
  <si>
    <t>II10013</t>
  </si>
  <si>
    <t>II10014</t>
  </si>
  <si>
    <t>II10015</t>
  </si>
  <si>
    <t>II10016</t>
  </si>
  <si>
    <t>Mřížka dvouřadá, vč. regulační klapky montážního rámečku; 400x100 mm</t>
  </si>
  <si>
    <t>II10017</t>
  </si>
  <si>
    <t>Štěrbinová vyúsť lineární, 2 štěrbiny, délka 500 mm; vč. plenumboxu s vnější izolací s regulační klapkou a připojením d125 mm</t>
  </si>
  <si>
    <t>II10.7.03</t>
  </si>
  <si>
    <t>Protidešťová žaluzie, pozink. plech, vč. montážního rámu a okapnice; čtyřhranná 500x200 mm RAL úprava dle vzorkování architektem</t>
  </si>
  <si>
    <t>II10.7.04</t>
  </si>
  <si>
    <t>Výfuková střešní hlavice, plast, atyp. (opatřit sítí proti hmyzu); d200 mm</t>
  </si>
  <si>
    <t>II10.7.05</t>
  </si>
  <si>
    <t>II10018</t>
  </si>
  <si>
    <t>II10019</t>
  </si>
  <si>
    <t>II10020</t>
  </si>
  <si>
    <t>II10021</t>
  </si>
  <si>
    <t>II10022</t>
  </si>
  <si>
    <t>Spiro potrubí, vč. tvarovek (do 40%), montážního a kotvícího materiálu; d250 mm</t>
  </si>
  <si>
    <t>II10023</t>
  </si>
  <si>
    <t>II10024</t>
  </si>
  <si>
    <t>II10025</t>
  </si>
  <si>
    <t>II10026</t>
  </si>
  <si>
    <t>II10027</t>
  </si>
  <si>
    <t>Plastové potrubí, čtyřhranné přírubové; vč. tvarovek (do 40%), montážního a kotvícího materiálu 500x200 mm</t>
  </si>
  <si>
    <t>II10028</t>
  </si>
  <si>
    <t>Plastové potrubí, kruhové;  vč. tvarovek (do 40%), montážního a kotvícího materiálu; d200 mm</t>
  </si>
  <si>
    <t>II10029</t>
  </si>
  <si>
    <t>II10030</t>
  </si>
  <si>
    <t>II10031</t>
  </si>
  <si>
    <t>II10032</t>
  </si>
  <si>
    <t>II10033</t>
  </si>
  <si>
    <t>Koordinace s dodavatelem laboratorní digestoře dopojení a dopřesnění řešení dle konkrétního dodaného výrobku</t>
  </si>
  <si>
    <t>IION001</t>
  </si>
  <si>
    <t>IION002</t>
  </si>
  <si>
    <t>IION003</t>
  </si>
  <si>
    <t>IION004</t>
  </si>
  <si>
    <t>IION005</t>
  </si>
  <si>
    <t>IION006</t>
  </si>
  <si>
    <t>IION007</t>
  </si>
  <si>
    <t>IIVN001</t>
  </si>
  <si>
    <t>IIVN002</t>
  </si>
  <si>
    <t>IIVN003</t>
  </si>
  <si>
    <t>IIVN004</t>
  </si>
  <si>
    <t>Požární ucpávky, VZT potrubí do rozměru 800x250 mm, vč. identifikačních štítků</t>
  </si>
  <si>
    <t>IIVN005</t>
  </si>
  <si>
    <t>IIVN006</t>
  </si>
  <si>
    <t>IIVN007</t>
  </si>
  <si>
    <t>IIVN008</t>
  </si>
  <si>
    <t>Zaregulování VZT, vč. úpravy regulace částí instalovaných v I. etapě</t>
  </si>
  <si>
    <t>IIVN009</t>
  </si>
  <si>
    <t>Zaregulování CHL, sekundární okruhy</t>
  </si>
  <si>
    <t>IIVN010</t>
  </si>
  <si>
    <t>IIVN011</t>
  </si>
  <si>
    <t>Komplexní vyzkoušení a zprovoznění kompletní VZT+CHL, součinnost s MaR při montáži</t>
  </si>
  <si>
    <t>IIVN012</t>
  </si>
  <si>
    <t>Finální schémata do pevného zarámování</t>
  </si>
  <si>
    <t>IIVN013</t>
  </si>
  <si>
    <t>Vypuštění, Proplach, napuštění a odvzdušnění systému chlazení (sekundární okruhy)</t>
  </si>
  <si>
    <t>IIVN014</t>
  </si>
  <si>
    <t>IIVN015</t>
  </si>
  <si>
    <t>IIVN016</t>
  </si>
  <si>
    <t>IIVN017</t>
  </si>
  <si>
    <t>Vzorkování distribučních elementů</t>
  </si>
  <si>
    <t xml:space="preserve">D.1.4.1 - Zdravotně technické instalace </t>
  </si>
  <si>
    <t>713571112R00</t>
  </si>
  <si>
    <t>Požárně ochranná manžeta EI 90, D 63 mm</t>
  </si>
  <si>
    <t>Poznámka k položce:_x000D_
Montáž manžety ke stěně nebo stropu pomocí rozpěrné hmoždinky se šroubem. Cena obsahuje i dodávku manžety a spojovacích prostředků.</t>
  </si>
  <si>
    <t>721178124R00</t>
  </si>
  <si>
    <t>Čistící kus pro potrubí s vysokým útlumem zvuku třívrstvé - vnější vrstva z kopolymeru PP, střední vrstva z PP zesílená minerálními látkami, vnitřní vrstva z kopolymeru PP, vnější průměr D 75 mm, DN 70, včetně dodávky materiálu</t>
  </si>
  <si>
    <t>Poznámka k položce:_x000D_
70+80+25+68+55+45+15</t>
  </si>
  <si>
    <t>725850145R00</t>
  </si>
  <si>
    <t>Ventily odpadní pro klimatizační vzduchotechnické jednotky, odvody kondenzátu z komínů, materiál PP, odpad vodorovný; vodní zápach. uzávěrka, D 40 mm, včetnně dodávky materiálu</t>
  </si>
  <si>
    <t>Poznámka k položce:_x000D_
včetně tvarovek, bez zednických výpomocí,_x000D_
Včetně pomocného lešení o výšce podlahy do 1900 mm a pro zatížení do 1,5 kPa._x000D_
SV : 185_x000D_
TV : 170_x000D_
C : 115</t>
  </si>
  <si>
    <t>Poznámka k položce:_x000D_
včetně tvarovek, bez zednických výpomocí,_x000D_
Včetně pomocného lešení o výšce podlahy do 1900 mm a pro zatížení do 1,5 kPa._x000D_
SV : 50_x000D_
TV : 65</t>
  </si>
  <si>
    <t>Poznámka k položce:_x000D_
včetně tvarovek, bez zednických výpomocí,_x000D_
Včetně pomocného lešení o výšce podlahy do 1900 mm a pro zatížení do 1,5 kPa._x000D_
SV : 20_x000D_
TV : 50</t>
  </si>
  <si>
    <t>Poznámka k položce:_x000D_
včetně tvarovek, bez zednických výpomocí,_x000D_
Včetně pomocného lešení o výšce podlahy do 1900 mm a pro zatížení do 1,5 kPa._x000D_
SV : 35_x000D_
TV : 10</t>
  </si>
  <si>
    <t>Poznámka k položce:_x000D_
včetně tvarovek, bez zednických výpomocí,_x000D_
Včetně pomocného lešení o výšce podlahy do 1900 mm a pro zatížení do 1,5 kPa._x000D_
TV : 10</t>
  </si>
  <si>
    <t>Poznámka k položce:_x000D_
včetně tvarovek, bez zednických výpomocí,_x000D_
Včetně pomocného lešení o výšce podlahy do 1900 mm a pro zatížení do 1,5 kPa._x000D_
SV : 10</t>
  </si>
  <si>
    <t>Poznámka k položce:_x000D_
285+65</t>
  </si>
  <si>
    <t>Poznámka k položce:_x000D_
50+10</t>
  </si>
  <si>
    <t>Poznámka k položce:_x000D_
Včetně dodávky vody, uzavření a zabezpečení konců potrubí._x000D_
470+115+70</t>
  </si>
  <si>
    <t>Poznámka k položce:_x000D_
Včetně dodání desinfekčního prostředku._x000D_
655+45+10+10</t>
  </si>
  <si>
    <t>722001R</t>
  </si>
  <si>
    <t>Napojení na 1. etapu</t>
  </si>
  <si>
    <t>631433102R</t>
  </si>
  <si>
    <t>pouzdro potrubní minerální vlákno; povrchová úprava Al fólie; vnitřní průměr 28,0 mm; tl. izolace 25,0 mm; provozní teplota  do 200 °C; tepelná vodivost (10°C) 0,0330 W/mK; tepelná vodivost (40°C) 0,037 W/mK; tepelná vodivost (50°C) 0,039 W/mK</t>
  </si>
  <si>
    <t>725129201R00</t>
  </si>
  <si>
    <t>Montáž pisoárového záchodku bez nádrže</t>
  </si>
  <si>
    <t>725249102R00</t>
  </si>
  <si>
    <t>Montáž sprchové mísy a vaničky sprchových mís a vaniček</t>
  </si>
  <si>
    <t>725249103R00</t>
  </si>
  <si>
    <t>Montáž sprchového koutu</t>
  </si>
  <si>
    <t>Poznámka k položce:_x000D_
Dřez není dodávkou ZTI : 10</t>
  </si>
  <si>
    <t>725339101R00</t>
  </si>
  <si>
    <t>Montáž výlevky diturvitové, bez nádrže a armatur</t>
  </si>
  <si>
    <t>725814122R00</t>
  </si>
  <si>
    <t>Ventil  pračkový, mosazný, se zpětnou klapkou, DN 15 x DN 20, včetně dodávky materiálu</t>
  </si>
  <si>
    <t>725829202R00</t>
  </si>
  <si>
    <t>Montáž baterií umyvadlových a dřezových umyvadlové a dřezové nástěnné</t>
  </si>
  <si>
    <t>Poznámka k položce:_x000D_
VL : 2</t>
  </si>
  <si>
    <t>725849200R00</t>
  </si>
  <si>
    <t>Montáž baterie sprchové nastavitelná výška</t>
  </si>
  <si>
    <t>725849302R00</t>
  </si>
  <si>
    <t>Montáž baterie sprchové držáku sprchy</t>
  </si>
  <si>
    <t>2834904DV</t>
  </si>
  <si>
    <t>Revizní dvířka – plastová 150/150mm</t>
  </si>
  <si>
    <t>55144203R</t>
  </si>
  <si>
    <t>baterie umyvadlová směšovací; nástěnná; rozteč 150 mm; ovládání pákové, s otevíráním odpadu; povrch chrom; kartuše s regulací teploty; l ramínka 250 mm</t>
  </si>
  <si>
    <t>551450090R</t>
  </si>
  <si>
    <t>baterie sprchová nástěnná; rozteč 130 až 170 mm; ovládání pákové; povrch chrom</t>
  </si>
  <si>
    <t>5514500INV</t>
  </si>
  <si>
    <t>Baterie umyvadlová stojánková pro imobilní</t>
  </si>
  <si>
    <t>55145352R</t>
  </si>
  <si>
    <t>kombinace sprchová držák pevný; ruční sprcha d 68 mm; hadice 150 cm; povrch chrom</t>
  </si>
  <si>
    <t>55428083.AR</t>
  </si>
  <si>
    <t>kout sprchový v = 1 850 mm; š = 900 mm; l = 900 mm; čtvercový; vstup rohový; š. vstupu 530 mm; výplň plast; dezén pearl</t>
  </si>
  <si>
    <t>64214440R</t>
  </si>
  <si>
    <t>umyvadlo š = 600 mm; hl. 450 mm; diturvit; s otvorem pro baterii;uprostřed; bílé</t>
  </si>
  <si>
    <t>64214484R</t>
  </si>
  <si>
    <t>umyvadlo š = 640 mm; hl. 550 mm; diturvit; zdravotní; s otvorem pro baterii; uprostřed;bílá</t>
  </si>
  <si>
    <t>64240056R</t>
  </si>
  <si>
    <t>mísa klozetová diturvit závěsná, zdravotní; h = 365 mm; š = 360 mm; hl. 700 mm; splach. hluboké;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</si>
  <si>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</si>
  <si>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</si>
  <si>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</si>
  <si>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</si>
  <si>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6429380SPR</t>
  </si>
  <si>
    <t>Sprchová zástěna posuvná 90/185</t>
  </si>
  <si>
    <t>Poznámka k položce:_x000D_
Včetně dodávky a připevnění montážního prvku vč. napojení na kanalizační popř. vodovodní potrubí._x000D_
(Klozet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</si>
  <si>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</si>
  <si>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t>
  </si>
  <si>
    <t>Poznámka k položce:_x000D_
Včetně dodávky a připevnění montážního prvku vč. napojení na kanalizační popř. vodovodní potrubí._x000D_
(Klozet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</si>
  <si>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</si>
  <si>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</si>
  <si>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551070190R</t>
  </si>
  <si>
    <t>oddálené splachování pneumatické, ruční; vzdálenost od WC mísy do 3 m; materiál plast; 6 l; barva bílá; příslušenství vypouštěcí ventil, tlačítko ovládání, ovládací mechanizmus, hadička propojení, fixační set</t>
  </si>
  <si>
    <t>767885002R00</t>
  </si>
  <si>
    <t>Žlab podpůrný pozinkovaný, pro vedení plastového potrubí, D 25 mm</t>
  </si>
  <si>
    <t>Poznámka k položce:_x000D_
0,25kg/m : (251+54+45+72+10+12)*0,25</t>
  </si>
  <si>
    <t>733 - Rozvod potrubí</t>
  </si>
  <si>
    <t>735 - Otopná tělesa</t>
  </si>
  <si>
    <t>631547011</t>
  </si>
  <si>
    <t>Pouzdro potrubní izolační 15/20 mm kamenná vlna s polepem Al fólií vyztuženou skleněnou mřížkou</t>
  </si>
  <si>
    <t>631547012</t>
  </si>
  <si>
    <t>Pouzdro potrubní izolační 18/20 mm kamenná vlna s polepem Al fólií vyztuženou skleněnou mřížkou</t>
  </si>
  <si>
    <t>Pouzdro potrubní izolační 22/20 mm kamenná vlna s polepem Al fólií vyztuženou skleněnou mřížkou</t>
  </si>
  <si>
    <t>631547322</t>
  </si>
  <si>
    <t>Pouzdro potrubní izolační 76/50 mm kamenná vlna s polepem Al fólií vyztuženou skleněnou mřížkou</t>
  </si>
  <si>
    <t>713-M01</t>
  </si>
  <si>
    <t>Montáž čerpadel oběhových spirálních, do DN 40</t>
  </si>
  <si>
    <t>734209126</t>
  </si>
  <si>
    <t>Montáž armatur závitových,se 3závity, G 5/4</t>
  </si>
  <si>
    <t>31946305</t>
  </si>
  <si>
    <t>Příruba přivařovací s krkem PN 6 DN 32</t>
  </si>
  <si>
    <t>731-01</t>
  </si>
  <si>
    <t>Trojcestný směšovací ventil DN20, kvs=2,5 m3/h, servopohon,proporcionální 24V AC/DC, 0-10V</t>
  </si>
  <si>
    <t>731-02</t>
  </si>
  <si>
    <t>Trojcestný směšovací ventil DN40, kvs=25 m3/h, servopohon,proporcionální 24V AC/DC, 0-10V</t>
  </si>
  <si>
    <t>731-R05</t>
  </si>
  <si>
    <t>Oběhové čerpadlo s elektronicky řízenými otáčkami  25-80, DN40, Q= 0,69 m3/h, H= 5,5 m, P=50 W 1x230 V, 50 Hz, závitové</t>
  </si>
  <si>
    <t>731-R06</t>
  </si>
  <si>
    <t>Oběhové čerpadlo s elektronicky řízenými otáčkami 32-120 F, DN 32, Q=8,61 m3/h, H=7,5 m, P=333 W 1x230 V, 50 Hz, přírubové</t>
  </si>
  <si>
    <t>731-R07</t>
  </si>
  <si>
    <t>Oběhové čerpadlo s elektronicky řízenými otáčkami 25-40 130, DN40, Q= 0,5 m3/h, H=2 m, P=18 W 1x230 V, 50 Hz, závitové (VZT)</t>
  </si>
  <si>
    <t>731-R08</t>
  </si>
  <si>
    <t>Oběhové čerpadlo s elektronicky řízenými otáčkami, 25-80, DN40, Q=2 m3/h, H= 5,5 m, P= 116 W 1x230 V, 50 Hz, závitové</t>
  </si>
  <si>
    <t>731-R09</t>
  </si>
  <si>
    <t>Oběhové čerpadlo s elektronicky řízenými otáčkami 25-40 130, DN 40, Q= 0,3 m3/h, H=2 m, P=18 W 1x230 V, 50 Hz, závitové (VZT)</t>
  </si>
  <si>
    <t>Rozvod potrubí</t>
  </si>
  <si>
    <t>733164102</t>
  </si>
  <si>
    <t>Montáž potrubí z měděných trubek vytápění D 15 mm</t>
  </si>
  <si>
    <t>733164103</t>
  </si>
  <si>
    <t>Montáž potrubí z měděných trubek vytápění D 18 mm</t>
  </si>
  <si>
    <t>998733101</t>
  </si>
  <si>
    <t>733-M01</t>
  </si>
  <si>
    <t>Montáž potrubí z přírubových trubek vytápění D 76mm</t>
  </si>
  <si>
    <t>14125321</t>
  </si>
  <si>
    <t>Trubky bezešvé hladké D 76x3,2 mm</t>
  </si>
  <si>
    <t>19632350</t>
  </si>
  <si>
    <t>Trubka měděná 15x1 mm</t>
  </si>
  <si>
    <t>19632365</t>
  </si>
  <si>
    <t>Trubka měděná 18x1 mm</t>
  </si>
  <si>
    <t>19632695</t>
  </si>
  <si>
    <t>733-01</t>
  </si>
  <si>
    <t>733132112</t>
  </si>
  <si>
    <t>Kompenzátor pryžový DN 25, včetně montáže</t>
  </si>
  <si>
    <t>733132113</t>
  </si>
  <si>
    <t>Kompenzátor pryžový DN 32, včetně montáže</t>
  </si>
  <si>
    <t>733132116</t>
  </si>
  <si>
    <t>Kompenzátor pryžový DN 65, PN16, včetně montáže</t>
  </si>
  <si>
    <t>734163157</t>
  </si>
  <si>
    <t>Filtr přírubový DN 65 do přírub, PN16, včetně montáže</t>
  </si>
  <si>
    <t>734193267</t>
  </si>
  <si>
    <t>Klapka zpětná,vodorov.mezipř. DN 65, PN16,  včetně montáže</t>
  </si>
  <si>
    <t>734209118</t>
  </si>
  <si>
    <t>Montáž armatur závitových,se 2závity, do DN 50</t>
  </si>
  <si>
    <t>734215133</t>
  </si>
  <si>
    <t>Ventil odvzdušňovací automatický DN 15, včetně montáže</t>
  </si>
  <si>
    <t>Kohout kulový,2xvnitřní záv.  DN 15, včetně montáže</t>
  </si>
  <si>
    <t>Kohout kulový,2xvnitřní záv. DN 25, včetně montáže</t>
  </si>
  <si>
    <t>734245422</t>
  </si>
  <si>
    <t>Klapka zpětná,2xvnitř.závit DN 20,top, včetně montáže</t>
  </si>
  <si>
    <t>734245423</t>
  </si>
  <si>
    <t>Klapka zpětná,2xvnitř.závit DN 25,top, včetně motnáže</t>
  </si>
  <si>
    <t>734295212</t>
  </si>
  <si>
    <t>Filtr, vnitřní-vnitřní z. DN 20, včetně montáže</t>
  </si>
  <si>
    <t>734295213</t>
  </si>
  <si>
    <t>Filtr, vnitřní-vnitřní z. DN 25, včetně montáže</t>
  </si>
  <si>
    <t>Dodávka návarků  M 20 x 1,5  pro MaR, včetně montáže</t>
  </si>
  <si>
    <t>Příruba přivařovací s krkem PN 16 DN 65 mm</t>
  </si>
  <si>
    <t>734-012</t>
  </si>
  <si>
    <t>734-013</t>
  </si>
  <si>
    <t>Smyčkový regulační ventil závitový, DN 20, PN25, včetně měřících ventilků</t>
  </si>
  <si>
    <t>734-014</t>
  </si>
  <si>
    <t>734-015</t>
  </si>
  <si>
    <t>Smyčkový regulační ventil závitový, DN 50, PN25, včetně měřících ventilků</t>
  </si>
  <si>
    <t>734-016</t>
  </si>
  <si>
    <t>Tlakově nezávislý vyvažovací a regulační ventil DN15, včetně měřících koncovek, včetně servopohonu 24V, 0-10V, zdvih 4mm</t>
  </si>
  <si>
    <t>735</t>
  </si>
  <si>
    <t>Otopná tělesa</t>
  </si>
  <si>
    <t>734221672</t>
  </si>
  <si>
    <t>Hlavice ovládání ventilů termostatická</t>
  </si>
  <si>
    <t>998735102</t>
  </si>
  <si>
    <t>Přesun hmot pro otopná tělesa, výšky do 12 m</t>
  </si>
  <si>
    <t>735-005</t>
  </si>
  <si>
    <t>Připojovací šroubení k trubkovým OT, rohové, včetně TRV ventilu</t>
  </si>
  <si>
    <t>735-007</t>
  </si>
  <si>
    <t>Připojovací šroubení, DN15, rohové k deskovým tělesům, včetně montáže</t>
  </si>
  <si>
    <t>735-M01</t>
  </si>
  <si>
    <t>Montáž otopných těles</t>
  </si>
  <si>
    <t>735-002</t>
  </si>
  <si>
    <t>Trubkové těleso se středovým připojením, prohnuté, 1500x450</t>
  </si>
  <si>
    <t>735-008</t>
  </si>
  <si>
    <t>Deskové těleso 21-600x1000, pravé spodní připojení</t>
  </si>
  <si>
    <t>735-009</t>
  </si>
  <si>
    <t>Deskové těleso 21-600x1200, pravé spodní připojení</t>
  </si>
  <si>
    <t>735-010</t>
  </si>
  <si>
    <t>Deskové těleso 22-600x1600, pravé spodní připojení</t>
  </si>
  <si>
    <t>735-011</t>
  </si>
  <si>
    <t>Deskové těleso 22-600x1800, pravé spodní připojení</t>
  </si>
  <si>
    <t>735-012</t>
  </si>
  <si>
    <t>Deskové těleso 33-600x1800, pravé spodní připojení</t>
  </si>
  <si>
    <t>736-01</t>
  </si>
  <si>
    <t>Dilatační profil, dodávka stavby</t>
  </si>
  <si>
    <t>736-M01</t>
  </si>
  <si>
    <t>ON13</t>
  </si>
  <si>
    <t>736-007</t>
  </si>
  <si>
    <t>736-009</t>
  </si>
  <si>
    <t>Spona pro přichycení trubek</t>
  </si>
  <si>
    <t>736-02</t>
  </si>
  <si>
    <t>736-03</t>
  </si>
  <si>
    <t>736-04</t>
  </si>
  <si>
    <t>736-05</t>
  </si>
  <si>
    <t>736-11</t>
  </si>
  <si>
    <t>Kompletní rozdělovač s průtokoměry, kulovými kohouty, teploměry, vypouštěním a odvzušněním 6 topných okruhů, včetně skříně pro zazdění (800x680x110)</t>
  </si>
  <si>
    <t>736-21</t>
  </si>
  <si>
    <t>736-22</t>
  </si>
  <si>
    <t>Čidla teploty, prodrátování - dodávka MaR</t>
  </si>
  <si>
    <t>736-23</t>
  </si>
  <si>
    <t>767-01</t>
  </si>
  <si>
    <t>783-01</t>
  </si>
  <si>
    <t>783-02</t>
  </si>
  <si>
    <t>Nátěr syntet. potrubí do DN 76 mm 2x Z</t>
  </si>
  <si>
    <t>D.1.4.4 - Měření a regulace</t>
  </si>
  <si>
    <t>10 - Kabelové soubory</t>
  </si>
  <si>
    <t>34 - Jiné práce</t>
  </si>
  <si>
    <t>50 - Ostatní</t>
  </si>
  <si>
    <t>CYKY-J 3x2,5</t>
  </si>
  <si>
    <t>CYKY-J 5x2,5</t>
  </si>
  <si>
    <t>CYKY-J 5x16</t>
  </si>
  <si>
    <t>1-CXKH-R-J 3x4</t>
  </si>
  <si>
    <t>1-CXKH-R-V-J 3x1,5 P30R</t>
  </si>
  <si>
    <t>1-CXKH-R-V-J 5x2,5 P30R</t>
  </si>
  <si>
    <t>H07V-K 35</t>
  </si>
  <si>
    <t>02 - SP - Silnoproudé instalace</t>
  </si>
  <si>
    <t>2 - Instalační materiál</t>
  </si>
  <si>
    <t>36 - Ostatní</t>
  </si>
  <si>
    <t>Výkonová jednotka UPFD 403-030-015 EI30</t>
  </si>
  <si>
    <t>Poznámka k položce:_x000D_
Výkonová jednotka UPFD 403-030-015 EI30, 1 ks, 3 kW/400V, spotřeby 230V, složená z 1 skříně s  požární ochranou EI30 (1× výkonová jednotka + interní bat. modul), doba zálohy 15 minut, inteligentní nabíječ akumulátorů, řídicí jednotka, barevná dotyková obrazovka vč. vizualizačního SW s monitoringem jednotlivých zařízení, denním testovacím režimem, sériovou detekcí chyb, výpisem historií  závad, frekvenční řízení motorů, motorová tlumivka, integrovaná distribuce, životnost akumulátorů 10 let dle norem Eurobat</t>
  </si>
  <si>
    <t>Zas. bílá 2P+T bezšr., IP44 s víčkem, komplet.</t>
  </si>
  <si>
    <t>Přepínač ř.6</t>
  </si>
  <si>
    <t>Přepínač ř.7</t>
  </si>
  <si>
    <t>Přístroj spínače trojpólového</t>
  </si>
  <si>
    <t>Kryt jednoduchý, s čirým průzorem</t>
  </si>
  <si>
    <t>Doutnavka signalizační</t>
  </si>
  <si>
    <t>termostat pro venkovní aplikace</t>
  </si>
  <si>
    <t>Tlačítko nouzového vynutí - hříbek</t>
  </si>
  <si>
    <t>Dveřní kontakt</t>
  </si>
  <si>
    <t>23 - Ostatní</t>
  </si>
  <si>
    <t>"1" - LED podhledové svítidlo 600x600, mikroprismatický difusor, 4000K, Ra&gt;=90, (3001 lm; 29.0 W)</t>
  </si>
  <si>
    <t>"2" - LED podhledové svítidlo 600x600, mikroprismatický difusor, 4000K, Ra&gt;=80, (3877 lm; 27.0 W)</t>
  </si>
  <si>
    <t>"3 DALI" - LED podhledové svítidlo 600x600, mikroprismatický difusor, 4000K, Ra&gt;=80, DALI(6157 lm; 44.0 W)</t>
  </si>
  <si>
    <t>"4" - LED podhledové svítidlo downlight, 4000K, (2027 lm; 18.0 W)</t>
  </si>
  <si>
    <t>"7" - LED kruhové přisazené svítidlo, opálový difusor, IP44, 4000K,  (3122 lm; 32.0 W)</t>
  </si>
  <si>
    <t>"8" - 1k0 840 LED čtvercové svítidlo typu downlight, pyramidový difuzor (935 lm; 6.0 W)</t>
  </si>
  <si>
    <t>"10 DALI" - 2k2 840 LED čtvercové svítidlo typu downlight, pyramidový difuzor, DALI (2020 lm; 15.0 W)</t>
  </si>
  <si>
    <t>"11" - LED podhledové svítidlo downlight, 4000K, (1918 lm; 16.0 W)</t>
  </si>
  <si>
    <t>"12" - LED podhledové svítidlo downlight, 4000K, (1697 lm; 14.0 W)</t>
  </si>
  <si>
    <t>"13" - LED podhledové svítidlo downlight, 4000K, (1913 lm; 16.0 W)</t>
  </si>
  <si>
    <t>"14 DALI" - LED podhledové svítidlo 600x600, mikroprismatický difusor, 4000K, Ra&gt;=90, DALI (4053 lm; 33.0 W)</t>
  </si>
  <si>
    <t>"15" - LED podhledové svítidlo 600x600, mikroprismatický difusor, 4000K, Ra&gt;=90, (4510 lm; 38.0 W)</t>
  </si>
  <si>
    <t>"16" - LED prachotěsné přisazené svítidlo, opálový difusor, 4000K,  (5236 lm; 40.0 W)</t>
  </si>
  <si>
    <t>Nouzové svítidlo nástěnné LED bez piktogramu (vlastní zdroj 180 min.)</t>
  </si>
  <si>
    <t>Recyklační poplatek za svítidla</t>
  </si>
  <si>
    <t>04 - Rozvaděč RMS02</t>
  </si>
  <si>
    <t>26 - Ostatní</t>
  </si>
  <si>
    <t>Rozvodnice nástěnná min. 250M</t>
  </si>
  <si>
    <t>jistič 10k 20B-1</t>
  </si>
  <si>
    <t>jistič 10k 20B-3</t>
  </si>
  <si>
    <t>Instalační stykač 20-20-A230</t>
  </si>
  <si>
    <t>Instalační stykač 25-40-A230</t>
  </si>
  <si>
    <t>Multifunkční časové relé</t>
  </si>
  <si>
    <t>Řadová svorka šedá, 4mm2</t>
  </si>
  <si>
    <t>05 - Rozvaděč RMS21</t>
  </si>
  <si>
    <t>19 - Ostatní</t>
  </si>
  <si>
    <t>Rozvodnice nástěnná min.198M</t>
  </si>
  <si>
    <t>jistič 10k 16C-3</t>
  </si>
  <si>
    <t>jistič 10k 50C-3</t>
  </si>
  <si>
    <t>jistič 10k 63C-3</t>
  </si>
  <si>
    <t>Paralelní optická signalizace pro hlásiče</t>
  </si>
  <si>
    <t>Elektronika tlačítka IQ8 s oddělovačem</t>
  </si>
  <si>
    <t>Skříň tlačítkového hlásiče IQ8 červená</t>
  </si>
  <si>
    <t>měření srozumitelnosti hlášení s převodem na stupnicici CIS</t>
  </si>
  <si>
    <t>měření skutečné impedance reproduktorových linek</t>
  </si>
  <si>
    <t>Programování SW NZS, uvedení do provozu</t>
  </si>
  <si>
    <t>Vnitřní IP minidome kamera, kamera, 4MPx, 2,8-12mm, PoE, WDR 120dB, IR 30m, VCA, IP44</t>
  </si>
  <si>
    <t>Vnější IP Kamera, minidome 4MPx , 2.7-13.5mm, IR 30m, PoE, WDR 120dB, IP67</t>
  </si>
  <si>
    <t>Instalační krabice pro montáž minidome kamery</t>
  </si>
  <si>
    <t>uživatleský SW pro prohlížení a správu CCTV - 3 licence</t>
  </si>
  <si>
    <t>PC All-In-One ve funkci monitoru,</t>
  </si>
  <si>
    <t>Poznámka k položce:_x000D_
PC All-In-One ve funkci monitoru, AMD Ryzen™ 3 3250U (základní takt 2,6 GHz max. zvýšený takt 3,5 GHz, 4 MB mezipaměti L3, 2 jádra, 4 vlákna) Windows 11 Home 68,6cm (27") displej IPS BrightView s rozlišením FHD (1 920 x 1 080) 300 nity a 72% NTSC, Grafika AMD Radeon™, 8 GB memory, 256 GB SSD storage</t>
  </si>
  <si>
    <t>CCTV  06</t>
  </si>
  <si>
    <t>CCTV  07</t>
  </si>
  <si>
    <t>Kamerové zkoušky před instalací kamer</t>
  </si>
  <si>
    <t>CCTV  08</t>
  </si>
  <si>
    <t>CCTV  09</t>
  </si>
  <si>
    <t>CCTV  10</t>
  </si>
  <si>
    <t>CCTV  11</t>
  </si>
  <si>
    <t>Bílý povrchový magnetický kontakt, 54x13x13 mm</t>
  </si>
  <si>
    <t>SA 913F, vnitřní nezálohovaná siréna s blikačem 110 dB/m, 250 mA</t>
  </si>
  <si>
    <t>PZTS07</t>
  </si>
  <si>
    <t>PZTS08</t>
  </si>
  <si>
    <t>Elektromechanický úzký samozamykací panikový zámek</t>
  </si>
  <si>
    <t>Bezpečnostní kování klika x klika</t>
  </si>
  <si>
    <t>Univerzální protiplech</t>
  </si>
  <si>
    <t>Dodávka - Kabelová průchodka</t>
  </si>
  <si>
    <t>6m propojovací kabel s konektorem pro el.zámky</t>
  </si>
  <si>
    <t>Dělený čtyřhran 9 mm</t>
  </si>
  <si>
    <t>EKV 09</t>
  </si>
  <si>
    <t>Elektromagnetický zámek požárně odolný, napájecí napětí  6 - 24 Vss / Vstř</t>
  </si>
  <si>
    <t>EKV 10</t>
  </si>
  <si>
    <t>EKV 11</t>
  </si>
  <si>
    <t>EKV 12</t>
  </si>
  <si>
    <t>EKV 13</t>
  </si>
  <si>
    <t>EKV 14</t>
  </si>
  <si>
    <t>EKV 15</t>
  </si>
  <si>
    <t>IP Tablo DT,  hovorová jednotka, IR přísvit, 3x tlačítko, podsvícení tlačítek, PoE</t>
  </si>
  <si>
    <t>Napájecí adaptér 230V/12V/PoE, na DIN, vč. plastové rozvodnice</t>
  </si>
  <si>
    <t>IP monitor, barevný TFT 7" displej,PoE</t>
  </si>
  <si>
    <t>EKV 23</t>
  </si>
  <si>
    <t>EKV 24</t>
  </si>
  <si>
    <t>D2 - Hovorová souprava</t>
  </si>
  <si>
    <t>D1 - Zásuvka STA</t>
  </si>
  <si>
    <t>Zásuvka STA</t>
  </si>
  <si>
    <t>Koncová TV zásuvka, satelitní</t>
  </si>
  <si>
    <t>Rámeček jednonásobný</t>
  </si>
  <si>
    <t>Kryt zásuvky anténní</t>
  </si>
  <si>
    <t>Měření na zásuvkách</t>
  </si>
  <si>
    <t>Analogové hodiny jednostranné, průměr ciferníku 28cm, pro minutové pulsy 24-60V</t>
  </si>
  <si>
    <t>Analogové hodiny oboustranné, průměr ciferníku 28cm, pro minutové pulsy 24-60V</t>
  </si>
  <si>
    <t>Stropní závěs pro zavěšení oboustranných hodin, 50cm</t>
  </si>
  <si>
    <t>1.1 KT01</t>
  </si>
  <si>
    <t>1.2 KT02</t>
  </si>
  <si>
    <t>2.1 KT03</t>
  </si>
  <si>
    <t>2.2 KT04</t>
  </si>
  <si>
    <t>2.3 KT05</t>
  </si>
  <si>
    <t>D2 - Rozvody 2.etapa</t>
  </si>
  <si>
    <t>Rozvody 2.etapa</t>
  </si>
  <si>
    <t>Pol66</t>
  </si>
  <si>
    <t>odstávka stávajícího rozvodu</t>
  </si>
  <si>
    <t>Pol67</t>
  </si>
  <si>
    <t>odvodňovací lahev pro vakuum</t>
  </si>
  <si>
    <t xml:space="preserve">      18 - Zemní práce - povrchové úpravy terénu</t>
  </si>
  <si>
    <t xml:space="preserve">    5 - Komunikace pozemní</t>
  </si>
  <si>
    <t>-212036453</t>
  </si>
  <si>
    <t>"předpoklad_bude upřesněno v rámci realizace/dílenské dokumentace" (24,0)*10</t>
  </si>
  <si>
    <t>122251104</t>
  </si>
  <si>
    <t>Odkopávky a prokopávky nezapažené v hornině třídy těžitelnosti I skupiny 3 objem do 500 m3 strojně</t>
  </si>
  <si>
    <t>-122191205</t>
  </si>
  <si>
    <t>"sanace podloží_bude odsouhlaseno v dílenské dokumentaci" 0,5*(614,0+71,0)</t>
  </si>
  <si>
    <t>"hloubení/odkopávky_viz navrhované kapacity TZ" (501,0)</t>
  </si>
  <si>
    <t>-327134647</t>
  </si>
  <si>
    <t>"liniové prvky" (0,6*0,4*(78,0+42,0+81,0))</t>
  </si>
  <si>
    <t>"drenážní systém" (95,0)*0,45*0,8</t>
  </si>
  <si>
    <t>-894748402</t>
  </si>
  <si>
    <t>14,472*2 'Přepočtené koeficientem množství</t>
  </si>
  <si>
    <t>734059960</t>
  </si>
  <si>
    <t>"liniové prvky" ((0,6*0,4*(78,0+42,0+81,0)))*0,7</t>
  </si>
  <si>
    <t>"hloubení/odkopávky_viz navrhované kapacity TZ" (501,0)-32</t>
  </si>
  <si>
    <t>-262607441</t>
  </si>
  <si>
    <t>879,468*10 'Přepočtené koeficientem množství</t>
  </si>
  <si>
    <t>171151111</t>
  </si>
  <si>
    <t>Uložení sypaniny z hornin nesoudržných sypkých do násypů zhutněných strojně</t>
  </si>
  <si>
    <t>-1285925943</t>
  </si>
  <si>
    <t>"hloubení/odkopávky_viz navrhované kapacity TZ" (27,0)</t>
  </si>
  <si>
    <t>-349939146</t>
  </si>
  <si>
    <t>27*1,8 'Přepočtené koeficientem množství</t>
  </si>
  <si>
    <t>171151131</t>
  </si>
  <si>
    <t>Uložení sypaniny z hornin nesoudržných a soudržných střídavě do násypů zhutněných strojně</t>
  </si>
  <si>
    <t>-1999335338</t>
  </si>
  <si>
    <t>"hloubení/odkopávky_viz navrhované kapacity TZ" (32,0)</t>
  </si>
  <si>
    <t>-622320406</t>
  </si>
  <si>
    <t>-425698993</t>
  </si>
  <si>
    <t>-79212061</t>
  </si>
  <si>
    <t>"zpětné zásypy a obsypy" (843,5+82,44-32,0)-879,468</t>
  </si>
  <si>
    <t>-54565473</t>
  </si>
  <si>
    <t>"skladba ZP_s dlážděným krytem" (71,0)</t>
  </si>
  <si>
    <t>"skladba ZP_okapový chodník" (42,0)</t>
  </si>
  <si>
    <t>"liniové prvky" (0,6*(78,0+42,0+81,0))</t>
  </si>
  <si>
    <t>"drenážní systém" (95,0)*0,45</t>
  </si>
  <si>
    <t>-1338749231</t>
  </si>
  <si>
    <t>"sanace podloží_bude odsouhlaseno v dílenské dokumentaci" (614,0+71,0)</t>
  </si>
  <si>
    <t>"skladba ZP_s živičným krytem" (614,0)</t>
  </si>
  <si>
    <t>-1051638515</t>
  </si>
  <si>
    <t>Zemní práce - povrchové úpravy terénu</t>
  </si>
  <si>
    <t>181111111</t>
  </si>
  <si>
    <t>Plošná úprava terénu do 500 m2 zemina skupiny 1 až 4 nerovnosti přes 50 do 100 mm v rovinně a svahu do 1:5</t>
  </si>
  <si>
    <t>-1672591042</t>
  </si>
  <si>
    <t>"viz navrhované kapacity TZ" 477,0</t>
  </si>
  <si>
    <t>181351103</t>
  </si>
  <si>
    <t>Rozprostření ornice tl vrstvy do 200 mm pl přes 100 do 500 m2 v rovině nebo ve svahu do 1:5 strojně</t>
  </si>
  <si>
    <t>203249623</t>
  </si>
  <si>
    <t>-1243451055</t>
  </si>
  <si>
    <t>"zpětné přemístění orniční vrstvy z mezideponie" (477,0*0,15*1,1)</t>
  </si>
  <si>
    <t>1614062396</t>
  </si>
  <si>
    <t>181411131</t>
  </si>
  <si>
    <t>Založení parkového trávníku výsevem pl do 1000 m2 v rovině a ve svahu do 1:5</t>
  </si>
  <si>
    <t>-1534756400</t>
  </si>
  <si>
    <t>00572410R</t>
  </si>
  <si>
    <t>osivo směs travní _ složení a specifikace dle PD a TZ</t>
  </si>
  <si>
    <t>1237950759</t>
  </si>
  <si>
    <t>477*0,03 'Přepočtené koeficientem množství</t>
  </si>
  <si>
    <t>181951111</t>
  </si>
  <si>
    <t>Úprava pláně v hornině třídy těžitelnosti I skupiny 1 až 3 bez zhutnění strojně</t>
  </si>
  <si>
    <t>-2146213056</t>
  </si>
  <si>
    <t>183403152</t>
  </si>
  <si>
    <t>Obdělání půdy vláčením v rovině a svahu do 1:5</t>
  </si>
  <si>
    <t>1387374117</t>
  </si>
  <si>
    <t>183403153</t>
  </si>
  <si>
    <t>Obdělání půdy hrabáním v rovině a svahu do 1:5</t>
  </si>
  <si>
    <t>-1099192187</t>
  </si>
  <si>
    <t>183403161</t>
  </si>
  <si>
    <t>Obdělání půdy válením v rovině a svahu do 1:5</t>
  </si>
  <si>
    <t>-1612961786</t>
  </si>
  <si>
    <t>185802113</t>
  </si>
  <si>
    <t>Hnojení půdy umělým hnojivem v rovině a svahu do 1:5</t>
  </si>
  <si>
    <t>111841494</t>
  </si>
  <si>
    <t>(0,02*477,0)/1000</t>
  </si>
  <si>
    <t>25191155R</t>
  </si>
  <si>
    <t>hnojivo průmyslové _ specifikace a složení dle PD a TZ</t>
  </si>
  <si>
    <t>849725670</t>
  </si>
  <si>
    <t>0,01*1100 'Přepočtené koeficientem množství</t>
  </si>
  <si>
    <t>-269133541</t>
  </si>
  <si>
    <t>1313995795</t>
  </si>
  <si>
    <t>"drenážní systém" (95,0)*(0,45+0,8)*2</t>
  </si>
  <si>
    <t>-51850280</t>
  </si>
  <si>
    <t>237,5*1,1845 'Přepočtené koeficientem množství</t>
  </si>
  <si>
    <t>212752101</t>
  </si>
  <si>
    <t>Trativod z drenážních trubek PE perforace 360° včetně lože otevřený výkop DN 100 pro liniové stavby</t>
  </si>
  <si>
    <t>-2118147559</t>
  </si>
  <si>
    <t>"viz liniové prvky_palisády" (39,0+2,0)</t>
  </si>
  <si>
    <t>"drenážní systém" (95,0)*1,1</t>
  </si>
  <si>
    <t>Komunikace pozemní</t>
  </si>
  <si>
    <t>564201011</t>
  </si>
  <si>
    <t>Podklad nebo podsyp ze štěrkopísku ŠP plochy do 100 m2 tl 40 mm</t>
  </si>
  <si>
    <t>-2094277802</t>
  </si>
  <si>
    <t>564851011</t>
  </si>
  <si>
    <t>Podklad ze štěrkodrtě ŠD plochy do 100 m2 tl 150 mm</t>
  </si>
  <si>
    <t>1004487352</t>
  </si>
  <si>
    <t xml:space="preserve">Poznámka k položce:_x000D_
JC zahrnuje náklady na specifikaci jak pro ŠDa , tak pro ŠDb . </t>
  </si>
  <si>
    <t>564851111</t>
  </si>
  <si>
    <t>Podklad ze štěrkodrtě ŠD plochy přes 100 m2 tl 150 mm</t>
  </si>
  <si>
    <t>-653896057</t>
  </si>
  <si>
    <t>"skladba ZP_s živičným krytem" (614,0)*2</t>
  </si>
  <si>
    <t>564871111</t>
  </si>
  <si>
    <t>Podklad ze štěrkodrtě ŠD plochy přes 100 m2 tl 250 mm</t>
  </si>
  <si>
    <t>-51996745</t>
  </si>
  <si>
    <t>"sanace podloží_bude odsouhlaseno v dílenské dokumentaci" 2*(614,0+71,0)</t>
  </si>
  <si>
    <t>573111112</t>
  </si>
  <si>
    <t>Postřik živičný infiltrační s posypem z asfaltu množství 1 kg/m2</t>
  </si>
  <si>
    <t>-1991312971</t>
  </si>
  <si>
    <t>573231111</t>
  </si>
  <si>
    <t>Postřik živičný spojovací ze silniční emulze v množství 0,70 kg/m2</t>
  </si>
  <si>
    <t>-263658360</t>
  </si>
  <si>
    <t>577134031</t>
  </si>
  <si>
    <t xml:space="preserve">Asfaltový beton vrstva obrusná ACO 11 tl 40 mm š do 1,5 m </t>
  </si>
  <si>
    <t>502922144</t>
  </si>
  <si>
    <t>577165032</t>
  </si>
  <si>
    <t xml:space="preserve">Asfaltový beton vrstva ložní ACL 16+ tl 70 mm š do 1,5 m </t>
  </si>
  <si>
    <t>-447108166</t>
  </si>
  <si>
    <t>596211121</t>
  </si>
  <si>
    <t>Kladení zámkové dlažby komunikací pro pěší ručně tl 60 mm skupiny B pl přes 50 do 100 m2</t>
  </si>
  <si>
    <t>313805329</t>
  </si>
  <si>
    <t>59245015R</t>
  </si>
  <si>
    <t xml:space="preserve">dlažba zámková betonová tl. 60mm _ specifikace dle PD a TZ </t>
  </si>
  <si>
    <t>-1126331542</t>
  </si>
  <si>
    <t>71*1,1 'Přepočtené koeficientem množství</t>
  </si>
  <si>
    <t>599141111</t>
  </si>
  <si>
    <t>Vyplnění spár mezi silničními dílci živičnou zálivkou</t>
  </si>
  <si>
    <t>1538794140</t>
  </si>
  <si>
    <t>637121112</t>
  </si>
  <si>
    <t>Okapový chodník z kačírku tl 150 mm s udusáním</t>
  </si>
  <si>
    <t>146113990</t>
  </si>
  <si>
    <t xml:space="preserve">Poznámka k položce:_x000D_
JC , nad rámec ceníkového obsahu, ahrnuje náklady na specifikaci : Praný křemenný štěrk s vysokým podílem oblázků (fr. 16-32)	_x000D_
</t>
  </si>
  <si>
    <t>916131213</t>
  </si>
  <si>
    <t>Osazení silničního obrubníku betonového stojatého s boční opěrou do lože z betonu prostého</t>
  </si>
  <si>
    <t>-1802170181</t>
  </si>
  <si>
    <t>59217031R</t>
  </si>
  <si>
    <t xml:space="preserve">obrubník betonový silniční 1000x150x250mm_specifikace dle PD a TZ </t>
  </si>
  <si>
    <t>-1229462379</t>
  </si>
  <si>
    <t>78*1,1 'Přepočtené koeficientem množství</t>
  </si>
  <si>
    <t>916231213</t>
  </si>
  <si>
    <t>Osazení chodníkového obrubníku betonového stojatého s boční opěrou do lože z betonu prostého</t>
  </si>
  <si>
    <t>-698272166</t>
  </si>
  <si>
    <t>59217017R</t>
  </si>
  <si>
    <t xml:space="preserve">obrubník betonový chodníkový 1000x100x250mm_specifikace dle PD a TZ </t>
  </si>
  <si>
    <t>-1841553448</t>
  </si>
  <si>
    <t>42*1,1 'Přepočtené koeficientem množství</t>
  </si>
  <si>
    <t>916331112</t>
  </si>
  <si>
    <t>Osazení zahradního obrubníku betonového do lože z betonu s boční opěrou</t>
  </si>
  <si>
    <t>-670496547</t>
  </si>
  <si>
    <t>59217002R</t>
  </si>
  <si>
    <t xml:space="preserve">obrubník betonový zahradní šedý 1000x50x200mm_specifikace dle PD a TZ </t>
  </si>
  <si>
    <t>-2080265165</t>
  </si>
  <si>
    <t>81*1,1 'Přepočtené koeficientem množství</t>
  </si>
  <si>
    <t>-1634243254</t>
  </si>
  <si>
    <t>919726122</t>
  </si>
  <si>
    <t>Geotextilie pro ochranu, separaci a filtraci netkaná měrná hm přes 200 do 300 g/m2</t>
  </si>
  <si>
    <t>1886136059</t>
  </si>
  <si>
    <t>"sanace podloží_bude odsouhlaseno v dílenské dokumentaci" 1,15*(614,0+71,0)</t>
  </si>
  <si>
    <t>919726125</t>
  </si>
  <si>
    <t>Geotextilie pro ochranu, separaci a filtraci netkaná měrná hm přes 800 do 1000 g/m2</t>
  </si>
  <si>
    <t>-938835229</t>
  </si>
  <si>
    <t>"skladba ZP_okapový chodník" (42,0)*1,1</t>
  </si>
  <si>
    <t>9353261R1</t>
  </si>
  <si>
    <t>Odvodňovací liniový žlab _ LO01-LO04</t>
  </si>
  <si>
    <t>-1092164404</t>
  </si>
  <si>
    <t xml:space="preserve">Poznámka k položce:_x000D_
Kompletní systémová dodávka a provedení dle specifikace PD a TZ včetně všech přímo souvisejících prací/činností a dodávek/doplňků a příslušenství_x000D_
(včetně betonového lože a opěry z betonu C 30/37 XF3 + dopojení do kanalizační trasy)_x000D_
Upřesnění dle TZ _ obsah JC:_x000D_
-Odvodňovací žlaby budou z polymerického betonu odolného vůči mrazu a posypovým solím s třídou zatížení až E600, s pozinkovanou ochrannou hrany žlabu. Žlab má průřez tvaru „V“, světlá šířka je 100 (stavební šířka 135mm). Žlaby budou opatřeny mřížkovým pozinkovaným roštěm s vysokou hltností, s třídou zatížení D400, aretovaným bezšroubovací aretací._x000D_
-Odvodňovací žlaby jsou navrženy z jednoho bloku, s monolitickou konstrukcí, s průřezem tvaru „V“ a se dvěma řadami vtokových otvorů o průřezu 202 cm2/m. Šířka vtokových štěrbin je 8mm (12mm u revizního dílu). Světlá šířka je 100mm (stavební šířka 150mm). Žlaby jsou vyrobeny z polymerického betonu (barva přírodní nebo antracit), odolného vůči mrazu a posypovým solím, s třídou zatížení až D400 a opatřeny bezpečnostní SF drážkou pro vodotěsné utěsnění spojů. Díky monolitické konstrukci jsou odolné dynamickému zatížení a vandalismu, navíc dvě řady odtokových otvorů jsou schopny zachytit větší množství dešťové vody (zvláště ze značně sklonité vozovky). Kontrolovat a čistit žlaby je možno skrze revizní díly a vpusti, opatřené za tímto účelem odnímatelným litinovým nebo plastovým roštem s bezšroubovou aretací. Odtok je řešen systémovou vpustí s kalovým košem a s integrovaným těsněním pro vodotěsné napojení kanalizačního potrubí DN100/160._x000D_
</t>
  </si>
  <si>
    <t>"LO 01 - LO 04_rozsah dodávek viz D.1.1 SO 02 v.č. 05" (19,0+12,0+15,5+8,5)</t>
  </si>
  <si>
    <t>D.2 - Technická a technologická zařízení</t>
  </si>
  <si>
    <t>D.2.1 - Zdravotnická technologie</t>
  </si>
  <si>
    <t xml:space="preserve">Počty jednotek (výkaz výměr) = počet prvků, který je určen metodou odpočtu v programu AutoCadu z výkresů zanesením do Seznamu zařízení / vybavení po jednotlivých místnostech do listu programu Excel, kde je proveden následný souhrn pomocí funkcí Kontingenční tabulky. 22013-DPS-D.2.1-SO 01-10-17_PUD_1PP-1NP.dwg 22013-DPS-D.2.1-SO 01-03_SSZ.xls Cena díla je vč. montáže, montáž je vč. dopravy na místo instalace (ev. vč. potřebných manipulačních prostředků, přípravků nebo pomocných lešení), součástí dodávky je provedení zkoušek, revizí, komplexní uvedení do provozu, průvodní technické dokumentace jednotlivých zařízení a ev. potřebné revize, návody k obsluze, pokud zařízení navazují na ostatní systémy stavby je součástí dodávky SW a HW příslušenství a zaintegrování systému do stavebního celku a oživení systému, individuální a ev. komplexní vyzkoušení. V nabídkové ceně musí být veškerý související doplňkový materiál, tak aby každé zařízení (nebo komplex souvisejících zařízení) bylo funkční a splňovalo všechny předpisy, které se na provozování ve zdravotnictví vztahují. Součástí dodávky a montáže je ekologická likvidace odpadu. Podrobný popis jednotlivých komponentů a požadavky na jejich funkčnost a vybavení jsou uvedeny v Technické zprávě, která je nedílnou součástí tohoto výkazu. </t>
  </si>
  <si>
    <t>D1 - Zdravotnická technologie (dodávka a montáž systému)</t>
  </si>
  <si>
    <t>Zdravotnická technologie (dodávka a montáž systému)</t>
  </si>
  <si>
    <t>L051</t>
  </si>
  <si>
    <t>Trezor nábytkový na opiáty</t>
  </si>
  <si>
    <t>Poznámka k položce:_x000D_
Trezor nábytkový na opiáty / Rozměr: 370 x 270 x 280 mm / Trezor na léky do lékáren pro uskladnění drahých léků, opiátů, narkotik a další podobných látek, zabudovaný do horní skříňky, objem 10l, bezpečnostní třída I (ČSN EN 1143-1). Materiál: ocel. Dveře a korpus víceplášťové, dveřní plášť 12 mm, ohnivzdorná izolace. Rozvorový uzamykací mechanismus do tří stran. Možnost otevření v úhlu: max. 90°. Trezorový bezpečnostní zámek VdS - 1 s pancéřováním z manganové kalené oceli, 4 klíče. Kotvící otvory umístěny do dna (2) a do zadní stěny (2), součástí kotvící materiál. Barva: antracit.</t>
  </si>
  <si>
    <t>L101</t>
  </si>
  <si>
    <t>Stůl mycí se zadním a bočním límcem</t>
  </si>
  <si>
    <t>Poznámka k položce:_x000D_
Stůl mycí se zadním a bočním límcem, velkodřez + skříňky D/H / Rozměr: 2000 x 600 x 850 mm / Mycí stůl se zásuvkovým blokem vlevo, policí a velkým vevařovaným dřezem. Max. zatížení 80 kg. 1x lisovaný dřez 1000 x 500 x 280 mm, 1x otvor pro baterii a 1x otvor pro sifon dřezu. Kostra z uzavřených profilů 40 x 40 x 1,2 mm. Police a deska vyztužené. Výškově stavitelné nohy, zadní nohy opatřeny uzemňovacími šrouby. 1x skříňkový blok s křídlovými dveřmi šíře 600 mm, 1x police, nosnost police 45 kg. 1x nástěnná nerezová skříň s křídlovými dveřmi šíře 800 mm, výška 650 mm, nastavitelná výška polic, police vyztužená, max. zatížení 45 kg. Zdravotnický nábytek s nejvyššími nároky na mechanickou odolnost a odolnosti pro vlhkosti - certifikát bezpečnosti a hygienické nezávadnosti. Nerezový nábytek - vyrobeno z vysoce kvalitní austenitické nerezavějící oceli, např. typu CrNi 18/10 a chemickém složení C max. 0,07 %, Cr 17 – 19 %, Ni 8,5 – 10,5 %, dodržení uvedených norem: jakost dle ČSN 17240, 17241, DIN W. Nr. 1.4301, ASTM 304 s atesty. Součástí dodávky je sprchová baterie – nerezová tlaková hadice, vyrovnávací pružina, tlaková sprcha s pákovým ovladačem, úchyt na stěnu, úchyt pro tlakovou sprchu, baterie, rozměry 150 x 420 x 1100 mm.</t>
  </si>
  <si>
    <t>N831</t>
  </si>
  <si>
    <t>Sedačka otočná, výškové nastavení, pojízdná</t>
  </si>
  <si>
    <t>Poznámka k položce:_x000D_
Sedačka otočná, výškové nastavení, pojízdná / Výškově nastavitelná otočná lékařská stolička. Široký sedák o průměru 380 mm čalouněný v ekologické kůži. Výška sedáku: od 460 mm do 620 mm. Nosnost židle: min 100 kg. Provedení kříže: chromovaný. Kolečka: na tvrdé podlahy - lino a dlažba. Barevné řešení viz projektový díl interiérů. Přesný dekor bude vyvzorkován před započetím realizace a bude odsouhlasen vedením nemocnice a projektantem interiéru.</t>
  </si>
  <si>
    <t>N911</t>
  </si>
  <si>
    <t>Mobilní zástěna na kolečkách</t>
  </si>
  <si>
    <t>Poznámka k položce:_x000D_
Mobilní zástěna na kolečkách / Rozměr: 1800 x 2000 mm / Mobilní skládací zástěna na širokých kolečkách. Rám vyroben z eloxovaného hliníku. Ochranný závěs ohnivzdorný, vyrobený z odolné PVC materiálu, snadno čistitelné. Barevné řešení viz projektový díl interiérů. Přesný dekor bude vyvzorkován před započetím realizace a bude odsouhlasen vedením nemocnice a projektantem interiéru.</t>
  </si>
  <si>
    <t>V102</t>
  </si>
  <si>
    <t>Dávkovač mýdla, pákový</t>
  </si>
  <si>
    <t>Poznámka k položce:_x000D_
Dávkovač mýdla, pákový  / Dávkovač pro dezinfekce na ruce, pro emulze na mytí a ošetření pokožky. Objem nádrže 1000ml. Robustní plastový dávkovač, dávkovací mechanismus vyroben z nerezavé oceli. Rychlé plnění a snadná manipulace, obsluha rukou i loktem, vyhovující pro většinu běžně dostupných láhví, možnost výměny pumpičky bez demontáže zadní stěny, doplňování z kanystru, kontrola množství roztoku v dávkovači. Barevné řešení viz projektový díl interiérů.</t>
  </si>
  <si>
    <t>V104</t>
  </si>
  <si>
    <t>Dávkovač mýdla, bezdotykový</t>
  </si>
  <si>
    <t>Poznámka k položce:_x000D_
Dávkovač mýdla, bezdotykový / Dávkovač na mycí emulze bezdotykový. 1 000 ml jednorázové náplně mýdla. Vyroben z vysoce kvalitního ABS plastu. Automatické dávkování ve formě delikátní, jemné pěny. Bezkontaktní přibližovací senzor. Dávkovač napájen 4 bateriemi. LED kontrolka: zelená - připraven k provozu, červená - nutná výměna baterií. Dávkovač vybaven programovacím systémem pro nastavení množství mýdla v jednotlivé dávce, uživatel má možnost naprogramovat následující velikosti dávky: 0,3 ml nebo 0,7 ml nebo 1 ml. Uzamykatelný na klíček. Barevné řešení viz projektový díl interiérů.</t>
  </si>
  <si>
    <t>V106</t>
  </si>
  <si>
    <t>Dávkovač dezinfekce, pákový</t>
  </si>
  <si>
    <t>Poznámka k položce:_x000D_
Dávkovač dezinfekce, pákový / Dávkovač pro dezinfekce na ruce, pro emulze na mytí a ošetření pokožky. Objem nádrže 1000ml. Robustní plastový dávkovač, dávkovací mechanismus vyroben z nerezavé oceli. Rychlé plnění a snadná manipulace, obsluha rukou i loktem, vyhovující pro většinu běžně dostupných láhví, možnost výměny pumpičky bez demontáže zadní stěny, doplňování z kanystru, kontrola množství roztoku v dávkovači. Barevné řešení viz projektový díl interiérů.</t>
  </si>
  <si>
    <t>V108</t>
  </si>
  <si>
    <t>Dávkovač dezinfekce, bezdotykový</t>
  </si>
  <si>
    <t>Poznámka k položce:_x000D_
Dávkovač dezinfekce, bezdotykový / Dávkovač na dezinfekční prostředky bezdotykový. Objem nádobky pro dezinfekční roztok 1000 ml. Vyroben z vysoce kvalitního plastu ABS. Dezinfekce je automaticky vydávána ve formě spreje, vybaven bezdotykovým přibližovacím senzorem. Dávkovač napájen 4 bateriemi. LED kontrolka: zelená - připraven k provozu, červená - nutná výměna baterií. Dávkovač vybaven programovacím systémem pro dávku dezinfekčního roztoku, uživatel má možnost zvolit dávku: 0,4 ml nebo 1,1 ml, nebo 1,7 ml. Uzamykatelný na klíček. Barevné a typové řešení viz projektový díl interiérů.</t>
  </si>
  <si>
    <t>V112</t>
  </si>
  <si>
    <t>Zásobník papírových ručníků</t>
  </si>
  <si>
    <t>Poznámka k položce:_x000D_
Zásobník papírových ručníků  / Zásobník na jednotlivé (skládané) papírové ručníky, obsah do 500 ks ručníků. Vyrobený z plastu ABS. Vybavený průhledným plastovým průzorem umožňujícím kontrolu množství ručníků v zásobníku. Uzamykatelný na klíček. Barevné a typové řešení viz projektový díl interiérů.</t>
  </si>
  <si>
    <t>V122</t>
  </si>
  <si>
    <t>Nádoba na odpad, 18 l, drátěná / Drátěný koš na odpad ve stříbrné barvě. Průměr cca 300mm.</t>
  </si>
  <si>
    <t>V125</t>
  </si>
  <si>
    <t>Nádoba na odpad, nášlapná, 25-30 l, plastová s víkem</t>
  </si>
  <si>
    <t>Poznámka k položce:_x000D_
Nádoba na odpad, nášlapná, 25-30 l, plastová s víkem / Plastový odpadkový koš s pedálovým otvíráním. Tlumič víka zajišťuje tiché a pomalé zavírání. Víko dokonale těsní, zabraňuje šíření bakterií a zápachu. Samo uzavíratelné víko zamezuje šíření požáru. Koš vybaven úchyty nebo rámečkem na pytel. Koš vhodný především do nemocnic. Vyroben z plastu. Barevné a typové řešení viz projektový díl interiérů.</t>
  </si>
  <si>
    <t>V132</t>
  </si>
  <si>
    <t>Sestava nádob na tříděný odpad, 3x 60 l</t>
  </si>
  <si>
    <t>Poznámka k položce:_x000D_
Sestava nádob na tříděný odpad, 3x 60 l / Rozměr: 1000 x 500 x 750 mm / Modulová a lehce rozšířitelná stanice na sběr surovin a odpadu. Pro hygienickou a bez zápachovou likvidaci odpadků všeho druhu. Vyrobeno z povětrnostně odolného a nárazuvzdorného materiálu. Barevná víka. Svorkové kolejničky pro připevnění odpadkových pytlů. Podvozek s kolečky. Piktogramy pro třídění surovin.</t>
  </si>
  <si>
    <t>V141</t>
  </si>
  <si>
    <t>Vozík na špinavé prádlo nebo odpad, na 1 vak-víko, nožní ovládán</t>
  </si>
  <si>
    <t>Poznámka k položce:_x000D_
Vozík na špinavé prádlo nebo odpad, na 1 vak-víko, nožní ovládání / Rozměr: 450 x 510 x 970 mm / Vozík na třídění odpadu a prádla. Konstrukce vozíku: ocel. Kolečka průměr 80 mm, brzditelná. 1 x držák vaku objem 80 l. Látkový vak s uzavírací tkanicí. Odklopné plastové víko, možnost výběru barev vík: červená, modrá, zelená, žlutá. Nosnost cca 30 kg. Povrchová úprava: chrom.</t>
  </si>
  <si>
    <t>V149</t>
  </si>
  <si>
    <t>Vozík víceúčelový 3-podlažní do MR</t>
  </si>
  <si>
    <t>Poznámka k položce:_x000D_
Vozík víceúčelový 3-podlažní do MR / Rozměr: 930 x 500 x 1100 mm / Pojízdný stolek s madlem z neferomagnetických profilů sloužící k odkládání zdravotnického materiálu, vhodné až do 3T. Odkládací plochy tvoří tři odnímatelná plata. Stolek opatřen dvěma brzděnými a dvěma nebrzděnými otočnými kolečky Ø 100 mm. Antistatické provedení.</t>
  </si>
  <si>
    <t>V162</t>
  </si>
  <si>
    <t>Vozík resuscitační</t>
  </si>
  <si>
    <t>Poznámka k položce:_x000D_
Vozík resuscitační  / Konstrukce: nerezová ocel AISI304 s antivibračními prolisy po celém obvodu korpusu vozíku, horní pracovní deska: nerez ocel AISI304 s prolisem 12 mm se čtyřmi zaoblenými ochrannými prvky z plastu (ABS) umístěnými v rozích plata vozíku. 1x zásuvka velikost S, 3x zásuvka velikost L. Zásuvku základního typu vozíku tvoří vyjímatelný (MS) koš z vysoce odolného plastu (ABS) umožňující snadné dělení vnitřního prostoru zásuvky za pomocí jednotlivých příček, plastové modulové koše lze rozdělit na několik různých variant pomocí příček, zásuvka kryta kompaktním čelem z tvrzeného plastu (ABS) se zaoblenými rohy a hranami. Příslušenství vozíku: nerezový infuzní držák na boxech, 10x plastový výklopný box na drobný zdravotnický materiál, nerezová odkládací police, nerezový sklopný stolek s prolisem, nerezový otevírač ampulí, nerezový držák kyslíkové lahve se zajišťovacími pásy, nerezová nádoba na infekční odpad, elektrická zásuvka, resuscitační podložka. Čela zásuvek vybavena pryžovým profilem zaručující dokonalou prachotěsnost. Zásuvky osazeny teleskopickým kuličkovým plnovýsuvem s dotahem a dotlumením. Madla zásuvek včetně tlačného z nerezové oceli AISI304 vsazené do plastových úchytek (ABS). Centrální zamykání zásuvek. Vozík ve spodní části chráněn čtyřmi kruhovými prvky z odolného nárazuvzdorného (PE) plastu. Vybaven kvalitními plastovými koly s ochrannou proti namotávání nití a vlasů o rozměrech: 4 x otočné min d=125mm, z toho 2x brzděné, antistatické.</t>
  </si>
  <si>
    <t>V261</t>
  </si>
  <si>
    <t>Stolek nástrojový</t>
  </si>
  <si>
    <t>Poznámka k položce:_x000D_
Stolek nástrojový / Svařovaná nerezová konstrukce. Nerezové lisované plato se zaoblenými  rohy. Plynule stavitelná výška plata  s mechanickou aretací. Výška: od 650 mm do 1000 mm. Nosnost plata: min. 10 kg. 4 otočná kola Ø 65 mm (2 brzděná).</t>
  </si>
  <si>
    <t>V311</t>
  </si>
  <si>
    <t>Lehátko 2-dílné polohovatelné, mechanické, pojízdné, s držákem na papírové podložky pod pacienta</t>
  </si>
  <si>
    <t>Poznámka k položce:_x000D_
Lehátko 2-dílné polohovatelné, mechanické, pojízdné, s držákem na papírové podložky pod pacienta / Rozměr: 1900 x 630 x 650 mm / Vysoce stabilní svařovaná kovová konstrukce opatřená práškovým lakem v bílé barvě. 4 otočná pogumovaná kolečka (2 opatřena brzdou). Komfortní matrace o výšce 6 cm čalouněná kvalitní koženkou. Držák na hygienický papír součástí lehátka. Polohování hlavového dílce: +45° do -30°. Nosnost lehátka: min. 180 kg. Barevné řešení viz projektový díl interiérů. Přesný dekor bude vyvzorkován před započetím realizace a bude odsouhlasen vedením nemocnice a projektantem interiéru.</t>
  </si>
  <si>
    <t>V331</t>
  </si>
  <si>
    <t>Křeslo pro kardiaky, ortopnoická poloha</t>
  </si>
  <si>
    <t>Poznámka k položce:_x000D_
Křeslo pro kardiaky, ortopnoická poloha / Rozměr: 800 x 1500 mm / Kardiacké křeslo s odklopnými područkami a polohovatelným opěradlem a podnožníkem. Vybaveno plynovou pístnicí, která zároveň zajišťuje synchronní pohyb opěradla a podnožníku. Vzadu na opěradle umístěno madlo. Vybaveno mechanismem, který pomocí náklonu sedací části usnadňuje vstávání. Odklopné rovné područky s aretací. Kovová laková konstrukce v bílé barvě (RAL 9016). Polstrované části čalouněny zdravotnickou koženkou (omyvatelné a dezinfikovatelné). Brzditelná kolečka o průměru 100 mm. Nosnost: min. 150kg. Barevné řešení viz projektový díl interiérů. Přesný dekor bude vyvzorkován před započetím realizace a bude odsouhlasen vedením nemocnice a projektantem interiéru.</t>
  </si>
  <si>
    <t>V351</t>
  </si>
  <si>
    <t>Lehátko transportní STRETCHER, RTG</t>
  </si>
  <si>
    <t>Poznámka k položce:_x000D_
Lehátko transportní STRETCHER, RTG / Lůžko transportní univerzální (Stretcher), 2050x755, ložná plocha 1920x650mm, 2 dílná ložná plocha na dvou hydraulických sloupech, výškové natavení nožními pákami, Trendelenburg / antiTrendelenburg nastavitelný nožními pákami, zádový díl nastavitelný pomocí plynových pružin, kolečka centrálně bržděná, jedno aretovatelné, 2x postranice s plastovými madly, sklápěné k hlavě. Matrace s omyvatelným antistatickým povrchem s výsuvnými podložkami pro přesun pacienta, nosnost: 230 kg. Ochranné prvky: 4 kolečka v rozích lůžka, plastový kryt podvozku, podélné ochranné lišty. Příslušenství: 2x úchyt na inf. tyč, 2x úchyt na další př., 2x háček pod ložnou plochu pro zavěšení příslušenství, 1x eurolišta, 2x výsuvné řídící madlo - umístění v hlavové části a nožní části, 2x teleskopický inf. stojan, 1x držák na 5 l tlakovou nádobu, 1x polička na monitor.</t>
  </si>
  <si>
    <t>V382</t>
  </si>
  <si>
    <t>Stěna úložná s osmi košíky</t>
  </si>
  <si>
    <t>Poznámka k položce:_x000D_
Stěna úložná s osmi košíky / Rozměr: 930 x 1400 x 150 mm / Stěna s osmi košíky, nerez. Stěna obsahuje osm košíků rozměrů: d × š × h = 40 × 30 × 15 cm. Určeno k ukládání zdravotnického materiálu a ochranných pomůcek. Rám stěny se upevňuje na zeď zavěšením na nerezové závěsy upevněné ke zdi vruty. Košíky jsou na rám zavěšeny. Zatížení jednoho koše: min. 10 kg, celkové zatížení stěny: min 40 kg.</t>
  </si>
  <si>
    <t>V521</t>
  </si>
  <si>
    <t>Chladnička na léky s cirk. vzduchu, podstavná, objem cca 140 l, optický a akustický teplotní alarm, rozhraní pro monitorování teploty</t>
  </si>
  <si>
    <t>Poznámka k položce:_x000D_
Chladnička na léky s cirk. vzduchu, podstavná, objem cca 140 l, optický a akustický teplotní alarm, rozhraní pro monitorování teploty   / Rozměr: 600 x 615 x 820 mm / Chladnička pro skladování farmaceutických produktů dle DIN 58345. Rozměry do niky (Š x H x V): 605x620x860 mm. Hluk – akustický výkon do 45 dB. Napětí / příkon: 220 – 240V~ / 1.0 A. Chladicí systém: dynamický. Proces odmrazování: automatický. Rozsah teplot: +5°C, bezpečnostní termostat. Povrchová úprava vnějšího pláště: ocel/bílá. Povrchová úprava dveří: ocel.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3.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 Koleje s kolečky.</t>
  </si>
  <si>
    <t>V522</t>
  </si>
  <si>
    <t>Poznámka k položce:_x000D_
Chladnička na léky s cirk. vzduchu, podstavná, objem cca 140 l, optický a akustický teplotní alarm, rozhraní pro monitorování teploty   / Rozměr: 600 x 615 x 820 mm / Deinstalační práce, naložení a přesun v rámci budovy, vyložení a instalace v nových prostorách budovy, zprovoznění.</t>
  </si>
  <si>
    <t>V524</t>
  </si>
  <si>
    <t>Chladnička na léky s cirk. vzduchu, objem cca 360 l, optický a akustický teplotní alarm, rozhraní pro monitorování teploty</t>
  </si>
  <si>
    <t>Poznámka k položce:_x000D_
Chladnička na léky s cirk. vzduchu, objem cca 360 l, optický a akustický teplotní alarm, rozhraní pro monitorování teploty   / Rozměr: 600 x 615 x 1840 mm / Chladnička pro skladování farmaceutických produktů dle DIN 58345. Hluk – akustický výkon do 48 dB. Napětí / příkon: 220 – 240V~ / 1.0 A. Chladicí systém: dynamický. Proces odmrazování: automatický. Rozsah teplot: +5°C, bezpečnostní termostat. Povrchová úprava vnějšího pláště: ocel/bílá. Povrchová úprava dveří: dveře z izolačního skla. Materiál vnitřních stěn: umělá hmota bílá beze spár. Ovládání: elektronické. Ukazatel teploty: vně digitální. Alarm výpadku sítě: bezprostředně při výpadku sítě na minimálně 12h. Výstražný signál: optický a akustický. Integrovaná datová paměť. Rozhraní / beznapěťový kontakt: RS 485 / ano. Vnitřní osvětlení: LED osvětlení, spínané separátně. Přestavitelné odkládací plochy: 5. Využitelné odkládací plochy v mm (Š / H): 440/420. Materiál odkládacích ploch: rošty potažené umělou hmotou. Nosnost odkládacích ploch: min. 45kg. Ergonomické tyčové madlo. Uzamykatelné proti nežádoucímu přístupu, speciální zámek. Dveře samozavírací. Směr otevírání dveří: vpravo, lze zaměnit.</t>
  </si>
  <si>
    <t>V610</t>
  </si>
  <si>
    <t>Teploměr bezkontaktní</t>
  </si>
  <si>
    <t>Poznámka k položce:_x000D_
Teploměr bezkontaktní / Digitální bezdotykový lékařský teploměr pro zdravotnictví pro bezkontaktní měření na vzdálenost 2-3 cm. Měření bez použití nástavců. Velký LCD displej s možností podsvícení. Přesné měření s odchylkou ± 2°C. Rozsah měření: 15 - 40°C. Optický a akustický alarm. Automatické vypnutí přístroje. Paměť na 32 měření. Podstavec na uložení. Baterie AAA.</t>
  </si>
  <si>
    <t>V612</t>
  </si>
  <si>
    <t>Fonendoskop</t>
  </si>
  <si>
    <t>Poznámka k položce:_x000D_
Fonendoskop  / Dvoustranný jednohadičkový fonendoskop s velmi kvalitním poslechem v prestižním provedení. V sadě s 2-ma páry měkkých olivek. Celková délka: 760 mm. Průměr membrány: 42 mm.</t>
  </si>
  <si>
    <t>V614</t>
  </si>
  <si>
    <t>Tonometr bezrtuťový</t>
  </si>
  <si>
    <t>Poznámka k položce:_x000D_
Tonometr bezrtuťový / Profesionální bezrtuťový systém pro přesné měření krevního tlaku s automatickým nafukováním. V tlakovém sloupci není použita rtuť ale moderní LED elementy (bezpečnost, čitelnost). Velký podsvícený LCD displej a 2 kompresory pro automatické natlakování manžety. Umožňuje klasické auskultační měření pomocí stetoskopu nebo automatické měření oscilometrickou metodou. Příslušenství: 2 manžety 22-32 cm, 32-42 cm. Součástí dodávky je síťový nabíjecí adaptér a dobíjecí akumulátor. Možnosti měření: Automatické (oscilometrická metoda), Manuální (auskultační pomocí fonendoskopu). Měřící rozsah: Tlak: 0 - 300 mmHg, Puls: 40 - 160 bpm. Přesnost:  Tlak: ±3 mmHg, Puls: ±5 %. Nafukování manžety: Automatické pomocí kompresoru. Odpouštění manžety: Automatické. V manuálním modu lze nastavit 3 rychlosti vypouštění manžety (2,5/4,5/6,5 mm Hg za vteřinu). Rozsah naměřených hodnot zůstane znázorněn na displeji. Tepová frekvence se automaticky zobrazí na dalším alfanumerickém displeji. Tlakový sloupec není nutno čistit ani jinak udržovat, nedochází ke kontaminaci toxickou rtutí.</t>
  </si>
  <si>
    <t>V626</t>
  </si>
  <si>
    <t>Vak resuscitační s rezervoárem</t>
  </si>
  <si>
    <t>Poznámka k položce:_x000D_
Vak resuscitační s rezervoárem / Resuscitační dvouplášťový vak silikonový pro dosp. s komplet rezervoárem O2 a silikonovou maskou s nafukovací manžetou vel.5, autoklávovatelný při teplotě do 134°C, jednocestný pacientský ventil s otočným konektorem. Rezervoár O2 standardní, transparentní, objem 1500 ml, PEEP ventil. Plastová transportní brašna a krabice.</t>
  </si>
  <si>
    <t>V628</t>
  </si>
  <si>
    <t>Defibrilátor vč. monitoru</t>
  </si>
  <si>
    <t>Poznámka k položce:_x000D_
Defibrilátor vč. monitoru / Malý a lehký defibrilátor vč. monitoru. Schopen plného provozu na síť (230V/50Hz) nebo na vestavěnou baterii. Přístroj vybaven metronomem pro využití při KPR. Režimy: AED (poloautomatická externí defibrilace se systémem doporučení výboje), manuální vč. synchronizované kardioverze a externí kardiostimulace. Bifázický defibrilační výboj s eskalací energie výboje minimálně do 360 J v obou režimech. Doba nabíjení na energii 360J pod 10 sekund. V manuálním režimu nastavitelná energie výboje minimálně v 25 krocích v synchronním i asynchronním režimu. Přístroj umožní selekci tlačítek v automatickém režimu dvířky tak, že při práci v tomto režimu zůstanou na ovládacím panelu defibrilátoru výhradně tlačítka ovládání AED - zapnutí přístroje, analýza rytmu, výboj. Automatický test přístroje. Baterie pro 140 výbojů na 360 J při plném nabití, nebo monitorace EKG a SpO2 po dobu 180 minut. Vestavěná paměť na kritické události (data o pacientovi, jednotlivé úkony a křivky) a následně možnost tisku a přenosu dat pro archivaci a další zpracování (i po vypnutí přístroje). Uživatelsky nastavitelné alarmy. Defibrilátor vybaven vestavěnou tiskárnou pro tisk aktuální křivky EKG i tisk epizody z paměti přístroje ve formátu kontinuálního pásu. Možnost provádění interní defibrilace (při dovybavení přístroje přítlačnými elektrodami / nástavci. Zevní kardiostimulátor pracující v synchronním i asynchronním režimu. Uživatelsky nastavitelná stimulační frekvence a stimulační proud. Stimulační proud 0-200 mA, kardiostimulační frekvence 40 -170bpm. Snímání EKG z 3 nebo 5 žilového kabelu. Snímání EKG z přítlačných elektrod i nalepovacích elektrod._x000D_
Displej zobrazující nezkresleně průběh křivky EKG s možností volby svodů. Velikost EKG křivky 0,25 - 4 cm/V. Měření parametru SpO2 technologií Masimo (zobrazení průběhu i frekvence na displeji). Rozsah saturace 1-100%, saturační přesnost 70 -100 %, doba zprůměrování 4, 8, 12, 16 s. Velký přehledný displej o velikosti 5“, zobrazující nastavení přístroje, měřené parametry, alarmové hodnoty a textové výzvy. Dodání včetně příslušenství nezbytného pro uvedení do provozu (standardní odpojitelné přítlačné elektrody pro dospělé s integrovanými přítlačnými elektrodami pro děti, kabel pro připojení jednorázových externích nalepovacích defibrilačních elektrod, jeden pár jednorázových externích nalepovacích defibrilačních elektrod, 3 svodový kompletní EKG kabel, SpO2 prstové čidlo+kabel, 3ks papíru do vestavěné tiskárny).</t>
  </si>
  <si>
    <t>V629</t>
  </si>
  <si>
    <t>AED (Automatic External Defibrilátor) s brašnou</t>
  </si>
  <si>
    <t>Poznámka k položce:_x000D_
AED (Automatic External Defibrilátor) s brašnou / Přístroj určený pro široké použití ve zdravotnických zařízeních. Přístroj vybaven hlasovou nápovědou a grafikou v českém jazyce, která vede zachránce v průběhu celého poskytování první pomoci. Vyhodnotí srdeční aktivitu postiženého a doporučí či nedoporučí provést bifázický výboj (zmáčknout jedno tlačítko). Pomocí hlasových příkazů navádí zachránce ke správnému provádění masáže srdce a umělého dýchání dle jednoduché nápovědy. Systém umožňuje kdykoli defibrilovat dětského pacienta bez časové prodlevy a nutnosti nákupu speciálních dětských elektrod. Odolný proti vlhku a stříkající vodě, prachu i pádu čímž je schopen pracovat i v extrémnějších prostředích. Přistroj vydrží pád z výšky 1 metru na jakoukoliv hranu, roh nebo plochu přístroje na tvrdý povrch. Vyhovuje IEC 529, třída lPx5, těsnost proti stříkající vodě a třída lPSx, těsnost proti pevným částicím (ochrana proti prachu). Přístroj umožní archivaci dat a jejich následnou interpretaci hlasově či přenosem do PC. Reproduktor sloužící pro oznamování pokynů a výstražných tónů při normálním použití. Vydává pípání, když je potřeba odstranit závadu. Stavový LCD indikátor zobrazující připravenost přístroje k použití. Automatická detekce baterie při pravidelném každodenním testování. Zdravotnický prostředek. Součást vybavení: 1x Praktická brašna s úložným prostorem, 1x Elektrody, 1x Baterie pro defibrilátor, 1x Dětský klíč. Váha přístroje včetně brašny baterie a elektrod do 1,5kg. Záruka na přístroj: 8 roků.</t>
  </si>
  <si>
    <t>V630</t>
  </si>
  <si>
    <t>Laryngoskop - kompletní standardní set vč. akumulátoru a nabíječky</t>
  </si>
  <si>
    <t>Poznámka k položce:_x000D_
Laryngoskop - kompletní standardní set vč. akumulátoru a nabíječky / Laryngoskop sada pro dospělé - laryngoskop s vláknovou optikou, světelný zdroj (žárovka) umístěný v rukojeti laryngoskopu, světlo vedené optickým vláknem umístěným v lžíci, kovová rukojeť s vroubkovaným povrchem, jednoduchý upínací systém laryngoskopických lžic jednorázové i standardní lžíce, baterie. 4x Laryngoskopická lžíce: celokovová laryngoskopická lžíce zahnutá pro studené světlo (optická vlákna, žárovka je v držáku laryngoskopu) normovaný konektor, lze použít ke všem typům držáků laryngoskopů se studeným světlem. Opakované použití, možnost sterilizovat i autoklávem. Matná úprava proti odleskům, velikosti 1,2,3,4.</t>
  </si>
  <si>
    <t>V718</t>
  </si>
  <si>
    <t>Monitor vitálních funkcí k anesteziologickému přístroji / Součást přesunu položky V732</t>
  </si>
  <si>
    <t>V720</t>
  </si>
  <si>
    <t>Ventilátor plicní k anesteziologickému přístroji / Součást přesunu položky V732</t>
  </si>
  <si>
    <t>V732</t>
  </si>
  <si>
    <t>Přístroj anesteziologický / Deinstalační práce, naložení a přesun v rámci budovy, vyložení a instalace v nových prostorách budovy, zprovoznění.</t>
  </si>
  <si>
    <t>V823</t>
  </si>
  <si>
    <t>Věšák nástěnný na 3 RTG zástěry</t>
  </si>
  <si>
    <t>Poznámka k položce:_x000D_
Věšák nástěnný na 3 RTG zástěry / Nerezový věšák určený k připevnění na zeď. Každé ramínko zavěšeno na samostatném nosníku, který je možno sklopit ke zdi. Konce ramínek vyhnuté nahoru, tím je zabráněno sjíždění zástěry z ramínka. Délka ramínka - min. 57 cm, nosnost jednoho ramínka - min. 6 kg.</t>
  </si>
  <si>
    <t>V825</t>
  </si>
  <si>
    <t>Věšák nástěnný na 5 RTG zástěr</t>
  </si>
  <si>
    <t>Poznámka k položce:_x000D_
Věšák nástěnný na 5 RTG zástěr / Nerezový věšák určený k připevnění na zeď. Každé ramínko zavěšeno na samostatném nosníku, který je možno sklopit ke zdi. Konce ramínek vyhnuté nahoru, tím je zabráněno sjíždění zástěry z ramínka. Délka ramínka - min. 57 cm, nosnost jednoho ramínka - min. 6 kg.</t>
  </si>
  <si>
    <t>V827</t>
  </si>
  <si>
    <t>Věšák nástěnný na 10 RTG zástěr</t>
  </si>
  <si>
    <t>Poznámka k položce:_x000D_
Věšák nástěnný na 10 RTG zástěr / Nerezový věšák určený k připevnění na zeď. Každé ramínko zavěšeno na samostatném nosníku, který je možno sklopit ke zdi. Konce ramínek vyhnuté nahoru, tím je zabráněno sjíždění zástěry z ramínka. Délka ramínka - min. 57 cm, nosnost jednoho ramínka - min. 6 kg.</t>
  </si>
  <si>
    <t>Z401</t>
  </si>
  <si>
    <t>Digestoř laboratorní</t>
  </si>
  <si>
    <t>Poznámka k položce:_x000D_
Digestoř laboratorní / Rozměr: 1270 x 940 x 2500 mm / Laminovaná skříňová digestoř, šířka pracovní plochy 1 150 cm. Opláštění: Směs fenolových pryskyřic tvrzených za vysokého tlaku při teplotě cca 160°C, celková tloušťka materiálu 20 mm, vysoká mechanická odolnost, odolnost proti chemikáliím, dlouhá životnost. Pracovní prostor: Velkoplošná keramika, 8 mm silné velkoplošné technické keramické obklady, glazované. Pracovní deska: Velkoplošná keramika, glazovaná keramická deska na dřevěném podkladu - odolnost proti vodě, 8 mm silné velkoplošné technické keramické obklady se zaoblenými hranami proti rozlévání. Základní charakteristika: Nosná konstrukce tvořena ocelovými uzavřenými profily. Povrchová úprava profilů epoxidovým postřikem. Větrání korpusu zajištěno různými systémy zakomponovanými do přední části nosné konstrukce. Spodní skříňky jsou větrány systémem umístěným uvnitř konstrukce. Mají posuvná dvířka osazená na plastové dveřní závěsy. Skříňky opatřeny PVC zásuvkami. Stropní část konstruována tak, aby nedošlo ke vzniku přetlaku - dle normy EN 14175. Tím je zabráněno možnému výbuchu. Čelní stěna opatřena rolovací svislou stěnou (oknem) s bezpečnostním sklem. Součástí rolovací stěny je protizávaží. Stěna má vodící systém, prvky zabraňující samovolnému spuštění a kontaktní systém kontrolující maximální rozsah otevření (pojezdu). Svítidlo řízené senzorovým panelem instalováno uprostřed podhledu pracovní plochy. Příslušenství (součást dodávky): Dřez z pevné homogenní keramiky, rozměry cca 280 x 80 mm. 2 ks elektro zásuvek 230V (16A) ve vodotěsném provedení IP 44, umístěny v zadní ploše, těsně nad pracovní plochou. 2 ks vodovodních výtoků na studenou vodu v pracovním prostoru, umístěny v zadní ploše skříně, těsně nad pracovní plochou (vodovodní kohouty jsou umístěny v čelní části těsně pod pracovní plochou)._x000D_
Technické parametry: Izolační stav - kategorie I. Maximální výkon 3,5 kW. El. napájení 230 V/50Hz. Standardní výška pracovní plochy 900 mm. Minimální otevření okna 720 mm. Doporučené proudění vzduchu při otevřeném / zavřeném okně 600 - 1000 / 350 (m3/h). Doporučená rychlost proudění vzduchu v otvoru okna 0,3 - 0,5 m/s. Průměr připojovacího potrubí ZTI 50 mm. Průměr ventilační trubky Ø160 mm. Laboratorní armatury: polyamidový chemicky odolný povrch (polyamid ozn. 11),  průměrná tloušťka povrchové úpravy 250 - 300 mikronů, bod tání 184 - 186°C, samozhášivý materiál, tvrdost podle Shorea D 75, při teplotě do 20°C, barva šedá 7035. Barevné a typové řešení viz projektový díl interiérů. Specifikace senzoru: Základní ovládací panel poskytující všechny funkce potřebné pro splnění požadavků EN 14175-2. Kontrola proudění vzduchu v průběhu činnosti. Akustický a vizuální alarm při poklesu proudění vzduchu pod nastavenou hodnotu. Aktuální hodnoty proudění (odsávání) vzduchu v m³/h na digitálním LED displeji. Alarm při překročení maximálně dovoleného rozsahu otevření posuvného okna, cca 50 cm. Optický varovný signál při poklesu napětí. Záložní vestavěná baterie pro zachování chodu všech funkcí digestoře v případě výpadku dodávky el. proudu. Baterie chráněna proti poškození v případě dlouhodobého výpadku elektrického proudu. Ovládání osvětlení digestoře. Ovládání větrání digestoře. Možnost nastavení různé signalizace alarmu. Možnost časového ovládání činnosti elektro zásuvek, lze nastavit časový limit, po jehož vypršení se zásuvky automaticky odpojí od elektrické sítě. Možnost připojení zařízení pro monitorování teploty a vlhkosti v místnosti / v pracovním prostoru. Kompletní menu v češtině.</t>
  </si>
  <si>
    <t>Z801.01</t>
  </si>
  <si>
    <t>Gantry - Systém CT</t>
  </si>
  <si>
    <t>Poznámka k položce:_x000D_
Gantry - Systém CT / Demontáž, přemístění a instalace CT přístroje Revolution EVO. Dodání speciálních instalalčních přípravků, nářadí, vozíku pro transport systému včetně dopravy. Mechanická deinstalace, stěhování a přeprava, mechanická instalace, kalibrace a zprovoznění. Zprovoznění injektoru a monitoru. Provedení ZDS (zkouška dlouhodobé stability), měření neužitečného a rozptýleného záření, a ochran v nových prostorách. Provedení výchozí elektrické revize systému Revolution EVO po instalaci. Materiál: nový napájecí kabel pro generátor (rozvaděč - generátor), kotvení, drobný instalační materiál. Ubytování techniků.</t>
  </si>
  <si>
    <t>Z801.02</t>
  </si>
  <si>
    <t>Stůl pacienta - Systém CT / Součást specifikace přesunu položky Z801.01</t>
  </si>
  <si>
    <t>Z801.03</t>
  </si>
  <si>
    <t>Generátor PDU - Systém CT / Součást specifikace přesunu položky Z801.01</t>
  </si>
  <si>
    <t>Z801.05</t>
  </si>
  <si>
    <t>Stropní závěs na injektor kontrastní látky a monitor</t>
  </si>
  <si>
    <t>Poznámka k položce:_x000D_
Stropní závěs na injektor kontrastní látky a monitor / Stropní závěsný systém s min. 2 klouby. Otočný sloupek 360° se dvěma různými závěsnými rameny. 1x prodlužovací rameno min. 75 cm v kombinaci s pružinovým ramenem min. 91 cm. 1x prodlužovací rameno min. 95 cm v kombinaci s pružinovým ramenem min. 91 cm. Nosnost: min. vybraného injektoru / min. 18kg . 1x držák injektoru. 1 x závěs pro jeden monitor do 27", VESA adaptér 75/100 mm.</t>
  </si>
  <si>
    <t>Z801.06</t>
  </si>
  <si>
    <t>Konzole operátorská k CT / Součást specifikace přesunu položky Z801.01</t>
  </si>
  <si>
    <t>Z801.07</t>
  </si>
  <si>
    <t>Pracovní pult k CT / Součást specifikace přesunu položky Z801.01</t>
  </si>
  <si>
    <t>Z801.08</t>
  </si>
  <si>
    <t>Ovladač injektoru / Součást specifikace přesunu položky Z801.01</t>
  </si>
  <si>
    <t>Z801.09</t>
  </si>
  <si>
    <t>Vyhodnocovací konzole k CT / Součást specifikace přesunu položky Z801.01</t>
  </si>
  <si>
    <t>Z801.10</t>
  </si>
  <si>
    <t>Skříň úložná k CT / Součást specifikace přesunu položky Z801.01</t>
  </si>
  <si>
    <t>Z801.11</t>
  </si>
  <si>
    <t>Injektor kontrastní látky na stropní závěs</t>
  </si>
  <si>
    <t>Poznámka k položce:_x000D_
Injektor kontrastní látky na stropní závěs / Injektor pro podávání kontrastní látky. Nastavení pouze jednou denně. Rychlá výměna pacienta. Koncept intuitivního řízení obsluhou. Optimalizované řízení kontrastních látek pomocí dvou připojovacích míst kontrastní látky. Provoz nevyžadující kabely. Automatické přepnutí z prázdné na plnou lahev. Uzavřený systém: přímé vstřikování z původní lahve. Automatické monitorování vzduchu na straně pacienta. Možnost přepnutí v případě dvou identických kontrastních látek. Kontrastní látka a NaCl jsou zobrazeny vizuálně v ml na injektoru a terminálu. Chybějící množství KL je automaticky dodáváno během aplikace NaCl. Manuální pauza, časově řízená pauza, časovač. Volba druhé kontrastní látky v případě dvou různých kontrastních látek. Ověření správné polohy kanyly u pacienta. Několik vyšetření u stejného pacienta bez nutnosti vyměnit spojovací hadičku. Citlivost detektoru vzduchu: min. 1ml na pacienta, rozlišuje vzduchové bubliny o objemu min 50 mikrol. Rozsah objemu: 1-400ml (bez KVO, velikost přírůstku 1 ml). Max odchylka objemu: 10-400 ml ±5%. Průtok: 0,1 až 10,0 ml/s (nastavitelný po přírůstcích 0,1 ml/s) Max. průtoková odchylka: průtok 0,1 ml/s při 20 ml ±5%, průtok 10 ml/s při 100 ml ±5% (Kanyla 20, NaCl). Max. objemová odchylka při první chybě: 10%. Max. průtoková odchylka při první chybě: 10%. Max. systémový tlak: 17 bar. Max. výchozí limit tlaku: 13,5 bar. Filtr roztoků: ISO 8536-4. Filtrační stupeň jemného filtru až 20 ±1 mikrom: 99%. Ohřívač kontrastní látky: max. teplota povrchu 87 °C, teplotní rozsah: 28 až 37 °C. Kontrastní látka (KL): 2 láhve nebo 2 vaky. Fyziologický roztok (NaCl): 1 láhev nebo 1 vak. Rozměry láhve: 50 až 500 ml u KL, 50 až 1000 ml u NaCl. Rozměry vaku: 50 až 1000 ml u NaCl.</t>
  </si>
  <si>
    <t>Z801.12</t>
  </si>
  <si>
    <t>Monitor CT na stropní závěs / Součást specifikace přesunu položky Z801.01</t>
  </si>
  <si>
    <t>Z803.01</t>
  </si>
  <si>
    <t>Vyšetřovací komplet</t>
  </si>
  <si>
    <t>Poznámka k položce:_x000D_
Vyšetřovací komplet - Stěna sklopná skiagraficko-skiaskopická vč. stolu - přímá digitalizace / Demontáž, přemístění a instalace DR skiaskopicko-skiagrafického systému GMM OPERA SOUND. Zapůjčení speciálního nářadí, vozíku pro transport systému včetně dopravy. Demontážní práce, naložení a přesun v rámci budovy, vyložení a instalace v nových prostorách budovy, zprovoznění, provedené BTK kontroly. Provedení výchozí elektrické revize systému OPERA SOUND po instalaci. Provedení ZDS (zkouška dlouhodobé stability), měření neužitečného a rozptýleného záření, a ochran v nových prostorách. Materiál: nový napájecí kabel pro generátor (rozvaděč - generátor), kotvení, drobný instalační materiál. Ubytování techniků.</t>
  </si>
  <si>
    <t>Z803.02</t>
  </si>
  <si>
    <t>Generátor - Stěna sklopná skiagraficko-skiaskopická / Součást specifikace přesunu položky Z803.01</t>
  </si>
  <si>
    <t>Z803.03</t>
  </si>
  <si>
    <t>Obrazový systém (skříň) - Stěna sklopná skiagraficko-skiaskopická / Součást specifikace přesunu položky Z803.01</t>
  </si>
  <si>
    <t>Z803.05</t>
  </si>
  <si>
    <t>Monitor na vozíku - Stěna sklopná skiagraficko-skiaskopická / Součást specifikace přesunu položky Z803.01</t>
  </si>
  <si>
    <t>Z803.06</t>
  </si>
  <si>
    <t>Konzole operátorská k RTG skiaskopii / Součást specifikace přesunu položky Z803.01</t>
  </si>
  <si>
    <t>Z804.01</t>
  </si>
  <si>
    <t>Stůl pacienta</t>
  </si>
  <si>
    <t>Poznámka k položce:_x000D_
Stůl pacienta - Systém skiagrafický, přímá digitalizace / Demontáž, přemístění a instalace skiagrafického systému GC70. Zapůjčení speciálního nářadí, vozíku pro transport systému včetně dopravy. Demontážní práce, naložení a přesun v rámci budovy, vyložení a instalace v nových prostorách budovy, zprovoznění, provedené BTK kontroly. Provedení výchozí elektrické revize systému GC70 po instalaci. Provedení ZDS (zkouška dlouhodobé stability), měření neužitečného a rozptýleného záření, a ochran v nových prostorách. Materiál: nový napájecí kabel pro generátor (rozvaděč - generátor), kotvení, drobný instalační materiál. Ubytování techniků.</t>
  </si>
  <si>
    <t>Z804.02</t>
  </si>
  <si>
    <t>Vertikální stativ (Vertigraf) - Systém skiagrafický, přímá digitalizace / Součást specifikace přesunu položky Z804.01</t>
  </si>
  <si>
    <t>Z804.03</t>
  </si>
  <si>
    <t>Generátor - Systém skiagrafický, přímá digitalizace / Součást specifikace přesunu položky Z804.01</t>
  </si>
  <si>
    <t>Z804.04</t>
  </si>
  <si>
    <t>Kolejnice podélné 5m - Systém skiagrafický, přímá digitalizace / Součást specifikace přesunu položky Z804.01</t>
  </si>
  <si>
    <t>Z804.05</t>
  </si>
  <si>
    <t>Kolejnice příčné 3m - Systém skiagrafický, přímá digitalizace / Součást specifikace přesunu položky Z804.01</t>
  </si>
  <si>
    <t>Z804.06</t>
  </si>
  <si>
    <t>Konzole operátorská k RTG skiagrafii / Součást specifikace přesunu položky Z804.01</t>
  </si>
  <si>
    <t>Z804.07</t>
  </si>
  <si>
    <t>CIB / Součást specifikace přesunu položky Z804.01</t>
  </si>
  <si>
    <t xml:space="preserve">VON - Vedlejší a ostatní náklady stavby </t>
  </si>
  <si>
    <t>VRN - VRN</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</si>
  <si>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</si>
  <si>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</si>
  <si>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</si>
  <si>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</si>
  <si>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</si>
  <si>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 xml:space="preserve">    VRN9 - Ostatní náklady</t>
  </si>
  <si>
    <t>VRN</t>
  </si>
  <si>
    <t>VRN1</t>
  </si>
  <si>
    <t>Průzkumné, geodetické a projektové práce</t>
  </si>
  <si>
    <t>012103000</t>
  </si>
  <si>
    <t>Geodetické práce před výstavbou</t>
  </si>
  <si>
    <t>1024</t>
  </si>
  <si>
    <t>-2067707973</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</si>
  <si>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</si>
  <si>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012203000</t>
  </si>
  <si>
    <t>Geodetické práce při provádění stavby</t>
  </si>
  <si>
    <t>-1095023732</t>
  </si>
  <si>
    <t>012303000</t>
  </si>
  <si>
    <t>Geodetické práce po výstavbě</t>
  </si>
  <si>
    <t>1575476027</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</si>
  <si>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</si>
  <si>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</si>
  <si>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a pro realizaci stavby</t>
  </si>
  <si>
    <t>-2079986778</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</si>
  <si>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 kamerový průzkum kanalizace apod. Před zahájení prací a po jejich ukončení provede zhotovitel stavby pasport objektů přilehlých staveništi a to zevnitř i z venku, aby byl doložen stávající stav před začátkem a po ukončení stavby. Pasport objektů bude předán objednateli při předání díla.)_x000D_
VEŠKERÉ FORMY A PŘEDÁNÍ SE ŘÍDÍ PODMÍNKAMI ZADÁVACÍ DOKUMENTACE STAVBY_x000D_
---------------------------------------------------------------------------------------------------------_x000D_
Součástí realizační dokumentace jsou především:_x000D_
● dokumentace RDS a VTD všech nosných konstrukcí včetně statického výpočtu a výkresů_x000D_
výztuží, detailů a přípojů u ocelových konstrukcí._x000D_
● kompletní dodavatelská výkresová dokumentace prefabrikátů._x000D_
● kotevní a montážní plán všech zavěšených podhledů. Součástí bude i vyznačení a řešení prvků,_x000D_
které jsou na obkladech umístěné, nebo jimy procházejí._x000D_
● kotevní a montážní plán konstrukce střechy a střešního pláště, včetně řešení prostupů._x000D_
● kompletní dodavatelská výkresová dokumentace všech zámečnických výrobků včetně řešení_x000D_
detailů, přípojů, kotvení atp. na navazující konstrukce._x000D_
● kompletní dodavatelská výkresová dokumentace truhlářských výrobků._x000D_
● kompletní dodavatelská výkresová dokumentace klempířských výrobků._x000D_
● kompletní dodavatelská výkresová dokumentace zámečnických výrobků včetně podrobného_x000D_
statického výpočtu nosných prvků._x000D_
● kompletní dodavatelská výkresová dokumentace ostatních výrobků OE._x000D_
● kompletní dodavatelská výkresová dokumentace dveří - jako kompletů včetně zárubní, kování,_x000D_
zámků atp., dodavatelská dokumentace bude obsahovat i řešení zabudování do stavby včetně_x000D_
detailů navazujících na okolní konstrukce. Součástí bude i vypracování systému generálního_x000D_
klíče dle požadavků investora._x000D_
● kompletní dodavatelská výkresová dokumentace prosklených příček - jako kompletů včetně_x000D_
řešení připojovacích spar, kotevních bodů, statiky kotvení a všech doplňků (SIL, SLP, pohony_x000D_
atd.)._x000D_
● kompletní dodavatelská výkresová dokumentace lehkých obvodových plášťů (LOP), včetně_x000D_
prohlášení o dodržení platných ČSN a požadovaných hodnot z PD. Dokumentace bude_x000D_
obsahovat i detaily kotvení a styků na navazující konstrukce._x000D_
● výkres rozmístění dilatací u podlahových konstrukcích. Výkres bude proveden v koordinaci s_x000D_
navrženým spárořezem._x000D_
● kompletní dodavatelská výkresová dokumentace opěrné stěny._x000D_
● kompletní dodavatelská výkresová dokumentace _ kompletní technika prostředí staveb + provozní a technologické soubory!! _x000D_
● kompletní dodavatelská výkresová dokumentace veškerých venkovních inženýrských objektů a zpevněných ploch včetně sanací podloží_x000D_
● kompletní dodavatelská výkresová dokumentace požárních ucpávek._x000D_
● vzorkovací kniha všech výrobků, nášlapných vrstev a fasádních a vnitřních obkladů před jejich_x000D_
nakoupením, vyrobením či objednáním._x000D_
● ostatní dodavatelská výkresová dokumentace výše neuvedená, ale předepsaná PD a TZ _x000D_
-------------------------------------------------------------------------------------------------------------_x000D_
(Náklady zhotovitele vzniklé s ohledu na "etapové provádění stavby" )</t>
  </si>
  <si>
    <t>013254000</t>
  </si>
  <si>
    <t>Dokumentace skutečného provedení stavby</t>
  </si>
  <si>
    <t>1913140398</t>
  </si>
  <si>
    <t>Poznámka k položce:_x000D_
VEŠKERÉ FORMY A PŘEDÁNÍ SE ŘÍDÍ PODMÍNKAMI ZADÁVACÍ DOKUMENTACE STAVBY_x000D_
-Dokumentace skutečného provedení stavby stavby a profesních částí včetně provozních řádů v požadovaném formátu dle SOD_x000D_
--------------------------------------------------------------------------------------------------------------------------------------------------------_x000D_
(Náklady zhotovitele vzniklé s ohledu na "etapové provádění stavby" )</t>
  </si>
  <si>
    <t>VRN2</t>
  </si>
  <si>
    <t>Příprava staveniště</t>
  </si>
  <si>
    <t>020001000</t>
  </si>
  <si>
    <t xml:space="preserve">Příprava staveniště </t>
  </si>
  <si>
    <t>1278561599</t>
  </si>
  <si>
    <t xml:space="preserve">Poznámka k položce:_x000D_
-Zřízení trvalé, dočasné deponie a mezideponie_x000D_
-zřízení příjezdů a přístupů na staveniště_x000D_
-úpravy staveniště z hlediska bezpečnosti a ochrany zdraví třetích osob, vč. nutných úprav pro osoby s omezenou schopností pohybu a orientace_x000D_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-------------------------------------------------------------------------------------------------------------------------_x000D_
V rámci přípravy staveniště bude dále provedeno (bude-li požadováno) : D+M _ založení (spodní stavba) staveništních jeřábů. _x000D_
</t>
  </si>
  <si>
    <t>VRN3</t>
  </si>
  <si>
    <t>030001000</t>
  </si>
  <si>
    <t xml:space="preserve">Zařízení staveniště </t>
  </si>
  <si>
    <t>273613646</t>
  </si>
  <si>
    <t>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---------------------------------------------------------------------------------------_x000D_
-Vybudování zařízení staveniště . 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(včetně požadavku investor dle ZOV) , zajištění péče o nepředané objekty a konstrukce stavby, jejich ošetřování a zimní opatření. Vybudování mobilního oplocení,přechodových a pojezdových lávek. Zajištění přechodného veřejného mobilního osvětlení. Včetně stěhování v průběhu výstavby. _x000D_
-Náklady na vybavení objektů zařízení staveniště, ostraha staveniště, náklady na energie spotřebované dodavatelem v rámci provozu zařízení staveniště, náklady na potřebný úklid v prostorách zařízení staveniště a stavby, náklady na nutnou údržbu a opravy na objektech zařízení staveniště a na přípojkách energií. Náklady spojené se zabezpečením a ochranou již zabudovaných konstrukcí. Náklady spojené s BOZP. Včetně stěhování staveniště v průběhu výstavby_x000D_
-----------------------------------------------------------------------------------------------------------------------------------------------------------------------------------------------_x000D_
(Náklady zhotovitele vzniklé s ohledu na "etapové provádění stavby" )</t>
  </si>
  <si>
    <t>039002000</t>
  </si>
  <si>
    <t>Zrušení zařízení staveniště</t>
  </si>
  <si>
    <t>2051190082</t>
  </si>
  <si>
    <t>Poznámka k položce:_x000D_
-náklady zhotovitele spojené s kompletní likvidací zařízení staveniště vč. uvedení všech dotčených ploch do bezvadného stavu_x000D_
--------------------------------------------------------------------------------------------------------------------------------------------------------_x000D_
(Odstranění objektů zařízení staveniště včetně přípojek energií a jejich odvoz. Položka zahrnuje i náklady na úpravu povrchů po odstranění zařízení staveniště a úklid ploch, na kterých bylo zařízení staveniště provozováno.)_x000D_
-----------------------------------------------------------------------------_x000D_
(Náklady zhotovitele vzniklé s ohledu na "etapové provádění stavby" )</t>
  </si>
  <si>
    <t>VRN4</t>
  </si>
  <si>
    <t>Inženýrská činnost</t>
  </si>
  <si>
    <t>043103000</t>
  </si>
  <si>
    <t>Zkoušky bez rozlišení</t>
  </si>
  <si>
    <t>1694085634</t>
  </si>
  <si>
    <t>Poznámka k položce:_x000D_
Provedení všech zkoušek a revizí předepsaných projektovou a zadávací dokumentací, platnými normami, návodů k obsluze - (neuvedených v jednotlivých soupisech prací) _x000D_
(včetně : pro objekt SO 02_V místech, kde bude prováděn násyp bude provedeny zkoušky vlhkosti, zrnitosti, meze plasticity, objemové hmotnosti pro stanovení míry zhutnění, zhutnitelnost, max. min. ulehlost, nivelační zkouška a zatěžovací zkouška deskou dle tab. 2 TKP kap. 4._x000D_
Dále budou prováděny zkoušky na zemní plání. Míra zhutnění, IBI a modul přetvárnosti dle tab. 3 TKP kap. 4. - budou provedeny min. 2 zkoušky modulu  přetvárnosti na zemní pláni a míra zhutnění v místě příjezdové komunikace do podzemních garáží a min. 6 zkoušek modulu přetvárnosti na zemní pláni a míry zhutnění v místech pojížděných a pochůzích zpevněných ploch.)_x000D_
-----------------------------------------------------------------------------_x000D_
(Náklady zhotovitele vzniklé s ohledu na "etapové provádění stavby" )</t>
  </si>
  <si>
    <t>045002000</t>
  </si>
  <si>
    <t xml:space="preserve">Kompletační a koordinační činnost </t>
  </si>
  <si>
    <t>687182458</t>
  </si>
  <si>
    <t>Poznámka k položce:_x000D_
-příprava předávací dokumentace dle ZD a podmínek povolení stavby _x000D_
-zajištění a vyřízení kladného kolaudačního souhlasu/rozhodnutí + uvedení kompletní stavby do provozu_x000D_
-ostatní kompletační činnost_x000D_
(Náklady zhotovitele vzniklé s ohledu na "etapové provádění stavby" )</t>
  </si>
  <si>
    <t>VRN7</t>
  </si>
  <si>
    <t>Provozní vlivy</t>
  </si>
  <si>
    <t>071103000</t>
  </si>
  <si>
    <t>Provoz investora</t>
  </si>
  <si>
    <t>1216657602</t>
  </si>
  <si>
    <t>Poznámka k položce:_x000D_
Náklady související se ztíženými podmínkami při provádění díla v závislosti na okolním provozu (pro práce prováděné za nepřerušeného nebo omezeného provozu v dotčených objektech nebo samotném areálu)_x000D_
(+ ochrana a zakrytí určených prvků a konstrukcí - ZABEZPEČENÍ PŘED POŠKOZENÍM STAVEBNÍ ČINNOSTÍ)_x000D_
(+ bezprašné oddělení staveniště od okolního provozu objednatele _ PO CELOU DOBU STAVBY _ po ukončení stavební činnosti bude demontováno)_x000D_
(Náklady zhotovitele vzniklé s ohledu na "etapové provádění stavby" )</t>
  </si>
  <si>
    <t>VRN9</t>
  </si>
  <si>
    <t>090001000</t>
  </si>
  <si>
    <t>-1641430759</t>
  </si>
  <si>
    <t>Poznámka k položce:_x000D_
V jednotkové ceně zahrnuty náklady :_x000D_
-------------------------------------------------_x000D_
-náklady zhotovitele spojené s ochranou všech dotčených, jinde nespecifikovaných, dřevin, stromů, porostů a vegetačních ploch při stavebních prací po celou dobu výstavby_x000D_
(Specifikace dle kompletních požadavků viz SO 002 a TZ :_x000D_
1.3.2 Ochrana dřevin na staveništi po dobu stavby (doporučený postup)_x000D_
Ochrana kořenové zóny dřevin či celých ploch jejich vymezením_x000D_
Ochrana stromů před mechanickým poškozením_x000D_
Ochrana kořenové zóny při navážce půdy_x000D_
Ochrana kořenového prostoru při hloubení výkopů) 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-Zabezpečení všech stávajících a nově zabudovaných konstrukcí dotčených stavbou proti poškození_x000D_
-Zajištění únikové cesty stávajícího objektu mimo prostory staveniště_x000D_
----------------------------------------------------------------------------_x000D_
Náklady zhotovitele vzniklé s ohledu na "etapové provádění stavby"    _x000D_
----------------------------------------------------------------------------_x000D_
-ostatní, jinde neuvedené, náklady potřebné k provedení a předání díla objednateli _ dle PD a TZ</t>
  </si>
  <si>
    <t>SEZNAM FIGUR</t>
  </si>
  <si>
    <t>Výměra</t>
  </si>
  <si>
    <t xml:space="preserve"> 1/ D.1/ SO 001</t>
  </si>
  <si>
    <t>Použití figury:</t>
  </si>
  <si>
    <t xml:space="preserve"> 1/ D.1/ SO-002</t>
  </si>
  <si>
    <t xml:space="preserve"> 2/ D.1/ SO 001_2</t>
  </si>
  <si>
    <t>&gt;&gt;  skryté sloupce  &lt;&lt;</t>
  </si>
  <si>
    <t>Zhotovitel:</t>
  </si>
  <si>
    <t>Zhotovitel</t>
  </si>
  <si>
    <t>VRN022</t>
  </si>
  <si>
    <t>Demontáž stávajících otopných těles, stávajících rozvodů vytápění a stávajících armatur, zaslepení stávajících rozvodů, vč. kontroly před demontáží, lokální přeložení stávajících rozvodů</t>
  </si>
  <si>
    <t>Poznámka k položce:_x000D_
vč. kontroly a zaměřením před montáží, v součinosti s objednatelem a dodavatelem stavební části
vč. materiálu na lokální přeložení a zaslepení
součástí položky není zaregulování neměněných částí otopné soustavy, bude řešeno při realizaci pavilonu urgentního příjmu
demontáž vč. ekologické likvidace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</si>
</sst>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
      <sz val="8"/>
      <name val="Arial CE"/>
      <family val="2"/>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0C0C0"/>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42" fillId="0" borderId="0" applyNumberFormat="0" applyFill="0" applyBorder="0" applyAlignment="0" applyProtection="0"/>
    <xf numFmtId="0" fontId="43" fillId="0" borderId="0"/>
  </cellStyleXfs>
  <cellXfs count="35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4"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5" fillId="0" borderId="12" xfId="0" applyNumberFormat="1" applyFont="1" applyBorder="1"/>
    <xf numFmtId="166" fontId="35" fillId="0" borderId="13" xfId="0" applyNumberFormat="1" applyFont="1" applyBorder="1"/>
    <xf numFmtId="4" fontId="36"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8" fillId="0" borderId="0" xfId="0" applyFont="1" applyAlignment="1">
      <alignment vertical="center" wrapText="1"/>
    </xf>
    <xf numFmtId="0" fontId="0" fillId="0" borderId="0" xfId="0" applyAlignment="1" applyProtection="1">
      <alignment vertical="center"/>
      <protection locked="0"/>
    </xf>
    <xf numFmtId="0" fontId="0" fillId="0" borderId="14"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9" fillId="0" borderId="22" xfId="0" applyFont="1" applyBorder="1" applyAlignment="1">
      <alignment horizontal="center" vertical="center"/>
    </xf>
    <xf numFmtId="49" fontId="39" fillId="0" borderId="22" xfId="0" applyNumberFormat="1" applyFont="1" applyBorder="1" applyAlignment="1">
      <alignment horizontal="left" vertical="center" wrapText="1"/>
    </xf>
    <xf numFmtId="0" fontId="39" fillId="0" borderId="22" xfId="0" applyFont="1" applyBorder="1" applyAlignment="1">
      <alignment horizontal="left" vertical="center" wrapText="1"/>
    </xf>
    <xf numFmtId="0" fontId="39" fillId="0" borderId="22" xfId="0" applyFont="1" applyBorder="1" applyAlignment="1">
      <alignment horizontal="center" vertical="center" wrapText="1"/>
    </xf>
    <xf numFmtId="167" fontId="39" fillId="0" borderId="22" xfId="0" applyNumberFormat="1" applyFont="1" applyBorder="1" applyAlignment="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Alignment="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167" fontId="23" fillId="2" borderId="22" xfId="0" applyNumberFormat="1" applyFont="1" applyFill="1" applyBorder="1" applyAlignment="1" applyProtection="1">
      <alignment vertical="center"/>
      <protection locked="0"/>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6"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4" fontId="28"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center"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right" vertical="center"/>
    </xf>
    <xf numFmtId="0" fontId="23" fillId="4" borderId="8" xfId="0" applyFont="1" applyFill="1" applyBorder="1" applyAlignment="1">
      <alignment horizontal="lef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3" fillId="0" borderId="0" xfId="2"/>
    <xf numFmtId="0" fontId="15" fillId="5" borderId="0" xfId="2" applyFont="1" applyFill="1" applyAlignment="1">
      <alignment horizontal="center" vertical="center"/>
    </xf>
    <xf numFmtId="0" fontId="43" fillId="0" borderId="0" xfId="2"/>
    <xf numFmtId="0" fontId="43" fillId="0" borderId="0" xfId="2" applyAlignment="1">
      <alignment horizontal="left" vertical="center"/>
    </xf>
    <xf numFmtId="0" fontId="43" fillId="0" borderId="1" xfId="2" applyBorder="1"/>
    <xf numFmtId="0" fontId="43" fillId="0" borderId="2" xfId="2" applyBorder="1"/>
    <xf numFmtId="0" fontId="43" fillId="0" borderId="3" xfId="2" applyBorder="1"/>
    <xf numFmtId="0" fontId="14" fillId="0" borderId="0" xfId="2" applyFont="1" applyAlignment="1">
      <alignment horizontal="left" vertical="center"/>
    </xf>
    <xf numFmtId="0" fontId="33" fillId="0" borderId="0" xfId="2" applyFont="1" applyAlignment="1">
      <alignment horizontal="left" vertical="center"/>
    </xf>
    <xf numFmtId="0" fontId="1" fillId="0" borderId="0" xfId="2" applyFont="1" applyAlignment="1">
      <alignment horizontal="left" vertical="center"/>
    </xf>
    <xf numFmtId="0" fontId="1" fillId="0" borderId="0" xfId="2" applyFont="1" applyAlignment="1">
      <alignment horizontal="left" vertical="center" wrapText="1"/>
    </xf>
    <xf numFmtId="0" fontId="1" fillId="0" borderId="0" xfId="2" applyFont="1" applyAlignment="1">
      <alignment horizontal="left" vertical="center"/>
    </xf>
    <xf numFmtId="0" fontId="43" fillId="0" borderId="3" xfId="2" applyBorder="1" applyAlignment="1">
      <alignment vertical="center"/>
    </xf>
    <xf numFmtId="0" fontId="43" fillId="0" borderId="0" xfId="2" applyAlignment="1">
      <alignment vertical="center"/>
    </xf>
    <xf numFmtId="0" fontId="22" fillId="0" borderId="0" xfId="2" applyFont="1" applyAlignment="1">
      <alignment horizontal="left" vertical="center"/>
    </xf>
    <xf numFmtId="0" fontId="43" fillId="0" borderId="0" xfId="2" applyAlignment="1">
      <alignment vertical="center"/>
    </xf>
    <xf numFmtId="0" fontId="3" fillId="0" borderId="0" xfId="2" applyFont="1" applyAlignment="1">
      <alignment horizontal="left" vertical="center" wrapText="1"/>
    </xf>
    <xf numFmtId="0" fontId="2" fillId="0" borderId="0" xfId="2" applyFont="1" applyAlignment="1">
      <alignment horizontal="left" vertical="center"/>
    </xf>
    <xf numFmtId="165" fontId="2" fillId="0" borderId="0" xfId="2" applyNumberFormat="1" applyFont="1" applyAlignment="1">
      <alignment horizontal="left" vertical="center"/>
    </xf>
    <xf numFmtId="0" fontId="2" fillId="0" borderId="0" xfId="2" applyFont="1" applyAlignment="1">
      <alignment horizontal="left" vertical="center"/>
    </xf>
    <xf numFmtId="0" fontId="43" fillId="0" borderId="3" xfId="2" applyBorder="1" applyAlignment="1">
      <alignment vertical="center" wrapText="1"/>
    </xf>
    <xf numFmtId="0" fontId="43" fillId="0" borderId="0" xfId="2" applyAlignment="1">
      <alignment vertical="center" wrapText="1"/>
    </xf>
    <xf numFmtId="0" fontId="2" fillId="0" borderId="0" xfId="2" applyFont="1" applyAlignment="1">
      <alignment horizontal="left" vertical="center" wrapText="1"/>
    </xf>
    <xf numFmtId="0" fontId="43" fillId="0" borderId="12" xfId="2" applyBorder="1" applyAlignment="1">
      <alignment vertical="center"/>
    </xf>
    <xf numFmtId="0" fontId="18" fillId="0" borderId="0" xfId="2" applyFont="1" applyAlignment="1">
      <alignment horizontal="left" vertical="center"/>
    </xf>
    <xf numFmtId="4" fontId="25" fillId="0" borderId="0" xfId="2" applyNumberFormat="1" applyFont="1" applyAlignment="1">
      <alignment vertical="center"/>
    </xf>
    <xf numFmtId="0" fontId="1" fillId="0" borderId="0" xfId="2" applyFont="1" applyAlignment="1">
      <alignment horizontal="right" vertical="center"/>
    </xf>
    <xf numFmtId="0" fontId="22" fillId="0" borderId="0" xfId="2" applyFont="1" applyAlignment="1">
      <alignment horizontal="left" vertical="center"/>
    </xf>
    <xf numFmtId="4" fontId="1" fillId="0" borderId="0" xfId="2" applyNumberFormat="1" applyFont="1" applyAlignment="1">
      <alignment vertical="center"/>
    </xf>
    <xf numFmtId="164" fontId="1" fillId="0" borderId="0" xfId="2" applyNumberFormat="1" applyFont="1" applyAlignment="1">
      <alignment horizontal="right" vertical="center"/>
    </xf>
    <xf numFmtId="0" fontId="43" fillId="4" borderId="0" xfId="2" applyFill="1" applyAlignment="1">
      <alignment vertical="center"/>
    </xf>
    <xf numFmtId="0" fontId="4" fillId="4" borderId="6" xfId="2" applyFont="1" applyFill="1" applyBorder="1" applyAlignment="1">
      <alignment horizontal="left" vertical="center"/>
    </xf>
    <xf numFmtId="0" fontId="43" fillId="4" borderId="7" xfId="2" applyFill="1" applyBorder="1" applyAlignment="1">
      <alignment vertical="center"/>
    </xf>
    <xf numFmtId="0" fontId="4" fillId="4" borderId="7" xfId="2" applyFont="1" applyFill="1" applyBorder="1" applyAlignment="1">
      <alignment horizontal="right" vertical="center"/>
    </xf>
    <xf numFmtId="0" fontId="4" fillId="4" borderId="7" xfId="2" applyFont="1" applyFill="1" applyBorder="1" applyAlignment="1">
      <alignment horizontal="center" vertical="center"/>
    </xf>
    <xf numFmtId="4" fontId="4" fillId="4" borderId="7" xfId="2" applyNumberFormat="1" applyFont="1" applyFill="1" applyBorder="1" applyAlignment="1">
      <alignment vertical="center"/>
    </xf>
    <xf numFmtId="0" fontId="43" fillId="4" borderId="8" xfId="2" applyFill="1" applyBorder="1" applyAlignment="1">
      <alignment vertical="center"/>
    </xf>
    <xf numFmtId="0" fontId="20" fillId="0" borderId="4" xfId="2" applyFont="1" applyBorder="1" applyAlignment="1">
      <alignment horizontal="left" vertical="center"/>
    </xf>
    <xf numFmtId="0" fontId="43" fillId="0" borderId="4" xfId="2" applyBorder="1" applyAlignment="1">
      <alignment vertical="center"/>
    </xf>
    <xf numFmtId="0" fontId="1" fillId="0" borderId="5" xfId="2" applyFont="1" applyBorder="1" applyAlignment="1">
      <alignment horizontal="left" vertical="center"/>
    </xf>
    <xf numFmtId="0" fontId="43" fillId="0" borderId="5" xfId="2" applyBorder="1" applyAlignment="1">
      <alignment vertical="center"/>
    </xf>
    <xf numFmtId="0" fontId="1" fillId="0" borderId="5" xfId="2" applyFont="1" applyBorder="1" applyAlignment="1">
      <alignment horizontal="center" vertical="center"/>
    </xf>
    <xf numFmtId="0" fontId="1" fillId="0" borderId="5" xfId="2" applyFont="1" applyBorder="1" applyAlignment="1">
      <alignment horizontal="right" vertical="center"/>
    </xf>
    <xf numFmtId="0" fontId="43" fillId="0" borderId="9" xfId="2" applyBorder="1" applyAlignment="1">
      <alignment vertical="center"/>
    </xf>
    <xf numFmtId="0" fontId="43" fillId="0" borderId="10" xfId="2" applyBorder="1" applyAlignment="1">
      <alignment vertical="center"/>
    </xf>
    <xf numFmtId="0" fontId="43" fillId="0" borderId="1" xfId="2" applyBorder="1" applyAlignment="1">
      <alignment vertical="center"/>
    </xf>
    <xf numFmtId="0" fontId="43" fillId="0" borderId="2" xfId="2" applyBorder="1" applyAlignment="1">
      <alignment vertical="center"/>
    </xf>
    <xf numFmtId="0" fontId="2" fillId="0" borderId="0" xfId="2" applyFont="1" applyAlignment="1">
      <alignment horizontal="left" vertical="center" wrapText="1"/>
    </xf>
    <xf numFmtId="0" fontId="23" fillId="4" borderId="0" xfId="2" applyFont="1" applyFill="1" applyAlignment="1">
      <alignment horizontal="left" vertical="center"/>
    </xf>
    <xf numFmtId="0" fontId="23" fillId="4" borderId="0" xfId="2" applyFont="1" applyFill="1" applyAlignment="1">
      <alignment horizontal="right" vertical="center"/>
    </xf>
    <xf numFmtId="0" fontId="34" fillId="0" borderId="0" xfId="2" applyFont="1" applyAlignment="1">
      <alignment horizontal="left" vertical="center"/>
    </xf>
    <xf numFmtId="0" fontId="6" fillId="0" borderId="3" xfId="2" applyFont="1" applyBorder="1" applyAlignment="1">
      <alignment vertical="center"/>
    </xf>
    <xf numFmtId="0" fontId="6" fillId="0" borderId="0" xfId="2" applyFont="1" applyAlignment="1">
      <alignment vertical="center"/>
    </xf>
    <xf numFmtId="0" fontId="6" fillId="0" borderId="20" xfId="2" applyFont="1" applyBorder="1" applyAlignment="1">
      <alignment horizontal="left" vertical="center"/>
    </xf>
    <xf numFmtId="0" fontId="6" fillId="0" borderId="20" xfId="2" applyFont="1" applyBorder="1" applyAlignment="1">
      <alignment vertical="center"/>
    </xf>
    <xf numFmtId="4" fontId="6" fillId="0" borderId="20" xfId="2" applyNumberFormat="1" applyFont="1" applyBorder="1" applyAlignment="1">
      <alignment vertical="center"/>
    </xf>
    <xf numFmtId="0" fontId="43" fillId="0" borderId="3" xfId="2" applyBorder="1" applyAlignment="1">
      <alignment horizontal="center" vertical="center" wrapText="1"/>
    </xf>
    <xf numFmtId="0" fontId="23" fillId="4" borderId="16" xfId="2" applyFont="1" applyFill="1" applyBorder="1" applyAlignment="1">
      <alignment horizontal="center" vertical="center" wrapText="1"/>
    </xf>
    <xf numFmtId="0" fontId="23" fillId="4" borderId="17" xfId="2" applyFont="1" applyFill="1" applyBorder="1" applyAlignment="1">
      <alignment horizontal="center" vertical="center" wrapText="1"/>
    </xf>
    <xf numFmtId="0" fontId="23" fillId="4" borderId="18" xfId="2" applyFont="1" applyFill="1" applyBorder="1" applyAlignment="1">
      <alignment horizontal="center" vertical="center" wrapText="1"/>
    </xf>
    <xf numFmtId="0" fontId="24" fillId="0" borderId="16"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8" xfId="2" applyFont="1" applyBorder="1" applyAlignment="1">
      <alignment horizontal="center" vertical="center" wrapText="1"/>
    </xf>
    <xf numFmtId="0" fontId="43" fillId="0" borderId="0" xfId="2" applyAlignment="1">
      <alignment horizontal="center" vertical="center" wrapText="1"/>
    </xf>
    <xf numFmtId="0" fontId="25" fillId="0" borderId="0" xfId="2" applyFont="1" applyAlignment="1">
      <alignment horizontal="left" vertical="center"/>
    </xf>
    <xf numFmtId="4" fontId="25" fillId="0" borderId="0" xfId="2" applyNumberFormat="1" applyFont="1"/>
    <xf numFmtId="0" fontId="43" fillId="0" borderId="11" xfId="2" applyBorder="1" applyAlignment="1">
      <alignment vertical="center"/>
    </xf>
    <xf numFmtId="166" fontId="35" fillId="0" borderId="12" xfId="2" applyNumberFormat="1" applyFont="1" applyBorder="1"/>
    <xf numFmtId="166" fontId="35" fillId="0" borderId="13" xfId="2" applyNumberFormat="1" applyFont="1" applyBorder="1"/>
    <xf numFmtId="4" fontId="36" fillId="0" borderId="0" xfId="2" applyNumberFormat="1" applyFont="1" applyAlignment="1">
      <alignment vertical="center"/>
    </xf>
    <xf numFmtId="0" fontId="8" fillId="0" borderId="3" xfId="2" applyFont="1" applyBorder="1"/>
    <xf numFmtId="0" fontId="8" fillId="0" borderId="0" xfId="2" applyFont="1"/>
    <xf numFmtId="0" fontId="8" fillId="0" borderId="0" xfId="2" applyFont="1" applyAlignment="1">
      <alignment horizontal="left"/>
    </xf>
    <xf numFmtId="0" fontId="6" fillId="0" borderId="0" xfId="2" applyFont="1" applyAlignment="1">
      <alignment horizontal="left"/>
    </xf>
    <xf numFmtId="4" fontId="6" fillId="0" borderId="0" xfId="2" applyNumberFormat="1" applyFont="1"/>
    <xf numFmtId="0" fontId="8" fillId="0" borderId="14" xfId="2" applyFont="1" applyBorder="1"/>
    <xf numFmtId="166" fontId="8" fillId="0" borderId="0" xfId="2" applyNumberFormat="1" applyFont="1"/>
    <xf numFmtId="166" fontId="8" fillId="0" borderId="15" xfId="2" applyNumberFormat="1" applyFont="1" applyBorder="1"/>
    <xf numFmtId="0" fontId="8" fillId="0" borderId="0" xfId="2" applyFont="1" applyAlignment="1">
      <alignment horizontal="center"/>
    </xf>
    <xf numFmtId="4" fontId="8" fillId="0" borderId="0" xfId="2" applyNumberFormat="1" applyFont="1" applyAlignment="1">
      <alignment vertical="center"/>
    </xf>
    <xf numFmtId="0" fontId="43" fillId="0" borderId="3" xfId="2" applyBorder="1" applyAlignment="1" applyProtection="1">
      <alignment vertical="center"/>
      <protection locked="0"/>
    </xf>
    <xf numFmtId="0" fontId="23" fillId="0" borderId="22" xfId="2" applyFont="1" applyBorder="1" applyAlignment="1" applyProtection="1">
      <alignment horizontal="center" vertical="center"/>
      <protection locked="0"/>
    </xf>
    <xf numFmtId="49" fontId="23" fillId="0" borderId="22" xfId="2" applyNumberFormat="1" applyFont="1" applyBorder="1" applyAlignment="1" applyProtection="1">
      <alignment horizontal="left" vertical="center" wrapText="1"/>
      <protection locked="0"/>
    </xf>
    <xf numFmtId="0" fontId="23" fillId="0" borderId="22" xfId="2" applyFont="1" applyBorder="1" applyAlignment="1" applyProtection="1">
      <alignment horizontal="left" vertical="center" wrapText="1"/>
      <protection locked="0"/>
    </xf>
    <xf numFmtId="0" fontId="23" fillId="0" borderId="22" xfId="2" applyFont="1" applyBorder="1" applyAlignment="1" applyProtection="1">
      <alignment horizontal="center" vertical="center" wrapText="1"/>
      <protection locked="0"/>
    </xf>
    <xf numFmtId="167" fontId="23" fillId="0" borderId="22" xfId="2" applyNumberFormat="1" applyFont="1" applyBorder="1" applyAlignment="1" applyProtection="1">
      <alignment vertical="center"/>
      <protection locked="0"/>
    </xf>
    <xf numFmtId="4" fontId="23" fillId="0" borderId="22" xfId="2" applyNumberFormat="1" applyFont="1" applyBorder="1" applyAlignment="1" applyProtection="1">
      <alignment vertical="center"/>
      <protection locked="0"/>
    </xf>
    <xf numFmtId="0" fontId="24" fillId="0" borderId="14" xfId="2" applyFont="1" applyBorder="1" applyAlignment="1">
      <alignment horizontal="left" vertical="center"/>
    </xf>
    <xf numFmtId="0" fontId="24" fillId="0" borderId="0" xfId="2" applyFont="1" applyAlignment="1">
      <alignment horizontal="center" vertical="center"/>
    </xf>
    <xf numFmtId="166" fontId="24" fillId="0" borderId="0" xfId="2" applyNumberFormat="1" applyFont="1" applyAlignment="1">
      <alignment vertical="center"/>
    </xf>
    <xf numFmtId="166" fontId="24" fillId="0" borderId="15" xfId="2" applyNumberFormat="1" applyFont="1" applyBorder="1" applyAlignment="1">
      <alignment vertical="center"/>
    </xf>
    <xf numFmtId="0" fontId="23" fillId="0" borderId="0" xfId="2" applyFont="1" applyAlignment="1">
      <alignment horizontal="left" vertical="center"/>
    </xf>
    <xf numFmtId="4" fontId="43" fillId="0" borderId="0" xfId="2" applyNumberFormat="1" applyAlignment="1">
      <alignment vertical="center"/>
    </xf>
    <xf numFmtId="0" fontId="37" fillId="0" borderId="0" xfId="2" applyFont="1" applyAlignment="1">
      <alignment horizontal="left" vertical="center"/>
    </xf>
    <xf numFmtId="0" fontId="38" fillId="0" borderId="0" xfId="2" applyFont="1" applyAlignment="1">
      <alignment vertical="center" wrapText="1"/>
    </xf>
    <xf numFmtId="0" fontId="43" fillId="0" borderId="14" xfId="2" applyBorder="1" applyAlignment="1">
      <alignment vertical="center"/>
    </xf>
    <xf numFmtId="0" fontId="43" fillId="0" borderId="15" xfId="2" applyBorder="1" applyAlignment="1">
      <alignment vertical="center"/>
    </xf>
    <xf numFmtId="0" fontId="8" fillId="0" borderId="19" xfId="2" applyFont="1" applyBorder="1"/>
    <xf numFmtId="0" fontId="8" fillId="0" borderId="20" xfId="2" applyFont="1" applyBorder="1"/>
    <xf numFmtId="166" fontId="8" fillId="0" borderId="20" xfId="2" applyNumberFormat="1" applyFont="1" applyBorder="1"/>
    <xf numFmtId="166" fontId="8" fillId="0" borderId="21" xfId="2" applyNumberFormat="1" applyFont="1" applyBorder="1"/>
  </cellXfs>
  <cellStyles count="3">
    <cellStyle name="Hypertextový odkaz" xfId="1" builtinId="8"/>
    <cellStyle name="Normální" xfId="0" builtinId="0" customBuiltin="1"/>
    <cellStyle name="Normální 2" xfId="2" xr:uid="{C0E4CD4A-E71D-4E5F-83F0-AE2235A9553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3257246F-E267-4442-8CBD-5A9977C51AE5}"/>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3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4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Zak&#225;zky%202022\22013%20Nemocnice%20Hodon&#237;n\08_Expedice%20dokumentace\Fin&#225;ln&#237;%20expedice%20DPS\Rozpo&#269;et%20a%20v&#253;kaz%20v&#253;m&#283;r\N22-119_exp21%20-%20HODON&#205;N%20NEMOCNICE%20&#8211;%20V&#221;STAVBA%20PAVILONU%20MAGNETICK&#201;%20REZON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01 - Příprava území"/>
      <sheetName val="SO-002 - Kácení dřevin a ..."/>
      <sheetName val="D.1.1 - Architektonicko-s..."/>
      <sheetName val="D.1.2 - Stavebně-konstruk..."/>
      <sheetName val="D.1.3 - Požárně bezpečnos..."/>
      <sheetName val="D.1.4.1 - Zdravotně techn..."/>
      <sheetName val="D.1.4.2 - Vzduchotechnika "/>
      <sheetName val="D.1.4.3 - Vytápění"/>
      <sheetName val="D.1.4.4 - Měření a regulace "/>
      <sheetName val="01 - LPS - Uzemnění, hrom..."/>
      <sheetName val="02 - KT - Kabelové trasy"/>
      <sheetName val="03 - SP - Silnoproudé ins..."/>
      <sheetName val="04 - SV - Svítidla"/>
      <sheetName val="05 - Rozvaděč RH"/>
      <sheetName val="06 - Rozvaděč RMS01"/>
      <sheetName val="07 - Rozvaděč RMS03"/>
      <sheetName val="01 - EPS_Elektrická požár..."/>
      <sheetName val="02 - NZS_Nouzový zvukový ..."/>
      <sheetName val="03 - CCTV_Kamerový systém"/>
      <sheetName val="04 - PZTS_Poplachový zabe..."/>
      <sheetName val="05 - EKV+VDT_Elektronická..."/>
      <sheetName val="06 - SK_Strukturovaná kab..."/>
      <sheetName val="07 - STA_Společná televiz..."/>
      <sheetName val="08 - JČ_Jednotný čas"/>
      <sheetName val="09 - KT_Kabelové trasy sl..."/>
      <sheetName val="10 - Ostatní náklady "/>
      <sheetName val="D.1.4.7 - Mediciální plyny"/>
      <sheetName val="D.1.4.8 - Vnitřní plynoin..."/>
      <sheetName val="SO 02 - Komunikace a zpev..."/>
      <sheetName val="IO 001 - Přeložka plynovo..."/>
      <sheetName val="01 - KT - Kabelové trasy"/>
      <sheetName val="02 - LPS - Uzemnění, hrom..."/>
      <sheetName val="03 - SV - Svítidla"/>
      <sheetName val="04 - Ostatní náklady "/>
      <sheetName val="01 - KT - Kabelové trasy_01"/>
      <sheetName val="02 - Ostatní náklady "/>
      <sheetName val="IO 01 - Prodloužení dešťo..."/>
      <sheetName val="IO 02 - Prodloužení areál..."/>
      <sheetName val="IO 03 - Přípojka vodovodu"/>
      <sheetName val="IO 04 - Přeložení areálov..."/>
      <sheetName val="01 - KT - Kabelové trasy_02"/>
      <sheetName val="02 - Ostatní náklady _01"/>
      <sheetName val="IO 06 - Areálový vodovod"/>
      <sheetName val="SO 001_2 - Příprava území"/>
      <sheetName val="D.1.1 - Architektonicko-s..._01"/>
      <sheetName val="D.1.4.2 - Vzduchotechnika _01"/>
      <sheetName val="D.1.4.1 - Zdravotně techn..._01"/>
      <sheetName val="D.1.4.3 - Vytápění_01"/>
      <sheetName val="D.1.4.4 - Měření a regulace"/>
      <sheetName val="01 - KT - Kabelové trasy_03"/>
      <sheetName val="02 - SP - Silnoproudé ins..."/>
      <sheetName val="03 - SV - Svítidla_01"/>
      <sheetName val="04 - Rozvaděč RMS02"/>
      <sheetName val="05 - Rozvaděč RMS21"/>
      <sheetName val="01 - EPS_Elektrická požár..._01"/>
      <sheetName val="02 - NZS_Nouzový zvukový ..._01"/>
      <sheetName val="03 - CCTV_Kamerový systém_01"/>
      <sheetName val="04 - PZTS_Poplachový zabe..._01"/>
      <sheetName val="05 - EKV+VDT_Elektronická..._01"/>
      <sheetName val="06 - SK_Strukturovaná kab..._01"/>
      <sheetName val="07 - STA_Společná televiz..._01"/>
      <sheetName val="08 - JČ_Jednotný čas_01"/>
      <sheetName val="09 - KT_Kabelové trasy sl..._01"/>
      <sheetName val="10 - Ostatní náklady _01"/>
      <sheetName val="D.1.4.7 - Mediciální plyny_01"/>
      <sheetName val="SO 02 - Komunikace a zpev..._01"/>
      <sheetName val="D.2.1 - Zdravotnická tech..."/>
      <sheetName val="VON - Vedlejší a ostatní ..."/>
      <sheetName val="Seznam figur"/>
    </sheetNames>
    <sheetDataSet>
      <sheetData sheetId="0">
        <row r="6">
          <cell r="K6" t="str">
            <v>HODONÍN NEMOCNICE – VÝSTAVBA PAVILONU MAGNETICKÉ REZONANCE</v>
          </cell>
        </row>
        <row r="8">
          <cell r="AN8" t="str">
            <v>2. 12. 2022</v>
          </cell>
        </row>
        <row r="10">
          <cell r="AN10" t="str">
            <v/>
          </cell>
        </row>
        <row r="11">
          <cell r="E11" t="str">
            <v>NEMOCNICE TGM HODONÍN, p.o.</v>
          </cell>
          <cell r="AN11" t="str">
            <v/>
          </cell>
        </row>
        <row r="13">
          <cell r="AN13" t="str">
            <v/>
          </cell>
        </row>
        <row r="14">
          <cell r="E14" t="str">
            <v>Na základě výběrového řízení</v>
          </cell>
          <cell r="AN14" t="str">
            <v/>
          </cell>
        </row>
        <row r="16">
          <cell r="AN16" t="str">
            <v/>
          </cell>
        </row>
        <row r="17">
          <cell r="E17" t="str">
            <v>KANIA a.s.</v>
          </cell>
          <cell r="AN17" t="str">
            <v/>
          </cell>
        </row>
        <row r="19">
          <cell r="AN19" t="str">
            <v/>
          </cell>
        </row>
        <row r="20">
          <cell r="E20" t="str">
            <v xml:space="preserve"> </v>
          </cell>
          <cell r="AN2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81"/>
  <sheetViews>
    <sheetView showGridLines="0" topLeftCell="A91" workbookViewId="0">
      <selection activeCell="A106" sqref="A106"/>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5"/>
      <c r="AS2" s="215"/>
      <c r="AT2" s="215"/>
      <c r="AU2" s="215"/>
      <c r="AV2" s="215"/>
      <c r="AW2" s="215"/>
      <c r="AX2" s="215"/>
      <c r="AY2" s="215"/>
      <c r="AZ2" s="215"/>
      <c r="BA2" s="215"/>
      <c r="BB2" s="215"/>
      <c r="BC2" s="215"/>
      <c r="BD2" s="215"/>
      <c r="BE2" s="215"/>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4" t="s">
        <v>14</v>
      </c>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R5" s="20"/>
      <c r="BE5" s="211" t="s">
        <v>15</v>
      </c>
      <c r="BS5" s="17" t="s">
        <v>6</v>
      </c>
    </row>
    <row r="6" spans="1:74" ht="36.950000000000003" customHeight="1">
      <c r="B6" s="20"/>
      <c r="D6" s="26" t="s">
        <v>16</v>
      </c>
      <c r="K6" s="216" t="s">
        <v>17</v>
      </c>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R6" s="20"/>
      <c r="BE6" s="212"/>
      <c r="BS6" s="17" t="s">
        <v>6</v>
      </c>
    </row>
    <row r="7" spans="1:74" ht="12" customHeight="1">
      <c r="B7" s="20"/>
      <c r="D7" s="27" t="s">
        <v>18</v>
      </c>
      <c r="K7" s="25" t="s">
        <v>19</v>
      </c>
      <c r="AK7" s="27" t="s">
        <v>20</v>
      </c>
      <c r="AN7" s="25" t="s">
        <v>21</v>
      </c>
      <c r="AR7" s="20"/>
      <c r="BE7" s="212"/>
      <c r="BS7" s="17" t="s">
        <v>6</v>
      </c>
    </row>
    <row r="8" spans="1:74" ht="12" customHeight="1">
      <c r="B8" s="20"/>
      <c r="D8" s="27" t="s">
        <v>22</v>
      </c>
      <c r="K8" s="25" t="s">
        <v>23</v>
      </c>
      <c r="AK8" s="27" t="s">
        <v>24</v>
      </c>
      <c r="AN8" s="28" t="s">
        <v>25</v>
      </c>
      <c r="AR8" s="20"/>
      <c r="BE8" s="212"/>
      <c r="BS8" s="17" t="s">
        <v>6</v>
      </c>
    </row>
    <row r="9" spans="1:74" ht="29.25" customHeight="1">
      <c r="B9" s="20"/>
      <c r="D9" s="24" t="s">
        <v>26</v>
      </c>
      <c r="K9" s="29" t="s">
        <v>27</v>
      </c>
      <c r="AK9" s="24" t="s">
        <v>28</v>
      </c>
      <c r="AN9" s="29" t="s">
        <v>29</v>
      </c>
      <c r="AR9" s="20"/>
      <c r="BE9" s="212"/>
      <c r="BS9" s="17" t="s">
        <v>6</v>
      </c>
    </row>
    <row r="10" spans="1:74" ht="12" customHeight="1">
      <c r="B10" s="20"/>
      <c r="D10" s="27" t="s">
        <v>30</v>
      </c>
      <c r="AK10" s="27" t="s">
        <v>31</v>
      </c>
      <c r="AN10" s="25" t="s">
        <v>1</v>
      </c>
      <c r="AR10" s="20"/>
      <c r="BE10" s="212"/>
      <c r="BS10" s="17" t="s">
        <v>6</v>
      </c>
    </row>
    <row r="11" spans="1:74" ht="18.399999999999999" customHeight="1">
      <c r="B11" s="20"/>
      <c r="E11" s="25" t="s">
        <v>32</v>
      </c>
      <c r="AK11" s="27" t="s">
        <v>33</v>
      </c>
      <c r="AN11" s="25" t="s">
        <v>1</v>
      </c>
      <c r="AR11" s="20"/>
      <c r="BE11" s="212"/>
      <c r="BS11" s="17" t="s">
        <v>6</v>
      </c>
    </row>
    <row r="12" spans="1:74" ht="6.95" customHeight="1">
      <c r="B12" s="20"/>
      <c r="AR12" s="20"/>
      <c r="BE12" s="212"/>
      <c r="BS12" s="17" t="s">
        <v>6</v>
      </c>
    </row>
    <row r="13" spans="1:74" ht="12" customHeight="1">
      <c r="B13" s="20"/>
      <c r="D13" s="27" t="s">
        <v>34</v>
      </c>
      <c r="AK13" s="27" t="s">
        <v>31</v>
      </c>
      <c r="AN13" s="30" t="s">
        <v>35</v>
      </c>
      <c r="AR13" s="20"/>
      <c r="BE13" s="212"/>
      <c r="BS13" s="17" t="s">
        <v>6</v>
      </c>
    </row>
    <row r="14" spans="1:74" ht="12.75">
      <c r="B14" s="20"/>
      <c r="E14" s="217" t="s">
        <v>35</v>
      </c>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7" t="s">
        <v>33</v>
      </c>
      <c r="AN14" s="30" t="s">
        <v>35</v>
      </c>
      <c r="AR14" s="20"/>
      <c r="BE14" s="212"/>
      <c r="BS14" s="17" t="s">
        <v>6</v>
      </c>
    </row>
    <row r="15" spans="1:74" ht="6.95" customHeight="1">
      <c r="B15" s="20"/>
      <c r="AR15" s="20"/>
      <c r="BE15" s="212"/>
      <c r="BS15" s="17" t="s">
        <v>4</v>
      </c>
    </row>
    <row r="16" spans="1:74" ht="12" customHeight="1">
      <c r="B16" s="20"/>
      <c r="D16" s="27" t="s">
        <v>36</v>
      </c>
      <c r="AK16" s="27" t="s">
        <v>31</v>
      </c>
      <c r="AN16" s="25" t="s">
        <v>1</v>
      </c>
      <c r="AR16" s="20"/>
      <c r="BE16" s="212"/>
      <c r="BS16" s="17" t="s">
        <v>4</v>
      </c>
    </row>
    <row r="17" spans="2:71" ht="18.399999999999999" customHeight="1">
      <c r="B17" s="20"/>
      <c r="E17" s="25" t="s">
        <v>37</v>
      </c>
      <c r="AK17" s="27" t="s">
        <v>33</v>
      </c>
      <c r="AN17" s="25" t="s">
        <v>1</v>
      </c>
      <c r="AR17" s="20"/>
      <c r="BE17" s="212"/>
      <c r="BS17" s="17" t="s">
        <v>38</v>
      </c>
    </row>
    <row r="18" spans="2:71" ht="6.95" customHeight="1">
      <c r="B18" s="20"/>
      <c r="AR18" s="20"/>
      <c r="BE18" s="212"/>
      <c r="BS18" s="17" t="s">
        <v>6</v>
      </c>
    </row>
    <row r="19" spans="2:71" ht="12" customHeight="1">
      <c r="B19" s="20"/>
      <c r="D19" s="27" t="s">
        <v>39</v>
      </c>
      <c r="AK19" s="27" t="s">
        <v>31</v>
      </c>
      <c r="AN19" s="25" t="s">
        <v>1</v>
      </c>
      <c r="AR19" s="20"/>
      <c r="BE19" s="212"/>
      <c r="BS19" s="17" t="s">
        <v>6</v>
      </c>
    </row>
    <row r="20" spans="2:71" ht="18.399999999999999" customHeight="1">
      <c r="B20" s="20"/>
      <c r="E20" s="25" t="s">
        <v>23</v>
      </c>
      <c r="AK20" s="27" t="s">
        <v>33</v>
      </c>
      <c r="AN20" s="25" t="s">
        <v>1</v>
      </c>
      <c r="AR20" s="20"/>
      <c r="BE20" s="212"/>
      <c r="BS20" s="17" t="s">
        <v>38</v>
      </c>
    </row>
    <row r="21" spans="2:71" ht="6.95" customHeight="1">
      <c r="B21" s="20"/>
      <c r="AR21" s="20"/>
      <c r="BE21" s="212"/>
    </row>
    <row r="22" spans="2:71" ht="12" customHeight="1">
      <c r="B22" s="20"/>
      <c r="D22" s="27" t="s">
        <v>40</v>
      </c>
      <c r="AR22" s="20"/>
      <c r="BE22" s="212"/>
    </row>
    <row r="23" spans="2:71" ht="143.25" customHeight="1">
      <c r="B23" s="20"/>
      <c r="E23" s="219" t="s">
        <v>41</v>
      </c>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R23" s="20"/>
      <c r="BE23" s="212"/>
    </row>
    <row r="24" spans="2:71" ht="6.95" customHeight="1">
      <c r="B24" s="20"/>
      <c r="AR24" s="20"/>
      <c r="BE24" s="212"/>
    </row>
    <row r="25" spans="2:71" ht="6.95" customHeight="1">
      <c r="B25" s="2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0"/>
      <c r="BE25" s="212"/>
    </row>
    <row r="26" spans="2:71" s="1" customFormat="1" ht="25.9" customHeight="1">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20" t="e">
        <f>ROUND(AG94,2)</f>
        <v>#REF!</v>
      </c>
      <c r="AL26" s="221"/>
      <c r="AM26" s="221"/>
      <c r="AN26" s="221"/>
      <c r="AO26" s="221"/>
      <c r="AR26" s="33"/>
      <c r="BE26" s="212"/>
    </row>
    <row r="27" spans="2:71" s="1" customFormat="1" ht="6.95" customHeight="1">
      <c r="B27" s="33"/>
      <c r="AR27" s="33"/>
      <c r="BE27" s="212"/>
    </row>
    <row r="28" spans="2:71" s="1" customFormat="1" ht="12.75">
      <c r="B28" s="33"/>
      <c r="L28" s="222" t="s">
        <v>43</v>
      </c>
      <c r="M28" s="222"/>
      <c r="N28" s="222"/>
      <c r="O28" s="222"/>
      <c r="P28" s="222"/>
      <c r="W28" s="222" t="s">
        <v>44</v>
      </c>
      <c r="X28" s="222"/>
      <c r="Y28" s="222"/>
      <c r="Z28" s="222"/>
      <c r="AA28" s="222"/>
      <c r="AB28" s="222"/>
      <c r="AC28" s="222"/>
      <c r="AD28" s="222"/>
      <c r="AE28" s="222"/>
      <c r="AK28" s="222" t="s">
        <v>45</v>
      </c>
      <c r="AL28" s="222"/>
      <c r="AM28" s="222"/>
      <c r="AN28" s="222"/>
      <c r="AO28" s="222"/>
      <c r="AR28" s="33"/>
      <c r="BE28" s="212"/>
    </row>
    <row r="29" spans="2:71" s="2" customFormat="1" ht="14.45" customHeight="1">
      <c r="B29" s="37"/>
      <c r="D29" s="27" t="s">
        <v>46</v>
      </c>
      <c r="F29" s="27" t="s">
        <v>47</v>
      </c>
      <c r="L29" s="225">
        <v>0.21</v>
      </c>
      <c r="M29" s="224"/>
      <c r="N29" s="224"/>
      <c r="O29" s="224"/>
      <c r="P29" s="224"/>
      <c r="W29" s="223" t="e">
        <f>ROUND(AZ94, 2)</f>
        <v>#REF!</v>
      </c>
      <c r="X29" s="224"/>
      <c r="Y29" s="224"/>
      <c r="Z29" s="224"/>
      <c r="AA29" s="224"/>
      <c r="AB29" s="224"/>
      <c r="AC29" s="224"/>
      <c r="AD29" s="224"/>
      <c r="AE29" s="224"/>
      <c r="AK29" s="223" t="e">
        <f>ROUND(AV94, 2)</f>
        <v>#REF!</v>
      </c>
      <c r="AL29" s="224"/>
      <c r="AM29" s="224"/>
      <c r="AN29" s="224"/>
      <c r="AO29" s="224"/>
      <c r="AR29" s="37"/>
      <c r="BE29" s="213"/>
    </row>
    <row r="30" spans="2:71" s="2" customFormat="1" ht="14.45" customHeight="1">
      <c r="B30" s="37"/>
      <c r="F30" s="27" t="s">
        <v>48</v>
      </c>
      <c r="L30" s="225">
        <v>0.15</v>
      </c>
      <c r="M30" s="224"/>
      <c r="N30" s="224"/>
      <c r="O30" s="224"/>
      <c r="P30" s="224"/>
      <c r="W30" s="223" t="e">
        <f>ROUND(BA94, 2)</f>
        <v>#REF!</v>
      </c>
      <c r="X30" s="224"/>
      <c r="Y30" s="224"/>
      <c r="Z30" s="224"/>
      <c r="AA30" s="224"/>
      <c r="AB30" s="224"/>
      <c r="AC30" s="224"/>
      <c r="AD30" s="224"/>
      <c r="AE30" s="224"/>
      <c r="AK30" s="223" t="e">
        <f>ROUND(AW94, 2)</f>
        <v>#REF!</v>
      </c>
      <c r="AL30" s="224"/>
      <c r="AM30" s="224"/>
      <c r="AN30" s="224"/>
      <c r="AO30" s="224"/>
      <c r="AR30" s="37"/>
      <c r="BE30" s="213"/>
    </row>
    <row r="31" spans="2:71" s="2" customFormat="1" ht="14.45" hidden="1" customHeight="1">
      <c r="B31" s="37"/>
      <c r="F31" s="27" t="s">
        <v>49</v>
      </c>
      <c r="L31" s="225">
        <v>0.21</v>
      </c>
      <c r="M31" s="224"/>
      <c r="N31" s="224"/>
      <c r="O31" s="224"/>
      <c r="P31" s="224"/>
      <c r="W31" s="223" t="e">
        <f>ROUND(BB94, 2)</f>
        <v>#REF!</v>
      </c>
      <c r="X31" s="224"/>
      <c r="Y31" s="224"/>
      <c r="Z31" s="224"/>
      <c r="AA31" s="224"/>
      <c r="AB31" s="224"/>
      <c r="AC31" s="224"/>
      <c r="AD31" s="224"/>
      <c r="AE31" s="224"/>
      <c r="AK31" s="223">
        <v>0</v>
      </c>
      <c r="AL31" s="224"/>
      <c r="AM31" s="224"/>
      <c r="AN31" s="224"/>
      <c r="AO31" s="224"/>
      <c r="AR31" s="37"/>
      <c r="BE31" s="213"/>
    </row>
    <row r="32" spans="2:71" s="2" customFormat="1" ht="14.45" hidden="1" customHeight="1">
      <c r="B32" s="37"/>
      <c r="F32" s="27" t="s">
        <v>50</v>
      </c>
      <c r="L32" s="225">
        <v>0.15</v>
      </c>
      <c r="M32" s="224"/>
      <c r="N32" s="224"/>
      <c r="O32" s="224"/>
      <c r="P32" s="224"/>
      <c r="W32" s="223" t="e">
        <f>ROUND(BC94, 2)</f>
        <v>#REF!</v>
      </c>
      <c r="X32" s="224"/>
      <c r="Y32" s="224"/>
      <c r="Z32" s="224"/>
      <c r="AA32" s="224"/>
      <c r="AB32" s="224"/>
      <c r="AC32" s="224"/>
      <c r="AD32" s="224"/>
      <c r="AE32" s="224"/>
      <c r="AK32" s="223">
        <v>0</v>
      </c>
      <c r="AL32" s="224"/>
      <c r="AM32" s="224"/>
      <c r="AN32" s="224"/>
      <c r="AO32" s="224"/>
      <c r="AR32" s="37"/>
      <c r="BE32" s="213"/>
    </row>
    <row r="33" spans="2:57" s="2" customFormat="1" ht="14.45" hidden="1" customHeight="1">
      <c r="B33" s="37"/>
      <c r="F33" s="27" t="s">
        <v>51</v>
      </c>
      <c r="L33" s="225">
        <v>0</v>
      </c>
      <c r="M33" s="224"/>
      <c r="N33" s="224"/>
      <c r="O33" s="224"/>
      <c r="P33" s="224"/>
      <c r="W33" s="223" t="e">
        <f>ROUND(BD94, 2)</f>
        <v>#REF!</v>
      </c>
      <c r="X33" s="224"/>
      <c r="Y33" s="224"/>
      <c r="Z33" s="224"/>
      <c r="AA33" s="224"/>
      <c r="AB33" s="224"/>
      <c r="AC33" s="224"/>
      <c r="AD33" s="224"/>
      <c r="AE33" s="224"/>
      <c r="AK33" s="223">
        <v>0</v>
      </c>
      <c r="AL33" s="224"/>
      <c r="AM33" s="224"/>
      <c r="AN33" s="224"/>
      <c r="AO33" s="224"/>
      <c r="AR33" s="37"/>
      <c r="BE33" s="213"/>
    </row>
    <row r="34" spans="2:57" s="1" customFormat="1" ht="6.95" customHeight="1">
      <c r="B34" s="33"/>
      <c r="AR34" s="33"/>
      <c r="BE34" s="212"/>
    </row>
    <row r="35" spans="2:57" s="1" customFormat="1" ht="25.9" customHeight="1">
      <c r="B35" s="33"/>
      <c r="C35" s="38"/>
      <c r="D35" s="39" t="s">
        <v>52</v>
      </c>
      <c r="E35" s="40"/>
      <c r="F35" s="40"/>
      <c r="G35" s="40"/>
      <c r="H35" s="40"/>
      <c r="I35" s="40"/>
      <c r="J35" s="40"/>
      <c r="K35" s="40"/>
      <c r="L35" s="40"/>
      <c r="M35" s="40"/>
      <c r="N35" s="40"/>
      <c r="O35" s="40"/>
      <c r="P35" s="40"/>
      <c r="Q35" s="40"/>
      <c r="R35" s="40"/>
      <c r="S35" s="40"/>
      <c r="T35" s="41" t="s">
        <v>53</v>
      </c>
      <c r="U35" s="40"/>
      <c r="V35" s="40"/>
      <c r="W35" s="40"/>
      <c r="X35" s="229" t="s">
        <v>54</v>
      </c>
      <c r="Y35" s="227"/>
      <c r="Z35" s="227"/>
      <c r="AA35" s="227"/>
      <c r="AB35" s="227"/>
      <c r="AC35" s="40"/>
      <c r="AD35" s="40"/>
      <c r="AE35" s="40"/>
      <c r="AF35" s="40"/>
      <c r="AG35" s="40"/>
      <c r="AH35" s="40"/>
      <c r="AI35" s="40"/>
      <c r="AJ35" s="40"/>
      <c r="AK35" s="226" t="e">
        <f>SUM(AK26:AK33)</f>
        <v>#REF!</v>
      </c>
      <c r="AL35" s="227"/>
      <c r="AM35" s="227"/>
      <c r="AN35" s="227"/>
      <c r="AO35" s="228"/>
      <c r="AP35" s="38"/>
      <c r="AQ35" s="38"/>
      <c r="AR35" s="33"/>
    </row>
    <row r="36" spans="2:57" s="1" customFormat="1" ht="6.95" customHeight="1">
      <c r="B36" s="33"/>
      <c r="AR36" s="33"/>
    </row>
    <row r="37" spans="2:57" s="1" customFormat="1" ht="14.45" customHeight="1">
      <c r="B37" s="33"/>
      <c r="AR37" s="33"/>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3"/>
      <c r="D49" s="42" t="s">
        <v>55</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56</v>
      </c>
      <c r="AI49" s="43"/>
      <c r="AJ49" s="43"/>
      <c r="AK49" s="43"/>
      <c r="AL49" s="43"/>
      <c r="AM49" s="43"/>
      <c r="AN49" s="43"/>
      <c r="AO49" s="43"/>
      <c r="AR49" s="33"/>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3"/>
      <c r="D60" s="44" t="s">
        <v>57</v>
      </c>
      <c r="E60" s="35"/>
      <c r="F60" s="35"/>
      <c r="G60" s="35"/>
      <c r="H60" s="35"/>
      <c r="I60" s="35"/>
      <c r="J60" s="35"/>
      <c r="K60" s="35"/>
      <c r="L60" s="35"/>
      <c r="M60" s="35"/>
      <c r="N60" s="35"/>
      <c r="O60" s="35"/>
      <c r="P60" s="35"/>
      <c r="Q60" s="35"/>
      <c r="R60" s="35"/>
      <c r="S60" s="35"/>
      <c r="T60" s="35"/>
      <c r="U60" s="35"/>
      <c r="V60" s="44" t="s">
        <v>58</v>
      </c>
      <c r="W60" s="35"/>
      <c r="X60" s="35"/>
      <c r="Y60" s="35"/>
      <c r="Z60" s="35"/>
      <c r="AA60" s="35"/>
      <c r="AB60" s="35"/>
      <c r="AC60" s="35"/>
      <c r="AD60" s="35"/>
      <c r="AE60" s="35"/>
      <c r="AF60" s="35"/>
      <c r="AG60" s="35"/>
      <c r="AH60" s="44" t="s">
        <v>57</v>
      </c>
      <c r="AI60" s="35"/>
      <c r="AJ60" s="35"/>
      <c r="AK60" s="35"/>
      <c r="AL60" s="35"/>
      <c r="AM60" s="44" t="s">
        <v>58</v>
      </c>
      <c r="AN60" s="35"/>
      <c r="AO60" s="35"/>
      <c r="AR60" s="33"/>
    </row>
    <row r="61" spans="2:44" ht="11.25">
      <c r="B61" s="20"/>
      <c r="AR61" s="20"/>
    </row>
    <row r="62" spans="2:44" ht="11.25">
      <c r="B62" s="20"/>
      <c r="AR62" s="20"/>
    </row>
    <row r="63" spans="2:44" ht="11.25">
      <c r="B63" s="20"/>
      <c r="AR63" s="20"/>
    </row>
    <row r="64" spans="2:44" s="1" customFormat="1" ht="12.75">
      <c r="B64" s="33"/>
      <c r="D64" s="42" t="s">
        <v>59</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60</v>
      </c>
      <c r="AI64" s="43"/>
      <c r="AJ64" s="43"/>
      <c r="AK64" s="43"/>
      <c r="AL64" s="43"/>
      <c r="AM64" s="43"/>
      <c r="AN64" s="43"/>
      <c r="AO64" s="43"/>
      <c r="AR64" s="33"/>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3"/>
      <c r="D75" s="44" t="s">
        <v>57</v>
      </c>
      <c r="E75" s="35"/>
      <c r="F75" s="35"/>
      <c r="G75" s="35"/>
      <c r="H75" s="35"/>
      <c r="I75" s="35"/>
      <c r="J75" s="35"/>
      <c r="K75" s="35"/>
      <c r="L75" s="35"/>
      <c r="M75" s="35"/>
      <c r="N75" s="35"/>
      <c r="O75" s="35"/>
      <c r="P75" s="35"/>
      <c r="Q75" s="35"/>
      <c r="R75" s="35"/>
      <c r="S75" s="35"/>
      <c r="T75" s="35"/>
      <c r="U75" s="35"/>
      <c r="V75" s="44" t="s">
        <v>58</v>
      </c>
      <c r="W75" s="35"/>
      <c r="X75" s="35"/>
      <c r="Y75" s="35"/>
      <c r="Z75" s="35"/>
      <c r="AA75" s="35"/>
      <c r="AB75" s="35"/>
      <c r="AC75" s="35"/>
      <c r="AD75" s="35"/>
      <c r="AE75" s="35"/>
      <c r="AF75" s="35"/>
      <c r="AG75" s="35"/>
      <c r="AH75" s="44" t="s">
        <v>57</v>
      </c>
      <c r="AI75" s="35"/>
      <c r="AJ75" s="35"/>
      <c r="AK75" s="35"/>
      <c r="AL75" s="35"/>
      <c r="AM75" s="44" t="s">
        <v>58</v>
      </c>
      <c r="AN75" s="35"/>
      <c r="AO75" s="35"/>
      <c r="AR75" s="33"/>
    </row>
    <row r="76" spans="2:44" s="1" customFormat="1" ht="11.25">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2: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2:91" s="1" customFormat="1" ht="24.95" customHeight="1">
      <c r="B82" s="33"/>
      <c r="C82" s="21" t="s">
        <v>61</v>
      </c>
      <c r="AR82" s="33"/>
    </row>
    <row r="83" spans="2:91" s="1" customFormat="1" ht="6.95" customHeight="1">
      <c r="B83" s="33"/>
      <c r="AR83" s="33"/>
    </row>
    <row r="84" spans="2:91" s="3" customFormat="1" ht="12" customHeight="1">
      <c r="B84" s="49"/>
      <c r="C84" s="27" t="s">
        <v>13</v>
      </c>
      <c r="L84" s="3" t="str">
        <f>K5</f>
        <v>N22-119_exp21</v>
      </c>
      <c r="AR84" s="49"/>
    </row>
    <row r="85" spans="2:91" s="4" customFormat="1" ht="36.950000000000003" customHeight="1">
      <c r="B85" s="50"/>
      <c r="C85" s="51" t="s">
        <v>16</v>
      </c>
      <c r="L85" s="236" t="str">
        <f>K6</f>
        <v>HODONÍN NEMOCNICE – VÝSTAVBA PAVILONU MAGNETICKÉ REZONANCE</v>
      </c>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R85" s="50"/>
    </row>
    <row r="86" spans="2:91" s="1" customFormat="1" ht="6.95" customHeight="1">
      <c r="B86" s="33"/>
      <c r="AR86" s="33"/>
    </row>
    <row r="87" spans="2:91" s="1" customFormat="1" ht="12" customHeight="1">
      <c r="B87" s="33"/>
      <c r="C87" s="27" t="s">
        <v>22</v>
      </c>
      <c r="L87" s="52" t="str">
        <f>IF(K8="","",K8)</f>
        <v xml:space="preserve"> </v>
      </c>
      <c r="AI87" s="27" t="s">
        <v>24</v>
      </c>
      <c r="AM87" s="243" t="str">
        <f>IF(AN8= "","",AN8)</f>
        <v>2. 12. 2022</v>
      </c>
      <c r="AN87" s="243"/>
      <c r="AR87" s="33"/>
    </row>
    <row r="88" spans="2:91" s="1" customFormat="1" ht="6.95" customHeight="1">
      <c r="B88" s="33"/>
      <c r="AR88" s="33"/>
    </row>
    <row r="89" spans="2:91" s="1" customFormat="1" ht="15.2" customHeight="1">
      <c r="B89" s="33"/>
      <c r="C89" s="27" t="s">
        <v>30</v>
      </c>
      <c r="L89" s="3" t="str">
        <f>IF(E11= "","",E11)</f>
        <v>NEMOCNICE TGM HODONÍN, p.o.</v>
      </c>
      <c r="AI89" s="27" t="s">
        <v>36</v>
      </c>
      <c r="AM89" s="244" t="str">
        <f>IF(E17="","",E17)</f>
        <v>KANIA a.s.</v>
      </c>
      <c r="AN89" s="245"/>
      <c r="AO89" s="245"/>
      <c r="AP89" s="245"/>
      <c r="AR89" s="33"/>
      <c r="AS89" s="246" t="s">
        <v>62</v>
      </c>
      <c r="AT89" s="247"/>
      <c r="AU89" s="54"/>
      <c r="AV89" s="54"/>
      <c r="AW89" s="54"/>
      <c r="AX89" s="54"/>
      <c r="AY89" s="54"/>
      <c r="AZ89" s="54"/>
      <c r="BA89" s="54"/>
      <c r="BB89" s="54"/>
      <c r="BC89" s="54"/>
      <c r="BD89" s="55"/>
    </row>
    <row r="90" spans="2:91" s="1" customFormat="1" ht="15.2" customHeight="1">
      <c r="B90" s="33"/>
      <c r="C90" s="27" t="s">
        <v>34</v>
      </c>
      <c r="L90" s="3" t="str">
        <f>IF(E14= "Vyplň údaj","",E14)</f>
        <v/>
      </c>
      <c r="AI90" s="27" t="s">
        <v>39</v>
      </c>
      <c r="AM90" s="244" t="str">
        <f>IF(E20="","",E20)</f>
        <v xml:space="preserve"> </v>
      </c>
      <c r="AN90" s="245"/>
      <c r="AO90" s="245"/>
      <c r="AP90" s="245"/>
      <c r="AR90" s="33"/>
      <c r="AS90" s="248"/>
      <c r="AT90" s="249"/>
      <c r="BD90" s="57"/>
    </row>
    <row r="91" spans="2:91" s="1" customFormat="1" ht="10.9" customHeight="1">
      <c r="B91" s="33"/>
      <c r="AR91" s="33"/>
      <c r="AS91" s="248"/>
      <c r="AT91" s="249"/>
      <c r="BD91" s="57"/>
    </row>
    <row r="92" spans="2:91" s="1" customFormat="1" ht="29.25" customHeight="1">
      <c r="B92" s="33"/>
      <c r="C92" s="238" t="s">
        <v>63</v>
      </c>
      <c r="D92" s="239"/>
      <c r="E92" s="239"/>
      <c r="F92" s="239"/>
      <c r="G92" s="239"/>
      <c r="H92" s="58"/>
      <c r="I92" s="240" t="s">
        <v>64</v>
      </c>
      <c r="J92" s="239"/>
      <c r="K92" s="239"/>
      <c r="L92" s="239"/>
      <c r="M92" s="239"/>
      <c r="N92" s="239"/>
      <c r="O92" s="239"/>
      <c r="P92" s="239"/>
      <c r="Q92" s="239"/>
      <c r="R92" s="239"/>
      <c r="S92" s="239"/>
      <c r="T92" s="239"/>
      <c r="U92" s="239"/>
      <c r="V92" s="239"/>
      <c r="W92" s="239"/>
      <c r="X92" s="239"/>
      <c r="Y92" s="239"/>
      <c r="Z92" s="239"/>
      <c r="AA92" s="239"/>
      <c r="AB92" s="239"/>
      <c r="AC92" s="239"/>
      <c r="AD92" s="239"/>
      <c r="AE92" s="239"/>
      <c r="AF92" s="239"/>
      <c r="AG92" s="250" t="s">
        <v>65</v>
      </c>
      <c r="AH92" s="239"/>
      <c r="AI92" s="239"/>
      <c r="AJ92" s="239"/>
      <c r="AK92" s="239"/>
      <c r="AL92" s="239"/>
      <c r="AM92" s="239"/>
      <c r="AN92" s="240" t="s">
        <v>66</v>
      </c>
      <c r="AO92" s="239"/>
      <c r="AP92" s="251"/>
      <c r="AQ92" s="59" t="s">
        <v>67</v>
      </c>
      <c r="AR92" s="33"/>
      <c r="AS92" s="60" t="s">
        <v>68</v>
      </c>
      <c r="AT92" s="61" t="s">
        <v>69</v>
      </c>
      <c r="AU92" s="61" t="s">
        <v>70</v>
      </c>
      <c r="AV92" s="61" t="s">
        <v>71</v>
      </c>
      <c r="AW92" s="61" t="s">
        <v>72</v>
      </c>
      <c r="AX92" s="61" t="s">
        <v>73</v>
      </c>
      <c r="AY92" s="61" t="s">
        <v>74</v>
      </c>
      <c r="AZ92" s="61" t="s">
        <v>75</v>
      </c>
      <c r="BA92" s="61" t="s">
        <v>76</v>
      </c>
      <c r="BB92" s="61" t="s">
        <v>77</v>
      </c>
      <c r="BC92" s="61" t="s">
        <v>78</v>
      </c>
      <c r="BD92" s="62" t="s">
        <v>79</v>
      </c>
    </row>
    <row r="93" spans="2:91" s="1" customFormat="1" ht="10.9" customHeight="1">
      <c r="B93" s="33"/>
      <c r="AR93" s="33"/>
      <c r="AS93" s="63"/>
      <c r="AT93" s="54"/>
      <c r="AU93" s="54"/>
      <c r="AV93" s="54"/>
      <c r="AW93" s="54"/>
      <c r="AX93" s="54"/>
      <c r="AY93" s="54"/>
      <c r="AZ93" s="54"/>
      <c r="BA93" s="54"/>
      <c r="BB93" s="54"/>
      <c r="BC93" s="54"/>
      <c r="BD93" s="55"/>
    </row>
    <row r="94" spans="2:91" s="5" customFormat="1" ht="32.450000000000003" customHeight="1">
      <c r="B94" s="64"/>
      <c r="C94" s="65" t="s">
        <v>80</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52" t="e">
        <f>ROUND(AG95+AG148+AG179,2)</f>
        <v>#REF!</v>
      </c>
      <c r="AH94" s="252"/>
      <c r="AI94" s="252"/>
      <c r="AJ94" s="252"/>
      <c r="AK94" s="252"/>
      <c r="AL94" s="252"/>
      <c r="AM94" s="252"/>
      <c r="AN94" s="253" t="e">
        <f t="shared" ref="AN94:AN125" si="0">SUM(AG94,AT94)</f>
        <v>#REF!</v>
      </c>
      <c r="AO94" s="253"/>
      <c r="AP94" s="253"/>
      <c r="AQ94" s="68" t="s">
        <v>1</v>
      </c>
      <c r="AR94" s="64"/>
      <c r="AS94" s="69">
        <f>ROUND(AS95+AS148+AS179,2)</f>
        <v>0</v>
      </c>
      <c r="AT94" s="70" t="e">
        <f t="shared" ref="AT94:AT125" si="1">ROUND(SUM(AV94:AW94),2)</f>
        <v>#REF!</v>
      </c>
      <c r="AU94" s="71" t="e">
        <f>ROUND(AU95+AU148+AU179,5)</f>
        <v>#REF!</v>
      </c>
      <c r="AV94" s="70" t="e">
        <f>ROUND(AZ94*L29,2)</f>
        <v>#REF!</v>
      </c>
      <c r="AW94" s="70" t="e">
        <f>ROUND(BA94*L30,2)</f>
        <v>#REF!</v>
      </c>
      <c r="AX94" s="70" t="e">
        <f>ROUND(BB94*L29,2)</f>
        <v>#REF!</v>
      </c>
      <c r="AY94" s="70" t="e">
        <f>ROUND(BC94*L30,2)</f>
        <v>#REF!</v>
      </c>
      <c r="AZ94" s="70" t="e">
        <f>ROUND(AZ95+AZ148+AZ179,2)</f>
        <v>#REF!</v>
      </c>
      <c r="BA94" s="70" t="e">
        <f>ROUND(BA95+BA148+BA179,2)</f>
        <v>#REF!</v>
      </c>
      <c r="BB94" s="70" t="e">
        <f>ROUND(BB95+BB148+BB179,2)</f>
        <v>#REF!</v>
      </c>
      <c r="BC94" s="70" t="e">
        <f>ROUND(BC95+BC148+BC179,2)</f>
        <v>#REF!</v>
      </c>
      <c r="BD94" s="72" t="e">
        <f>ROUND(BD95+BD148+BD179,2)</f>
        <v>#REF!</v>
      </c>
      <c r="BS94" s="73" t="s">
        <v>81</v>
      </c>
      <c r="BT94" s="73" t="s">
        <v>82</v>
      </c>
      <c r="BU94" s="74" t="s">
        <v>83</v>
      </c>
      <c r="BV94" s="73" t="s">
        <v>84</v>
      </c>
      <c r="BW94" s="73" t="s">
        <v>5</v>
      </c>
      <c r="BX94" s="73" t="s">
        <v>85</v>
      </c>
      <c r="CL94" s="73" t="s">
        <v>19</v>
      </c>
    </row>
    <row r="95" spans="2:91" s="6" customFormat="1" ht="16.5" customHeight="1">
      <c r="B95" s="75"/>
      <c r="C95" s="76"/>
      <c r="D95" s="241" t="s">
        <v>86</v>
      </c>
      <c r="E95" s="241"/>
      <c r="F95" s="241"/>
      <c r="G95" s="241"/>
      <c r="H95" s="241"/>
      <c r="I95" s="77"/>
      <c r="J95" s="241" t="s">
        <v>87</v>
      </c>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35" t="e">
        <f>ROUND(AG96+AG130,2)</f>
        <v>#REF!</v>
      </c>
      <c r="AH95" s="234"/>
      <c r="AI95" s="234"/>
      <c r="AJ95" s="234"/>
      <c r="AK95" s="234"/>
      <c r="AL95" s="234"/>
      <c r="AM95" s="234"/>
      <c r="AN95" s="233" t="e">
        <f t="shared" si="0"/>
        <v>#REF!</v>
      </c>
      <c r="AO95" s="234"/>
      <c r="AP95" s="234"/>
      <c r="AQ95" s="78" t="s">
        <v>88</v>
      </c>
      <c r="AR95" s="75"/>
      <c r="AS95" s="79">
        <f>ROUND(AS96+AS130,2)</f>
        <v>0</v>
      </c>
      <c r="AT95" s="80" t="e">
        <f t="shared" si="1"/>
        <v>#REF!</v>
      </c>
      <c r="AU95" s="81" t="e">
        <f>ROUND(AU96+AU130,5)</f>
        <v>#REF!</v>
      </c>
      <c r="AV95" s="80" t="e">
        <f>ROUND(AZ95*L29,2)</f>
        <v>#REF!</v>
      </c>
      <c r="AW95" s="80" t="e">
        <f>ROUND(BA95*L30,2)</f>
        <v>#REF!</v>
      </c>
      <c r="AX95" s="80" t="e">
        <f>ROUND(BB95*L29,2)</f>
        <v>#REF!</v>
      </c>
      <c r="AY95" s="80" t="e">
        <f>ROUND(BC95*L30,2)</f>
        <v>#REF!</v>
      </c>
      <c r="AZ95" s="80" t="e">
        <f>ROUND(AZ96+AZ130,2)</f>
        <v>#REF!</v>
      </c>
      <c r="BA95" s="80" t="e">
        <f>ROUND(BA96+BA130,2)</f>
        <v>#REF!</v>
      </c>
      <c r="BB95" s="80" t="e">
        <f>ROUND(BB96+BB130,2)</f>
        <v>#REF!</v>
      </c>
      <c r="BC95" s="80" t="e">
        <f>ROUND(BC96+BC130,2)</f>
        <v>#REF!</v>
      </c>
      <c r="BD95" s="82" t="e">
        <f>ROUND(BD96+BD130,2)</f>
        <v>#REF!</v>
      </c>
      <c r="BS95" s="83" t="s">
        <v>81</v>
      </c>
      <c r="BT95" s="83" t="s">
        <v>86</v>
      </c>
      <c r="BU95" s="83" t="s">
        <v>83</v>
      </c>
      <c r="BV95" s="83" t="s">
        <v>84</v>
      </c>
      <c r="BW95" s="83" t="s">
        <v>89</v>
      </c>
      <c r="BX95" s="83" t="s">
        <v>5</v>
      </c>
      <c r="CL95" s="83" t="s">
        <v>19</v>
      </c>
      <c r="CM95" s="83" t="s">
        <v>90</v>
      </c>
    </row>
    <row r="96" spans="2:91" s="3" customFormat="1" ht="16.5" customHeight="1">
      <c r="B96" s="49"/>
      <c r="C96" s="9"/>
      <c r="D96" s="9"/>
      <c r="E96" s="242" t="s">
        <v>91</v>
      </c>
      <c r="F96" s="242"/>
      <c r="G96" s="242"/>
      <c r="H96" s="242"/>
      <c r="I96" s="242"/>
      <c r="J96" s="9"/>
      <c r="K96" s="242" t="s">
        <v>92</v>
      </c>
      <c r="L96" s="242"/>
      <c r="M96" s="242"/>
      <c r="N96" s="242"/>
      <c r="O96" s="242"/>
      <c r="P96" s="242"/>
      <c r="Q96" s="242"/>
      <c r="R96" s="242"/>
      <c r="S96" s="242"/>
      <c r="T96" s="242"/>
      <c r="U96" s="242"/>
      <c r="V96" s="242"/>
      <c r="W96" s="242"/>
      <c r="X96" s="242"/>
      <c r="Y96" s="242"/>
      <c r="Z96" s="242"/>
      <c r="AA96" s="242"/>
      <c r="AB96" s="242"/>
      <c r="AC96" s="242"/>
      <c r="AD96" s="242"/>
      <c r="AE96" s="242"/>
      <c r="AF96" s="242"/>
      <c r="AG96" s="232" t="e">
        <f>ROUND(AG97+AG98+AG99+AG129,2)</f>
        <v>#REF!</v>
      </c>
      <c r="AH96" s="231"/>
      <c r="AI96" s="231"/>
      <c r="AJ96" s="231"/>
      <c r="AK96" s="231"/>
      <c r="AL96" s="231"/>
      <c r="AM96" s="231"/>
      <c r="AN96" s="230" t="e">
        <f t="shared" si="0"/>
        <v>#REF!</v>
      </c>
      <c r="AO96" s="231"/>
      <c r="AP96" s="231"/>
      <c r="AQ96" s="84" t="s">
        <v>93</v>
      </c>
      <c r="AR96" s="49"/>
      <c r="AS96" s="85">
        <f>ROUND(AS97+AS98+AS99+AS129,2)</f>
        <v>0</v>
      </c>
      <c r="AT96" s="86" t="e">
        <f t="shared" si="1"/>
        <v>#REF!</v>
      </c>
      <c r="AU96" s="87" t="e">
        <f>ROUND(AU97+AU98+AU99+AU129,5)</f>
        <v>#REF!</v>
      </c>
      <c r="AV96" s="86" t="e">
        <f>ROUND(AZ96*L29,2)</f>
        <v>#REF!</v>
      </c>
      <c r="AW96" s="86" t="e">
        <f>ROUND(BA96*L30,2)</f>
        <v>#REF!</v>
      </c>
      <c r="AX96" s="86" t="e">
        <f>ROUND(BB96*L29,2)</f>
        <v>#REF!</v>
      </c>
      <c r="AY96" s="86" t="e">
        <f>ROUND(BC96*L30,2)</f>
        <v>#REF!</v>
      </c>
      <c r="AZ96" s="86" t="e">
        <f>ROUND(AZ97+AZ98+AZ99+AZ129,2)</f>
        <v>#REF!</v>
      </c>
      <c r="BA96" s="86" t="e">
        <f>ROUND(BA97+BA98+BA99+BA129,2)</f>
        <v>#REF!</v>
      </c>
      <c r="BB96" s="86" t="e">
        <f>ROUND(BB97+BB98+BB99+BB129,2)</f>
        <v>#REF!</v>
      </c>
      <c r="BC96" s="86" t="e">
        <f>ROUND(BC97+BC98+BC99+BC129,2)</f>
        <v>#REF!</v>
      </c>
      <c r="BD96" s="88" t="e">
        <f>ROUND(BD97+BD98+BD99+BD129,2)</f>
        <v>#REF!</v>
      </c>
      <c r="BS96" s="25" t="s">
        <v>81</v>
      </c>
      <c r="BT96" s="25" t="s">
        <v>90</v>
      </c>
      <c r="BU96" s="25" t="s">
        <v>83</v>
      </c>
      <c r="BV96" s="25" t="s">
        <v>84</v>
      </c>
      <c r="BW96" s="25" t="s">
        <v>94</v>
      </c>
      <c r="BX96" s="25" t="s">
        <v>89</v>
      </c>
      <c r="CL96" s="25" t="s">
        <v>19</v>
      </c>
    </row>
    <row r="97" spans="1:90" s="3" customFormat="1" ht="16.5" customHeight="1">
      <c r="A97" s="89" t="s">
        <v>95</v>
      </c>
      <c r="B97" s="49"/>
      <c r="C97" s="9"/>
      <c r="D97" s="9"/>
      <c r="E97" s="9"/>
      <c r="F97" s="242" t="s">
        <v>96</v>
      </c>
      <c r="G97" s="242"/>
      <c r="H97" s="242"/>
      <c r="I97" s="242"/>
      <c r="J97" s="242"/>
      <c r="K97" s="9"/>
      <c r="L97" s="242" t="s">
        <v>97</v>
      </c>
      <c r="M97" s="242"/>
      <c r="N97" s="242"/>
      <c r="O97" s="242"/>
      <c r="P97" s="242"/>
      <c r="Q97" s="242"/>
      <c r="R97" s="242"/>
      <c r="S97" s="242"/>
      <c r="T97" s="242"/>
      <c r="U97" s="242"/>
      <c r="V97" s="242"/>
      <c r="W97" s="242"/>
      <c r="X97" s="242"/>
      <c r="Y97" s="242"/>
      <c r="Z97" s="242"/>
      <c r="AA97" s="242"/>
      <c r="AB97" s="242"/>
      <c r="AC97" s="242"/>
      <c r="AD97" s="242"/>
      <c r="AE97" s="242"/>
      <c r="AF97" s="242"/>
      <c r="AG97" s="230">
        <f>'SO 001 - Příprava území'!J34</f>
        <v>0</v>
      </c>
      <c r="AH97" s="231"/>
      <c r="AI97" s="231"/>
      <c r="AJ97" s="231"/>
      <c r="AK97" s="231"/>
      <c r="AL97" s="231"/>
      <c r="AM97" s="231"/>
      <c r="AN97" s="230">
        <f t="shared" si="0"/>
        <v>0</v>
      </c>
      <c r="AO97" s="231"/>
      <c r="AP97" s="231"/>
      <c r="AQ97" s="84" t="s">
        <v>93</v>
      </c>
      <c r="AR97" s="49"/>
      <c r="AS97" s="85">
        <v>0</v>
      </c>
      <c r="AT97" s="86">
        <f t="shared" si="1"/>
        <v>0</v>
      </c>
      <c r="AU97" s="87">
        <f>'SO 001 - Příprava území'!P130</f>
        <v>0</v>
      </c>
      <c r="AV97" s="86">
        <f>'SO 001 - Příprava území'!J37</f>
        <v>0</v>
      </c>
      <c r="AW97" s="86">
        <f>'SO 001 - Příprava území'!J38</f>
        <v>0</v>
      </c>
      <c r="AX97" s="86">
        <f>'SO 001 - Příprava území'!J39</f>
        <v>0</v>
      </c>
      <c r="AY97" s="86">
        <f>'SO 001 - Příprava území'!J40</f>
        <v>0</v>
      </c>
      <c r="AZ97" s="86">
        <f>'SO 001 - Příprava území'!F37</f>
        <v>0</v>
      </c>
      <c r="BA97" s="86">
        <f>'SO 001 - Příprava území'!F38</f>
        <v>0</v>
      </c>
      <c r="BB97" s="86">
        <f>'SO 001 - Příprava území'!F39</f>
        <v>0</v>
      </c>
      <c r="BC97" s="86">
        <f>'SO 001 - Příprava území'!F40</f>
        <v>0</v>
      </c>
      <c r="BD97" s="88">
        <f>'SO 001 - Příprava území'!F41</f>
        <v>0</v>
      </c>
      <c r="BT97" s="25" t="s">
        <v>98</v>
      </c>
      <c r="BV97" s="25" t="s">
        <v>84</v>
      </c>
      <c r="BW97" s="25" t="s">
        <v>99</v>
      </c>
      <c r="BX97" s="25" t="s">
        <v>94</v>
      </c>
      <c r="CL97" s="25" t="s">
        <v>19</v>
      </c>
    </row>
    <row r="98" spans="1:90" s="3" customFormat="1" ht="16.5" customHeight="1">
      <c r="A98" s="89" t="s">
        <v>95</v>
      </c>
      <c r="B98" s="49"/>
      <c r="C98" s="9"/>
      <c r="D98" s="9"/>
      <c r="E98" s="9"/>
      <c r="F98" s="242" t="s">
        <v>100</v>
      </c>
      <c r="G98" s="242"/>
      <c r="H98" s="242"/>
      <c r="I98" s="242"/>
      <c r="J98" s="242"/>
      <c r="K98" s="9"/>
      <c r="L98" s="242" t="s">
        <v>101</v>
      </c>
      <c r="M98" s="242"/>
      <c r="N98" s="242"/>
      <c r="O98" s="242"/>
      <c r="P98" s="242"/>
      <c r="Q98" s="242"/>
      <c r="R98" s="242"/>
      <c r="S98" s="242"/>
      <c r="T98" s="242"/>
      <c r="U98" s="242"/>
      <c r="V98" s="242"/>
      <c r="W98" s="242"/>
      <c r="X98" s="242"/>
      <c r="Y98" s="242"/>
      <c r="Z98" s="242"/>
      <c r="AA98" s="242"/>
      <c r="AB98" s="242"/>
      <c r="AC98" s="242"/>
      <c r="AD98" s="242"/>
      <c r="AE98" s="242"/>
      <c r="AF98" s="242"/>
      <c r="AG98" s="230">
        <f>'SO-002 - Kácení dřevin a ...'!J34</f>
        <v>0</v>
      </c>
      <c r="AH98" s="231"/>
      <c r="AI98" s="231"/>
      <c r="AJ98" s="231"/>
      <c r="AK98" s="231"/>
      <c r="AL98" s="231"/>
      <c r="AM98" s="231"/>
      <c r="AN98" s="230">
        <f t="shared" si="0"/>
        <v>0</v>
      </c>
      <c r="AO98" s="231"/>
      <c r="AP98" s="231"/>
      <c r="AQ98" s="84" t="s">
        <v>93</v>
      </c>
      <c r="AR98" s="49"/>
      <c r="AS98" s="85">
        <v>0</v>
      </c>
      <c r="AT98" s="86">
        <f t="shared" si="1"/>
        <v>0</v>
      </c>
      <c r="AU98" s="87">
        <f>'SO-002 - Kácení dřevin a ...'!P128</f>
        <v>0</v>
      </c>
      <c r="AV98" s="86">
        <f>'SO-002 - Kácení dřevin a ...'!J37</f>
        <v>0</v>
      </c>
      <c r="AW98" s="86">
        <f>'SO-002 - Kácení dřevin a ...'!J38</f>
        <v>0</v>
      </c>
      <c r="AX98" s="86">
        <f>'SO-002 - Kácení dřevin a ...'!J39</f>
        <v>0</v>
      </c>
      <c r="AY98" s="86">
        <f>'SO-002 - Kácení dřevin a ...'!J40</f>
        <v>0</v>
      </c>
      <c r="AZ98" s="86">
        <f>'SO-002 - Kácení dřevin a ...'!F37</f>
        <v>0</v>
      </c>
      <c r="BA98" s="86">
        <f>'SO-002 - Kácení dřevin a ...'!F38</f>
        <v>0</v>
      </c>
      <c r="BB98" s="86">
        <f>'SO-002 - Kácení dřevin a ...'!F39</f>
        <v>0</v>
      </c>
      <c r="BC98" s="86">
        <f>'SO-002 - Kácení dřevin a ...'!F40</f>
        <v>0</v>
      </c>
      <c r="BD98" s="88">
        <f>'SO-002 - Kácení dřevin a ...'!F41</f>
        <v>0</v>
      </c>
      <c r="BT98" s="25" t="s">
        <v>98</v>
      </c>
      <c r="BV98" s="25" t="s">
        <v>84</v>
      </c>
      <c r="BW98" s="25" t="s">
        <v>102</v>
      </c>
      <c r="BX98" s="25" t="s">
        <v>94</v>
      </c>
      <c r="CL98" s="25" t="s">
        <v>1</v>
      </c>
    </row>
    <row r="99" spans="1:90" s="3" customFormat="1" ht="16.5" customHeight="1">
      <c r="B99" s="49"/>
      <c r="C99" s="9"/>
      <c r="D99" s="9"/>
      <c r="E99" s="9"/>
      <c r="F99" s="242" t="s">
        <v>103</v>
      </c>
      <c r="G99" s="242"/>
      <c r="H99" s="242"/>
      <c r="I99" s="242"/>
      <c r="J99" s="242"/>
      <c r="K99" s="9"/>
      <c r="L99" s="242" t="s">
        <v>104</v>
      </c>
      <c r="M99" s="242"/>
      <c r="N99" s="242"/>
      <c r="O99" s="242"/>
      <c r="P99" s="242"/>
      <c r="Q99" s="242"/>
      <c r="R99" s="242"/>
      <c r="S99" s="242"/>
      <c r="T99" s="242"/>
      <c r="U99" s="242"/>
      <c r="V99" s="242"/>
      <c r="W99" s="242"/>
      <c r="X99" s="242"/>
      <c r="Y99" s="242"/>
      <c r="Z99" s="242"/>
      <c r="AA99" s="242"/>
      <c r="AB99" s="242"/>
      <c r="AC99" s="242"/>
      <c r="AD99" s="242"/>
      <c r="AE99" s="242"/>
      <c r="AF99" s="242"/>
      <c r="AG99" s="232" t="e">
        <f>ROUND(AG100+SUM(AG101:AG103),2)</f>
        <v>#REF!</v>
      </c>
      <c r="AH99" s="231"/>
      <c r="AI99" s="231"/>
      <c r="AJ99" s="231"/>
      <c r="AK99" s="231"/>
      <c r="AL99" s="231"/>
      <c r="AM99" s="231"/>
      <c r="AN99" s="230" t="e">
        <f t="shared" si="0"/>
        <v>#REF!</v>
      </c>
      <c r="AO99" s="231"/>
      <c r="AP99" s="231"/>
      <c r="AQ99" s="84" t="s">
        <v>93</v>
      </c>
      <c r="AR99" s="49"/>
      <c r="AS99" s="85">
        <f>ROUND(AS100+SUM(AS101:AS103),2)</f>
        <v>0</v>
      </c>
      <c r="AT99" s="86" t="e">
        <f t="shared" si="1"/>
        <v>#REF!</v>
      </c>
      <c r="AU99" s="87" t="e">
        <f>ROUND(AU100+SUM(AU101:AU103),5)</f>
        <v>#REF!</v>
      </c>
      <c r="AV99" s="86" t="e">
        <f>ROUND(AZ99*L29,2)</f>
        <v>#REF!</v>
      </c>
      <c r="AW99" s="86" t="e">
        <f>ROUND(BA99*L30,2)</f>
        <v>#REF!</v>
      </c>
      <c r="AX99" s="86" t="e">
        <f>ROUND(BB99*L29,2)</f>
        <v>#REF!</v>
      </c>
      <c r="AY99" s="86" t="e">
        <f>ROUND(BC99*L30,2)</f>
        <v>#REF!</v>
      </c>
      <c r="AZ99" s="86" t="e">
        <f>ROUND(AZ100+SUM(AZ101:AZ103),2)</f>
        <v>#REF!</v>
      </c>
      <c r="BA99" s="86" t="e">
        <f>ROUND(BA100+SUM(BA101:BA103),2)</f>
        <v>#REF!</v>
      </c>
      <c r="BB99" s="86" t="e">
        <f>ROUND(BB100+SUM(BB101:BB103),2)</f>
        <v>#REF!</v>
      </c>
      <c r="BC99" s="86" t="e">
        <f>ROUND(BC100+SUM(BC101:BC103),2)</f>
        <v>#REF!</v>
      </c>
      <c r="BD99" s="88" t="e">
        <f>ROUND(BD100+SUM(BD101:BD103),2)</f>
        <v>#REF!</v>
      </c>
      <c r="BS99" s="25" t="s">
        <v>81</v>
      </c>
      <c r="BT99" s="25" t="s">
        <v>98</v>
      </c>
      <c r="BU99" s="25" t="s">
        <v>83</v>
      </c>
      <c r="BV99" s="25" t="s">
        <v>84</v>
      </c>
      <c r="BW99" s="25" t="s">
        <v>105</v>
      </c>
      <c r="BX99" s="25" t="s">
        <v>94</v>
      </c>
      <c r="CL99" s="25" t="s">
        <v>19</v>
      </c>
    </row>
    <row r="100" spans="1:90" s="3" customFormat="1" ht="16.5" customHeight="1">
      <c r="A100" s="89" t="s">
        <v>95</v>
      </c>
      <c r="B100" s="49"/>
      <c r="C100" s="9"/>
      <c r="D100" s="9"/>
      <c r="E100" s="9"/>
      <c r="F100" s="9"/>
      <c r="G100" s="242" t="s">
        <v>106</v>
      </c>
      <c r="H100" s="242"/>
      <c r="I100" s="242"/>
      <c r="J100" s="242"/>
      <c r="K100" s="242"/>
      <c r="L100" s="9"/>
      <c r="M100" s="242" t="s">
        <v>107</v>
      </c>
      <c r="N100" s="242"/>
      <c r="O100" s="242"/>
      <c r="P100" s="242"/>
      <c r="Q100" s="242"/>
      <c r="R100" s="242"/>
      <c r="S100" s="242"/>
      <c r="T100" s="242"/>
      <c r="U100" s="242"/>
      <c r="V100" s="242"/>
      <c r="W100" s="242"/>
      <c r="X100" s="242"/>
      <c r="Y100" s="242"/>
      <c r="Z100" s="242"/>
      <c r="AA100" s="242"/>
      <c r="AB100" s="242"/>
      <c r="AC100" s="242"/>
      <c r="AD100" s="242"/>
      <c r="AE100" s="242"/>
      <c r="AF100" s="242"/>
      <c r="AG100" s="230">
        <f>'D.1.1 - Architektonicko-s...'!J34</f>
        <v>0</v>
      </c>
      <c r="AH100" s="231"/>
      <c r="AI100" s="231"/>
      <c r="AJ100" s="231"/>
      <c r="AK100" s="231"/>
      <c r="AL100" s="231"/>
      <c r="AM100" s="231"/>
      <c r="AN100" s="230">
        <f t="shared" si="0"/>
        <v>0</v>
      </c>
      <c r="AO100" s="231"/>
      <c r="AP100" s="231"/>
      <c r="AQ100" s="84" t="s">
        <v>93</v>
      </c>
      <c r="AR100" s="49"/>
      <c r="AS100" s="85">
        <v>0</v>
      </c>
      <c r="AT100" s="86">
        <f t="shared" si="1"/>
        <v>0</v>
      </c>
      <c r="AU100" s="87">
        <f>'D.1.1 - Architektonicko-s...'!P157</f>
        <v>0</v>
      </c>
      <c r="AV100" s="86">
        <f>'D.1.1 - Architektonicko-s...'!J37</f>
        <v>0</v>
      </c>
      <c r="AW100" s="86">
        <f>'D.1.1 - Architektonicko-s...'!J38</f>
        <v>0</v>
      </c>
      <c r="AX100" s="86">
        <f>'D.1.1 - Architektonicko-s...'!J39</f>
        <v>0</v>
      </c>
      <c r="AY100" s="86">
        <f>'D.1.1 - Architektonicko-s...'!J40</f>
        <v>0</v>
      </c>
      <c r="AZ100" s="86">
        <f>'D.1.1 - Architektonicko-s...'!F37</f>
        <v>0</v>
      </c>
      <c r="BA100" s="86">
        <f>'D.1.1 - Architektonicko-s...'!F38</f>
        <v>0</v>
      </c>
      <c r="BB100" s="86">
        <f>'D.1.1 - Architektonicko-s...'!F39</f>
        <v>0</v>
      </c>
      <c r="BC100" s="86">
        <f>'D.1.1 - Architektonicko-s...'!F40</f>
        <v>0</v>
      </c>
      <c r="BD100" s="88">
        <f>'D.1.1 - Architektonicko-s...'!F41</f>
        <v>0</v>
      </c>
      <c r="BT100" s="25" t="s">
        <v>108</v>
      </c>
      <c r="BV100" s="25" t="s">
        <v>84</v>
      </c>
      <c r="BW100" s="25" t="s">
        <v>109</v>
      </c>
      <c r="BX100" s="25" t="s">
        <v>105</v>
      </c>
      <c r="CL100" s="25" t="s">
        <v>19</v>
      </c>
    </row>
    <row r="101" spans="1:90" s="3" customFormat="1" ht="16.5" customHeight="1">
      <c r="A101" s="89" t="s">
        <v>95</v>
      </c>
      <c r="B101" s="49"/>
      <c r="C101" s="9"/>
      <c r="D101" s="9"/>
      <c r="E101" s="9"/>
      <c r="F101" s="9"/>
      <c r="G101" s="242" t="s">
        <v>110</v>
      </c>
      <c r="H101" s="242"/>
      <c r="I101" s="242"/>
      <c r="J101" s="242"/>
      <c r="K101" s="242"/>
      <c r="L101" s="9"/>
      <c r="M101" s="242" t="s">
        <v>111</v>
      </c>
      <c r="N101" s="242"/>
      <c r="O101" s="242"/>
      <c r="P101" s="242"/>
      <c r="Q101" s="242"/>
      <c r="R101" s="242"/>
      <c r="S101" s="242"/>
      <c r="T101" s="242"/>
      <c r="U101" s="242"/>
      <c r="V101" s="242"/>
      <c r="W101" s="242"/>
      <c r="X101" s="242"/>
      <c r="Y101" s="242"/>
      <c r="Z101" s="242"/>
      <c r="AA101" s="242"/>
      <c r="AB101" s="242"/>
      <c r="AC101" s="242"/>
      <c r="AD101" s="242"/>
      <c r="AE101" s="242"/>
      <c r="AF101" s="242"/>
      <c r="AG101" s="230">
        <f>'D.1.2 - Stavebně-konstruk...'!J34</f>
        <v>0</v>
      </c>
      <c r="AH101" s="231"/>
      <c r="AI101" s="231"/>
      <c r="AJ101" s="231"/>
      <c r="AK101" s="231"/>
      <c r="AL101" s="231"/>
      <c r="AM101" s="231"/>
      <c r="AN101" s="230">
        <f t="shared" si="0"/>
        <v>0</v>
      </c>
      <c r="AO101" s="231"/>
      <c r="AP101" s="231"/>
      <c r="AQ101" s="84" t="s">
        <v>93</v>
      </c>
      <c r="AR101" s="49"/>
      <c r="AS101" s="85">
        <v>0</v>
      </c>
      <c r="AT101" s="86">
        <f t="shared" si="1"/>
        <v>0</v>
      </c>
      <c r="AU101" s="87">
        <f>'D.1.2 - Stavebně-konstruk...'!P132</f>
        <v>0</v>
      </c>
      <c r="AV101" s="86">
        <f>'D.1.2 - Stavebně-konstruk...'!J37</f>
        <v>0</v>
      </c>
      <c r="AW101" s="86">
        <f>'D.1.2 - Stavebně-konstruk...'!J38</f>
        <v>0</v>
      </c>
      <c r="AX101" s="86">
        <f>'D.1.2 - Stavebně-konstruk...'!J39</f>
        <v>0</v>
      </c>
      <c r="AY101" s="86">
        <f>'D.1.2 - Stavebně-konstruk...'!J40</f>
        <v>0</v>
      </c>
      <c r="AZ101" s="86">
        <f>'D.1.2 - Stavebně-konstruk...'!F37</f>
        <v>0</v>
      </c>
      <c r="BA101" s="86">
        <f>'D.1.2 - Stavebně-konstruk...'!F38</f>
        <v>0</v>
      </c>
      <c r="BB101" s="86">
        <f>'D.1.2 - Stavebně-konstruk...'!F39</f>
        <v>0</v>
      </c>
      <c r="BC101" s="86">
        <f>'D.1.2 - Stavebně-konstruk...'!F40</f>
        <v>0</v>
      </c>
      <c r="BD101" s="88">
        <f>'D.1.2 - Stavebně-konstruk...'!F41</f>
        <v>0</v>
      </c>
      <c r="BT101" s="25" t="s">
        <v>108</v>
      </c>
      <c r="BV101" s="25" t="s">
        <v>84</v>
      </c>
      <c r="BW101" s="25" t="s">
        <v>112</v>
      </c>
      <c r="BX101" s="25" t="s">
        <v>105</v>
      </c>
      <c r="CL101" s="25" t="s">
        <v>19</v>
      </c>
    </row>
    <row r="102" spans="1:90" s="3" customFormat="1" ht="16.5" customHeight="1">
      <c r="A102" s="89" t="s">
        <v>95</v>
      </c>
      <c r="B102" s="49"/>
      <c r="C102" s="9"/>
      <c r="D102" s="9"/>
      <c r="E102" s="9"/>
      <c r="F102" s="9"/>
      <c r="G102" s="242" t="s">
        <v>113</v>
      </c>
      <c r="H102" s="242"/>
      <c r="I102" s="242"/>
      <c r="J102" s="242"/>
      <c r="K102" s="242"/>
      <c r="L102" s="9"/>
      <c r="M102" s="242" t="s">
        <v>114</v>
      </c>
      <c r="N102" s="242"/>
      <c r="O102" s="242"/>
      <c r="P102" s="242"/>
      <c r="Q102" s="242"/>
      <c r="R102" s="242"/>
      <c r="S102" s="242"/>
      <c r="T102" s="242"/>
      <c r="U102" s="242"/>
      <c r="V102" s="242"/>
      <c r="W102" s="242"/>
      <c r="X102" s="242"/>
      <c r="Y102" s="242"/>
      <c r="Z102" s="242"/>
      <c r="AA102" s="242"/>
      <c r="AB102" s="242"/>
      <c r="AC102" s="242"/>
      <c r="AD102" s="242"/>
      <c r="AE102" s="242"/>
      <c r="AF102" s="242"/>
      <c r="AG102" s="230">
        <f>'D.1.3 - Požárně bezpečnos...'!J34</f>
        <v>0</v>
      </c>
      <c r="AH102" s="231"/>
      <c r="AI102" s="231"/>
      <c r="AJ102" s="231"/>
      <c r="AK102" s="231"/>
      <c r="AL102" s="231"/>
      <c r="AM102" s="231"/>
      <c r="AN102" s="230">
        <f t="shared" si="0"/>
        <v>0</v>
      </c>
      <c r="AO102" s="231"/>
      <c r="AP102" s="231"/>
      <c r="AQ102" s="84" t="s">
        <v>93</v>
      </c>
      <c r="AR102" s="49"/>
      <c r="AS102" s="85">
        <v>0</v>
      </c>
      <c r="AT102" s="86">
        <f t="shared" si="1"/>
        <v>0</v>
      </c>
      <c r="AU102" s="87">
        <f>'D.1.3 - Požárně bezpečnos...'!P126</f>
        <v>0</v>
      </c>
      <c r="AV102" s="86">
        <f>'D.1.3 - Požárně bezpečnos...'!J37</f>
        <v>0</v>
      </c>
      <c r="AW102" s="86">
        <f>'D.1.3 - Požárně bezpečnos...'!J38</f>
        <v>0</v>
      </c>
      <c r="AX102" s="86">
        <f>'D.1.3 - Požárně bezpečnos...'!J39</f>
        <v>0</v>
      </c>
      <c r="AY102" s="86">
        <f>'D.1.3 - Požárně bezpečnos...'!J40</f>
        <v>0</v>
      </c>
      <c r="AZ102" s="86">
        <f>'D.1.3 - Požárně bezpečnos...'!F37</f>
        <v>0</v>
      </c>
      <c r="BA102" s="86">
        <f>'D.1.3 - Požárně bezpečnos...'!F38</f>
        <v>0</v>
      </c>
      <c r="BB102" s="86">
        <f>'D.1.3 - Požárně bezpečnos...'!F39</f>
        <v>0</v>
      </c>
      <c r="BC102" s="86">
        <f>'D.1.3 - Požárně bezpečnos...'!F40</f>
        <v>0</v>
      </c>
      <c r="BD102" s="88">
        <f>'D.1.3 - Požárně bezpečnos...'!F41</f>
        <v>0</v>
      </c>
      <c r="BT102" s="25" t="s">
        <v>108</v>
      </c>
      <c r="BV102" s="25" t="s">
        <v>84</v>
      </c>
      <c r="BW102" s="25" t="s">
        <v>115</v>
      </c>
      <c r="BX102" s="25" t="s">
        <v>105</v>
      </c>
      <c r="CL102" s="25" t="s">
        <v>19</v>
      </c>
    </row>
    <row r="103" spans="1:90" s="3" customFormat="1" ht="16.5" customHeight="1">
      <c r="B103" s="49"/>
      <c r="C103" s="9"/>
      <c r="D103" s="9"/>
      <c r="E103" s="9"/>
      <c r="F103" s="9"/>
      <c r="G103" s="242" t="s">
        <v>116</v>
      </c>
      <c r="H103" s="242"/>
      <c r="I103" s="242"/>
      <c r="J103" s="242"/>
      <c r="K103" s="242"/>
      <c r="L103" s="9"/>
      <c r="M103" s="242" t="s">
        <v>117</v>
      </c>
      <c r="N103" s="242"/>
      <c r="O103" s="242"/>
      <c r="P103" s="242"/>
      <c r="Q103" s="242"/>
      <c r="R103" s="242"/>
      <c r="S103" s="242"/>
      <c r="T103" s="242"/>
      <c r="U103" s="242"/>
      <c r="V103" s="242"/>
      <c r="W103" s="242"/>
      <c r="X103" s="242"/>
      <c r="Y103" s="242"/>
      <c r="Z103" s="242"/>
      <c r="AA103" s="242"/>
      <c r="AB103" s="242"/>
      <c r="AC103" s="242"/>
      <c r="AD103" s="242"/>
      <c r="AE103" s="242"/>
      <c r="AF103" s="242"/>
      <c r="AG103" s="232" t="e">
        <f>ROUND(AG104+SUM(AG105:AG108)+AG116+AG127+AG128,2)</f>
        <v>#REF!</v>
      </c>
      <c r="AH103" s="231"/>
      <c r="AI103" s="231"/>
      <c r="AJ103" s="231"/>
      <c r="AK103" s="231"/>
      <c r="AL103" s="231"/>
      <c r="AM103" s="231"/>
      <c r="AN103" s="230" t="e">
        <f t="shared" si="0"/>
        <v>#REF!</v>
      </c>
      <c r="AO103" s="231"/>
      <c r="AP103" s="231"/>
      <c r="AQ103" s="84" t="s">
        <v>93</v>
      </c>
      <c r="AR103" s="49"/>
      <c r="AS103" s="85">
        <f>ROUND(AS104+SUM(AS105:AS108)+AS116+AS127+AS128,2)</f>
        <v>0</v>
      </c>
      <c r="AT103" s="86" t="e">
        <f t="shared" si="1"/>
        <v>#REF!</v>
      </c>
      <c r="AU103" s="87" t="e">
        <f>ROUND(AU104+SUM(AU105:AU108)+AU116+AU127+AU128,5)</f>
        <v>#REF!</v>
      </c>
      <c r="AV103" s="86" t="e">
        <f>ROUND(AZ103*L29,2)</f>
        <v>#REF!</v>
      </c>
      <c r="AW103" s="86" t="e">
        <f>ROUND(BA103*L30,2)</f>
        <v>#REF!</v>
      </c>
      <c r="AX103" s="86" t="e">
        <f>ROUND(BB103*L29,2)</f>
        <v>#REF!</v>
      </c>
      <c r="AY103" s="86" t="e">
        <f>ROUND(BC103*L30,2)</f>
        <v>#REF!</v>
      </c>
      <c r="AZ103" s="86" t="e">
        <f>ROUND(AZ104+SUM(AZ105:AZ108)+AZ116+AZ127+AZ128,2)</f>
        <v>#REF!</v>
      </c>
      <c r="BA103" s="86" t="e">
        <f>ROUND(BA104+SUM(BA105:BA108)+BA116+BA127+BA128,2)</f>
        <v>#REF!</v>
      </c>
      <c r="BB103" s="86" t="e">
        <f>ROUND(BB104+SUM(BB105:BB108)+BB116+BB127+BB128,2)</f>
        <v>#REF!</v>
      </c>
      <c r="BC103" s="86" t="e">
        <f>ROUND(BC104+SUM(BC105:BC108)+BC116+BC127+BC128,2)</f>
        <v>#REF!</v>
      </c>
      <c r="BD103" s="88" t="e">
        <f>ROUND(BD104+SUM(BD105:BD108)+BD116+BD127+BD128,2)</f>
        <v>#REF!</v>
      </c>
      <c r="BS103" s="25" t="s">
        <v>81</v>
      </c>
      <c r="BT103" s="25" t="s">
        <v>108</v>
      </c>
      <c r="BU103" s="25" t="s">
        <v>83</v>
      </c>
      <c r="BV103" s="25" t="s">
        <v>84</v>
      </c>
      <c r="BW103" s="25" t="s">
        <v>118</v>
      </c>
      <c r="BX103" s="25" t="s">
        <v>105</v>
      </c>
      <c r="CL103" s="25" t="s">
        <v>19</v>
      </c>
    </row>
    <row r="104" spans="1:90" s="3" customFormat="1" ht="16.5" customHeight="1">
      <c r="A104" s="89" t="s">
        <v>95</v>
      </c>
      <c r="B104" s="49"/>
      <c r="C104" s="9"/>
      <c r="D104" s="9"/>
      <c r="E104" s="9"/>
      <c r="F104" s="9"/>
      <c r="G104" s="9"/>
      <c r="H104" s="242" t="s">
        <v>119</v>
      </c>
      <c r="I104" s="242"/>
      <c r="J104" s="242"/>
      <c r="K104" s="242"/>
      <c r="L104" s="242"/>
      <c r="M104" s="9"/>
      <c r="N104" s="242" t="s">
        <v>120</v>
      </c>
      <c r="O104" s="242"/>
      <c r="P104" s="242"/>
      <c r="Q104" s="242"/>
      <c r="R104" s="242"/>
      <c r="S104" s="242"/>
      <c r="T104" s="242"/>
      <c r="U104" s="242"/>
      <c r="V104" s="242"/>
      <c r="W104" s="242"/>
      <c r="X104" s="242"/>
      <c r="Y104" s="242"/>
      <c r="Z104" s="242"/>
      <c r="AA104" s="242"/>
      <c r="AB104" s="242"/>
      <c r="AC104" s="242"/>
      <c r="AD104" s="242"/>
      <c r="AE104" s="242"/>
      <c r="AF104" s="242"/>
      <c r="AG104" s="230">
        <f>'D.1.4.1 - Zdravotně techn...'!J34</f>
        <v>0</v>
      </c>
      <c r="AH104" s="231"/>
      <c r="AI104" s="231"/>
      <c r="AJ104" s="231"/>
      <c r="AK104" s="231"/>
      <c r="AL104" s="231"/>
      <c r="AM104" s="231"/>
      <c r="AN104" s="230">
        <f t="shared" si="0"/>
        <v>0</v>
      </c>
      <c r="AO104" s="231"/>
      <c r="AP104" s="231"/>
      <c r="AQ104" s="84" t="s">
        <v>93</v>
      </c>
      <c r="AR104" s="49"/>
      <c r="AS104" s="85">
        <v>0</v>
      </c>
      <c r="AT104" s="86">
        <f t="shared" si="1"/>
        <v>0</v>
      </c>
      <c r="AU104" s="87">
        <f>'D.1.4.1 - Zdravotně techn...'!P133</f>
        <v>0</v>
      </c>
      <c r="AV104" s="86">
        <f>'D.1.4.1 - Zdravotně techn...'!J37</f>
        <v>0</v>
      </c>
      <c r="AW104" s="86">
        <f>'D.1.4.1 - Zdravotně techn...'!J38</f>
        <v>0</v>
      </c>
      <c r="AX104" s="86">
        <f>'D.1.4.1 - Zdravotně techn...'!J39</f>
        <v>0</v>
      </c>
      <c r="AY104" s="86">
        <f>'D.1.4.1 - Zdravotně techn...'!J40</f>
        <v>0</v>
      </c>
      <c r="AZ104" s="86">
        <f>'D.1.4.1 - Zdravotně techn...'!F37</f>
        <v>0</v>
      </c>
      <c r="BA104" s="86">
        <f>'D.1.4.1 - Zdravotně techn...'!F38</f>
        <v>0</v>
      </c>
      <c r="BB104" s="86">
        <f>'D.1.4.1 - Zdravotně techn...'!F39</f>
        <v>0</v>
      </c>
      <c r="BC104" s="86">
        <f>'D.1.4.1 - Zdravotně techn...'!F40</f>
        <v>0</v>
      </c>
      <c r="BD104" s="88">
        <f>'D.1.4.1 - Zdravotně techn...'!F41</f>
        <v>0</v>
      </c>
      <c r="BT104" s="25" t="s">
        <v>121</v>
      </c>
      <c r="BV104" s="25" t="s">
        <v>84</v>
      </c>
      <c r="BW104" s="25" t="s">
        <v>122</v>
      </c>
      <c r="BX104" s="25" t="s">
        <v>118</v>
      </c>
      <c r="CL104" s="25" t="s">
        <v>1</v>
      </c>
    </row>
    <row r="105" spans="1:90" s="3" customFormat="1" ht="16.5" customHeight="1">
      <c r="A105" s="89" t="s">
        <v>95</v>
      </c>
      <c r="B105" s="49"/>
      <c r="C105" s="9"/>
      <c r="D105" s="9"/>
      <c r="E105" s="9"/>
      <c r="F105" s="9"/>
      <c r="G105" s="9"/>
      <c r="H105" s="242" t="s">
        <v>123</v>
      </c>
      <c r="I105" s="242"/>
      <c r="J105" s="242"/>
      <c r="K105" s="242"/>
      <c r="L105" s="242"/>
      <c r="M105" s="9"/>
      <c r="N105" s="242" t="s">
        <v>124</v>
      </c>
      <c r="O105" s="242"/>
      <c r="P105" s="242"/>
      <c r="Q105" s="242"/>
      <c r="R105" s="242"/>
      <c r="S105" s="242"/>
      <c r="T105" s="242"/>
      <c r="U105" s="242"/>
      <c r="V105" s="242"/>
      <c r="W105" s="242"/>
      <c r="X105" s="242"/>
      <c r="Y105" s="242"/>
      <c r="Z105" s="242"/>
      <c r="AA105" s="242"/>
      <c r="AB105" s="242"/>
      <c r="AC105" s="242"/>
      <c r="AD105" s="242"/>
      <c r="AE105" s="242"/>
      <c r="AF105" s="242"/>
      <c r="AG105" s="230">
        <f>'D.1.4.2 - Vzduchotechnika '!J34</f>
        <v>0</v>
      </c>
      <c r="AH105" s="231"/>
      <c r="AI105" s="231"/>
      <c r="AJ105" s="231"/>
      <c r="AK105" s="231"/>
      <c r="AL105" s="231"/>
      <c r="AM105" s="231"/>
      <c r="AN105" s="230">
        <f t="shared" si="0"/>
        <v>0</v>
      </c>
      <c r="AO105" s="231"/>
      <c r="AP105" s="231"/>
      <c r="AQ105" s="84" t="s">
        <v>93</v>
      </c>
      <c r="AR105" s="49"/>
      <c r="AS105" s="85">
        <v>0</v>
      </c>
      <c r="AT105" s="86">
        <f t="shared" si="1"/>
        <v>0</v>
      </c>
      <c r="AU105" s="87">
        <f>'D.1.4.2 - Vzduchotechnika '!P134</f>
        <v>0</v>
      </c>
      <c r="AV105" s="86">
        <f>'D.1.4.2 - Vzduchotechnika '!J37</f>
        <v>0</v>
      </c>
      <c r="AW105" s="86">
        <f>'D.1.4.2 - Vzduchotechnika '!J38</f>
        <v>0</v>
      </c>
      <c r="AX105" s="86">
        <f>'D.1.4.2 - Vzduchotechnika '!J39</f>
        <v>0</v>
      </c>
      <c r="AY105" s="86">
        <f>'D.1.4.2 - Vzduchotechnika '!J40</f>
        <v>0</v>
      </c>
      <c r="AZ105" s="86">
        <f>'D.1.4.2 - Vzduchotechnika '!F37</f>
        <v>0</v>
      </c>
      <c r="BA105" s="86">
        <f>'D.1.4.2 - Vzduchotechnika '!F38</f>
        <v>0</v>
      </c>
      <c r="BB105" s="86">
        <f>'D.1.4.2 - Vzduchotechnika '!F39</f>
        <v>0</v>
      </c>
      <c r="BC105" s="86">
        <f>'D.1.4.2 - Vzduchotechnika '!F40</f>
        <v>0</v>
      </c>
      <c r="BD105" s="88">
        <f>'D.1.4.2 - Vzduchotechnika '!F41</f>
        <v>0</v>
      </c>
      <c r="BT105" s="25" t="s">
        <v>121</v>
      </c>
      <c r="BV105" s="25" t="s">
        <v>84</v>
      </c>
      <c r="BW105" s="25" t="s">
        <v>125</v>
      </c>
      <c r="BX105" s="25" t="s">
        <v>118</v>
      </c>
      <c r="CL105" s="25" t="s">
        <v>1</v>
      </c>
    </row>
    <row r="106" spans="1:90" s="3" customFormat="1" ht="16.5" customHeight="1">
      <c r="A106" s="89" t="s">
        <v>95</v>
      </c>
      <c r="B106" s="49"/>
      <c r="C106" s="9"/>
      <c r="D106" s="9"/>
      <c r="E106" s="9"/>
      <c r="F106" s="9"/>
      <c r="G106" s="9"/>
      <c r="H106" s="242" t="s">
        <v>126</v>
      </c>
      <c r="I106" s="242"/>
      <c r="J106" s="242"/>
      <c r="K106" s="242"/>
      <c r="L106" s="242"/>
      <c r="M106" s="9"/>
      <c r="N106" s="242" t="s">
        <v>127</v>
      </c>
      <c r="O106" s="242"/>
      <c r="P106" s="242"/>
      <c r="Q106" s="242"/>
      <c r="R106" s="242"/>
      <c r="S106" s="242"/>
      <c r="T106" s="242"/>
      <c r="U106" s="242"/>
      <c r="V106" s="242"/>
      <c r="W106" s="242"/>
      <c r="X106" s="242"/>
      <c r="Y106" s="242"/>
      <c r="Z106" s="242"/>
      <c r="AA106" s="242"/>
      <c r="AB106" s="242"/>
      <c r="AC106" s="242"/>
      <c r="AD106" s="242"/>
      <c r="AE106" s="242"/>
      <c r="AF106" s="242"/>
      <c r="AG106" s="230" t="e">
        <f>#REF!</f>
        <v>#REF!</v>
      </c>
      <c r="AH106" s="231"/>
      <c r="AI106" s="231"/>
      <c r="AJ106" s="231"/>
      <c r="AK106" s="231"/>
      <c r="AL106" s="231"/>
      <c r="AM106" s="231"/>
      <c r="AN106" s="230" t="e">
        <f t="shared" si="0"/>
        <v>#REF!</v>
      </c>
      <c r="AO106" s="231"/>
      <c r="AP106" s="231"/>
      <c r="AQ106" s="84" t="s">
        <v>93</v>
      </c>
      <c r="AR106" s="49"/>
      <c r="AS106" s="85">
        <v>0</v>
      </c>
      <c r="AT106" s="86" t="e">
        <f t="shared" si="1"/>
        <v>#REF!</v>
      </c>
      <c r="AU106" s="87" t="e">
        <f>#REF!</f>
        <v>#REF!</v>
      </c>
      <c r="AV106" s="86" t="e">
        <f>#REF!</f>
        <v>#REF!</v>
      </c>
      <c r="AW106" s="86" t="e">
        <f>#REF!</f>
        <v>#REF!</v>
      </c>
      <c r="AX106" s="86" t="e">
        <f>#REF!</f>
        <v>#REF!</v>
      </c>
      <c r="AY106" s="86" t="e">
        <f>#REF!</f>
        <v>#REF!</v>
      </c>
      <c r="AZ106" s="86" t="e">
        <f>#REF!</f>
        <v>#REF!</v>
      </c>
      <c r="BA106" s="86" t="e">
        <f>#REF!</f>
        <v>#REF!</v>
      </c>
      <c r="BB106" s="86" t="e">
        <f>#REF!</f>
        <v>#REF!</v>
      </c>
      <c r="BC106" s="86" t="e">
        <f>#REF!</f>
        <v>#REF!</v>
      </c>
      <c r="BD106" s="88" t="e">
        <f>#REF!</f>
        <v>#REF!</v>
      </c>
      <c r="BT106" s="25" t="s">
        <v>121</v>
      </c>
      <c r="BV106" s="25" t="s">
        <v>84</v>
      </c>
      <c r="BW106" s="25" t="s">
        <v>128</v>
      </c>
      <c r="BX106" s="25" t="s">
        <v>118</v>
      </c>
      <c r="CL106" s="25" t="s">
        <v>1</v>
      </c>
    </row>
    <row r="107" spans="1:90" s="3" customFormat="1" ht="16.5" customHeight="1">
      <c r="A107" s="89" t="s">
        <v>95</v>
      </c>
      <c r="B107" s="49"/>
      <c r="C107" s="9"/>
      <c r="D107" s="9"/>
      <c r="E107" s="9"/>
      <c r="F107" s="9"/>
      <c r="G107" s="9"/>
      <c r="H107" s="242" t="s">
        <v>129</v>
      </c>
      <c r="I107" s="242"/>
      <c r="J107" s="242"/>
      <c r="K107" s="242"/>
      <c r="L107" s="242"/>
      <c r="M107" s="9"/>
      <c r="N107" s="242" t="s">
        <v>130</v>
      </c>
      <c r="O107" s="242"/>
      <c r="P107" s="242"/>
      <c r="Q107" s="242"/>
      <c r="R107" s="242"/>
      <c r="S107" s="242"/>
      <c r="T107" s="242"/>
      <c r="U107" s="242"/>
      <c r="V107" s="242"/>
      <c r="W107" s="242"/>
      <c r="X107" s="242"/>
      <c r="Y107" s="242"/>
      <c r="Z107" s="242"/>
      <c r="AA107" s="242"/>
      <c r="AB107" s="242"/>
      <c r="AC107" s="242"/>
      <c r="AD107" s="242"/>
      <c r="AE107" s="242"/>
      <c r="AF107" s="242"/>
      <c r="AG107" s="230">
        <f>'D.1.4.4 - Měření a regulace '!J34</f>
        <v>0</v>
      </c>
      <c r="AH107" s="231"/>
      <c r="AI107" s="231"/>
      <c r="AJ107" s="231"/>
      <c r="AK107" s="231"/>
      <c r="AL107" s="231"/>
      <c r="AM107" s="231"/>
      <c r="AN107" s="230">
        <f t="shared" si="0"/>
        <v>0</v>
      </c>
      <c r="AO107" s="231"/>
      <c r="AP107" s="231"/>
      <c r="AQ107" s="84" t="s">
        <v>93</v>
      </c>
      <c r="AR107" s="49"/>
      <c r="AS107" s="85">
        <v>0</v>
      </c>
      <c r="AT107" s="86">
        <f t="shared" si="1"/>
        <v>0</v>
      </c>
      <c r="AU107" s="87">
        <f>'D.1.4.4 - Měření a regulace '!P136</f>
        <v>0</v>
      </c>
      <c r="AV107" s="86">
        <f>'D.1.4.4 - Měření a regulace '!J37</f>
        <v>0</v>
      </c>
      <c r="AW107" s="86">
        <f>'D.1.4.4 - Měření a regulace '!J38</f>
        <v>0</v>
      </c>
      <c r="AX107" s="86">
        <f>'D.1.4.4 - Měření a regulace '!J39</f>
        <v>0</v>
      </c>
      <c r="AY107" s="86">
        <f>'D.1.4.4 - Měření a regulace '!J40</f>
        <v>0</v>
      </c>
      <c r="AZ107" s="86">
        <f>'D.1.4.4 - Měření a regulace '!F37</f>
        <v>0</v>
      </c>
      <c r="BA107" s="86">
        <f>'D.1.4.4 - Měření a regulace '!F38</f>
        <v>0</v>
      </c>
      <c r="BB107" s="86">
        <f>'D.1.4.4 - Měření a regulace '!F39</f>
        <v>0</v>
      </c>
      <c r="BC107" s="86">
        <f>'D.1.4.4 - Měření a regulace '!F40</f>
        <v>0</v>
      </c>
      <c r="BD107" s="88">
        <f>'D.1.4.4 - Měření a regulace '!F41</f>
        <v>0</v>
      </c>
      <c r="BT107" s="25" t="s">
        <v>121</v>
      </c>
      <c r="BV107" s="25" t="s">
        <v>84</v>
      </c>
      <c r="BW107" s="25" t="s">
        <v>131</v>
      </c>
      <c r="BX107" s="25" t="s">
        <v>118</v>
      </c>
      <c r="CL107" s="25" t="s">
        <v>1</v>
      </c>
    </row>
    <row r="108" spans="1:90" s="3" customFormat="1" ht="16.5" customHeight="1">
      <c r="B108" s="49"/>
      <c r="C108" s="9"/>
      <c r="D108" s="9"/>
      <c r="E108" s="9"/>
      <c r="F108" s="9"/>
      <c r="G108" s="9"/>
      <c r="H108" s="242" t="s">
        <v>132</v>
      </c>
      <c r="I108" s="242"/>
      <c r="J108" s="242"/>
      <c r="K108" s="242"/>
      <c r="L108" s="242"/>
      <c r="M108" s="9"/>
      <c r="N108" s="242" t="s">
        <v>133</v>
      </c>
      <c r="O108" s="242"/>
      <c r="P108" s="242"/>
      <c r="Q108" s="242"/>
      <c r="R108" s="242"/>
      <c r="S108" s="242"/>
      <c r="T108" s="242"/>
      <c r="U108" s="242"/>
      <c r="V108" s="242"/>
      <c r="W108" s="242"/>
      <c r="X108" s="242"/>
      <c r="Y108" s="242"/>
      <c r="Z108" s="242"/>
      <c r="AA108" s="242"/>
      <c r="AB108" s="242"/>
      <c r="AC108" s="242"/>
      <c r="AD108" s="242"/>
      <c r="AE108" s="242"/>
      <c r="AF108" s="242"/>
      <c r="AG108" s="232">
        <f>ROUND(SUM(AG109:AG115),2)</f>
        <v>0</v>
      </c>
      <c r="AH108" s="231"/>
      <c r="AI108" s="231"/>
      <c r="AJ108" s="231"/>
      <c r="AK108" s="231"/>
      <c r="AL108" s="231"/>
      <c r="AM108" s="231"/>
      <c r="AN108" s="230">
        <f t="shared" si="0"/>
        <v>0</v>
      </c>
      <c r="AO108" s="231"/>
      <c r="AP108" s="231"/>
      <c r="AQ108" s="84" t="s">
        <v>93</v>
      </c>
      <c r="AR108" s="49"/>
      <c r="AS108" s="85">
        <f>ROUND(SUM(AS109:AS115),2)</f>
        <v>0</v>
      </c>
      <c r="AT108" s="86">
        <f t="shared" si="1"/>
        <v>0</v>
      </c>
      <c r="AU108" s="87">
        <f>ROUND(SUM(AU109:AU115),5)</f>
        <v>0</v>
      </c>
      <c r="AV108" s="86">
        <f>ROUND(AZ108*L29,2)</f>
        <v>0</v>
      </c>
      <c r="AW108" s="86">
        <f>ROUND(BA108*L30,2)</f>
        <v>0</v>
      </c>
      <c r="AX108" s="86">
        <f>ROUND(BB108*L29,2)</f>
        <v>0</v>
      </c>
      <c r="AY108" s="86">
        <f>ROUND(BC108*L30,2)</f>
        <v>0</v>
      </c>
      <c r="AZ108" s="86">
        <f>ROUND(SUM(AZ109:AZ115),2)</f>
        <v>0</v>
      </c>
      <c r="BA108" s="86">
        <f>ROUND(SUM(BA109:BA115),2)</f>
        <v>0</v>
      </c>
      <c r="BB108" s="86">
        <f>ROUND(SUM(BB109:BB115),2)</f>
        <v>0</v>
      </c>
      <c r="BC108" s="86">
        <f>ROUND(SUM(BC109:BC115),2)</f>
        <v>0</v>
      </c>
      <c r="BD108" s="88">
        <f>ROUND(SUM(BD109:BD115),2)</f>
        <v>0</v>
      </c>
      <c r="BS108" s="25" t="s">
        <v>81</v>
      </c>
      <c r="BT108" s="25" t="s">
        <v>121</v>
      </c>
      <c r="BU108" s="25" t="s">
        <v>83</v>
      </c>
      <c r="BV108" s="25" t="s">
        <v>84</v>
      </c>
      <c r="BW108" s="25" t="s">
        <v>134</v>
      </c>
      <c r="BX108" s="25" t="s">
        <v>118</v>
      </c>
      <c r="CL108" s="25" t="s">
        <v>19</v>
      </c>
    </row>
    <row r="109" spans="1:90" s="3" customFormat="1" ht="16.5" customHeight="1">
      <c r="A109" s="89" t="s">
        <v>95</v>
      </c>
      <c r="B109" s="49"/>
      <c r="C109" s="9"/>
      <c r="D109" s="9"/>
      <c r="E109" s="9"/>
      <c r="F109" s="9"/>
      <c r="G109" s="9"/>
      <c r="H109" s="9"/>
      <c r="I109" s="242" t="s">
        <v>135</v>
      </c>
      <c r="J109" s="242"/>
      <c r="K109" s="242"/>
      <c r="L109" s="242"/>
      <c r="M109" s="242"/>
      <c r="N109" s="9"/>
      <c r="O109" s="242" t="s">
        <v>136</v>
      </c>
      <c r="P109" s="242"/>
      <c r="Q109" s="242"/>
      <c r="R109" s="242"/>
      <c r="S109" s="242"/>
      <c r="T109" s="242"/>
      <c r="U109" s="242"/>
      <c r="V109" s="242"/>
      <c r="W109" s="242"/>
      <c r="X109" s="242"/>
      <c r="Y109" s="242"/>
      <c r="Z109" s="242"/>
      <c r="AA109" s="242"/>
      <c r="AB109" s="242"/>
      <c r="AC109" s="242"/>
      <c r="AD109" s="242"/>
      <c r="AE109" s="242"/>
      <c r="AF109" s="242"/>
      <c r="AG109" s="230">
        <f>'01 - LPS - Uzemnění, hrom...'!J34</f>
        <v>0</v>
      </c>
      <c r="AH109" s="231"/>
      <c r="AI109" s="231"/>
      <c r="AJ109" s="231"/>
      <c r="AK109" s="231"/>
      <c r="AL109" s="231"/>
      <c r="AM109" s="231"/>
      <c r="AN109" s="230">
        <f t="shared" si="0"/>
        <v>0</v>
      </c>
      <c r="AO109" s="231"/>
      <c r="AP109" s="231"/>
      <c r="AQ109" s="84" t="s">
        <v>93</v>
      </c>
      <c r="AR109" s="49"/>
      <c r="AS109" s="85">
        <v>0</v>
      </c>
      <c r="AT109" s="86">
        <f t="shared" si="1"/>
        <v>0</v>
      </c>
      <c r="AU109" s="87">
        <f>'01 - LPS - Uzemnění, hrom...'!P127</f>
        <v>0</v>
      </c>
      <c r="AV109" s="86">
        <f>'01 - LPS - Uzemnění, hrom...'!J37</f>
        <v>0</v>
      </c>
      <c r="AW109" s="86">
        <f>'01 - LPS - Uzemnění, hrom...'!J38</f>
        <v>0</v>
      </c>
      <c r="AX109" s="86">
        <f>'01 - LPS - Uzemnění, hrom...'!J39</f>
        <v>0</v>
      </c>
      <c r="AY109" s="86">
        <f>'01 - LPS - Uzemnění, hrom...'!J40</f>
        <v>0</v>
      </c>
      <c r="AZ109" s="86">
        <f>'01 - LPS - Uzemnění, hrom...'!F37</f>
        <v>0</v>
      </c>
      <c r="BA109" s="86">
        <f>'01 - LPS - Uzemnění, hrom...'!F38</f>
        <v>0</v>
      </c>
      <c r="BB109" s="86">
        <f>'01 - LPS - Uzemnění, hrom...'!F39</f>
        <v>0</v>
      </c>
      <c r="BC109" s="86">
        <f>'01 - LPS - Uzemnění, hrom...'!F40</f>
        <v>0</v>
      </c>
      <c r="BD109" s="88">
        <f>'01 - LPS - Uzemnění, hrom...'!F41</f>
        <v>0</v>
      </c>
      <c r="BT109" s="25" t="s">
        <v>137</v>
      </c>
      <c r="BV109" s="25" t="s">
        <v>84</v>
      </c>
      <c r="BW109" s="25" t="s">
        <v>138</v>
      </c>
      <c r="BX109" s="25" t="s">
        <v>134</v>
      </c>
      <c r="CL109" s="25" t="s">
        <v>1</v>
      </c>
    </row>
    <row r="110" spans="1:90" s="3" customFormat="1" ht="16.5" customHeight="1">
      <c r="A110" s="89" t="s">
        <v>95</v>
      </c>
      <c r="B110" s="49"/>
      <c r="C110" s="9"/>
      <c r="D110" s="9"/>
      <c r="E110" s="9"/>
      <c r="F110" s="9"/>
      <c r="G110" s="9"/>
      <c r="H110" s="9"/>
      <c r="I110" s="242" t="s">
        <v>139</v>
      </c>
      <c r="J110" s="242"/>
      <c r="K110" s="242"/>
      <c r="L110" s="242"/>
      <c r="M110" s="242"/>
      <c r="N110" s="9"/>
      <c r="O110" s="242" t="s">
        <v>140</v>
      </c>
      <c r="P110" s="242"/>
      <c r="Q110" s="242"/>
      <c r="R110" s="242"/>
      <c r="S110" s="242"/>
      <c r="T110" s="242"/>
      <c r="U110" s="242"/>
      <c r="V110" s="242"/>
      <c r="W110" s="242"/>
      <c r="X110" s="242"/>
      <c r="Y110" s="242"/>
      <c r="Z110" s="242"/>
      <c r="AA110" s="242"/>
      <c r="AB110" s="242"/>
      <c r="AC110" s="242"/>
      <c r="AD110" s="242"/>
      <c r="AE110" s="242"/>
      <c r="AF110" s="242"/>
      <c r="AG110" s="230">
        <f>'02 - KT - Kabelové trasy'!J34</f>
        <v>0</v>
      </c>
      <c r="AH110" s="231"/>
      <c r="AI110" s="231"/>
      <c r="AJ110" s="231"/>
      <c r="AK110" s="231"/>
      <c r="AL110" s="231"/>
      <c r="AM110" s="231"/>
      <c r="AN110" s="230">
        <f t="shared" si="0"/>
        <v>0</v>
      </c>
      <c r="AO110" s="231"/>
      <c r="AP110" s="231"/>
      <c r="AQ110" s="84" t="s">
        <v>93</v>
      </c>
      <c r="AR110" s="49"/>
      <c r="AS110" s="85">
        <v>0</v>
      </c>
      <c r="AT110" s="86">
        <f t="shared" si="1"/>
        <v>0</v>
      </c>
      <c r="AU110" s="87">
        <f>'02 - KT - Kabelové trasy'!P128</f>
        <v>0</v>
      </c>
      <c r="AV110" s="86">
        <f>'02 - KT - Kabelové trasy'!J37</f>
        <v>0</v>
      </c>
      <c r="AW110" s="86">
        <f>'02 - KT - Kabelové trasy'!J38</f>
        <v>0</v>
      </c>
      <c r="AX110" s="86">
        <f>'02 - KT - Kabelové trasy'!J39</f>
        <v>0</v>
      </c>
      <c r="AY110" s="86">
        <f>'02 - KT - Kabelové trasy'!J40</f>
        <v>0</v>
      </c>
      <c r="AZ110" s="86">
        <f>'02 - KT - Kabelové trasy'!F37</f>
        <v>0</v>
      </c>
      <c r="BA110" s="86">
        <f>'02 - KT - Kabelové trasy'!F38</f>
        <v>0</v>
      </c>
      <c r="BB110" s="86">
        <f>'02 - KT - Kabelové trasy'!F39</f>
        <v>0</v>
      </c>
      <c r="BC110" s="86">
        <f>'02 - KT - Kabelové trasy'!F40</f>
        <v>0</v>
      </c>
      <c r="BD110" s="88">
        <f>'02 - KT - Kabelové trasy'!F41</f>
        <v>0</v>
      </c>
      <c r="BT110" s="25" t="s">
        <v>137</v>
      </c>
      <c r="BV110" s="25" t="s">
        <v>84</v>
      </c>
      <c r="BW110" s="25" t="s">
        <v>141</v>
      </c>
      <c r="BX110" s="25" t="s">
        <v>134</v>
      </c>
      <c r="CL110" s="25" t="s">
        <v>1</v>
      </c>
    </row>
    <row r="111" spans="1:90" s="3" customFormat="1" ht="16.5" customHeight="1">
      <c r="A111" s="89" t="s">
        <v>95</v>
      </c>
      <c r="B111" s="49"/>
      <c r="C111" s="9"/>
      <c r="D111" s="9"/>
      <c r="E111" s="9"/>
      <c r="F111" s="9"/>
      <c r="G111" s="9"/>
      <c r="H111" s="9"/>
      <c r="I111" s="242" t="s">
        <v>142</v>
      </c>
      <c r="J111" s="242"/>
      <c r="K111" s="242"/>
      <c r="L111" s="242"/>
      <c r="M111" s="242"/>
      <c r="N111" s="9"/>
      <c r="O111" s="242" t="s">
        <v>143</v>
      </c>
      <c r="P111" s="242"/>
      <c r="Q111" s="242"/>
      <c r="R111" s="242"/>
      <c r="S111" s="242"/>
      <c r="T111" s="242"/>
      <c r="U111" s="242"/>
      <c r="V111" s="242"/>
      <c r="W111" s="242"/>
      <c r="X111" s="242"/>
      <c r="Y111" s="242"/>
      <c r="Z111" s="242"/>
      <c r="AA111" s="242"/>
      <c r="AB111" s="242"/>
      <c r="AC111" s="242"/>
      <c r="AD111" s="242"/>
      <c r="AE111" s="242"/>
      <c r="AF111" s="242"/>
      <c r="AG111" s="230">
        <f>'03 - SP - Silnoproudé ins...'!J34</f>
        <v>0</v>
      </c>
      <c r="AH111" s="231"/>
      <c r="AI111" s="231"/>
      <c r="AJ111" s="231"/>
      <c r="AK111" s="231"/>
      <c r="AL111" s="231"/>
      <c r="AM111" s="231"/>
      <c r="AN111" s="230">
        <f t="shared" si="0"/>
        <v>0</v>
      </c>
      <c r="AO111" s="231"/>
      <c r="AP111" s="231"/>
      <c r="AQ111" s="84" t="s">
        <v>93</v>
      </c>
      <c r="AR111" s="49"/>
      <c r="AS111" s="85">
        <v>0</v>
      </c>
      <c r="AT111" s="86">
        <f t="shared" si="1"/>
        <v>0</v>
      </c>
      <c r="AU111" s="87">
        <f>'03 - SP - Silnoproudé ins...'!P126</f>
        <v>0</v>
      </c>
      <c r="AV111" s="86">
        <f>'03 - SP - Silnoproudé ins...'!J37</f>
        <v>0</v>
      </c>
      <c r="AW111" s="86">
        <f>'03 - SP - Silnoproudé ins...'!J38</f>
        <v>0</v>
      </c>
      <c r="AX111" s="86">
        <f>'03 - SP - Silnoproudé ins...'!J39</f>
        <v>0</v>
      </c>
      <c r="AY111" s="86">
        <f>'03 - SP - Silnoproudé ins...'!J40</f>
        <v>0</v>
      </c>
      <c r="AZ111" s="86">
        <f>'03 - SP - Silnoproudé ins...'!F37</f>
        <v>0</v>
      </c>
      <c r="BA111" s="86">
        <f>'03 - SP - Silnoproudé ins...'!F38</f>
        <v>0</v>
      </c>
      <c r="BB111" s="86">
        <f>'03 - SP - Silnoproudé ins...'!F39</f>
        <v>0</v>
      </c>
      <c r="BC111" s="86">
        <f>'03 - SP - Silnoproudé ins...'!F40</f>
        <v>0</v>
      </c>
      <c r="BD111" s="88">
        <f>'03 - SP - Silnoproudé ins...'!F41</f>
        <v>0</v>
      </c>
      <c r="BT111" s="25" t="s">
        <v>137</v>
      </c>
      <c r="BV111" s="25" t="s">
        <v>84</v>
      </c>
      <c r="BW111" s="25" t="s">
        <v>144</v>
      </c>
      <c r="BX111" s="25" t="s">
        <v>134</v>
      </c>
      <c r="CL111" s="25" t="s">
        <v>1</v>
      </c>
    </row>
    <row r="112" spans="1:90" s="3" customFormat="1" ht="16.5" customHeight="1">
      <c r="A112" s="89" t="s">
        <v>95</v>
      </c>
      <c r="B112" s="49"/>
      <c r="C112" s="9"/>
      <c r="D112" s="9"/>
      <c r="E112" s="9"/>
      <c r="F112" s="9"/>
      <c r="G112" s="9"/>
      <c r="H112" s="9"/>
      <c r="I112" s="242" t="s">
        <v>145</v>
      </c>
      <c r="J112" s="242"/>
      <c r="K112" s="242"/>
      <c r="L112" s="242"/>
      <c r="M112" s="242"/>
      <c r="N112" s="9"/>
      <c r="O112" s="242" t="s">
        <v>146</v>
      </c>
      <c r="P112" s="242"/>
      <c r="Q112" s="242"/>
      <c r="R112" s="242"/>
      <c r="S112" s="242"/>
      <c r="T112" s="242"/>
      <c r="U112" s="242"/>
      <c r="V112" s="242"/>
      <c r="W112" s="242"/>
      <c r="X112" s="242"/>
      <c r="Y112" s="242"/>
      <c r="Z112" s="242"/>
      <c r="AA112" s="242"/>
      <c r="AB112" s="242"/>
      <c r="AC112" s="242"/>
      <c r="AD112" s="242"/>
      <c r="AE112" s="242"/>
      <c r="AF112" s="242"/>
      <c r="AG112" s="230">
        <f>'04 - SV - Svítidla'!J34</f>
        <v>0</v>
      </c>
      <c r="AH112" s="231"/>
      <c r="AI112" s="231"/>
      <c r="AJ112" s="231"/>
      <c r="AK112" s="231"/>
      <c r="AL112" s="231"/>
      <c r="AM112" s="231"/>
      <c r="AN112" s="230">
        <f t="shared" si="0"/>
        <v>0</v>
      </c>
      <c r="AO112" s="231"/>
      <c r="AP112" s="231"/>
      <c r="AQ112" s="84" t="s">
        <v>93</v>
      </c>
      <c r="AR112" s="49"/>
      <c r="AS112" s="85">
        <v>0</v>
      </c>
      <c r="AT112" s="86">
        <f t="shared" si="1"/>
        <v>0</v>
      </c>
      <c r="AU112" s="87">
        <f>'04 - SV - Svítidla'!P126</f>
        <v>0</v>
      </c>
      <c r="AV112" s="86">
        <f>'04 - SV - Svítidla'!J37</f>
        <v>0</v>
      </c>
      <c r="AW112" s="86">
        <f>'04 - SV - Svítidla'!J38</f>
        <v>0</v>
      </c>
      <c r="AX112" s="86">
        <f>'04 - SV - Svítidla'!J39</f>
        <v>0</v>
      </c>
      <c r="AY112" s="86">
        <f>'04 - SV - Svítidla'!J40</f>
        <v>0</v>
      </c>
      <c r="AZ112" s="86">
        <f>'04 - SV - Svítidla'!F37</f>
        <v>0</v>
      </c>
      <c r="BA112" s="86">
        <f>'04 - SV - Svítidla'!F38</f>
        <v>0</v>
      </c>
      <c r="BB112" s="86">
        <f>'04 - SV - Svítidla'!F39</f>
        <v>0</v>
      </c>
      <c r="BC112" s="86">
        <f>'04 - SV - Svítidla'!F40</f>
        <v>0</v>
      </c>
      <c r="BD112" s="88">
        <f>'04 - SV - Svítidla'!F41</f>
        <v>0</v>
      </c>
      <c r="BT112" s="25" t="s">
        <v>137</v>
      </c>
      <c r="BV112" s="25" t="s">
        <v>84</v>
      </c>
      <c r="BW112" s="25" t="s">
        <v>147</v>
      </c>
      <c r="BX112" s="25" t="s">
        <v>134</v>
      </c>
      <c r="CL112" s="25" t="s">
        <v>1</v>
      </c>
    </row>
    <row r="113" spans="1:90" s="3" customFormat="1" ht="16.5" customHeight="1">
      <c r="A113" s="89" t="s">
        <v>95</v>
      </c>
      <c r="B113" s="49"/>
      <c r="C113" s="9"/>
      <c r="D113" s="9"/>
      <c r="E113" s="9"/>
      <c r="F113" s="9"/>
      <c r="G113" s="9"/>
      <c r="H113" s="9"/>
      <c r="I113" s="242" t="s">
        <v>148</v>
      </c>
      <c r="J113" s="242"/>
      <c r="K113" s="242"/>
      <c r="L113" s="242"/>
      <c r="M113" s="242"/>
      <c r="N113" s="9"/>
      <c r="O113" s="242" t="s">
        <v>149</v>
      </c>
      <c r="P113" s="242"/>
      <c r="Q113" s="242"/>
      <c r="R113" s="242"/>
      <c r="S113" s="242"/>
      <c r="T113" s="242"/>
      <c r="U113" s="242"/>
      <c r="V113" s="242"/>
      <c r="W113" s="242"/>
      <c r="X113" s="242"/>
      <c r="Y113" s="242"/>
      <c r="Z113" s="242"/>
      <c r="AA113" s="242"/>
      <c r="AB113" s="242"/>
      <c r="AC113" s="242"/>
      <c r="AD113" s="242"/>
      <c r="AE113" s="242"/>
      <c r="AF113" s="242"/>
      <c r="AG113" s="230">
        <f>'05 - Rozvaděč RH'!J34</f>
        <v>0</v>
      </c>
      <c r="AH113" s="231"/>
      <c r="AI113" s="231"/>
      <c r="AJ113" s="231"/>
      <c r="AK113" s="231"/>
      <c r="AL113" s="231"/>
      <c r="AM113" s="231"/>
      <c r="AN113" s="230">
        <f t="shared" si="0"/>
        <v>0</v>
      </c>
      <c r="AO113" s="231"/>
      <c r="AP113" s="231"/>
      <c r="AQ113" s="84" t="s">
        <v>93</v>
      </c>
      <c r="AR113" s="49"/>
      <c r="AS113" s="85">
        <v>0</v>
      </c>
      <c r="AT113" s="86">
        <f t="shared" si="1"/>
        <v>0</v>
      </c>
      <c r="AU113" s="87">
        <f>'05 - Rozvaděč RH'!P126</f>
        <v>0</v>
      </c>
      <c r="AV113" s="86">
        <f>'05 - Rozvaděč RH'!J37</f>
        <v>0</v>
      </c>
      <c r="AW113" s="86">
        <f>'05 - Rozvaděč RH'!J38</f>
        <v>0</v>
      </c>
      <c r="AX113" s="86">
        <f>'05 - Rozvaděč RH'!J39</f>
        <v>0</v>
      </c>
      <c r="AY113" s="86">
        <f>'05 - Rozvaděč RH'!J40</f>
        <v>0</v>
      </c>
      <c r="AZ113" s="86">
        <f>'05 - Rozvaděč RH'!F37</f>
        <v>0</v>
      </c>
      <c r="BA113" s="86">
        <f>'05 - Rozvaděč RH'!F38</f>
        <v>0</v>
      </c>
      <c r="BB113" s="86">
        <f>'05 - Rozvaděč RH'!F39</f>
        <v>0</v>
      </c>
      <c r="BC113" s="86">
        <f>'05 - Rozvaděč RH'!F40</f>
        <v>0</v>
      </c>
      <c r="BD113" s="88">
        <f>'05 - Rozvaděč RH'!F41</f>
        <v>0</v>
      </c>
      <c r="BT113" s="25" t="s">
        <v>137</v>
      </c>
      <c r="BV113" s="25" t="s">
        <v>84</v>
      </c>
      <c r="BW113" s="25" t="s">
        <v>150</v>
      </c>
      <c r="BX113" s="25" t="s">
        <v>134</v>
      </c>
      <c r="CL113" s="25" t="s">
        <v>1</v>
      </c>
    </row>
    <row r="114" spans="1:90" s="3" customFormat="1" ht="16.5" customHeight="1">
      <c r="A114" s="89" t="s">
        <v>95</v>
      </c>
      <c r="B114" s="49"/>
      <c r="C114" s="9"/>
      <c r="D114" s="9"/>
      <c r="E114" s="9"/>
      <c r="F114" s="9"/>
      <c r="G114" s="9"/>
      <c r="H114" s="9"/>
      <c r="I114" s="242" t="s">
        <v>151</v>
      </c>
      <c r="J114" s="242"/>
      <c r="K114" s="242"/>
      <c r="L114" s="242"/>
      <c r="M114" s="242"/>
      <c r="N114" s="9"/>
      <c r="O114" s="242" t="s">
        <v>152</v>
      </c>
      <c r="P114" s="242"/>
      <c r="Q114" s="242"/>
      <c r="R114" s="242"/>
      <c r="S114" s="242"/>
      <c r="T114" s="242"/>
      <c r="U114" s="242"/>
      <c r="V114" s="242"/>
      <c r="W114" s="242"/>
      <c r="X114" s="242"/>
      <c r="Y114" s="242"/>
      <c r="Z114" s="242"/>
      <c r="AA114" s="242"/>
      <c r="AB114" s="242"/>
      <c r="AC114" s="242"/>
      <c r="AD114" s="242"/>
      <c r="AE114" s="242"/>
      <c r="AF114" s="242"/>
      <c r="AG114" s="230">
        <f>'06 - Rozvaděč RMS01'!J34</f>
        <v>0</v>
      </c>
      <c r="AH114" s="231"/>
      <c r="AI114" s="231"/>
      <c r="AJ114" s="231"/>
      <c r="AK114" s="231"/>
      <c r="AL114" s="231"/>
      <c r="AM114" s="231"/>
      <c r="AN114" s="230">
        <f t="shared" si="0"/>
        <v>0</v>
      </c>
      <c r="AO114" s="231"/>
      <c r="AP114" s="231"/>
      <c r="AQ114" s="84" t="s">
        <v>93</v>
      </c>
      <c r="AR114" s="49"/>
      <c r="AS114" s="85">
        <v>0</v>
      </c>
      <c r="AT114" s="86">
        <f t="shared" si="1"/>
        <v>0</v>
      </c>
      <c r="AU114" s="87">
        <f>'06 - Rozvaděč RMS01'!P126</f>
        <v>0</v>
      </c>
      <c r="AV114" s="86">
        <f>'06 - Rozvaděč RMS01'!J37</f>
        <v>0</v>
      </c>
      <c r="AW114" s="86">
        <f>'06 - Rozvaděč RMS01'!J38</f>
        <v>0</v>
      </c>
      <c r="AX114" s="86">
        <f>'06 - Rozvaděč RMS01'!J39</f>
        <v>0</v>
      </c>
      <c r="AY114" s="86">
        <f>'06 - Rozvaděč RMS01'!J40</f>
        <v>0</v>
      </c>
      <c r="AZ114" s="86">
        <f>'06 - Rozvaděč RMS01'!F37</f>
        <v>0</v>
      </c>
      <c r="BA114" s="86">
        <f>'06 - Rozvaděč RMS01'!F38</f>
        <v>0</v>
      </c>
      <c r="BB114" s="86">
        <f>'06 - Rozvaděč RMS01'!F39</f>
        <v>0</v>
      </c>
      <c r="BC114" s="86">
        <f>'06 - Rozvaděč RMS01'!F40</f>
        <v>0</v>
      </c>
      <c r="BD114" s="88">
        <f>'06 - Rozvaděč RMS01'!F41</f>
        <v>0</v>
      </c>
      <c r="BT114" s="25" t="s">
        <v>137</v>
      </c>
      <c r="BV114" s="25" t="s">
        <v>84</v>
      </c>
      <c r="BW114" s="25" t="s">
        <v>153</v>
      </c>
      <c r="BX114" s="25" t="s">
        <v>134</v>
      </c>
      <c r="CL114" s="25" t="s">
        <v>1</v>
      </c>
    </row>
    <row r="115" spans="1:90" s="3" customFormat="1" ht="16.5" customHeight="1">
      <c r="A115" s="89" t="s">
        <v>95</v>
      </c>
      <c r="B115" s="49"/>
      <c r="C115" s="9"/>
      <c r="D115" s="9"/>
      <c r="E115" s="9"/>
      <c r="F115" s="9"/>
      <c r="G115" s="9"/>
      <c r="H115" s="9"/>
      <c r="I115" s="242" t="s">
        <v>154</v>
      </c>
      <c r="J115" s="242"/>
      <c r="K115" s="242"/>
      <c r="L115" s="242"/>
      <c r="M115" s="242"/>
      <c r="N115" s="9"/>
      <c r="O115" s="242" t="s">
        <v>155</v>
      </c>
      <c r="P115" s="242"/>
      <c r="Q115" s="242"/>
      <c r="R115" s="242"/>
      <c r="S115" s="242"/>
      <c r="T115" s="242"/>
      <c r="U115" s="242"/>
      <c r="V115" s="242"/>
      <c r="W115" s="242"/>
      <c r="X115" s="242"/>
      <c r="Y115" s="242"/>
      <c r="Z115" s="242"/>
      <c r="AA115" s="242"/>
      <c r="AB115" s="242"/>
      <c r="AC115" s="242"/>
      <c r="AD115" s="242"/>
      <c r="AE115" s="242"/>
      <c r="AF115" s="242"/>
      <c r="AG115" s="230">
        <f>'07 - Rozvaděč RMS03'!J34</f>
        <v>0</v>
      </c>
      <c r="AH115" s="231"/>
      <c r="AI115" s="231"/>
      <c r="AJ115" s="231"/>
      <c r="AK115" s="231"/>
      <c r="AL115" s="231"/>
      <c r="AM115" s="231"/>
      <c r="AN115" s="230">
        <f t="shared" si="0"/>
        <v>0</v>
      </c>
      <c r="AO115" s="231"/>
      <c r="AP115" s="231"/>
      <c r="AQ115" s="84" t="s">
        <v>93</v>
      </c>
      <c r="AR115" s="49"/>
      <c r="AS115" s="85">
        <v>0</v>
      </c>
      <c r="AT115" s="86">
        <f t="shared" si="1"/>
        <v>0</v>
      </c>
      <c r="AU115" s="87">
        <f>'07 - Rozvaděč RMS03'!P126</f>
        <v>0</v>
      </c>
      <c r="AV115" s="86">
        <f>'07 - Rozvaděč RMS03'!J37</f>
        <v>0</v>
      </c>
      <c r="AW115" s="86">
        <f>'07 - Rozvaděč RMS03'!J38</f>
        <v>0</v>
      </c>
      <c r="AX115" s="86">
        <f>'07 - Rozvaděč RMS03'!J39</f>
        <v>0</v>
      </c>
      <c r="AY115" s="86">
        <f>'07 - Rozvaděč RMS03'!J40</f>
        <v>0</v>
      </c>
      <c r="AZ115" s="86">
        <f>'07 - Rozvaděč RMS03'!F37</f>
        <v>0</v>
      </c>
      <c r="BA115" s="86">
        <f>'07 - Rozvaděč RMS03'!F38</f>
        <v>0</v>
      </c>
      <c r="BB115" s="86">
        <f>'07 - Rozvaděč RMS03'!F39</f>
        <v>0</v>
      </c>
      <c r="BC115" s="86">
        <f>'07 - Rozvaděč RMS03'!F40</f>
        <v>0</v>
      </c>
      <c r="BD115" s="88">
        <f>'07 - Rozvaděč RMS03'!F41</f>
        <v>0</v>
      </c>
      <c r="BT115" s="25" t="s">
        <v>137</v>
      </c>
      <c r="BV115" s="25" t="s">
        <v>84</v>
      </c>
      <c r="BW115" s="25" t="s">
        <v>156</v>
      </c>
      <c r="BX115" s="25" t="s">
        <v>134</v>
      </c>
      <c r="CL115" s="25" t="s">
        <v>1</v>
      </c>
    </row>
    <row r="116" spans="1:90" s="3" customFormat="1" ht="16.5" customHeight="1">
      <c r="B116" s="49"/>
      <c r="C116" s="9"/>
      <c r="D116" s="9"/>
      <c r="E116" s="9"/>
      <c r="F116" s="9"/>
      <c r="G116" s="9"/>
      <c r="H116" s="242" t="s">
        <v>157</v>
      </c>
      <c r="I116" s="242"/>
      <c r="J116" s="242"/>
      <c r="K116" s="242"/>
      <c r="L116" s="242"/>
      <c r="M116" s="9"/>
      <c r="N116" s="242" t="s">
        <v>158</v>
      </c>
      <c r="O116" s="242"/>
      <c r="P116" s="242"/>
      <c r="Q116" s="242"/>
      <c r="R116" s="242"/>
      <c r="S116" s="242"/>
      <c r="T116" s="242"/>
      <c r="U116" s="242"/>
      <c r="V116" s="242"/>
      <c r="W116" s="242"/>
      <c r="X116" s="242"/>
      <c r="Y116" s="242"/>
      <c r="Z116" s="242"/>
      <c r="AA116" s="242"/>
      <c r="AB116" s="242"/>
      <c r="AC116" s="242"/>
      <c r="AD116" s="242"/>
      <c r="AE116" s="242"/>
      <c r="AF116" s="242"/>
      <c r="AG116" s="232">
        <f>ROUND(SUM(AG117:AG126),2)</f>
        <v>0</v>
      </c>
      <c r="AH116" s="231"/>
      <c r="AI116" s="231"/>
      <c r="AJ116" s="231"/>
      <c r="AK116" s="231"/>
      <c r="AL116" s="231"/>
      <c r="AM116" s="231"/>
      <c r="AN116" s="230">
        <f t="shared" si="0"/>
        <v>0</v>
      </c>
      <c r="AO116" s="231"/>
      <c r="AP116" s="231"/>
      <c r="AQ116" s="84" t="s">
        <v>93</v>
      </c>
      <c r="AR116" s="49"/>
      <c r="AS116" s="85">
        <f>ROUND(SUM(AS117:AS126),2)</f>
        <v>0</v>
      </c>
      <c r="AT116" s="86">
        <f t="shared" si="1"/>
        <v>0</v>
      </c>
      <c r="AU116" s="87">
        <f>ROUND(SUM(AU117:AU126),5)</f>
        <v>0</v>
      </c>
      <c r="AV116" s="86">
        <f>ROUND(AZ116*L29,2)</f>
        <v>0</v>
      </c>
      <c r="AW116" s="86">
        <f>ROUND(BA116*L30,2)</f>
        <v>0</v>
      </c>
      <c r="AX116" s="86">
        <f>ROUND(BB116*L29,2)</f>
        <v>0</v>
      </c>
      <c r="AY116" s="86">
        <f>ROUND(BC116*L30,2)</f>
        <v>0</v>
      </c>
      <c r="AZ116" s="86">
        <f>ROUND(SUM(AZ117:AZ126),2)</f>
        <v>0</v>
      </c>
      <c r="BA116" s="86">
        <f>ROUND(SUM(BA117:BA126),2)</f>
        <v>0</v>
      </c>
      <c r="BB116" s="86">
        <f>ROUND(SUM(BB117:BB126),2)</f>
        <v>0</v>
      </c>
      <c r="BC116" s="86">
        <f>ROUND(SUM(BC117:BC126),2)</f>
        <v>0</v>
      </c>
      <c r="BD116" s="88">
        <f>ROUND(SUM(BD117:BD126),2)</f>
        <v>0</v>
      </c>
      <c r="BS116" s="25" t="s">
        <v>81</v>
      </c>
      <c r="BT116" s="25" t="s">
        <v>121</v>
      </c>
      <c r="BU116" s="25" t="s">
        <v>83</v>
      </c>
      <c r="BV116" s="25" t="s">
        <v>84</v>
      </c>
      <c r="BW116" s="25" t="s">
        <v>159</v>
      </c>
      <c r="BX116" s="25" t="s">
        <v>118</v>
      </c>
      <c r="CL116" s="25" t="s">
        <v>19</v>
      </c>
    </row>
    <row r="117" spans="1:90" s="3" customFormat="1" ht="23.25" customHeight="1">
      <c r="A117" s="89" t="s">
        <v>95</v>
      </c>
      <c r="B117" s="49"/>
      <c r="C117" s="9"/>
      <c r="D117" s="9"/>
      <c r="E117" s="9"/>
      <c r="F117" s="9"/>
      <c r="G117" s="9"/>
      <c r="H117" s="9"/>
      <c r="I117" s="242" t="s">
        <v>135</v>
      </c>
      <c r="J117" s="242"/>
      <c r="K117" s="242"/>
      <c r="L117" s="242"/>
      <c r="M117" s="242"/>
      <c r="N117" s="9"/>
      <c r="O117" s="242" t="s">
        <v>160</v>
      </c>
      <c r="P117" s="242"/>
      <c r="Q117" s="242"/>
      <c r="R117" s="242"/>
      <c r="S117" s="242"/>
      <c r="T117" s="242"/>
      <c r="U117" s="242"/>
      <c r="V117" s="242"/>
      <c r="W117" s="242"/>
      <c r="X117" s="242"/>
      <c r="Y117" s="242"/>
      <c r="Z117" s="242"/>
      <c r="AA117" s="242"/>
      <c r="AB117" s="242"/>
      <c r="AC117" s="242"/>
      <c r="AD117" s="242"/>
      <c r="AE117" s="242"/>
      <c r="AF117" s="242"/>
      <c r="AG117" s="230">
        <f>'01 - EPS_Elektrická požár...'!J34</f>
        <v>0</v>
      </c>
      <c r="AH117" s="231"/>
      <c r="AI117" s="231"/>
      <c r="AJ117" s="231"/>
      <c r="AK117" s="231"/>
      <c r="AL117" s="231"/>
      <c r="AM117" s="231"/>
      <c r="AN117" s="230">
        <f t="shared" si="0"/>
        <v>0</v>
      </c>
      <c r="AO117" s="231"/>
      <c r="AP117" s="231"/>
      <c r="AQ117" s="84" t="s">
        <v>93</v>
      </c>
      <c r="AR117" s="49"/>
      <c r="AS117" s="85">
        <v>0</v>
      </c>
      <c r="AT117" s="86">
        <f t="shared" si="1"/>
        <v>0</v>
      </c>
      <c r="AU117" s="87">
        <f>'01 - EPS_Elektrická požár...'!P129</f>
        <v>0</v>
      </c>
      <c r="AV117" s="86">
        <f>'01 - EPS_Elektrická požár...'!J37</f>
        <v>0</v>
      </c>
      <c r="AW117" s="86">
        <f>'01 - EPS_Elektrická požár...'!J38</f>
        <v>0</v>
      </c>
      <c r="AX117" s="86">
        <f>'01 - EPS_Elektrická požár...'!J39</f>
        <v>0</v>
      </c>
      <c r="AY117" s="86">
        <f>'01 - EPS_Elektrická požár...'!J40</f>
        <v>0</v>
      </c>
      <c r="AZ117" s="86">
        <f>'01 - EPS_Elektrická požár...'!F37</f>
        <v>0</v>
      </c>
      <c r="BA117" s="86">
        <f>'01 - EPS_Elektrická požár...'!F38</f>
        <v>0</v>
      </c>
      <c r="BB117" s="86">
        <f>'01 - EPS_Elektrická požár...'!F39</f>
        <v>0</v>
      </c>
      <c r="BC117" s="86">
        <f>'01 - EPS_Elektrická požár...'!F40</f>
        <v>0</v>
      </c>
      <c r="BD117" s="88">
        <f>'01 - EPS_Elektrická požár...'!F41</f>
        <v>0</v>
      </c>
      <c r="BT117" s="25" t="s">
        <v>137</v>
      </c>
      <c r="BV117" s="25" t="s">
        <v>84</v>
      </c>
      <c r="BW117" s="25" t="s">
        <v>161</v>
      </c>
      <c r="BX117" s="25" t="s">
        <v>159</v>
      </c>
      <c r="CL117" s="25" t="s">
        <v>1</v>
      </c>
    </row>
    <row r="118" spans="1:90" s="3" customFormat="1" ht="16.5" customHeight="1">
      <c r="A118" s="89" t="s">
        <v>95</v>
      </c>
      <c r="B118" s="49"/>
      <c r="C118" s="9"/>
      <c r="D118" s="9"/>
      <c r="E118" s="9"/>
      <c r="F118" s="9"/>
      <c r="G118" s="9"/>
      <c r="H118" s="9"/>
      <c r="I118" s="242" t="s">
        <v>139</v>
      </c>
      <c r="J118" s="242"/>
      <c r="K118" s="242"/>
      <c r="L118" s="242"/>
      <c r="M118" s="242"/>
      <c r="N118" s="9"/>
      <c r="O118" s="242" t="s">
        <v>162</v>
      </c>
      <c r="P118" s="242"/>
      <c r="Q118" s="242"/>
      <c r="R118" s="242"/>
      <c r="S118" s="242"/>
      <c r="T118" s="242"/>
      <c r="U118" s="242"/>
      <c r="V118" s="242"/>
      <c r="W118" s="242"/>
      <c r="X118" s="242"/>
      <c r="Y118" s="242"/>
      <c r="Z118" s="242"/>
      <c r="AA118" s="242"/>
      <c r="AB118" s="242"/>
      <c r="AC118" s="242"/>
      <c r="AD118" s="242"/>
      <c r="AE118" s="242"/>
      <c r="AF118" s="242"/>
      <c r="AG118" s="230">
        <f>'02 - NZS_Nouzový zvukový ...'!J34</f>
        <v>0</v>
      </c>
      <c r="AH118" s="231"/>
      <c r="AI118" s="231"/>
      <c r="AJ118" s="231"/>
      <c r="AK118" s="231"/>
      <c r="AL118" s="231"/>
      <c r="AM118" s="231"/>
      <c r="AN118" s="230">
        <f t="shared" si="0"/>
        <v>0</v>
      </c>
      <c r="AO118" s="231"/>
      <c r="AP118" s="231"/>
      <c r="AQ118" s="84" t="s">
        <v>93</v>
      </c>
      <c r="AR118" s="49"/>
      <c r="AS118" s="85">
        <v>0</v>
      </c>
      <c r="AT118" s="86">
        <f t="shared" si="1"/>
        <v>0</v>
      </c>
      <c r="AU118" s="87">
        <f>'02 - NZS_Nouzový zvukový ...'!P129</f>
        <v>0</v>
      </c>
      <c r="AV118" s="86">
        <f>'02 - NZS_Nouzový zvukový ...'!J37</f>
        <v>0</v>
      </c>
      <c r="AW118" s="86">
        <f>'02 - NZS_Nouzový zvukový ...'!J38</f>
        <v>0</v>
      </c>
      <c r="AX118" s="86">
        <f>'02 - NZS_Nouzový zvukový ...'!J39</f>
        <v>0</v>
      </c>
      <c r="AY118" s="86">
        <f>'02 - NZS_Nouzový zvukový ...'!J40</f>
        <v>0</v>
      </c>
      <c r="AZ118" s="86">
        <f>'02 - NZS_Nouzový zvukový ...'!F37</f>
        <v>0</v>
      </c>
      <c r="BA118" s="86">
        <f>'02 - NZS_Nouzový zvukový ...'!F38</f>
        <v>0</v>
      </c>
      <c r="BB118" s="86">
        <f>'02 - NZS_Nouzový zvukový ...'!F39</f>
        <v>0</v>
      </c>
      <c r="BC118" s="86">
        <f>'02 - NZS_Nouzový zvukový ...'!F40</f>
        <v>0</v>
      </c>
      <c r="BD118" s="88">
        <f>'02 - NZS_Nouzový zvukový ...'!F41</f>
        <v>0</v>
      </c>
      <c r="BT118" s="25" t="s">
        <v>137</v>
      </c>
      <c r="BV118" s="25" t="s">
        <v>84</v>
      </c>
      <c r="BW118" s="25" t="s">
        <v>163</v>
      </c>
      <c r="BX118" s="25" t="s">
        <v>159</v>
      </c>
      <c r="CL118" s="25" t="s">
        <v>1</v>
      </c>
    </row>
    <row r="119" spans="1:90" s="3" customFormat="1" ht="16.5" customHeight="1">
      <c r="A119" s="89" t="s">
        <v>95</v>
      </c>
      <c r="B119" s="49"/>
      <c r="C119" s="9"/>
      <c r="D119" s="9"/>
      <c r="E119" s="9"/>
      <c r="F119" s="9"/>
      <c r="G119" s="9"/>
      <c r="H119" s="9"/>
      <c r="I119" s="242" t="s">
        <v>142</v>
      </c>
      <c r="J119" s="242"/>
      <c r="K119" s="242"/>
      <c r="L119" s="242"/>
      <c r="M119" s="242"/>
      <c r="N119" s="9"/>
      <c r="O119" s="242" t="s">
        <v>164</v>
      </c>
      <c r="P119" s="242"/>
      <c r="Q119" s="242"/>
      <c r="R119" s="242"/>
      <c r="S119" s="242"/>
      <c r="T119" s="242"/>
      <c r="U119" s="242"/>
      <c r="V119" s="242"/>
      <c r="W119" s="242"/>
      <c r="X119" s="242"/>
      <c r="Y119" s="242"/>
      <c r="Z119" s="242"/>
      <c r="AA119" s="242"/>
      <c r="AB119" s="242"/>
      <c r="AC119" s="242"/>
      <c r="AD119" s="242"/>
      <c r="AE119" s="242"/>
      <c r="AF119" s="242"/>
      <c r="AG119" s="230">
        <f>'03 - CCTV_Kamerový systém'!J34</f>
        <v>0</v>
      </c>
      <c r="AH119" s="231"/>
      <c r="AI119" s="231"/>
      <c r="AJ119" s="231"/>
      <c r="AK119" s="231"/>
      <c r="AL119" s="231"/>
      <c r="AM119" s="231"/>
      <c r="AN119" s="230">
        <f t="shared" si="0"/>
        <v>0</v>
      </c>
      <c r="AO119" s="231"/>
      <c r="AP119" s="231"/>
      <c r="AQ119" s="84" t="s">
        <v>93</v>
      </c>
      <c r="AR119" s="49"/>
      <c r="AS119" s="85">
        <v>0</v>
      </c>
      <c r="AT119" s="86">
        <f t="shared" si="1"/>
        <v>0</v>
      </c>
      <c r="AU119" s="87">
        <f>'03 - CCTV_Kamerový systém'!P126</f>
        <v>0</v>
      </c>
      <c r="AV119" s="86">
        <f>'03 - CCTV_Kamerový systém'!J37</f>
        <v>0</v>
      </c>
      <c r="AW119" s="86">
        <f>'03 - CCTV_Kamerový systém'!J38</f>
        <v>0</v>
      </c>
      <c r="AX119" s="86">
        <f>'03 - CCTV_Kamerový systém'!J39</f>
        <v>0</v>
      </c>
      <c r="AY119" s="86">
        <f>'03 - CCTV_Kamerový systém'!J40</f>
        <v>0</v>
      </c>
      <c r="AZ119" s="86">
        <f>'03 - CCTV_Kamerový systém'!F37</f>
        <v>0</v>
      </c>
      <c r="BA119" s="86">
        <f>'03 - CCTV_Kamerový systém'!F38</f>
        <v>0</v>
      </c>
      <c r="BB119" s="86">
        <f>'03 - CCTV_Kamerový systém'!F39</f>
        <v>0</v>
      </c>
      <c r="BC119" s="86">
        <f>'03 - CCTV_Kamerový systém'!F40</f>
        <v>0</v>
      </c>
      <c r="BD119" s="88">
        <f>'03 - CCTV_Kamerový systém'!F41</f>
        <v>0</v>
      </c>
      <c r="BT119" s="25" t="s">
        <v>137</v>
      </c>
      <c r="BV119" s="25" t="s">
        <v>84</v>
      </c>
      <c r="BW119" s="25" t="s">
        <v>165</v>
      </c>
      <c r="BX119" s="25" t="s">
        <v>159</v>
      </c>
      <c r="CL119" s="25" t="s">
        <v>1</v>
      </c>
    </row>
    <row r="120" spans="1:90" s="3" customFormat="1" ht="23.25" customHeight="1">
      <c r="A120" s="89" t="s">
        <v>95</v>
      </c>
      <c r="B120" s="49"/>
      <c r="C120" s="9"/>
      <c r="D120" s="9"/>
      <c r="E120" s="9"/>
      <c r="F120" s="9"/>
      <c r="G120" s="9"/>
      <c r="H120" s="9"/>
      <c r="I120" s="242" t="s">
        <v>145</v>
      </c>
      <c r="J120" s="242"/>
      <c r="K120" s="242"/>
      <c r="L120" s="242"/>
      <c r="M120" s="242"/>
      <c r="N120" s="9"/>
      <c r="O120" s="242" t="s">
        <v>166</v>
      </c>
      <c r="P120" s="242"/>
      <c r="Q120" s="242"/>
      <c r="R120" s="242"/>
      <c r="S120" s="242"/>
      <c r="T120" s="242"/>
      <c r="U120" s="242"/>
      <c r="V120" s="242"/>
      <c r="W120" s="242"/>
      <c r="X120" s="242"/>
      <c r="Y120" s="242"/>
      <c r="Z120" s="242"/>
      <c r="AA120" s="242"/>
      <c r="AB120" s="242"/>
      <c r="AC120" s="242"/>
      <c r="AD120" s="242"/>
      <c r="AE120" s="242"/>
      <c r="AF120" s="242"/>
      <c r="AG120" s="230">
        <f>'04 - PZTS_Poplachový zabe...'!J34</f>
        <v>0</v>
      </c>
      <c r="AH120" s="231"/>
      <c r="AI120" s="231"/>
      <c r="AJ120" s="231"/>
      <c r="AK120" s="231"/>
      <c r="AL120" s="231"/>
      <c r="AM120" s="231"/>
      <c r="AN120" s="230">
        <f t="shared" si="0"/>
        <v>0</v>
      </c>
      <c r="AO120" s="231"/>
      <c r="AP120" s="231"/>
      <c r="AQ120" s="84" t="s">
        <v>93</v>
      </c>
      <c r="AR120" s="49"/>
      <c r="AS120" s="85">
        <v>0</v>
      </c>
      <c r="AT120" s="86">
        <f t="shared" si="1"/>
        <v>0</v>
      </c>
      <c r="AU120" s="87">
        <f>'04 - PZTS_Poplachový zabe...'!P127</f>
        <v>0</v>
      </c>
      <c r="AV120" s="86">
        <f>'04 - PZTS_Poplachový zabe...'!J37</f>
        <v>0</v>
      </c>
      <c r="AW120" s="86">
        <f>'04 - PZTS_Poplachový zabe...'!J38</f>
        <v>0</v>
      </c>
      <c r="AX120" s="86">
        <f>'04 - PZTS_Poplachový zabe...'!J39</f>
        <v>0</v>
      </c>
      <c r="AY120" s="86">
        <f>'04 - PZTS_Poplachový zabe...'!J40</f>
        <v>0</v>
      </c>
      <c r="AZ120" s="86">
        <f>'04 - PZTS_Poplachový zabe...'!F37</f>
        <v>0</v>
      </c>
      <c r="BA120" s="86">
        <f>'04 - PZTS_Poplachový zabe...'!F38</f>
        <v>0</v>
      </c>
      <c r="BB120" s="86">
        <f>'04 - PZTS_Poplachový zabe...'!F39</f>
        <v>0</v>
      </c>
      <c r="BC120" s="86">
        <f>'04 - PZTS_Poplachový zabe...'!F40</f>
        <v>0</v>
      </c>
      <c r="BD120" s="88">
        <f>'04 - PZTS_Poplachový zabe...'!F41</f>
        <v>0</v>
      </c>
      <c r="BT120" s="25" t="s">
        <v>137</v>
      </c>
      <c r="BV120" s="25" t="s">
        <v>84</v>
      </c>
      <c r="BW120" s="25" t="s">
        <v>167</v>
      </c>
      <c r="BX120" s="25" t="s">
        <v>159</v>
      </c>
      <c r="CL120" s="25" t="s">
        <v>1</v>
      </c>
    </row>
    <row r="121" spans="1:90" s="3" customFormat="1" ht="23.25" customHeight="1">
      <c r="A121" s="89" t="s">
        <v>95</v>
      </c>
      <c r="B121" s="49"/>
      <c r="C121" s="9"/>
      <c r="D121" s="9"/>
      <c r="E121" s="9"/>
      <c r="F121" s="9"/>
      <c r="G121" s="9"/>
      <c r="H121" s="9"/>
      <c r="I121" s="242" t="s">
        <v>148</v>
      </c>
      <c r="J121" s="242"/>
      <c r="K121" s="242"/>
      <c r="L121" s="242"/>
      <c r="M121" s="242"/>
      <c r="N121" s="9"/>
      <c r="O121" s="242" t="s">
        <v>168</v>
      </c>
      <c r="P121" s="242"/>
      <c r="Q121" s="242"/>
      <c r="R121" s="242"/>
      <c r="S121" s="242"/>
      <c r="T121" s="242"/>
      <c r="U121" s="242"/>
      <c r="V121" s="242"/>
      <c r="W121" s="242"/>
      <c r="X121" s="242"/>
      <c r="Y121" s="242"/>
      <c r="Z121" s="242"/>
      <c r="AA121" s="242"/>
      <c r="AB121" s="242"/>
      <c r="AC121" s="242"/>
      <c r="AD121" s="242"/>
      <c r="AE121" s="242"/>
      <c r="AF121" s="242"/>
      <c r="AG121" s="230">
        <f>'05 - EKV+VDT_Elektronická...'!J34</f>
        <v>0</v>
      </c>
      <c r="AH121" s="231"/>
      <c r="AI121" s="231"/>
      <c r="AJ121" s="231"/>
      <c r="AK121" s="231"/>
      <c r="AL121" s="231"/>
      <c r="AM121" s="231"/>
      <c r="AN121" s="230">
        <f t="shared" si="0"/>
        <v>0</v>
      </c>
      <c r="AO121" s="231"/>
      <c r="AP121" s="231"/>
      <c r="AQ121" s="84" t="s">
        <v>93</v>
      </c>
      <c r="AR121" s="49"/>
      <c r="AS121" s="85">
        <v>0</v>
      </c>
      <c r="AT121" s="86">
        <f t="shared" si="1"/>
        <v>0</v>
      </c>
      <c r="AU121" s="87">
        <f>'05 - EKV+VDT_Elektronická...'!P127</f>
        <v>0</v>
      </c>
      <c r="AV121" s="86">
        <f>'05 - EKV+VDT_Elektronická...'!J37</f>
        <v>0</v>
      </c>
      <c r="AW121" s="86">
        <f>'05 - EKV+VDT_Elektronická...'!J38</f>
        <v>0</v>
      </c>
      <c r="AX121" s="86">
        <f>'05 - EKV+VDT_Elektronická...'!J39</f>
        <v>0</v>
      </c>
      <c r="AY121" s="86">
        <f>'05 - EKV+VDT_Elektronická...'!J40</f>
        <v>0</v>
      </c>
      <c r="AZ121" s="86">
        <f>'05 - EKV+VDT_Elektronická...'!F37</f>
        <v>0</v>
      </c>
      <c r="BA121" s="86">
        <f>'05 - EKV+VDT_Elektronická...'!F38</f>
        <v>0</v>
      </c>
      <c r="BB121" s="86">
        <f>'05 - EKV+VDT_Elektronická...'!F39</f>
        <v>0</v>
      </c>
      <c r="BC121" s="86">
        <f>'05 - EKV+VDT_Elektronická...'!F40</f>
        <v>0</v>
      </c>
      <c r="BD121" s="88">
        <f>'05 - EKV+VDT_Elektronická...'!F41</f>
        <v>0</v>
      </c>
      <c r="BT121" s="25" t="s">
        <v>137</v>
      </c>
      <c r="BV121" s="25" t="s">
        <v>84</v>
      </c>
      <c r="BW121" s="25" t="s">
        <v>169</v>
      </c>
      <c r="BX121" s="25" t="s">
        <v>159</v>
      </c>
      <c r="CL121" s="25" t="s">
        <v>1</v>
      </c>
    </row>
    <row r="122" spans="1:90" s="3" customFormat="1" ht="16.5" customHeight="1">
      <c r="A122" s="89" t="s">
        <v>95</v>
      </c>
      <c r="B122" s="49"/>
      <c r="C122" s="9"/>
      <c r="D122" s="9"/>
      <c r="E122" s="9"/>
      <c r="F122" s="9"/>
      <c r="G122" s="9"/>
      <c r="H122" s="9"/>
      <c r="I122" s="242" t="s">
        <v>151</v>
      </c>
      <c r="J122" s="242"/>
      <c r="K122" s="242"/>
      <c r="L122" s="242"/>
      <c r="M122" s="242"/>
      <c r="N122" s="9"/>
      <c r="O122" s="242" t="s">
        <v>170</v>
      </c>
      <c r="P122" s="242"/>
      <c r="Q122" s="242"/>
      <c r="R122" s="242"/>
      <c r="S122" s="242"/>
      <c r="T122" s="242"/>
      <c r="U122" s="242"/>
      <c r="V122" s="242"/>
      <c r="W122" s="242"/>
      <c r="X122" s="242"/>
      <c r="Y122" s="242"/>
      <c r="Z122" s="242"/>
      <c r="AA122" s="242"/>
      <c r="AB122" s="242"/>
      <c r="AC122" s="242"/>
      <c r="AD122" s="242"/>
      <c r="AE122" s="242"/>
      <c r="AF122" s="242"/>
      <c r="AG122" s="230">
        <f>'06 - SK_Strukturovaná kab...'!J34</f>
        <v>0</v>
      </c>
      <c r="AH122" s="231"/>
      <c r="AI122" s="231"/>
      <c r="AJ122" s="231"/>
      <c r="AK122" s="231"/>
      <c r="AL122" s="231"/>
      <c r="AM122" s="231"/>
      <c r="AN122" s="230">
        <f t="shared" si="0"/>
        <v>0</v>
      </c>
      <c r="AO122" s="231"/>
      <c r="AP122" s="231"/>
      <c r="AQ122" s="84" t="s">
        <v>93</v>
      </c>
      <c r="AR122" s="49"/>
      <c r="AS122" s="85">
        <v>0</v>
      </c>
      <c r="AT122" s="86">
        <f t="shared" si="1"/>
        <v>0</v>
      </c>
      <c r="AU122" s="87">
        <f>'06 - SK_Strukturovaná kab...'!P131</f>
        <v>0</v>
      </c>
      <c r="AV122" s="86">
        <f>'06 - SK_Strukturovaná kab...'!J37</f>
        <v>0</v>
      </c>
      <c r="AW122" s="86">
        <f>'06 - SK_Strukturovaná kab...'!J38</f>
        <v>0</v>
      </c>
      <c r="AX122" s="86">
        <f>'06 - SK_Strukturovaná kab...'!J39</f>
        <v>0</v>
      </c>
      <c r="AY122" s="86">
        <f>'06 - SK_Strukturovaná kab...'!J40</f>
        <v>0</v>
      </c>
      <c r="AZ122" s="86">
        <f>'06 - SK_Strukturovaná kab...'!F37</f>
        <v>0</v>
      </c>
      <c r="BA122" s="86">
        <f>'06 - SK_Strukturovaná kab...'!F38</f>
        <v>0</v>
      </c>
      <c r="BB122" s="86">
        <f>'06 - SK_Strukturovaná kab...'!F39</f>
        <v>0</v>
      </c>
      <c r="BC122" s="86">
        <f>'06 - SK_Strukturovaná kab...'!F40</f>
        <v>0</v>
      </c>
      <c r="BD122" s="88">
        <f>'06 - SK_Strukturovaná kab...'!F41</f>
        <v>0</v>
      </c>
      <c r="BT122" s="25" t="s">
        <v>137</v>
      </c>
      <c r="BV122" s="25" t="s">
        <v>84</v>
      </c>
      <c r="BW122" s="25" t="s">
        <v>171</v>
      </c>
      <c r="BX122" s="25" t="s">
        <v>159</v>
      </c>
      <c r="CL122" s="25" t="s">
        <v>1</v>
      </c>
    </row>
    <row r="123" spans="1:90" s="3" customFormat="1" ht="16.5" customHeight="1">
      <c r="A123" s="89" t="s">
        <v>95</v>
      </c>
      <c r="B123" s="49"/>
      <c r="C123" s="9"/>
      <c r="D123" s="9"/>
      <c r="E123" s="9"/>
      <c r="F123" s="9"/>
      <c r="G123" s="9"/>
      <c r="H123" s="9"/>
      <c r="I123" s="242" t="s">
        <v>154</v>
      </c>
      <c r="J123" s="242"/>
      <c r="K123" s="242"/>
      <c r="L123" s="242"/>
      <c r="M123" s="242"/>
      <c r="N123" s="9"/>
      <c r="O123" s="242" t="s">
        <v>172</v>
      </c>
      <c r="P123" s="242"/>
      <c r="Q123" s="242"/>
      <c r="R123" s="242"/>
      <c r="S123" s="242"/>
      <c r="T123" s="242"/>
      <c r="U123" s="242"/>
      <c r="V123" s="242"/>
      <c r="W123" s="242"/>
      <c r="X123" s="242"/>
      <c r="Y123" s="242"/>
      <c r="Z123" s="242"/>
      <c r="AA123" s="242"/>
      <c r="AB123" s="242"/>
      <c r="AC123" s="242"/>
      <c r="AD123" s="242"/>
      <c r="AE123" s="242"/>
      <c r="AF123" s="242"/>
      <c r="AG123" s="230">
        <f>'07 - STA_Společná televiz...'!J34</f>
        <v>0</v>
      </c>
      <c r="AH123" s="231"/>
      <c r="AI123" s="231"/>
      <c r="AJ123" s="231"/>
      <c r="AK123" s="231"/>
      <c r="AL123" s="231"/>
      <c r="AM123" s="231"/>
      <c r="AN123" s="230">
        <f t="shared" si="0"/>
        <v>0</v>
      </c>
      <c r="AO123" s="231"/>
      <c r="AP123" s="231"/>
      <c r="AQ123" s="84" t="s">
        <v>93</v>
      </c>
      <c r="AR123" s="49"/>
      <c r="AS123" s="85">
        <v>0</v>
      </c>
      <c r="AT123" s="86">
        <f t="shared" si="1"/>
        <v>0</v>
      </c>
      <c r="AU123" s="87">
        <f>'07 - STA_Společná televiz...'!P127</f>
        <v>0</v>
      </c>
      <c r="AV123" s="86">
        <f>'07 - STA_Společná televiz...'!J37</f>
        <v>0</v>
      </c>
      <c r="AW123" s="86">
        <f>'07 - STA_Společná televiz...'!J38</f>
        <v>0</v>
      </c>
      <c r="AX123" s="86">
        <f>'07 - STA_Společná televiz...'!J39</f>
        <v>0</v>
      </c>
      <c r="AY123" s="86">
        <f>'07 - STA_Společná televiz...'!J40</f>
        <v>0</v>
      </c>
      <c r="AZ123" s="86">
        <f>'07 - STA_Společná televiz...'!F37</f>
        <v>0</v>
      </c>
      <c r="BA123" s="86">
        <f>'07 - STA_Společná televiz...'!F38</f>
        <v>0</v>
      </c>
      <c r="BB123" s="86">
        <f>'07 - STA_Společná televiz...'!F39</f>
        <v>0</v>
      </c>
      <c r="BC123" s="86">
        <f>'07 - STA_Společná televiz...'!F40</f>
        <v>0</v>
      </c>
      <c r="BD123" s="88">
        <f>'07 - STA_Společná televiz...'!F41</f>
        <v>0</v>
      </c>
      <c r="BT123" s="25" t="s">
        <v>137</v>
      </c>
      <c r="BV123" s="25" t="s">
        <v>84</v>
      </c>
      <c r="BW123" s="25" t="s">
        <v>173</v>
      </c>
      <c r="BX123" s="25" t="s">
        <v>159</v>
      </c>
      <c r="CL123" s="25" t="s">
        <v>1</v>
      </c>
    </row>
    <row r="124" spans="1:90" s="3" customFormat="1" ht="16.5" customHeight="1">
      <c r="A124" s="89" t="s">
        <v>95</v>
      </c>
      <c r="B124" s="49"/>
      <c r="C124" s="9"/>
      <c r="D124" s="9"/>
      <c r="E124" s="9"/>
      <c r="F124" s="9"/>
      <c r="G124" s="9"/>
      <c r="H124" s="9"/>
      <c r="I124" s="242" t="s">
        <v>174</v>
      </c>
      <c r="J124" s="242"/>
      <c r="K124" s="242"/>
      <c r="L124" s="242"/>
      <c r="M124" s="242"/>
      <c r="N124" s="9"/>
      <c r="O124" s="242" t="s">
        <v>175</v>
      </c>
      <c r="P124" s="242"/>
      <c r="Q124" s="242"/>
      <c r="R124" s="242"/>
      <c r="S124" s="242"/>
      <c r="T124" s="242"/>
      <c r="U124" s="242"/>
      <c r="V124" s="242"/>
      <c r="W124" s="242"/>
      <c r="X124" s="242"/>
      <c r="Y124" s="242"/>
      <c r="Z124" s="242"/>
      <c r="AA124" s="242"/>
      <c r="AB124" s="242"/>
      <c r="AC124" s="242"/>
      <c r="AD124" s="242"/>
      <c r="AE124" s="242"/>
      <c r="AF124" s="242"/>
      <c r="AG124" s="230">
        <f>'08 - JČ_Jednotný čas'!J34</f>
        <v>0</v>
      </c>
      <c r="AH124" s="231"/>
      <c r="AI124" s="231"/>
      <c r="AJ124" s="231"/>
      <c r="AK124" s="231"/>
      <c r="AL124" s="231"/>
      <c r="AM124" s="231"/>
      <c r="AN124" s="230">
        <f t="shared" si="0"/>
        <v>0</v>
      </c>
      <c r="AO124" s="231"/>
      <c r="AP124" s="231"/>
      <c r="AQ124" s="84" t="s">
        <v>93</v>
      </c>
      <c r="AR124" s="49"/>
      <c r="AS124" s="85">
        <v>0</v>
      </c>
      <c r="AT124" s="86">
        <f t="shared" si="1"/>
        <v>0</v>
      </c>
      <c r="AU124" s="87">
        <f>'08 - JČ_Jednotný čas'!P126</f>
        <v>0</v>
      </c>
      <c r="AV124" s="86">
        <f>'08 - JČ_Jednotný čas'!J37</f>
        <v>0</v>
      </c>
      <c r="AW124" s="86">
        <f>'08 - JČ_Jednotný čas'!J38</f>
        <v>0</v>
      </c>
      <c r="AX124" s="86">
        <f>'08 - JČ_Jednotný čas'!J39</f>
        <v>0</v>
      </c>
      <c r="AY124" s="86">
        <f>'08 - JČ_Jednotný čas'!J40</f>
        <v>0</v>
      </c>
      <c r="AZ124" s="86">
        <f>'08 - JČ_Jednotný čas'!F37</f>
        <v>0</v>
      </c>
      <c r="BA124" s="86">
        <f>'08 - JČ_Jednotný čas'!F38</f>
        <v>0</v>
      </c>
      <c r="BB124" s="86">
        <f>'08 - JČ_Jednotný čas'!F39</f>
        <v>0</v>
      </c>
      <c r="BC124" s="86">
        <f>'08 - JČ_Jednotný čas'!F40</f>
        <v>0</v>
      </c>
      <c r="BD124" s="88">
        <f>'08 - JČ_Jednotný čas'!F41</f>
        <v>0</v>
      </c>
      <c r="BT124" s="25" t="s">
        <v>137</v>
      </c>
      <c r="BV124" s="25" t="s">
        <v>84</v>
      </c>
      <c r="BW124" s="25" t="s">
        <v>176</v>
      </c>
      <c r="BX124" s="25" t="s">
        <v>159</v>
      </c>
      <c r="CL124" s="25" t="s">
        <v>1</v>
      </c>
    </row>
    <row r="125" spans="1:90" s="3" customFormat="1" ht="23.25" customHeight="1">
      <c r="A125" s="89" t="s">
        <v>95</v>
      </c>
      <c r="B125" s="49"/>
      <c r="C125" s="9"/>
      <c r="D125" s="9"/>
      <c r="E125" s="9"/>
      <c r="F125" s="9"/>
      <c r="G125" s="9"/>
      <c r="H125" s="9"/>
      <c r="I125" s="242" t="s">
        <v>177</v>
      </c>
      <c r="J125" s="242"/>
      <c r="K125" s="242"/>
      <c r="L125" s="242"/>
      <c r="M125" s="242"/>
      <c r="N125" s="9"/>
      <c r="O125" s="242" t="s">
        <v>178</v>
      </c>
      <c r="P125" s="242"/>
      <c r="Q125" s="242"/>
      <c r="R125" s="242"/>
      <c r="S125" s="242"/>
      <c r="T125" s="242"/>
      <c r="U125" s="242"/>
      <c r="V125" s="242"/>
      <c r="W125" s="242"/>
      <c r="X125" s="242"/>
      <c r="Y125" s="242"/>
      <c r="Z125" s="242"/>
      <c r="AA125" s="242"/>
      <c r="AB125" s="242"/>
      <c r="AC125" s="242"/>
      <c r="AD125" s="242"/>
      <c r="AE125" s="242"/>
      <c r="AF125" s="242"/>
      <c r="AG125" s="230">
        <f>'09 - KT_Kabelové trasy sl...'!J34</f>
        <v>0</v>
      </c>
      <c r="AH125" s="231"/>
      <c r="AI125" s="231"/>
      <c r="AJ125" s="231"/>
      <c r="AK125" s="231"/>
      <c r="AL125" s="231"/>
      <c r="AM125" s="231"/>
      <c r="AN125" s="230">
        <f t="shared" si="0"/>
        <v>0</v>
      </c>
      <c r="AO125" s="231"/>
      <c r="AP125" s="231"/>
      <c r="AQ125" s="84" t="s">
        <v>93</v>
      </c>
      <c r="AR125" s="49"/>
      <c r="AS125" s="85">
        <v>0</v>
      </c>
      <c r="AT125" s="86">
        <f t="shared" si="1"/>
        <v>0</v>
      </c>
      <c r="AU125" s="87">
        <f>'09 - KT_Kabelové trasy sl...'!P126</f>
        <v>0</v>
      </c>
      <c r="AV125" s="86">
        <f>'09 - KT_Kabelové trasy sl...'!J37</f>
        <v>0</v>
      </c>
      <c r="AW125" s="86">
        <f>'09 - KT_Kabelové trasy sl...'!J38</f>
        <v>0</v>
      </c>
      <c r="AX125" s="86">
        <f>'09 - KT_Kabelové trasy sl...'!J39</f>
        <v>0</v>
      </c>
      <c r="AY125" s="86">
        <f>'09 - KT_Kabelové trasy sl...'!J40</f>
        <v>0</v>
      </c>
      <c r="AZ125" s="86">
        <f>'09 - KT_Kabelové trasy sl...'!F37</f>
        <v>0</v>
      </c>
      <c r="BA125" s="86">
        <f>'09 - KT_Kabelové trasy sl...'!F38</f>
        <v>0</v>
      </c>
      <c r="BB125" s="86">
        <f>'09 - KT_Kabelové trasy sl...'!F39</f>
        <v>0</v>
      </c>
      <c r="BC125" s="86">
        <f>'09 - KT_Kabelové trasy sl...'!F40</f>
        <v>0</v>
      </c>
      <c r="BD125" s="88">
        <f>'09 - KT_Kabelové trasy sl...'!F41</f>
        <v>0</v>
      </c>
      <c r="BT125" s="25" t="s">
        <v>137</v>
      </c>
      <c r="BV125" s="25" t="s">
        <v>84</v>
      </c>
      <c r="BW125" s="25" t="s">
        <v>179</v>
      </c>
      <c r="BX125" s="25" t="s">
        <v>159</v>
      </c>
      <c r="CL125" s="25" t="s">
        <v>1</v>
      </c>
    </row>
    <row r="126" spans="1:90" s="3" customFormat="1" ht="16.5" customHeight="1">
      <c r="A126" s="89" t="s">
        <v>95</v>
      </c>
      <c r="B126" s="49"/>
      <c r="C126" s="9"/>
      <c r="D126" s="9"/>
      <c r="E126" s="9"/>
      <c r="F126" s="9"/>
      <c r="G126" s="9"/>
      <c r="H126" s="9"/>
      <c r="I126" s="242" t="s">
        <v>180</v>
      </c>
      <c r="J126" s="242"/>
      <c r="K126" s="242"/>
      <c r="L126" s="242"/>
      <c r="M126" s="242"/>
      <c r="N126" s="9"/>
      <c r="O126" s="242" t="s">
        <v>181</v>
      </c>
      <c r="P126" s="242"/>
      <c r="Q126" s="242"/>
      <c r="R126" s="242"/>
      <c r="S126" s="242"/>
      <c r="T126" s="242"/>
      <c r="U126" s="242"/>
      <c r="V126" s="242"/>
      <c r="W126" s="242"/>
      <c r="X126" s="242"/>
      <c r="Y126" s="242"/>
      <c r="Z126" s="242"/>
      <c r="AA126" s="242"/>
      <c r="AB126" s="242"/>
      <c r="AC126" s="242"/>
      <c r="AD126" s="242"/>
      <c r="AE126" s="242"/>
      <c r="AF126" s="242"/>
      <c r="AG126" s="230">
        <f>'10 - Ostatní náklady '!J34</f>
        <v>0</v>
      </c>
      <c r="AH126" s="231"/>
      <c r="AI126" s="231"/>
      <c r="AJ126" s="231"/>
      <c r="AK126" s="231"/>
      <c r="AL126" s="231"/>
      <c r="AM126" s="231"/>
      <c r="AN126" s="230">
        <f t="shared" ref="AN126:AN157" si="2">SUM(AG126,AT126)</f>
        <v>0</v>
      </c>
      <c r="AO126" s="231"/>
      <c r="AP126" s="231"/>
      <c r="AQ126" s="84" t="s">
        <v>93</v>
      </c>
      <c r="AR126" s="49"/>
      <c r="AS126" s="85">
        <v>0</v>
      </c>
      <c r="AT126" s="86">
        <f t="shared" ref="AT126:AT157" si="3">ROUND(SUM(AV126:AW126),2)</f>
        <v>0</v>
      </c>
      <c r="AU126" s="87">
        <f>'10 - Ostatní náklady '!P125</f>
        <v>0</v>
      </c>
      <c r="AV126" s="86">
        <f>'10 - Ostatní náklady '!J37</f>
        <v>0</v>
      </c>
      <c r="AW126" s="86">
        <f>'10 - Ostatní náklady '!J38</f>
        <v>0</v>
      </c>
      <c r="AX126" s="86">
        <f>'10 - Ostatní náklady '!J39</f>
        <v>0</v>
      </c>
      <c r="AY126" s="86">
        <f>'10 - Ostatní náklady '!J40</f>
        <v>0</v>
      </c>
      <c r="AZ126" s="86">
        <f>'10 - Ostatní náklady '!F37</f>
        <v>0</v>
      </c>
      <c r="BA126" s="86">
        <f>'10 - Ostatní náklady '!F38</f>
        <v>0</v>
      </c>
      <c r="BB126" s="86">
        <f>'10 - Ostatní náklady '!F39</f>
        <v>0</v>
      </c>
      <c r="BC126" s="86">
        <f>'10 - Ostatní náklady '!F40</f>
        <v>0</v>
      </c>
      <c r="BD126" s="88">
        <f>'10 - Ostatní náklady '!F41</f>
        <v>0</v>
      </c>
      <c r="BT126" s="25" t="s">
        <v>137</v>
      </c>
      <c r="BV126" s="25" t="s">
        <v>84</v>
      </c>
      <c r="BW126" s="25" t="s">
        <v>182</v>
      </c>
      <c r="BX126" s="25" t="s">
        <v>159</v>
      </c>
      <c r="CL126" s="25" t="s">
        <v>19</v>
      </c>
    </row>
    <row r="127" spans="1:90" s="3" customFormat="1" ht="16.5" customHeight="1">
      <c r="A127" s="89" t="s">
        <v>95</v>
      </c>
      <c r="B127" s="49"/>
      <c r="C127" s="9"/>
      <c r="D127" s="9"/>
      <c r="E127" s="9"/>
      <c r="F127" s="9"/>
      <c r="G127" s="9"/>
      <c r="H127" s="242" t="s">
        <v>183</v>
      </c>
      <c r="I127" s="242"/>
      <c r="J127" s="242"/>
      <c r="K127" s="242"/>
      <c r="L127" s="242"/>
      <c r="M127" s="9"/>
      <c r="N127" s="242" t="s">
        <v>184</v>
      </c>
      <c r="O127" s="242"/>
      <c r="P127" s="242"/>
      <c r="Q127" s="242"/>
      <c r="R127" s="242"/>
      <c r="S127" s="242"/>
      <c r="T127" s="242"/>
      <c r="U127" s="242"/>
      <c r="V127" s="242"/>
      <c r="W127" s="242"/>
      <c r="X127" s="242"/>
      <c r="Y127" s="242"/>
      <c r="Z127" s="242"/>
      <c r="AA127" s="242"/>
      <c r="AB127" s="242"/>
      <c r="AC127" s="242"/>
      <c r="AD127" s="242"/>
      <c r="AE127" s="242"/>
      <c r="AF127" s="242"/>
      <c r="AG127" s="230">
        <f>'D.1.4.7 - Mediciální plyny'!J34</f>
        <v>0</v>
      </c>
      <c r="AH127" s="231"/>
      <c r="AI127" s="231"/>
      <c r="AJ127" s="231"/>
      <c r="AK127" s="231"/>
      <c r="AL127" s="231"/>
      <c r="AM127" s="231"/>
      <c r="AN127" s="230">
        <f t="shared" si="2"/>
        <v>0</v>
      </c>
      <c r="AO127" s="231"/>
      <c r="AP127" s="231"/>
      <c r="AQ127" s="84" t="s">
        <v>93</v>
      </c>
      <c r="AR127" s="49"/>
      <c r="AS127" s="85">
        <v>0</v>
      </c>
      <c r="AT127" s="86">
        <f t="shared" si="3"/>
        <v>0</v>
      </c>
      <c r="AU127" s="87">
        <f>'D.1.4.7 - Mediciální plyny'!P126</f>
        <v>0</v>
      </c>
      <c r="AV127" s="86">
        <f>'D.1.4.7 - Mediciální plyny'!J37</f>
        <v>0</v>
      </c>
      <c r="AW127" s="86">
        <f>'D.1.4.7 - Mediciální plyny'!J38</f>
        <v>0</v>
      </c>
      <c r="AX127" s="86">
        <f>'D.1.4.7 - Mediciální plyny'!J39</f>
        <v>0</v>
      </c>
      <c r="AY127" s="86">
        <f>'D.1.4.7 - Mediciální plyny'!J40</f>
        <v>0</v>
      </c>
      <c r="AZ127" s="86">
        <f>'D.1.4.7 - Mediciální plyny'!F37</f>
        <v>0</v>
      </c>
      <c r="BA127" s="86">
        <f>'D.1.4.7 - Mediciální plyny'!F38</f>
        <v>0</v>
      </c>
      <c r="BB127" s="86">
        <f>'D.1.4.7 - Mediciální plyny'!F39</f>
        <v>0</v>
      </c>
      <c r="BC127" s="86">
        <f>'D.1.4.7 - Mediciální plyny'!F40</f>
        <v>0</v>
      </c>
      <c r="BD127" s="88">
        <f>'D.1.4.7 - Mediciální plyny'!F41</f>
        <v>0</v>
      </c>
      <c r="BT127" s="25" t="s">
        <v>121</v>
      </c>
      <c r="BV127" s="25" t="s">
        <v>84</v>
      </c>
      <c r="BW127" s="25" t="s">
        <v>185</v>
      </c>
      <c r="BX127" s="25" t="s">
        <v>118</v>
      </c>
      <c r="CL127" s="25" t="s">
        <v>1</v>
      </c>
    </row>
    <row r="128" spans="1:90" s="3" customFormat="1" ht="16.5" customHeight="1">
      <c r="A128" s="89" t="s">
        <v>95</v>
      </c>
      <c r="B128" s="49"/>
      <c r="C128" s="9"/>
      <c r="D128" s="9"/>
      <c r="E128" s="9"/>
      <c r="F128" s="9"/>
      <c r="G128" s="9"/>
      <c r="H128" s="242" t="s">
        <v>186</v>
      </c>
      <c r="I128" s="242"/>
      <c r="J128" s="242"/>
      <c r="K128" s="242"/>
      <c r="L128" s="242"/>
      <c r="M128" s="9"/>
      <c r="N128" s="242" t="s">
        <v>187</v>
      </c>
      <c r="O128" s="242"/>
      <c r="P128" s="242"/>
      <c r="Q128" s="242"/>
      <c r="R128" s="242"/>
      <c r="S128" s="242"/>
      <c r="T128" s="242"/>
      <c r="U128" s="242"/>
      <c r="V128" s="242"/>
      <c r="W128" s="242"/>
      <c r="X128" s="242"/>
      <c r="Y128" s="242"/>
      <c r="Z128" s="242"/>
      <c r="AA128" s="242"/>
      <c r="AB128" s="242"/>
      <c r="AC128" s="242"/>
      <c r="AD128" s="242"/>
      <c r="AE128" s="242"/>
      <c r="AF128" s="242"/>
      <c r="AG128" s="230">
        <f>'D.1.4.8 - Vnitřní plynoin...'!J34</f>
        <v>0</v>
      </c>
      <c r="AH128" s="231"/>
      <c r="AI128" s="231"/>
      <c r="AJ128" s="231"/>
      <c r="AK128" s="231"/>
      <c r="AL128" s="231"/>
      <c r="AM128" s="231"/>
      <c r="AN128" s="230">
        <f t="shared" si="2"/>
        <v>0</v>
      </c>
      <c r="AO128" s="231"/>
      <c r="AP128" s="231"/>
      <c r="AQ128" s="84" t="s">
        <v>93</v>
      </c>
      <c r="AR128" s="49"/>
      <c r="AS128" s="85">
        <v>0</v>
      </c>
      <c r="AT128" s="86">
        <f t="shared" si="3"/>
        <v>0</v>
      </c>
      <c r="AU128" s="87">
        <f>'D.1.4.8 - Vnitřní plynoin...'!P128</f>
        <v>0</v>
      </c>
      <c r="AV128" s="86">
        <f>'D.1.4.8 - Vnitřní plynoin...'!J37</f>
        <v>0</v>
      </c>
      <c r="AW128" s="86">
        <f>'D.1.4.8 - Vnitřní plynoin...'!J38</f>
        <v>0</v>
      </c>
      <c r="AX128" s="86">
        <f>'D.1.4.8 - Vnitřní plynoin...'!J39</f>
        <v>0</v>
      </c>
      <c r="AY128" s="86">
        <f>'D.1.4.8 - Vnitřní plynoin...'!J40</f>
        <v>0</v>
      </c>
      <c r="AZ128" s="86">
        <f>'D.1.4.8 - Vnitřní plynoin...'!F37</f>
        <v>0</v>
      </c>
      <c r="BA128" s="86">
        <f>'D.1.4.8 - Vnitřní plynoin...'!F38</f>
        <v>0</v>
      </c>
      <c r="BB128" s="86">
        <f>'D.1.4.8 - Vnitřní plynoin...'!F39</f>
        <v>0</v>
      </c>
      <c r="BC128" s="86">
        <f>'D.1.4.8 - Vnitřní plynoin...'!F40</f>
        <v>0</v>
      </c>
      <c r="BD128" s="88">
        <f>'D.1.4.8 - Vnitřní plynoin...'!F41</f>
        <v>0</v>
      </c>
      <c r="BT128" s="25" t="s">
        <v>121</v>
      </c>
      <c r="BV128" s="25" t="s">
        <v>84</v>
      </c>
      <c r="BW128" s="25" t="s">
        <v>188</v>
      </c>
      <c r="BX128" s="25" t="s">
        <v>118</v>
      </c>
      <c r="CL128" s="25" t="s">
        <v>1</v>
      </c>
    </row>
    <row r="129" spans="1:90" s="3" customFormat="1" ht="16.5" customHeight="1">
      <c r="A129" s="89" t="s">
        <v>95</v>
      </c>
      <c r="B129" s="49"/>
      <c r="C129" s="9"/>
      <c r="D129" s="9"/>
      <c r="E129" s="9"/>
      <c r="F129" s="242" t="s">
        <v>189</v>
      </c>
      <c r="G129" s="242"/>
      <c r="H129" s="242"/>
      <c r="I129" s="242"/>
      <c r="J129" s="242"/>
      <c r="K129" s="9"/>
      <c r="L129" s="242" t="s">
        <v>190</v>
      </c>
      <c r="M129" s="242"/>
      <c r="N129" s="242"/>
      <c r="O129" s="242"/>
      <c r="P129" s="242"/>
      <c r="Q129" s="242"/>
      <c r="R129" s="242"/>
      <c r="S129" s="242"/>
      <c r="T129" s="242"/>
      <c r="U129" s="242"/>
      <c r="V129" s="242"/>
      <c r="W129" s="242"/>
      <c r="X129" s="242"/>
      <c r="Y129" s="242"/>
      <c r="Z129" s="242"/>
      <c r="AA129" s="242"/>
      <c r="AB129" s="242"/>
      <c r="AC129" s="242"/>
      <c r="AD129" s="242"/>
      <c r="AE129" s="242"/>
      <c r="AF129" s="242"/>
      <c r="AG129" s="230">
        <f>'SO 02 - Komunikace a zpev...'!J34</f>
        <v>0</v>
      </c>
      <c r="AH129" s="231"/>
      <c r="AI129" s="231"/>
      <c r="AJ129" s="231"/>
      <c r="AK129" s="231"/>
      <c r="AL129" s="231"/>
      <c r="AM129" s="231"/>
      <c r="AN129" s="230">
        <f t="shared" si="2"/>
        <v>0</v>
      </c>
      <c r="AO129" s="231"/>
      <c r="AP129" s="231"/>
      <c r="AQ129" s="84" t="s">
        <v>93</v>
      </c>
      <c r="AR129" s="49"/>
      <c r="AS129" s="85">
        <v>0</v>
      </c>
      <c r="AT129" s="86">
        <f t="shared" si="3"/>
        <v>0</v>
      </c>
      <c r="AU129" s="87">
        <f>'SO 02 - Komunikace a zpev...'!P133</f>
        <v>0</v>
      </c>
      <c r="AV129" s="86">
        <f>'SO 02 - Komunikace a zpev...'!J37</f>
        <v>0</v>
      </c>
      <c r="AW129" s="86">
        <f>'SO 02 - Komunikace a zpev...'!J38</f>
        <v>0</v>
      </c>
      <c r="AX129" s="86">
        <f>'SO 02 - Komunikace a zpev...'!J39</f>
        <v>0</v>
      </c>
      <c r="AY129" s="86">
        <f>'SO 02 - Komunikace a zpev...'!J40</f>
        <v>0</v>
      </c>
      <c r="AZ129" s="86">
        <f>'SO 02 - Komunikace a zpev...'!F37</f>
        <v>0</v>
      </c>
      <c r="BA129" s="86">
        <f>'SO 02 - Komunikace a zpev...'!F38</f>
        <v>0</v>
      </c>
      <c r="BB129" s="86">
        <f>'SO 02 - Komunikace a zpev...'!F39</f>
        <v>0</v>
      </c>
      <c r="BC129" s="86">
        <f>'SO 02 - Komunikace a zpev...'!F40</f>
        <v>0</v>
      </c>
      <c r="BD129" s="88">
        <f>'SO 02 - Komunikace a zpev...'!F41</f>
        <v>0</v>
      </c>
      <c r="BT129" s="25" t="s">
        <v>98</v>
      </c>
      <c r="BV129" s="25" t="s">
        <v>84</v>
      </c>
      <c r="BW129" s="25" t="s">
        <v>191</v>
      </c>
      <c r="BX129" s="25" t="s">
        <v>94</v>
      </c>
      <c r="CL129" s="25" t="s">
        <v>19</v>
      </c>
    </row>
    <row r="130" spans="1:90" s="3" customFormat="1" ht="16.5" customHeight="1">
      <c r="B130" s="49"/>
      <c r="C130" s="9"/>
      <c r="D130" s="9"/>
      <c r="E130" s="242" t="s">
        <v>192</v>
      </c>
      <c r="F130" s="242"/>
      <c r="G130" s="242"/>
      <c r="H130" s="242"/>
      <c r="I130" s="242"/>
      <c r="J130" s="9"/>
      <c r="K130" s="242" t="s">
        <v>193</v>
      </c>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32">
        <f>ROUND(AG131+AG132+AG137+SUM(AG140:AG144)+AG147,2)</f>
        <v>0</v>
      </c>
      <c r="AH130" s="231"/>
      <c r="AI130" s="231"/>
      <c r="AJ130" s="231"/>
      <c r="AK130" s="231"/>
      <c r="AL130" s="231"/>
      <c r="AM130" s="231"/>
      <c r="AN130" s="230">
        <f t="shared" si="2"/>
        <v>0</v>
      </c>
      <c r="AO130" s="231"/>
      <c r="AP130" s="231"/>
      <c r="AQ130" s="84" t="s">
        <v>93</v>
      </c>
      <c r="AR130" s="49"/>
      <c r="AS130" s="85">
        <f>ROUND(AS131+AS132+AS137+SUM(AS140:AS144)+AS147,2)</f>
        <v>0</v>
      </c>
      <c r="AT130" s="86">
        <f t="shared" si="3"/>
        <v>0</v>
      </c>
      <c r="AU130" s="87">
        <f>ROUND(AU131+AU132+AU137+SUM(AU140:AU144)+AU147,5)</f>
        <v>0</v>
      </c>
      <c r="AV130" s="86">
        <f>ROUND(AZ130*L29,2)</f>
        <v>0</v>
      </c>
      <c r="AW130" s="86">
        <f>ROUND(BA130*L30,2)</f>
        <v>0</v>
      </c>
      <c r="AX130" s="86">
        <f>ROUND(BB130*L29,2)</f>
        <v>0</v>
      </c>
      <c r="AY130" s="86">
        <f>ROUND(BC130*L30,2)</f>
        <v>0</v>
      </c>
      <c r="AZ130" s="86">
        <f>ROUND(AZ131+AZ132+AZ137+SUM(AZ140:AZ144)+AZ147,2)</f>
        <v>0</v>
      </c>
      <c r="BA130" s="86">
        <f>ROUND(BA131+BA132+BA137+SUM(BA140:BA144)+BA147,2)</f>
        <v>0</v>
      </c>
      <c r="BB130" s="86">
        <f>ROUND(BB131+BB132+BB137+SUM(BB140:BB144)+BB147,2)</f>
        <v>0</v>
      </c>
      <c r="BC130" s="86">
        <f>ROUND(BC131+BC132+BC137+SUM(BC140:BC144)+BC147,2)</f>
        <v>0</v>
      </c>
      <c r="BD130" s="88">
        <f>ROUND(BD131+BD132+BD137+SUM(BD140:BD144)+BD147,2)</f>
        <v>0</v>
      </c>
      <c r="BS130" s="25" t="s">
        <v>81</v>
      </c>
      <c r="BT130" s="25" t="s">
        <v>90</v>
      </c>
      <c r="BU130" s="25" t="s">
        <v>83</v>
      </c>
      <c r="BV130" s="25" t="s">
        <v>84</v>
      </c>
      <c r="BW130" s="25" t="s">
        <v>194</v>
      </c>
      <c r="BX130" s="25" t="s">
        <v>89</v>
      </c>
      <c r="CL130" s="25" t="s">
        <v>19</v>
      </c>
    </row>
    <row r="131" spans="1:90" s="3" customFormat="1" ht="23.25" customHeight="1">
      <c r="A131" s="89" t="s">
        <v>95</v>
      </c>
      <c r="B131" s="49"/>
      <c r="C131" s="9"/>
      <c r="D131" s="9"/>
      <c r="E131" s="9"/>
      <c r="F131" s="242" t="s">
        <v>195</v>
      </c>
      <c r="G131" s="242"/>
      <c r="H131" s="242"/>
      <c r="I131" s="242"/>
      <c r="J131" s="242"/>
      <c r="K131" s="9"/>
      <c r="L131" s="242" t="s">
        <v>196</v>
      </c>
      <c r="M131" s="242"/>
      <c r="N131" s="242"/>
      <c r="O131" s="242"/>
      <c r="P131" s="242"/>
      <c r="Q131" s="242"/>
      <c r="R131" s="242"/>
      <c r="S131" s="242"/>
      <c r="T131" s="242"/>
      <c r="U131" s="242"/>
      <c r="V131" s="242"/>
      <c r="W131" s="242"/>
      <c r="X131" s="242"/>
      <c r="Y131" s="242"/>
      <c r="Z131" s="242"/>
      <c r="AA131" s="242"/>
      <c r="AB131" s="242"/>
      <c r="AC131" s="242"/>
      <c r="AD131" s="242"/>
      <c r="AE131" s="242"/>
      <c r="AF131" s="242"/>
      <c r="AG131" s="230">
        <f>'IO 001 - Přeložka plynovo...'!J34</f>
        <v>0</v>
      </c>
      <c r="AH131" s="231"/>
      <c r="AI131" s="231"/>
      <c r="AJ131" s="231"/>
      <c r="AK131" s="231"/>
      <c r="AL131" s="231"/>
      <c r="AM131" s="231"/>
      <c r="AN131" s="230">
        <f t="shared" si="2"/>
        <v>0</v>
      </c>
      <c r="AO131" s="231"/>
      <c r="AP131" s="231"/>
      <c r="AQ131" s="84" t="s">
        <v>93</v>
      </c>
      <c r="AR131" s="49"/>
      <c r="AS131" s="85">
        <v>0</v>
      </c>
      <c r="AT131" s="86">
        <f t="shared" si="3"/>
        <v>0</v>
      </c>
      <c r="AU131" s="87">
        <f>'IO 001 - Přeložka plynovo...'!P125</f>
        <v>0</v>
      </c>
      <c r="AV131" s="86">
        <f>'IO 001 - Přeložka plynovo...'!J37</f>
        <v>0</v>
      </c>
      <c r="AW131" s="86">
        <f>'IO 001 - Přeložka plynovo...'!J38</f>
        <v>0</v>
      </c>
      <c r="AX131" s="86">
        <f>'IO 001 - Přeložka plynovo...'!J39</f>
        <v>0</v>
      </c>
      <c r="AY131" s="86">
        <f>'IO 001 - Přeložka plynovo...'!J40</f>
        <v>0</v>
      </c>
      <c r="AZ131" s="86">
        <f>'IO 001 - Přeložka plynovo...'!F37</f>
        <v>0</v>
      </c>
      <c r="BA131" s="86">
        <f>'IO 001 - Přeložka plynovo...'!F38</f>
        <v>0</v>
      </c>
      <c r="BB131" s="86">
        <f>'IO 001 - Přeložka plynovo...'!F39</f>
        <v>0</v>
      </c>
      <c r="BC131" s="86">
        <f>'IO 001 - Přeložka plynovo...'!F40</f>
        <v>0</v>
      </c>
      <c r="BD131" s="88">
        <f>'IO 001 - Přeložka plynovo...'!F41</f>
        <v>0</v>
      </c>
      <c r="BT131" s="25" t="s">
        <v>98</v>
      </c>
      <c r="BV131" s="25" t="s">
        <v>84</v>
      </c>
      <c r="BW131" s="25" t="s">
        <v>197</v>
      </c>
      <c r="BX131" s="25" t="s">
        <v>194</v>
      </c>
      <c r="CL131" s="25" t="s">
        <v>19</v>
      </c>
    </row>
    <row r="132" spans="1:90" s="3" customFormat="1" ht="16.5" customHeight="1">
      <c r="B132" s="49"/>
      <c r="C132" s="9"/>
      <c r="D132" s="9"/>
      <c r="E132" s="9"/>
      <c r="F132" s="242" t="s">
        <v>198</v>
      </c>
      <c r="G132" s="242"/>
      <c r="H132" s="242"/>
      <c r="I132" s="242"/>
      <c r="J132" s="242"/>
      <c r="K132" s="9"/>
      <c r="L132" s="242" t="s">
        <v>199</v>
      </c>
      <c r="M132" s="242"/>
      <c r="N132" s="242"/>
      <c r="O132" s="242"/>
      <c r="P132" s="242"/>
      <c r="Q132" s="242"/>
      <c r="R132" s="242"/>
      <c r="S132" s="242"/>
      <c r="T132" s="242"/>
      <c r="U132" s="242"/>
      <c r="V132" s="242"/>
      <c r="W132" s="242"/>
      <c r="X132" s="242"/>
      <c r="Y132" s="242"/>
      <c r="Z132" s="242"/>
      <c r="AA132" s="242"/>
      <c r="AB132" s="242"/>
      <c r="AC132" s="242"/>
      <c r="AD132" s="242"/>
      <c r="AE132" s="242"/>
      <c r="AF132" s="242"/>
      <c r="AG132" s="232">
        <f>ROUND(SUM(AG133:AG136),2)</f>
        <v>0</v>
      </c>
      <c r="AH132" s="231"/>
      <c r="AI132" s="231"/>
      <c r="AJ132" s="231"/>
      <c r="AK132" s="231"/>
      <c r="AL132" s="231"/>
      <c r="AM132" s="231"/>
      <c r="AN132" s="230">
        <f t="shared" si="2"/>
        <v>0</v>
      </c>
      <c r="AO132" s="231"/>
      <c r="AP132" s="231"/>
      <c r="AQ132" s="84" t="s">
        <v>93</v>
      </c>
      <c r="AR132" s="49"/>
      <c r="AS132" s="85">
        <f>ROUND(SUM(AS133:AS136),2)</f>
        <v>0</v>
      </c>
      <c r="AT132" s="86">
        <f t="shared" si="3"/>
        <v>0</v>
      </c>
      <c r="AU132" s="87">
        <f>ROUND(SUM(AU133:AU136),5)</f>
        <v>0</v>
      </c>
      <c r="AV132" s="86">
        <f>ROUND(AZ132*L29,2)</f>
        <v>0</v>
      </c>
      <c r="AW132" s="86">
        <f>ROUND(BA132*L30,2)</f>
        <v>0</v>
      </c>
      <c r="AX132" s="86">
        <f>ROUND(BB132*L29,2)</f>
        <v>0</v>
      </c>
      <c r="AY132" s="86">
        <f>ROUND(BC132*L30,2)</f>
        <v>0</v>
      </c>
      <c r="AZ132" s="86">
        <f>ROUND(SUM(AZ133:AZ136),2)</f>
        <v>0</v>
      </c>
      <c r="BA132" s="86">
        <f>ROUND(SUM(BA133:BA136),2)</f>
        <v>0</v>
      </c>
      <c r="BB132" s="86">
        <f>ROUND(SUM(BB133:BB136),2)</f>
        <v>0</v>
      </c>
      <c r="BC132" s="86">
        <f>ROUND(SUM(BC133:BC136),2)</f>
        <v>0</v>
      </c>
      <c r="BD132" s="88">
        <f>ROUND(SUM(BD133:BD136),2)</f>
        <v>0</v>
      </c>
      <c r="BS132" s="25" t="s">
        <v>81</v>
      </c>
      <c r="BT132" s="25" t="s">
        <v>98</v>
      </c>
      <c r="BU132" s="25" t="s">
        <v>83</v>
      </c>
      <c r="BV132" s="25" t="s">
        <v>84</v>
      </c>
      <c r="BW132" s="25" t="s">
        <v>200</v>
      </c>
      <c r="BX132" s="25" t="s">
        <v>194</v>
      </c>
      <c r="CL132" s="25" t="s">
        <v>19</v>
      </c>
    </row>
    <row r="133" spans="1:90" s="3" customFormat="1" ht="16.5" customHeight="1">
      <c r="A133" s="89" t="s">
        <v>95</v>
      </c>
      <c r="B133" s="49"/>
      <c r="C133" s="9"/>
      <c r="D133" s="9"/>
      <c r="E133" s="9"/>
      <c r="F133" s="9"/>
      <c r="G133" s="242" t="s">
        <v>135</v>
      </c>
      <c r="H133" s="242"/>
      <c r="I133" s="242"/>
      <c r="J133" s="242"/>
      <c r="K133" s="242"/>
      <c r="L133" s="9"/>
      <c r="M133" s="242" t="s">
        <v>140</v>
      </c>
      <c r="N133" s="242"/>
      <c r="O133" s="242"/>
      <c r="P133" s="242"/>
      <c r="Q133" s="242"/>
      <c r="R133" s="242"/>
      <c r="S133" s="242"/>
      <c r="T133" s="242"/>
      <c r="U133" s="242"/>
      <c r="V133" s="242"/>
      <c r="W133" s="242"/>
      <c r="X133" s="242"/>
      <c r="Y133" s="242"/>
      <c r="Z133" s="242"/>
      <c r="AA133" s="242"/>
      <c r="AB133" s="242"/>
      <c r="AC133" s="242"/>
      <c r="AD133" s="242"/>
      <c r="AE133" s="242"/>
      <c r="AF133" s="242"/>
      <c r="AG133" s="230">
        <f>'01 - KT - Kabelové trasy'!J34</f>
        <v>0</v>
      </c>
      <c r="AH133" s="231"/>
      <c r="AI133" s="231"/>
      <c r="AJ133" s="231"/>
      <c r="AK133" s="231"/>
      <c r="AL133" s="231"/>
      <c r="AM133" s="231"/>
      <c r="AN133" s="230">
        <f t="shared" si="2"/>
        <v>0</v>
      </c>
      <c r="AO133" s="231"/>
      <c r="AP133" s="231"/>
      <c r="AQ133" s="84" t="s">
        <v>93</v>
      </c>
      <c r="AR133" s="49"/>
      <c r="AS133" s="85">
        <v>0</v>
      </c>
      <c r="AT133" s="86">
        <f t="shared" si="3"/>
        <v>0</v>
      </c>
      <c r="AU133" s="87">
        <f>'01 - KT - Kabelové trasy'!P128</f>
        <v>0</v>
      </c>
      <c r="AV133" s="86">
        <f>'01 - KT - Kabelové trasy'!J37</f>
        <v>0</v>
      </c>
      <c r="AW133" s="86">
        <f>'01 - KT - Kabelové trasy'!J38</f>
        <v>0</v>
      </c>
      <c r="AX133" s="86">
        <f>'01 - KT - Kabelové trasy'!J39</f>
        <v>0</v>
      </c>
      <c r="AY133" s="86">
        <f>'01 - KT - Kabelové trasy'!J40</f>
        <v>0</v>
      </c>
      <c r="AZ133" s="86">
        <f>'01 - KT - Kabelové trasy'!F37</f>
        <v>0</v>
      </c>
      <c r="BA133" s="86">
        <f>'01 - KT - Kabelové trasy'!F38</f>
        <v>0</v>
      </c>
      <c r="BB133" s="86">
        <f>'01 - KT - Kabelové trasy'!F39</f>
        <v>0</v>
      </c>
      <c r="BC133" s="86">
        <f>'01 - KT - Kabelové trasy'!F40</f>
        <v>0</v>
      </c>
      <c r="BD133" s="88">
        <f>'01 - KT - Kabelové trasy'!F41</f>
        <v>0</v>
      </c>
      <c r="BT133" s="25" t="s">
        <v>108</v>
      </c>
      <c r="BV133" s="25" t="s">
        <v>84</v>
      </c>
      <c r="BW133" s="25" t="s">
        <v>201</v>
      </c>
      <c r="BX133" s="25" t="s">
        <v>200</v>
      </c>
      <c r="CL133" s="25" t="s">
        <v>1</v>
      </c>
    </row>
    <row r="134" spans="1:90" s="3" customFormat="1" ht="16.5" customHeight="1">
      <c r="A134" s="89" t="s">
        <v>95</v>
      </c>
      <c r="B134" s="49"/>
      <c r="C134" s="9"/>
      <c r="D134" s="9"/>
      <c r="E134" s="9"/>
      <c r="F134" s="9"/>
      <c r="G134" s="242" t="s">
        <v>139</v>
      </c>
      <c r="H134" s="242"/>
      <c r="I134" s="242"/>
      <c r="J134" s="242"/>
      <c r="K134" s="242"/>
      <c r="L134" s="9"/>
      <c r="M134" s="242" t="s">
        <v>136</v>
      </c>
      <c r="N134" s="242"/>
      <c r="O134" s="242"/>
      <c r="P134" s="242"/>
      <c r="Q134" s="242"/>
      <c r="R134" s="242"/>
      <c r="S134" s="242"/>
      <c r="T134" s="242"/>
      <c r="U134" s="242"/>
      <c r="V134" s="242"/>
      <c r="W134" s="242"/>
      <c r="X134" s="242"/>
      <c r="Y134" s="242"/>
      <c r="Z134" s="242"/>
      <c r="AA134" s="242"/>
      <c r="AB134" s="242"/>
      <c r="AC134" s="242"/>
      <c r="AD134" s="242"/>
      <c r="AE134" s="242"/>
      <c r="AF134" s="242"/>
      <c r="AG134" s="230">
        <f>'02 - LPS - Uzemnění, hrom...'!J34</f>
        <v>0</v>
      </c>
      <c r="AH134" s="231"/>
      <c r="AI134" s="231"/>
      <c r="AJ134" s="231"/>
      <c r="AK134" s="231"/>
      <c r="AL134" s="231"/>
      <c r="AM134" s="231"/>
      <c r="AN134" s="230">
        <f t="shared" si="2"/>
        <v>0</v>
      </c>
      <c r="AO134" s="231"/>
      <c r="AP134" s="231"/>
      <c r="AQ134" s="84" t="s">
        <v>93</v>
      </c>
      <c r="AR134" s="49"/>
      <c r="AS134" s="85">
        <v>0</v>
      </c>
      <c r="AT134" s="86">
        <f t="shared" si="3"/>
        <v>0</v>
      </c>
      <c r="AU134" s="87">
        <f>'02 - LPS - Uzemnění, hrom...'!P126</f>
        <v>0</v>
      </c>
      <c r="AV134" s="86">
        <f>'02 - LPS - Uzemnění, hrom...'!J37</f>
        <v>0</v>
      </c>
      <c r="AW134" s="86">
        <f>'02 - LPS - Uzemnění, hrom...'!J38</f>
        <v>0</v>
      </c>
      <c r="AX134" s="86">
        <f>'02 - LPS - Uzemnění, hrom...'!J39</f>
        <v>0</v>
      </c>
      <c r="AY134" s="86">
        <f>'02 - LPS - Uzemnění, hrom...'!J40</f>
        <v>0</v>
      </c>
      <c r="AZ134" s="86">
        <f>'02 - LPS - Uzemnění, hrom...'!F37</f>
        <v>0</v>
      </c>
      <c r="BA134" s="86">
        <f>'02 - LPS - Uzemnění, hrom...'!F38</f>
        <v>0</v>
      </c>
      <c r="BB134" s="86">
        <f>'02 - LPS - Uzemnění, hrom...'!F39</f>
        <v>0</v>
      </c>
      <c r="BC134" s="86">
        <f>'02 - LPS - Uzemnění, hrom...'!F40</f>
        <v>0</v>
      </c>
      <c r="BD134" s="88">
        <f>'02 - LPS - Uzemnění, hrom...'!F41</f>
        <v>0</v>
      </c>
      <c r="BT134" s="25" t="s">
        <v>108</v>
      </c>
      <c r="BV134" s="25" t="s">
        <v>84</v>
      </c>
      <c r="BW134" s="25" t="s">
        <v>202</v>
      </c>
      <c r="BX134" s="25" t="s">
        <v>200</v>
      </c>
      <c r="CL134" s="25" t="s">
        <v>1</v>
      </c>
    </row>
    <row r="135" spans="1:90" s="3" customFormat="1" ht="16.5" customHeight="1">
      <c r="A135" s="89" t="s">
        <v>95</v>
      </c>
      <c r="B135" s="49"/>
      <c r="C135" s="9"/>
      <c r="D135" s="9"/>
      <c r="E135" s="9"/>
      <c r="F135" s="9"/>
      <c r="G135" s="242" t="s">
        <v>142</v>
      </c>
      <c r="H135" s="242"/>
      <c r="I135" s="242"/>
      <c r="J135" s="242"/>
      <c r="K135" s="242"/>
      <c r="L135" s="9"/>
      <c r="M135" s="242" t="s">
        <v>146</v>
      </c>
      <c r="N135" s="242"/>
      <c r="O135" s="242"/>
      <c r="P135" s="242"/>
      <c r="Q135" s="242"/>
      <c r="R135" s="242"/>
      <c r="S135" s="242"/>
      <c r="T135" s="242"/>
      <c r="U135" s="242"/>
      <c r="V135" s="242"/>
      <c r="W135" s="242"/>
      <c r="X135" s="242"/>
      <c r="Y135" s="242"/>
      <c r="Z135" s="242"/>
      <c r="AA135" s="242"/>
      <c r="AB135" s="242"/>
      <c r="AC135" s="242"/>
      <c r="AD135" s="242"/>
      <c r="AE135" s="242"/>
      <c r="AF135" s="242"/>
      <c r="AG135" s="230">
        <f>'03 - SV - Svítidla'!J34</f>
        <v>0</v>
      </c>
      <c r="AH135" s="231"/>
      <c r="AI135" s="231"/>
      <c r="AJ135" s="231"/>
      <c r="AK135" s="231"/>
      <c r="AL135" s="231"/>
      <c r="AM135" s="231"/>
      <c r="AN135" s="230">
        <f t="shared" si="2"/>
        <v>0</v>
      </c>
      <c r="AO135" s="231"/>
      <c r="AP135" s="231"/>
      <c r="AQ135" s="84" t="s">
        <v>93</v>
      </c>
      <c r="AR135" s="49"/>
      <c r="AS135" s="85">
        <v>0</v>
      </c>
      <c r="AT135" s="86">
        <f t="shared" si="3"/>
        <v>0</v>
      </c>
      <c r="AU135" s="87">
        <f>'03 - SV - Svítidla'!P126</f>
        <v>0</v>
      </c>
      <c r="AV135" s="86">
        <f>'03 - SV - Svítidla'!J37</f>
        <v>0</v>
      </c>
      <c r="AW135" s="86">
        <f>'03 - SV - Svítidla'!J38</f>
        <v>0</v>
      </c>
      <c r="AX135" s="86">
        <f>'03 - SV - Svítidla'!J39</f>
        <v>0</v>
      </c>
      <c r="AY135" s="86">
        <f>'03 - SV - Svítidla'!J40</f>
        <v>0</v>
      </c>
      <c r="AZ135" s="86">
        <f>'03 - SV - Svítidla'!F37</f>
        <v>0</v>
      </c>
      <c r="BA135" s="86">
        <f>'03 - SV - Svítidla'!F38</f>
        <v>0</v>
      </c>
      <c r="BB135" s="86">
        <f>'03 - SV - Svítidla'!F39</f>
        <v>0</v>
      </c>
      <c r="BC135" s="86">
        <f>'03 - SV - Svítidla'!F40</f>
        <v>0</v>
      </c>
      <c r="BD135" s="88">
        <f>'03 - SV - Svítidla'!F41</f>
        <v>0</v>
      </c>
      <c r="BT135" s="25" t="s">
        <v>108</v>
      </c>
      <c r="BV135" s="25" t="s">
        <v>84</v>
      </c>
      <c r="BW135" s="25" t="s">
        <v>203</v>
      </c>
      <c r="BX135" s="25" t="s">
        <v>200</v>
      </c>
      <c r="CL135" s="25" t="s">
        <v>1</v>
      </c>
    </row>
    <row r="136" spans="1:90" s="3" customFormat="1" ht="16.5" customHeight="1">
      <c r="A136" s="89" t="s">
        <v>95</v>
      </c>
      <c r="B136" s="49"/>
      <c r="C136" s="9"/>
      <c r="D136" s="9"/>
      <c r="E136" s="9"/>
      <c r="F136" s="9"/>
      <c r="G136" s="242" t="s">
        <v>145</v>
      </c>
      <c r="H136" s="242"/>
      <c r="I136" s="242"/>
      <c r="J136" s="242"/>
      <c r="K136" s="242"/>
      <c r="L136" s="9"/>
      <c r="M136" s="242" t="s">
        <v>181</v>
      </c>
      <c r="N136" s="242"/>
      <c r="O136" s="242"/>
      <c r="P136" s="242"/>
      <c r="Q136" s="242"/>
      <c r="R136" s="242"/>
      <c r="S136" s="242"/>
      <c r="T136" s="242"/>
      <c r="U136" s="242"/>
      <c r="V136" s="242"/>
      <c r="W136" s="242"/>
      <c r="X136" s="242"/>
      <c r="Y136" s="242"/>
      <c r="Z136" s="242"/>
      <c r="AA136" s="242"/>
      <c r="AB136" s="242"/>
      <c r="AC136" s="242"/>
      <c r="AD136" s="242"/>
      <c r="AE136" s="242"/>
      <c r="AF136" s="242"/>
      <c r="AG136" s="230">
        <f>'04 - Ostatní náklady '!J34</f>
        <v>0</v>
      </c>
      <c r="AH136" s="231"/>
      <c r="AI136" s="231"/>
      <c r="AJ136" s="231"/>
      <c r="AK136" s="231"/>
      <c r="AL136" s="231"/>
      <c r="AM136" s="231"/>
      <c r="AN136" s="230">
        <f t="shared" si="2"/>
        <v>0</v>
      </c>
      <c r="AO136" s="231"/>
      <c r="AP136" s="231"/>
      <c r="AQ136" s="84" t="s">
        <v>93</v>
      </c>
      <c r="AR136" s="49"/>
      <c r="AS136" s="85">
        <v>0</v>
      </c>
      <c r="AT136" s="86">
        <f t="shared" si="3"/>
        <v>0</v>
      </c>
      <c r="AU136" s="87">
        <f>'04 - Ostatní náklady '!P125</f>
        <v>0</v>
      </c>
      <c r="AV136" s="86">
        <f>'04 - Ostatní náklady '!J37</f>
        <v>0</v>
      </c>
      <c r="AW136" s="86">
        <f>'04 - Ostatní náklady '!J38</f>
        <v>0</v>
      </c>
      <c r="AX136" s="86">
        <f>'04 - Ostatní náklady '!J39</f>
        <v>0</v>
      </c>
      <c r="AY136" s="86">
        <f>'04 - Ostatní náklady '!J40</f>
        <v>0</v>
      </c>
      <c r="AZ136" s="86">
        <f>'04 - Ostatní náklady '!F37</f>
        <v>0</v>
      </c>
      <c r="BA136" s="86">
        <f>'04 - Ostatní náklady '!F38</f>
        <v>0</v>
      </c>
      <c r="BB136" s="86">
        <f>'04 - Ostatní náklady '!F39</f>
        <v>0</v>
      </c>
      <c r="BC136" s="86">
        <f>'04 - Ostatní náklady '!F40</f>
        <v>0</v>
      </c>
      <c r="BD136" s="88">
        <f>'04 - Ostatní náklady '!F41</f>
        <v>0</v>
      </c>
      <c r="BT136" s="25" t="s">
        <v>108</v>
      </c>
      <c r="BV136" s="25" t="s">
        <v>84</v>
      </c>
      <c r="BW136" s="25" t="s">
        <v>204</v>
      </c>
      <c r="BX136" s="25" t="s">
        <v>200</v>
      </c>
      <c r="CL136" s="25" t="s">
        <v>19</v>
      </c>
    </row>
    <row r="137" spans="1:90" s="3" customFormat="1" ht="16.5" customHeight="1">
      <c r="B137" s="49"/>
      <c r="C137" s="9"/>
      <c r="D137" s="9"/>
      <c r="E137" s="9"/>
      <c r="F137" s="242" t="s">
        <v>205</v>
      </c>
      <c r="G137" s="242"/>
      <c r="H137" s="242"/>
      <c r="I137" s="242"/>
      <c r="J137" s="242"/>
      <c r="K137" s="9"/>
      <c r="L137" s="242" t="s">
        <v>206</v>
      </c>
      <c r="M137" s="242"/>
      <c r="N137" s="242"/>
      <c r="O137" s="242"/>
      <c r="P137" s="242"/>
      <c r="Q137" s="242"/>
      <c r="R137" s="242"/>
      <c r="S137" s="242"/>
      <c r="T137" s="242"/>
      <c r="U137" s="242"/>
      <c r="V137" s="242"/>
      <c r="W137" s="242"/>
      <c r="X137" s="242"/>
      <c r="Y137" s="242"/>
      <c r="Z137" s="242"/>
      <c r="AA137" s="242"/>
      <c r="AB137" s="242"/>
      <c r="AC137" s="242"/>
      <c r="AD137" s="242"/>
      <c r="AE137" s="242"/>
      <c r="AF137" s="242"/>
      <c r="AG137" s="232">
        <f>ROUND(SUM(AG138:AG139),2)</f>
        <v>0</v>
      </c>
      <c r="AH137" s="231"/>
      <c r="AI137" s="231"/>
      <c r="AJ137" s="231"/>
      <c r="AK137" s="231"/>
      <c r="AL137" s="231"/>
      <c r="AM137" s="231"/>
      <c r="AN137" s="230">
        <f t="shared" si="2"/>
        <v>0</v>
      </c>
      <c r="AO137" s="231"/>
      <c r="AP137" s="231"/>
      <c r="AQ137" s="84" t="s">
        <v>93</v>
      </c>
      <c r="AR137" s="49"/>
      <c r="AS137" s="85">
        <f>ROUND(SUM(AS138:AS139),2)</f>
        <v>0</v>
      </c>
      <c r="AT137" s="86">
        <f t="shared" si="3"/>
        <v>0</v>
      </c>
      <c r="AU137" s="87">
        <f>ROUND(SUM(AU138:AU139),5)</f>
        <v>0</v>
      </c>
      <c r="AV137" s="86">
        <f>ROUND(AZ137*L29,2)</f>
        <v>0</v>
      </c>
      <c r="AW137" s="86">
        <f>ROUND(BA137*L30,2)</f>
        <v>0</v>
      </c>
      <c r="AX137" s="86">
        <f>ROUND(BB137*L29,2)</f>
        <v>0</v>
      </c>
      <c r="AY137" s="86">
        <f>ROUND(BC137*L30,2)</f>
        <v>0</v>
      </c>
      <c r="AZ137" s="86">
        <f>ROUND(SUM(AZ138:AZ139),2)</f>
        <v>0</v>
      </c>
      <c r="BA137" s="86">
        <f>ROUND(SUM(BA138:BA139),2)</f>
        <v>0</v>
      </c>
      <c r="BB137" s="86">
        <f>ROUND(SUM(BB138:BB139),2)</f>
        <v>0</v>
      </c>
      <c r="BC137" s="86">
        <f>ROUND(SUM(BC138:BC139),2)</f>
        <v>0</v>
      </c>
      <c r="BD137" s="88">
        <f>ROUND(SUM(BD138:BD139),2)</f>
        <v>0</v>
      </c>
      <c r="BS137" s="25" t="s">
        <v>81</v>
      </c>
      <c r="BT137" s="25" t="s">
        <v>98</v>
      </c>
      <c r="BU137" s="25" t="s">
        <v>83</v>
      </c>
      <c r="BV137" s="25" t="s">
        <v>84</v>
      </c>
      <c r="BW137" s="25" t="s">
        <v>207</v>
      </c>
      <c r="BX137" s="25" t="s">
        <v>194</v>
      </c>
      <c r="CL137" s="25" t="s">
        <v>19</v>
      </c>
    </row>
    <row r="138" spans="1:90" s="3" customFormat="1" ht="16.5" customHeight="1">
      <c r="A138" s="89" t="s">
        <v>95</v>
      </c>
      <c r="B138" s="49"/>
      <c r="C138" s="9"/>
      <c r="D138" s="9"/>
      <c r="E138" s="9"/>
      <c r="F138" s="9"/>
      <c r="G138" s="242" t="s">
        <v>135</v>
      </c>
      <c r="H138" s="242"/>
      <c r="I138" s="242"/>
      <c r="J138" s="242"/>
      <c r="K138" s="242"/>
      <c r="L138" s="9"/>
      <c r="M138" s="242" t="s">
        <v>140</v>
      </c>
      <c r="N138" s="242"/>
      <c r="O138" s="242"/>
      <c r="P138" s="242"/>
      <c r="Q138" s="242"/>
      <c r="R138" s="242"/>
      <c r="S138" s="242"/>
      <c r="T138" s="242"/>
      <c r="U138" s="242"/>
      <c r="V138" s="242"/>
      <c r="W138" s="242"/>
      <c r="X138" s="242"/>
      <c r="Y138" s="242"/>
      <c r="Z138" s="242"/>
      <c r="AA138" s="242"/>
      <c r="AB138" s="242"/>
      <c r="AC138" s="242"/>
      <c r="AD138" s="242"/>
      <c r="AE138" s="242"/>
      <c r="AF138" s="242"/>
      <c r="AG138" s="230">
        <f>'01 - KT - Kabelové trasy_01'!J34</f>
        <v>0</v>
      </c>
      <c r="AH138" s="231"/>
      <c r="AI138" s="231"/>
      <c r="AJ138" s="231"/>
      <c r="AK138" s="231"/>
      <c r="AL138" s="231"/>
      <c r="AM138" s="231"/>
      <c r="AN138" s="230">
        <f t="shared" si="2"/>
        <v>0</v>
      </c>
      <c r="AO138" s="231"/>
      <c r="AP138" s="231"/>
      <c r="AQ138" s="84" t="s">
        <v>93</v>
      </c>
      <c r="AR138" s="49"/>
      <c r="AS138" s="85">
        <v>0</v>
      </c>
      <c r="AT138" s="86">
        <f t="shared" si="3"/>
        <v>0</v>
      </c>
      <c r="AU138" s="87">
        <f>'01 - KT - Kabelové trasy_01'!P128</f>
        <v>0</v>
      </c>
      <c r="AV138" s="86">
        <f>'01 - KT - Kabelové trasy_01'!J37</f>
        <v>0</v>
      </c>
      <c r="AW138" s="86">
        <f>'01 - KT - Kabelové trasy_01'!J38</f>
        <v>0</v>
      </c>
      <c r="AX138" s="86">
        <f>'01 - KT - Kabelové trasy_01'!J39</f>
        <v>0</v>
      </c>
      <c r="AY138" s="86">
        <f>'01 - KT - Kabelové trasy_01'!J40</f>
        <v>0</v>
      </c>
      <c r="AZ138" s="86">
        <f>'01 - KT - Kabelové trasy_01'!F37</f>
        <v>0</v>
      </c>
      <c r="BA138" s="86">
        <f>'01 - KT - Kabelové trasy_01'!F38</f>
        <v>0</v>
      </c>
      <c r="BB138" s="86">
        <f>'01 - KT - Kabelové trasy_01'!F39</f>
        <v>0</v>
      </c>
      <c r="BC138" s="86">
        <f>'01 - KT - Kabelové trasy_01'!F40</f>
        <v>0</v>
      </c>
      <c r="BD138" s="88">
        <f>'01 - KT - Kabelové trasy_01'!F41</f>
        <v>0</v>
      </c>
      <c r="BT138" s="25" t="s">
        <v>108</v>
      </c>
      <c r="BV138" s="25" t="s">
        <v>84</v>
      </c>
      <c r="BW138" s="25" t="s">
        <v>208</v>
      </c>
      <c r="BX138" s="25" t="s">
        <v>207</v>
      </c>
      <c r="CL138" s="25" t="s">
        <v>1</v>
      </c>
    </row>
    <row r="139" spans="1:90" s="3" customFormat="1" ht="16.5" customHeight="1">
      <c r="A139" s="89" t="s">
        <v>95</v>
      </c>
      <c r="B139" s="49"/>
      <c r="C139" s="9"/>
      <c r="D139" s="9"/>
      <c r="E139" s="9"/>
      <c r="F139" s="9"/>
      <c r="G139" s="242" t="s">
        <v>139</v>
      </c>
      <c r="H139" s="242"/>
      <c r="I139" s="242"/>
      <c r="J139" s="242"/>
      <c r="K139" s="242"/>
      <c r="L139" s="9"/>
      <c r="M139" s="242" t="s">
        <v>181</v>
      </c>
      <c r="N139" s="242"/>
      <c r="O139" s="242"/>
      <c r="P139" s="242"/>
      <c r="Q139" s="242"/>
      <c r="R139" s="242"/>
      <c r="S139" s="242"/>
      <c r="T139" s="242"/>
      <c r="U139" s="242"/>
      <c r="V139" s="242"/>
      <c r="W139" s="242"/>
      <c r="X139" s="242"/>
      <c r="Y139" s="242"/>
      <c r="Z139" s="242"/>
      <c r="AA139" s="242"/>
      <c r="AB139" s="242"/>
      <c r="AC139" s="242"/>
      <c r="AD139" s="242"/>
      <c r="AE139" s="242"/>
      <c r="AF139" s="242"/>
      <c r="AG139" s="230">
        <f>'02 - Ostatní náklady '!J34</f>
        <v>0</v>
      </c>
      <c r="AH139" s="231"/>
      <c r="AI139" s="231"/>
      <c r="AJ139" s="231"/>
      <c r="AK139" s="231"/>
      <c r="AL139" s="231"/>
      <c r="AM139" s="231"/>
      <c r="AN139" s="230">
        <f t="shared" si="2"/>
        <v>0</v>
      </c>
      <c r="AO139" s="231"/>
      <c r="AP139" s="231"/>
      <c r="AQ139" s="84" t="s">
        <v>93</v>
      </c>
      <c r="AR139" s="49"/>
      <c r="AS139" s="85">
        <v>0</v>
      </c>
      <c r="AT139" s="86">
        <f t="shared" si="3"/>
        <v>0</v>
      </c>
      <c r="AU139" s="87">
        <f>'02 - Ostatní náklady '!P125</f>
        <v>0</v>
      </c>
      <c r="AV139" s="86">
        <f>'02 - Ostatní náklady '!J37</f>
        <v>0</v>
      </c>
      <c r="AW139" s="86">
        <f>'02 - Ostatní náklady '!J38</f>
        <v>0</v>
      </c>
      <c r="AX139" s="86">
        <f>'02 - Ostatní náklady '!J39</f>
        <v>0</v>
      </c>
      <c r="AY139" s="86">
        <f>'02 - Ostatní náklady '!J40</f>
        <v>0</v>
      </c>
      <c r="AZ139" s="86">
        <f>'02 - Ostatní náklady '!F37</f>
        <v>0</v>
      </c>
      <c r="BA139" s="86">
        <f>'02 - Ostatní náklady '!F38</f>
        <v>0</v>
      </c>
      <c r="BB139" s="86">
        <f>'02 - Ostatní náklady '!F39</f>
        <v>0</v>
      </c>
      <c r="BC139" s="86">
        <f>'02 - Ostatní náklady '!F40</f>
        <v>0</v>
      </c>
      <c r="BD139" s="88">
        <f>'02 - Ostatní náklady '!F41</f>
        <v>0</v>
      </c>
      <c r="BT139" s="25" t="s">
        <v>108</v>
      </c>
      <c r="BV139" s="25" t="s">
        <v>84</v>
      </c>
      <c r="BW139" s="25" t="s">
        <v>209</v>
      </c>
      <c r="BX139" s="25" t="s">
        <v>207</v>
      </c>
      <c r="CL139" s="25" t="s">
        <v>19</v>
      </c>
    </row>
    <row r="140" spans="1:90" s="3" customFormat="1" ht="16.5" customHeight="1">
      <c r="A140" s="89" t="s">
        <v>95</v>
      </c>
      <c r="B140" s="49"/>
      <c r="C140" s="9"/>
      <c r="D140" s="9"/>
      <c r="E140" s="9"/>
      <c r="F140" s="242" t="s">
        <v>210</v>
      </c>
      <c r="G140" s="242"/>
      <c r="H140" s="242"/>
      <c r="I140" s="242"/>
      <c r="J140" s="242"/>
      <c r="K140" s="9"/>
      <c r="L140" s="242" t="s">
        <v>211</v>
      </c>
      <c r="M140" s="242"/>
      <c r="N140" s="242"/>
      <c r="O140" s="242"/>
      <c r="P140" s="242"/>
      <c r="Q140" s="242"/>
      <c r="R140" s="242"/>
      <c r="S140" s="242"/>
      <c r="T140" s="242"/>
      <c r="U140" s="242"/>
      <c r="V140" s="242"/>
      <c r="W140" s="242"/>
      <c r="X140" s="242"/>
      <c r="Y140" s="242"/>
      <c r="Z140" s="242"/>
      <c r="AA140" s="242"/>
      <c r="AB140" s="242"/>
      <c r="AC140" s="242"/>
      <c r="AD140" s="242"/>
      <c r="AE140" s="242"/>
      <c r="AF140" s="242"/>
      <c r="AG140" s="230">
        <f>'IO 01 - Prodloužení dešťo...'!J34</f>
        <v>0</v>
      </c>
      <c r="AH140" s="231"/>
      <c r="AI140" s="231"/>
      <c r="AJ140" s="231"/>
      <c r="AK140" s="231"/>
      <c r="AL140" s="231"/>
      <c r="AM140" s="231"/>
      <c r="AN140" s="230">
        <f t="shared" si="2"/>
        <v>0</v>
      </c>
      <c r="AO140" s="231"/>
      <c r="AP140" s="231"/>
      <c r="AQ140" s="84" t="s">
        <v>93</v>
      </c>
      <c r="AR140" s="49"/>
      <c r="AS140" s="85">
        <v>0</v>
      </c>
      <c r="AT140" s="86">
        <f t="shared" si="3"/>
        <v>0</v>
      </c>
      <c r="AU140" s="87">
        <f>'IO 01 - Prodloužení dešťo...'!P130</f>
        <v>0</v>
      </c>
      <c r="AV140" s="86">
        <f>'IO 01 - Prodloužení dešťo...'!J37</f>
        <v>0</v>
      </c>
      <c r="AW140" s="86">
        <f>'IO 01 - Prodloužení dešťo...'!J38</f>
        <v>0</v>
      </c>
      <c r="AX140" s="86">
        <f>'IO 01 - Prodloužení dešťo...'!J39</f>
        <v>0</v>
      </c>
      <c r="AY140" s="86">
        <f>'IO 01 - Prodloužení dešťo...'!J40</f>
        <v>0</v>
      </c>
      <c r="AZ140" s="86">
        <f>'IO 01 - Prodloužení dešťo...'!F37</f>
        <v>0</v>
      </c>
      <c r="BA140" s="86">
        <f>'IO 01 - Prodloužení dešťo...'!F38</f>
        <v>0</v>
      </c>
      <c r="BB140" s="86">
        <f>'IO 01 - Prodloužení dešťo...'!F39</f>
        <v>0</v>
      </c>
      <c r="BC140" s="86">
        <f>'IO 01 - Prodloužení dešťo...'!F40</f>
        <v>0</v>
      </c>
      <c r="BD140" s="88">
        <f>'IO 01 - Prodloužení dešťo...'!F41</f>
        <v>0</v>
      </c>
      <c r="BT140" s="25" t="s">
        <v>98</v>
      </c>
      <c r="BV140" s="25" t="s">
        <v>84</v>
      </c>
      <c r="BW140" s="25" t="s">
        <v>212</v>
      </c>
      <c r="BX140" s="25" t="s">
        <v>194</v>
      </c>
      <c r="CL140" s="25" t="s">
        <v>1</v>
      </c>
    </row>
    <row r="141" spans="1:90" s="3" customFormat="1" ht="23.25" customHeight="1">
      <c r="A141" s="89" t="s">
        <v>95</v>
      </c>
      <c r="B141" s="49"/>
      <c r="C141" s="9"/>
      <c r="D141" s="9"/>
      <c r="E141" s="9"/>
      <c r="F141" s="242" t="s">
        <v>213</v>
      </c>
      <c r="G141" s="242"/>
      <c r="H141" s="242"/>
      <c r="I141" s="242"/>
      <c r="J141" s="242"/>
      <c r="K141" s="9"/>
      <c r="L141" s="242" t="s">
        <v>214</v>
      </c>
      <c r="M141" s="242"/>
      <c r="N141" s="242"/>
      <c r="O141" s="242"/>
      <c r="P141" s="242"/>
      <c r="Q141" s="242"/>
      <c r="R141" s="242"/>
      <c r="S141" s="242"/>
      <c r="T141" s="242"/>
      <c r="U141" s="242"/>
      <c r="V141" s="242"/>
      <c r="W141" s="242"/>
      <c r="X141" s="242"/>
      <c r="Y141" s="242"/>
      <c r="Z141" s="242"/>
      <c r="AA141" s="242"/>
      <c r="AB141" s="242"/>
      <c r="AC141" s="242"/>
      <c r="AD141" s="242"/>
      <c r="AE141" s="242"/>
      <c r="AF141" s="242"/>
      <c r="AG141" s="230">
        <f>'IO 02 - Prodloužení areál...'!J34</f>
        <v>0</v>
      </c>
      <c r="AH141" s="231"/>
      <c r="AI141" s="231"/>
      <c r="AJ141" s="231"/>
      <c r="AK141" s="231"/>
      <c r="AL141" s="231"/>
      <c r="AM141" s="231"/>
      <c r="AN141" s="230">
        <f t="shared" si="2"/>
        <v>0</v>
      </c>
      <c r="AO141" s="231"/>
      <c r="AP141" s="231"/>
      <c r="AQ141" s="84" t="s">
        <v>93</v>
      </c>
      <c r="AR141" s="49"/>
      <c r="AS141" s="85">
        <v>0</v>
      </c>
      <c r="AT141" s="86">
        <f t="shared" si="3"/>
        <v>0</v>
      </c>
      <c r="AU141" s="87">
        <f>'IO 02 - Prodloužení areál...'!P130</f>
        <v>0</v>
      </c>
      <c r="AV141" s="86">
        <f>'IO 02 - Prodloužení areál...'!J37</f>
        <v>0</v>
      </c>
      <c r="AW141" s="86">
        <f>'IO 02 - Prodloužení areál...'!J38</f>
        <v>0</v>
      </c>
      <c r="AX141" s="86">
        <f>'IO 02 - Prodloužení areál...'!J39</f>
        <v>0</v>
      </c>
      <c r="AY141" s="86">
        <f>'IO 02 - Prodloužení areál...'!J40</f>
        <v>0</v>
      </c>
      <c r="AZ141" s="86">
        <f>'IO 02 - Prodloužení areál...'!F37</f>
        <v>0</v>
      </c>
      <c r="BA141" s="86">
        <f>'IO 02 - Prodloužení areál...'!F38</f>
        <v>0</v>
      </c>
      <c r="BB141" s="86">
        <f>'IO 02 - Prodloužení areál...'!F39</f>
        <v>0</v>
      </c>
      <c r="BC141" s="86">
        <f>'IO 02 - Prodloužení areál...'!F40</f>
        <v>0</v>
      </c>
      <c r="BD141" s="88">
        <f>'IO 02 - Prodloužení areál...'!F41</f>
        <v>0</v>
      </c>
      <c r="BT141" s="25" t="s">
        <v>98</v>
      </c>
      <c r="BV141" s="25" t="s">
        <v>84</v>
      </c>
      <c r="BW141" s="25" t="s">
        <v>215</v>
      </c>
      <c r="BX141" s="25" t="s">
        <v>194</v>
      </c>
      <c r="CL141" s="25" t="s">
        <v>1</v>
      </c>
    </row>
    <row r="142" spans="1:90" s="3" customFormat="1" ht="16.5" customHeight="1">
      <c r="A142" s="89" t="s">
        <v>95</v>
      </c>
      <c r="B142" s="49"/>
      <c r="C142" s="9"/>
      <c r="D142" s="9"/>
      <c r="E142" s="9"/>
      <c r="F142" s="242" t="s">
        <v>216</v>
      </c>
      <c r="G142" s="242"/>
      <c r="H142" s="242"/>
      <c r="I142" s="242"/>
      <c r="J142" s="242"/>
      <c r="K142" s="9"/>
      <c r="L142" s="242" t="s">
        <v>217</v>
      </c>
      <c r="M142" s="242"/>
      <c r="N142" s="242"/>
      <c r="O142" s="242"/>
      <c r="P142" s="242"/>
      <c r="Q142" s="242"/>
      <c r="R142" s="242"/>
      <c r="S142" s="242"/>
      <c r="T142" s="242"/>
      <c r="U142" s="242"/>
      <c r="V142" s="242"/>
      <c r="W142" s="242"/>
      <c r="X142" s="242"/>
      <c r="Y142" s="242"/>
      <c r="Z142" s="242"/>
      <c r="AA142" s="242"/>
      <c r="AB142" s="242"/>
      <c r="AC142" s="242"/>
      <c r="AD142" s="242"/>
      <c r="AE142" s="242"/>
      <c r="AF142" s="242"/>
      <c r="AG142" s="230">
        <f>'IO 03 - Přípojka vodovodu'!J34</f>
        <v>0</v>
      </c>
      <c r="AH142" s="231"/>
      <c r="AI142" s="231"/>
      <c r="AJ142" s="231"/>
      <c r="AK142" s="231"/>
      <c r="AL142" s="231"/>
      <c r="AM142" s="231"/>
      <c r="AN142" s="230">
        <f t="shared" si="2"/>
        <v>0</v>
      </c>
      <c r="AO142" s="231"/>
      <c r="AP142" s="231"/>
      <c r="AQ142" s="84" t="s">
        <v>93</v>
      </c>
      <c r="AR142" s="49"/>
      <c r="AS142" s="85">
        <v>0</v>
      </c>
      <c r="AT142" s="86">
        <f t="shared" si="3"/>
        <v>0</v>
      </c>
      <c r="AU142" s="87">
        <f>'IO 03 - Přípojka vodovodu'!P130</f>
        <v>0</v>
      </c>
      <c r="AV142" s="86">
        <f>'IO 03 - Přípojka vodovodu'!J37</f>
        <v>0</v>
      </c>
      <c r="AW142" s="86">
        <f>'IO 03 - Přípojka vodovodu'!J38</f>
        <v>0</v>
      </c>
      <c r="AX142" s="86">
        <f>'IO 03 - Přípojka vodovodu'!J39</f>
        <v>0</v>
      </c>
      <c r="AY142" s="86">
        <f>'IO 03 - Přípojka vodovodu'!J40</f>
        <v>0</v>
      </c>
      <c r="AZ142" s="86">
        <f>'IO 03 - Přípojka vodovodu'!F37</f>
        <v>0</v>
      </c>
      <c r="BA142" s="86">
        <f>'IO 03 - Přípojka vodovodu'!F38</f>
        <v>0</v>
      </c>
      <c r="BB142" s="86">
        <f>'IO 03 - Přípojka vodovodu'!F39</f>
        <v>0</v>
      </c>
      <c r="BC142" s="86">
        <f>'IO 03 - Přípojka vodovodu'!F40</f>
        <v>0</v>
      </c>
      <c r="BD142" s="88">
        <f>'IO 03 - Přípojka vodovodu'!F41</f>
        <v>0</v>
      </c>
      <c r="BT142" s="25" t="s">
        <v>98</v>
      </c>
      <c r="BV142" s="25" t="s">
        <v>84</v>
      </c>
      <c r="BW142" s="25" t="s">
        <v>218</v>
      </c>
      <c r="BX142" s="25" t="s">
        <v>194</v>
      </c>
      <c r="CL142" s="25" t="s">
        <v>1</v>
      </c>
    </row>
    <row r="143" spans="1:90" s="3" customFormat="1" ht="16.5" customHeight="1">
      <c r="A143" s="89" t="s">
        <v>95</v>
      </c>
      <c r="B143" s="49"/>
      <c r="C143" s="9"/>
      <c r="D143" s="9"/>
      <c r="E143" s="9"/>
      <c r="F143" s="242" t="s">
        <v>219</v>
      </c>
      <c r="G143" s="242"/>
      <c r="H143" s="242"/>
      <c r="I143" s="242"/>
      <c r="J143" s="242"/>
      <c r="K143" s="9"/>
      <c r="L143" s="242" t="s">
        <v>220</v>
      </c>
      <c r="M143" s="242"/>
      <c r="N143" s="242"/>
      <c r="O143" s="242"/>
      <c r="P143" s="242"/>
      <c r="Q143" s="242"/>
      <c r="R143" s="242"/>
      <c r="S143" s="242"/>
      <c r="T143" s="242"/>
      <c r="U143" s="242"/>
      <c r="V143" s="242"/>
      <c r="W143" s="242"/>
      <c r="X143" s="242"/>
      <c r="Y143" s="242"/>
      <c r="Z143" s="242"/>
      <c r="AA143" s="242"/>
      <c r="AB143" s="242"/>
      <c r="AC143" s="242"/>
      <c r="AD143" s="242"/>
      <c r="AE143" s="242"/>
      <c r="AF143" s="242"/>
      <c r="AG143" s="230">
        <f>'IO 04 - Přeložení areálov...'!J34</f>
        <v>0</v>
      </c>
      <c r="AH143" s="231"/>
      <c r="AI143" s="231"/>
      <c r="AJ143" s="231"/>
      <c r="AK143" s="231"/>
      <c r="AL143" s="231"/>
      <c r="AM143" s="231"/>
      <c r="AN143" s="230">
        <f t="shared" si="2"/>
        <v>0</v>
      </c>
      <c r="AO143" s="231"/>
      <c r="AP143" s="231"/>
      <c r="AQ143" s="84" t="s">
        <v>93</v>
      </c>
      <c r="AR143" s="49"/>
      <c r="AS143" s="85">
        <v>0</v>
      </c>
      <c r="AT143" s="86">
        <f t="shared" si="3"/>
        <v>0</v>
      </c>
      <c r="AU143" s="87">
        <f>'IO 04 - Přeložení areálov...'!P132</f>
        <v>0</v>
      </c>
      <c r="AV143" s="86">
        <f>'IO 04 - Přeložení areálov...'!J37</f>
        <v>0</v>
      </c>
      <c r="AW143" s="86">
        <f>'IO 04 - Přeložení areálov...'!J38</f>
        <v>0</v>
      </c>
      <c r="AX143" s="86">
        <f>'IO 04 - Přeložení areálov...'!J39</f>
        <v>0</v>
      </c>
      <c r="AY143" s="86">
        <f>'IO 04 - Přeložení areálov...'!J40</f>
        <v>0</v>
      </c>
      <c r="AZ143" s="86">
        <f>'IO 04 - Přeložení areálov...'!F37</f>
        <v>0</v>
      </c>
      <c r="BA143" s="86">
        <f>'IO 04 - Přeložení areálov...'!F38</f>
        <v>0</v>
      </c>
      <c r="BB143" s="86">
        <f>'IO 04 - Přeložení areálov...'!F39</f>
        <v>0</v>
      </c>
      <c r="BC143" s="86">
        <f>'IO 04 - Přeložení areálov...'!F40</f>
        <v>0</v>
      </c>
      <c r="BD143" s="88">
        <f>'IO 04 - Přeložení areálov...'!F41</f>
        <v>0</v>
      </c>
      <c r="BT143" s="25" t="s">
        <v>98</v>
      </c>
      <c r="BV143" s="25" t="s">
        <v>84</v>
      </c>
      <c r="BW143" s="25" t="s">
        <v>221</v>
      </c>
      <c r="BX143" s="25" t="s">
        <v>194</v>
      </c>
      <c r="CL143" s="25" t="s">
        <v>1</v>
      </c>
    </row>
    <row r="144" spans="1:90" s="3" customFormat="1" ht="16.5" customHeight="1">
      <c r="B144" s="49"/>
      <c r="C144" s="9"/>
      <c r="D144" s="9"/>
      <c r="E144" s="9"/>
      <c r="F144" s="242" t="s">
        <v>222</v>
      </c>
      <c r="G144" s="242"/>
      <c r="H144" s="242"/>
      <c r="I144" s="242"/>
      <c r="J144" s="242"/>
      <c r="K144" s="9"/>
      <c r="L144" s="242" t="s">
        <v>223</v>
      </c>
      <c r="M144" s="242"/>
      <c r="N144" s="242"/>
      <c r="O144" s="242"/>
      <c r="P144" s="242"/>
      <c r="Q144" s="242"/>
      <c r="R144" s="242"/>
      <c r="S144" s="242"/>
      <c r="T144" s="242"/>
      <c r="U144" s="242"/>
      <c r="V144" s="242"/>
      <c r="W144" s="242"/>
      <c r="X144" s="242"/>
      <c r="Y144" s="242"/>
      <c r="Z144" s="242"/>
      <c r="AA144" s="242"/>
      <c r="AB144" s="242"/>
      <c r="AC144" s="242"/>
      <c r="AD144" s="242"/>
      <c r="AE144" s="242"/>
      <c r="AF144" s="242"/>
      <c r="AG144" s="232">
        <f>ROUND(SUM(AG145:AG146),2)</f>
        <v>0</v>
      </c>
      <c r="AH144" s="231"/>
      <c r="AI144" s="231"/>
      <c r="AJ144" s="231"/>
      <c r="AK144" s="231"/>
      <c r="AL144" s="231"/>
      <c r="AM144" s="231"/>
      <c r="AN144" s="230">
        <f t="shared" si="2"/>
        <v>0</v>
      </c>
      <c r="AO144" s="231"/>
      <c r="AP144" s="231"/>
      <c r="AQ144" s="84" t="s">
        <v>93</v>
      </c>
      <c r="AR144" s="49"/>
      <c r="AS144" s="85">
        <f>ROUND(SUM(AS145:AS146),2)</f>
        <v>0</v>
      </c>
      <c r="AT144" s="86">
        <f t="shared" si="3"/>
        <v>0</v>
      </c>
      <c r="AU144" s="87">
        <f>ROUND(SUM(AU145:AU146),5)</f>
        <v>0</v>
      </c>
      <c r="AV144" s="86">
        <f>ROUND(AZ144*L29,2)</f>
        <v>0</v>
      </c>
      <c r="AW144" s="86">
        <f>ROUND(BA144*L30,2)</f>
        <v>0</v>
      </c>
      <c r="AX144" s="86">
        <f>ROUND(BB144*L29,2)</f>
        <v>0</v>
      </c>
      <c r="AY144" s="86">
        <f>ROUND(BC144*L30,2)</f>
        <v>0</v>
      </c>
      <c r="AZ144" s="86">
        <f>ROUND(SUM(AZ145:AZ146),2)</f>
        <v>0</v>
      </c>
      <c r="BA144" s="86">
        <f>ROUND(SUM(BA145:BA146),2)</f>
        <v>0</v>
      </c>
      <c r="BB144" s="86">
        <f>ROUND(SUM(BB145:BB146),2)</f>
        <v>0</v>
      </c>
      <c r="BC144" s="86">
        <f>ROUND(SUM(BC145:BC146),2)</f>
        <v>0</v>
      </c>
      <c r="BD144" s="88">
        <f>ROUND(SUM(BD145:BD146),2)</f>
        <v>0</v>
      </c>
      <c r="BS144" s="25" t="s">
        <v>81</v>
      </c>
      <c r="BT144" s="25" t="s">
        <v>98</v>
      </c>
      <c r="BU144" s="25" t="s">
        <v>83</v>
      </c>
      <c r="BV144" s="25" t="s">
        <v>84</v>
      </c>
      <c r="BW144" s="25" t="s">
        <v>224</v>
      </c>
      <c r="BX144" s="25" t="s">
        <v>194</v>
      </c>
      <c r="CL144" s="25" t="s">
        <v>19</v>
      </c>
    </row>
    <row r="145" spans="1:91" s="3" customFormat="1" ht="16.5" customHeight="1">
      <c r="A145" s="89" t="s">
        <v>95</v>
      </c>
      <c r="B145" s="49"/>
      <c r="C145" s="9"/>
      <c r="D145" s="9"/>
      <c r="E145" s="9"/>
      <c r="F145" s="9"/>
      <c r="G145" s="242" t="s">
        <v>135</v>
      </c>
      <c r="H145" s="242"/>
      <c r="I145" s="242"/>
      <c r="J145" s="242"/>
      <c r="K145" s="242"/>
      <c r="L145" s="9"/>
      <c r="M145" s="242" t="s">
        <v>140</v>
      </c>
      <c r="N145" s="242"/>
      <c r="O145" s="242"/>
      <c r="P145" s="242"/>
      <c r="Q145" s="242"/>
      <c r="R145" s="242"/>
      <c r="S145" s="242"/>
      <c r="T145" s="242"/>
      <c r="U145" s="242"/>
      <c r="V145" s="242"/>
      <c r="W145" s="242"/>
      <c r="X145" s="242"/>
      <c r="Y145" s="242"/>
      <c r="Z145" s="242"/>
      <c r="AA145" s="242"/>
      <c r="AB145" s="242"/>
      <c r="AC145" s="242"/>
      <c r="AD145" s="242"/>
      <c r="AE145" s="242"/>
      <c r="AF145" s="242"/>
      <c r="AG145" s="230">
        <f>'01 - KT - Kabelové trasy_02'!J34</f>
        <v>0</v>
      </c>
      <c r="AH145" s="231"/>
      <c r="AI145" s="231"/>
      <c r="AJ145" s="231"/>
      <c r="AK145" s="231"/>
      <c r="AL145" s="231"/>
      <c r="AM145" s="231"/>
      <c r="AN145" s="230">
        <f t="shared" si="2"/>
        <v>0</v>
      </c>
      <c r="AO145" s="231"/>
      <c r="AP145" s="231"/>
      <c r="AQ145" s="84" t="s">
        <v>93</v>
      </c>
      <c r="AR145" s="49"/>
      <c r="AS145" s="85">
        <v>0</v>
      </c>
      <c r="AT145" s="86">
        <f t="shared" si="3"/>
        <v>0</v>
      </c>
      <c r="AU145" s="87">
        <f>'01 - KT - Kabelové trasy_02'!P128</f>
        <v>0</v>
      </c>
      <c r="AV145" s="86">
        <f>'01 - KT - Kabelové trasy_02'!J37</f>
        <v>0</v>
      </c>
      <c r="AW145" s="86">
        <f>'01 - KT - Kabelové trasy_02'!J38</f>
        <v>0</v>
      </c>
      <c r="AX145" s="86">
        <f>'01 - KT - Kabelové trasy_02'!J39</f>
        <v>0</v>
      </c>
      <c r="AY145" s="86">
        <f>'01 - KT - Kabelové trasy_02'!J40</f>
        <v>0</v>
      </c>
      <c r="AZ145" s="86">
        <f>'01 - KT - Kabelové trasy_02'!F37</f>
        <v>0</v>
      </c>
      <c r="BA145" s="86">
        <f>'01 - KT - Kabelové trasy_02'!F38</f>
        <v>0</v>
      </c>
      <c r="BB145" s="86">
        <f>'01 - KT - Kabelové trasy_02'!F39</f>
        <v>0</v>
      </c>
      <c r="BC145" s="86">
        <f>'01 - KT - Kabelové trasy_02'!F40</f>
        <v>0</v>
      </c>
      <c r="BD145" s="88">
        <f>'01 - KT - Kabelové trasy_02'!F41</f>
        <v>0</v>
      </c>
      <c r="BT145" s="25" t="s">
        <v>108</v>
      </c>
      <c r="BV145" s="25" t="s">
        <v>84</v>
      </c>
      <c r="BW145" s="25" t="s">
        <v>225</v>
      </c>
      <c r="BX145" s="25" t="s">
        <v>224</v>
      </c>
      <c r="CL145" s="25" t="s">
        <v>1</v>
      </c>
    </row>
    <row r="146" spans="1:91" s="3" customFormat="1" ht="16.5" customHeight="1">
      <c r="A146" s="89" t="s">
        <v>95</v>
      </c>
      <c r="B146" s="49"/>
      <c r="C146" s="9"/>
      <c r="D146" s="9"/>
      <c r="E146" s="9"/>
      <c r="F146" s="9"/>
      <c r="G146" s="242" t="s">
        <v>139</v>
      </c>
      <c r="H146" s="242"/>
      <c r="I146" s="242"/>
      <c r="J146" s="242"/>
      <c r="K146" s="242"/>
      <c r="L146" s="9"/>
      <c r="M146" s="242" t="s">
        <v>181</v>
      </c>
      <c r="N146" s="242"/>
      <c r="O146" s="242"/>
      <c r="P146" s="242"/>
      <c r="Q146" s="242"/>
      <c r="R146" s="242"/>
      <c r="S146" s="242"/>
      <c r="T146" s="242"/>
      <c r="U146" s="242"/>
      <c r="V146" s="242"/>
      <c r="W146" s="242"/>
      <c r="X146" s="242"/>
      <c r="Y146" s="242"/>
      <c r="Z146" s="242"/>
      <c r="AA146" s="242"/>
      <c r="AB146" s="242"/>
      <c r="AC146" s="242"/>
      <c r="AD146" s="242"/>
      <c r="AE146" s="242"/>
      <c r="AF146" s="242"/>
      <c r="AG146" s="230">
        <f>'02 - Ostatní náklady _01'!J34</f>
        <v>0</v>
      </c>
      <c r="AH146" s="231"/>
      <c r="AI146" s="231"/>
      <c r="AJ146" s="231"/>
      <c r="AK146" s="231"/>
      <c r="AL146" s="231"/>
      <c r="AM146" s="231"/>
      <c r="AN146" s="230">
        <f t="shared" si="2"/>
        <v>0</v>
      </c>
      <c r="AO146" s="231"/>
      <c r="AP146" s="231"/>
      <c r="AQ146" s="84" t="s">
        <v>93</v>
      </c>
      <c r="AR146" s="49"/>
      <c r="AS146" s="85">
        <v>0</v>
      </c>
      <c r="AT146" s="86">
        <f t="shared" si="3"/>
        <v>0</v>
      </c>
      <c r="AU146" s="87">
        <f>'02 - Ostatní náklady _01'!P125</f>
        <v>0</v>
      </c>
      <c r="AV146" s="86">
        <f>'02 - Ostatní náklady _01'!J37</f>
        <v>0</v>
      </c>
      <c r="AW146" s="86">
        <f>'02 - Ostatní náklady _01'!J38</f>
        <v>0</v>
      </c>
      <c r="AX146" s="86">
        <f>'02 - Ostatní náklady _01'!J39</f>
        <v>0</v>
      </c>
      <c r="AY146" s="86">
        <f>'02 - Ostatní náklady _01'!J40</f>
        <v>0</v>
      </c>
      <c r="AZ146" s="86">
        <f>'02 - Ostatní náklady _01'!F37</f>
        <v>0</v>
      </c>
      <c r="BA146" s="86">
        <f>'02 - Ostatní náklady _01'!F38</f>
        <v>0</v>
      </c>
      <c r="BB146" s="86">
        <f>'02 - Ostatní náklady _01'!F39</f>
        <v>0</v>
      </c>
      <c r="BC146" s="86">
        <f>'02 - Ostatní náklady _01'!F40</f>
        <v>0</v>
      </c>
      <c r="BD146" s="88">
        <f>'02 - Ostatní náklady _01'!F41</f>
        <v>0</v>
      </c>
      <c r="BT146" s="25" t="s">
        <v>108</v>
      </c>
      <c r="BV146" s="25" t="s">
        <v>84</v>
      </c>
      <c r="BW146" s="25" t="s">
        <v>226</v>
      </c>
      <c r="BX146" s="25" t="s">
        <v>224</v>
      </c>
      <c r="CL146" s="25" t="s">
        <v>19</v>
      </c>
    </row>
    <row r="147" spans="1:91" s="3" customFormat="1" ht="16.5" customHeight="1">
      <c r="A147" s="89" t="s">
        <v>95</v>
      </c>
      <c r="B147" s="49"/>
      <c r="C147" s="9"/>
      <c r="D147" s="9"/>
      <c r="E147" s="9"/>
      <c r="F147" s="242" t="s">
        <v>227</v>
      </c>
      <c r="G147" s="242"/>
      <c r="H147" s="242"/>
      <c r="I147" s="242"/>
      <c r="J147" s="242"/>
      <c r="K147" s="9"/>
      <c r="L147" s="242" t="s">
        <v>228</v>
      </c>
      <c r="M147" s="242"/>
      <c r="N147" s="242"/>
      <c r="O147" s="242"/>
      <c r="P147" s="242"/>
      <c r="Q147" s="242"/>
      <c r="R147" s="242"/>
      <c r="S147" s="242"/>
      <c r="T147" s="242"/>
      <c r="U147" s="242"/>
      <c r="V147" s="242"/>
      <c r="W147" s="242"/>
      <c r="X147" s="242"/>
      <c r="Y147" s="242"/>
      <c r="Z147" s="242"/>
      <c r="AA147" s="242"/>
      <c r="AB147" s="242"/>
      <c r="AC147" s="242"/>
      <c r="AD147" s="242"/>
      <c r="AE147" s="242"/>
      <c r="AF147" s="242"/>
      <c r="AG147" s="230">
        <f>'IO 06 - Areálový vodovod'!J34</f>
        <v>0</v>
      </c>
      <c r="AH147" s="231"/>
      <c r="AI147" s="231"/>
      <c r="AJ147" s="231"/>
      <c r="AK147" s="231"/>
      <c r="AL147" s="231"/>
      <c r="AM147" s="231"/>
      <c r="AN147" s="230">
        <f t="shared" si="2"/>
        <v>0</v>
      </c>
      <c r="AO147" s="231"/>
      <c r="AP147" s="231"/>
      <c r="AQ147" s="84" t="s">
        <v>93</v>
      </c>
      <c r="AR147" s="49"/>
      <c r="AS147" s="85">
        <v>0</v>
      </c>
      <c r="AT147" s="86">
        <f t="shared" si="3"/>
        <v>0</v>
      </c>
      <c r="AU147" s="87">
        <f>'IO 06 - Areálový vodovod'!P130</f>
        <v>0</v>
      </c>
      <c r="AV147" s="86">
        <f>'IO 06 - Areálový vodovod'!J37</f>
        <v>0</v>
      </c>
      <c r="AW147" s="86">
        <f>'IO 06 - Areálový vodovod'!J38</f>
        <v>0</v>
      </c>
      <c r="AX147" s="86">
        <f>'IO 06 - Areálový vodovod'!J39</f>
        <v>0</v>
      </c>
      <c r="AY147" s="86">
        <f>'IO 06 - Areálový vodovod'!J40</f>
        <v>0</v>
      </c>
      <c r="AZ147" s="86">
        <f>'IO 06 - Areálový vodovod'!F37</f>
        <v>0</v>
      </c>
      <c r="BA147" s="86">
        <f>'IO 06 - Areálový vodovod'!F38</f>
        <v>0</v>
      </c>
      <c r="BB147" s="86">
        <f>'IO 06 - Areálový vodovod'!F39</f>
        <v>0</v>
      </c>
      <c r="BC147" s="86">
        <f>'IO 06 - Areálový vodovod'!F40</f>
        <v>0</v>
      </c>
      <c r="BD147" s="88">
        <f>'IO 06 - Areálový vodovod'!F41</f>
        <v>0</v>
      </c>
      <c r="BT147" s="25" t="s">
        <v>98</v>
      </c>
      <c r="BV147" s="25" t="s">
        <v>84</v>
      </c>
      <c r="BW147" s="25" t="s">
        <v>229</v>
      </c>
      <c r="BX147" s="25" t="s">
        <v>194</v>
      </c>
      <c r="CL147" s="25" t="s">
        <v>1</v>
      </c>
    </row>
    <row r="148" spans="1:91" s="6" customFormat="1" ht="16.5" customHeight="1">
      <c r="B148" s="75"/>
      <c r="C148" s="76"/>
      <c r="D148" s="241" t="s">
        <v>90</v>
      </c>
      <c r="E148" s="241"/>
      <c r="F148" s="241"/>
      <c r="G148" s="241"/>
      <c r="H148" s="241"/>
      <c r="I148" s="77"/>
      <c r="J148" s="241" t="s">
        <v>230</v>
      </c>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35">
        <f>ROUND(AG149+AG177,2)</f>
        <v>0</v>
      </c>
      <c r="AH148" s="234"/>
      <c r="AI148" s="234"/>
      <c r="AJ148" s="234"/>
      <c r="AK148" s="234"/>
      <c r="AL148" s="234"/>
      <c r="AM148" s="234"/>
      <c r="AN148" s="233">
        <f t="shared" si="2"/>
        <v>0</v>
      </c>
      <c r="AO148" s="234"/>
      <c r="AP148" s="234"/>
      <c r="AQ148" s="78" t="s">
        <v>88</v>
      </c>
      <c r="AR148" s="75"/>
      <c r="AS148" s="79">
        <f>ROUND(AS149+AS177,2)</f>
        <v>0</v>
      </c>
      <c r="AT148" s="80">
        <f t="shared" si="3"/>
        <v>0</v>
      </c>
      <c r="AU148" s="81">
        <f>ROUND(AU149+AU177,5)</f>
        <v>0</v>
      </c>
      <c r="AV148" s="80">
        <f>ROUND(AZ148*L29,2)</f>
        <v>0</v>
      </c>
      <c r="AW148" s="80">
        <f>ROUND(BA148*L30,2)</f>
        <v>0</v>
      </c>
      <c r="AX148" s="80">
        <f>ROUND(BB148*L29,2)</f>
        <v>0</v>
      </c>
      <c r="AY148" s="80">
        <f>ROUND(BC148*L30,2)</f>
        <v>0</v>
      </c>
      <c r="AZ148" s="80">
        <f>ROUND(AZ149+AZ177,2)</f>
        <v>0</v>
      </c>
      <c r="BA148" s="80">
        <f>ROUND(BA149+BA177,2)</f>
        <v>0</v>
      </c>
      <c r="BB148" s="80">
        <f>ROUND(BB149+BB177,2)</f>
        <v>0</v>
      </c>
      <c r="BC148" s="80">
        <f>ROUND(BC149+BC177,2)</f>
        <v>0</v>
      </c>
      <c r="BD148" s="82">
        <f>ROUND(BD149+BD177,2)</f>
        <v>0</v>
      </c>
      <c r="BS148" s="83" t="s">
        <v>81</v>
      </c>
      <c r="BT148" s="83" t="s">
        <v>86</v>
      </c>
      <c r="BU148" s="83" t="s">
        <v>83</v>
      </c>
      <c r="BV148" s="83" t="s">
        <v>84</v>
      </c>
      <c r="BW148" s="83" t="s">
        <v>231</v>
      </c>
      <c r="BX148" s="83" t="s">
        <v>5</v>
      </c>
      <c r="CL148" s="83" t="s">
        <v>19</v>
      </c>
      <c r="CM148" s="83" t="s">
        <v>90</v>
      </c>
    </row>
    <row r="149" spans="1:91" s="3" customFormat="1" ht="16.5" customHeight="1">
      <c r="B149" s="49"/>
      <c r="C149" s="9"/>
      <c r="D149" s="9"/>
      <c r="E149" s="242" t="s">
        <v>91</v>
      </c>
      <c r="F149" s="242"/>
      <c r="G149" s="242"/>
      <c r="H149" s="242"/>
      <c r="I149" s="242"/>
      <c r="J149" s="9"/>
      <c r="K149" s="242" t="s">
        <v>92</v>
      </c>
      <c r="L149" s="242"/>
      <c r="M149" s="242"/>
      <c r="N149" s="242"/>
      <c r="O149" s="242"/>
      <c r="P149" s="242"/>
      <c r="Q149" s="242"/>
      <c r="R149" s="242"/>
      <c r="S149" s="242"/>
      <c r="T149" s="242"/>
      <c r="U149" s="242"/>
      <c r="V149" s="242"/>
      <c r="W149" s="242"/>
      <c r="X149" s="242"/>
      <c r="Y149" s="242"/>
      <c r="Z149" s="242"/>
      <c r="AA149" s="242"/>
      <c r="AB149" s="242"/>
      <c r="AC149" s="242"/>
      <c r="AD149" s="242"/>
      <c r="AE149" s="242"/>
      <c r="AF149" s="242"/>
      <c r="AG149" s="232">
        <f>ROUND(AG150+AG151+AG176,2)</f>
        <v>0</v>
      </c>
      <c r="AH149" s="231"/>
      <c r="AI149" s="231"/>
      <c r="AJ149" s="231"/>
      <c r="AK149" s="231"/>
      <c r="AL149" s="231"/>
      <c r="AM149" s="231"/>
      <c r="AN149" s="230">
        <f t="shared" si="2"/>
        <v>0</v>
      </c>
      <c r="AO149" s="231"/>
      <c r="AP149" s="231"/>
      <c r="AQ149" s="84" t="s">
        <v>93</v>
      </c>
      <c r="AR149" s="49"/>
      <c r="AS149" s="85">
        <f>ROUND(AS150+AS151+AS176,2)</f>
        <v>0</v>
      </c>
      <c r="AT149" s="86">
        <f t="shared" si="3"/>
        <v>0</v>
      </c>
      <c r="AU149" s="87">
        <f>ROUND(AU150+AU151+AU176,5)</f>
        <v>0</v>
      </c>
      <c r="AV149" s="86">
        <f>ROUND(AZ149*L29,2)</f>
        <v>0</v>
      </c>
      <c r="AW149" s="86">
        <f>ROUND(BA149*L30,2)</f>
        <v>0</v>
      </c>
      <c r="AX149" s="86">
        <f>ROUND(BB149*L29,2)</f>
        <v>0</v>
      </c>
      <c r="AY149" s="86">
        <f>ROUND(BC149*L30,2)</f>
        <v>0</v>
      </c>
      <c r="AZ149" s="86">
        <f>ROUND(AZ150+AZ151+AZ176,2)</f>
        <v>0</v>
      </c>
      <c r="BA149" s="86">
        <f>ROUND(BA150+BA151+BA176,2)</f>
        <v>0</v>
      </c>
      <c r="BB149" s="86">
        <f>ROUND(BB150+BB151+BB176,2)</f>
        <v>0</v>
      </c>
      <c r="BC149" s="86">
        <f>ROUND(BC150+BC151+BC176,2)</f>
        <v>0</v>
      </c>
      <c r="BD149" s="88">
        <f>ROUND(BD150+BD151+BD176,2)</f>
        <v>0</v>
      </c>
      <c r="BS149" s="25" t="s">
        <v>81</v>
      </c>
      <c r="BT149" s="25" t="s">
        <v>90</v>
      </c>
      <c r="BU149" s="25" t="s">
        <v>83</v>
      </c>
      <c r="BV149" s="25" t="s">
        <v>84</v>
      </c>
      <c r="BW149" s="25" t="s">
        <v>232</v>
      </c>
      <c r="BX149" s="25" t="s">
        <v>231</v>
      </c>
      <c r="CL149" s="25" t="s">
        <v>19</v>
      </c>
    </row>
    <row r="150" spans="1:91" s="3" customFormat="1" ht="23.25" customHeight="1">
      <c r="A150" s="89" t="s">
        <v>95</v>
      </c>
      <c r="B150" s="49"/>
      <c r="C150" s="9"/>
      <c r="D150" s="9"/>
      <c r="E150" s="9"/>
      <c r="F150" s="242" t="s">
        <v>233</v>
      </c>
      <c r="G150" s="242"/>
      <c r="H150" s="242"/>
      <c r="I150" s="242"/>
      <c r="J150" s="242"/>
      <c r="K150" s="9"/>
      <c r="L150" s="242" t="s">
        <v>97</v>
      </c>
      <c r="M150" s="242"/>
      <c r="N150" s="242"/>
      <c r="O150" s="242"/>
      <c r="P150" s="242"/>
      <c r="Q150" s="242"/>
      <c r="R150" s="242"/>
      <c r="S150" s="242"/>
      <c r="T150" s="242"/>
      <c r="U150" s="242"/>
      <c r="V150" s="242"/>
      <c r="W150" s="242"/>
      <c r="X150" s="242"/>
      <c r="Y150" s="242"/>
      <c r="Z150" s="242"/>
      <c r="AA150" s="242"/>
      <c r="AB150" s="242"/>
      <c r="AC150" s="242"/>
      <c r="AD150" s="242"/>
      <c r="AE150" s="242"/>
      <c r="AF150" s="242"/>
      <c r="AG150" s="230">
        <f>'SO 001_2 - Příprava území'!J34</f>
        <v>0</v>
      </c>
      <c r="AH150" s="231"/>
      <c r="AI150" s="231"/>
      <c r="AJ150" s="231"/>
      <c r="AK150" s="231"/>
      <c r="AL150" s="231"/>
      <c r="AM150" s="231"/>
      <c r="AN150" s="230">
        <f t="shared" si="2"/>
        <v>0</v>
      </c>
      <c r="AO150" s="231"/>
      <c r="AP150" s="231"/>
      <c r="AQ150" s="84" t="s">
        <v>93</v>
      </c>
      <c r="AR150" s="49"/>
      <c r="AS150" s="85">
        <v>0</v>
      </c>
      <c r="AT150" s="86">
        <f t="shared" si="3"/>
        <v>0</v>
      </c>
      <c r="AU150" s="87">
        <f>'SO 001_2 - Příprava území'!P126</f>
        <v>0</v>
      </c>
      <c r="AV150" s="86">
        <f>'SO 001_2 - Příprava území'!J37</f>
        <v>0</v>
      </c>
      <c r="AW150" s="86">
        <f>'SO 001_2 - Příprava území'!J38</f>
        <v>0</v>
      </c>
      <c r="AX150" s="86">
        <f>'SO 001_2 - Příprava území'!J39</f>
        <v>0</v>
      </c>
      <c r="AY150" s="86">
        <f>'SO 001_2 - Příprava území'!J40</f>
        <v>0</v>
      </c>
      <c r="AZ150" s="86">
        <f>'SO 001_2 - Příprava území'!F37</f>
        <v>0</v>
      </c>
      <c r="BA150" s="86">
        <f>'SO 001_2 - Příprava území'!F38</f>
        <v>0</v>
      </c>
      <c r="BB150" s="86">
        <f>'SO 001_2 - Příprava území'!F39</f>
        <v>0</v>
      </c>
      <c r="BC150" s="86">
        <f>'SO 001_2 - Příprava území'!F40</f>
        <v>0</v>
      </c>
      <c r="BD150" s="88">
        <f>'SO 001_2 - Příprava území'!F41</f>
        <v>0</v>
      </c>
      <c r="BT150" s="25" t="s">
        <v>98</v>
      </c>
      <c r="BV150" s="25" t="s">
        <v>84</v>
      </c>
      <c r="BW150" s="25" t="s">
        <v>234</v>
      </c>
      <c r="BX150" s="25" t="s">
        <v>232</v>
      </c>
      <c r="CL150" s="25" t="s">
        <v>19</v>
      </c>
    </row>
    <row r="151" spans="1:91" s="3" customFormat="1" ht="16.5" customHeight="1">
      <c r="B151" s="49"/>
      <c r="C151" s="9"/>
      <c r="D151" s="9"/>
      <c r="E151" s="9"/>
      <c r="F151" s="242" t="s">
        <v>103</v>
      </c>
      <c r="G151" s="242"/>
      <c r="H151" s="242"/>
      <c r="I151" s="242"/>
      <c r="J151" s="242"/>
      <c r="K151" s="9"/>
      <c r="L151" s="242" t="s">
        <v>104</v>
      </c>
      <c r="M151" s="242"/>
      <c r="N151" s="242"/>
      <c r="O151" s="242"/>
      <c r="P151" s="242"/>
      <c r="Q151" s="242"/>
      <c r="R151" s="242"/>
      <c r="S151" s="242"/>
      <c r="T151" s="242"/>
      <c r="U151" s="242"/>
      <c r="V151" s="242"/>
      <c r="W151" s="242"/>
      <c r="X151" s="242"/>
      <c r="Y151" s="242"/>
      <c r="Z151" s="242"/>
      <c r="AA151" s="242"/>
      <c r="AB151" s="242"/>
      <c r="AC151" s="242"/>
      <c r="AD151" s="242"/>
      <c r="AE151" s="242"/>
      <c r="AF151" s="242"/>
      <c r="AG151" s="232">
        <f>ROUND(AG152+AG153,2)</f>
        <v>0</v>
      </c>
      <c r="AH151" s="231"/>
      <c r="AI151" s="231"/>
      <c r="AJ151" s="231"/>
      <c r="AK151" s="231"/>
      <c r="AL151" s="231"/>
      <c r="AM151" s="231"/>
      <c r="AN151" s="230">
        <f t="shared" si="2"/>
        <v>0</v>
      </c>
      <c r="AO151" s="231"/>
      <c r="AP151" s="231"/>
      <c r="AQ151" s="84" t="s">
        <v>93</v>
      </c>
      <c r="AR151" s="49"/>
      <c r="AS151" s="85">
        <f>ROUND(AS152+AS153,2)</f>
        <v>0</v>
      </c>
      <c r="AT151" s="86">
        <f t="shared" si="3"/>
        <v>0</v>
      </c>
      <c r="AU151" s="87">
        <f>ROUND(AU152+AU153,5)</f>
        <v>0</v>
      </c>
      <c r="AV151" s="86">
        <f>ROUND(AZ151*L29,2)</f>
        <v>0</v>
      </c>
      <c r="AW151" s="86">
        <f>ROUND(BA151*L30,2)</f>
        <v>0</v>
      </c>
      <c r="AX151" s="86">
        <f>ROUND(BB151*L29,2)</f>
        <v>0</v>
      </c>
      <c r="AY151" s="86">
        <f>ROUND(BC151*L30,2)</f>
        <v>0</v>
      </c>
      <c r="AZ151" s="86">
        <f>ROUND(AZ152+AZ153,2)</f>
        <v>0</v>
      </c>
      <c r="BA151" s="86">
        <f>ROUND(BA152+BA153,2)</f>
        <v>0</v>
      </c>
      <c r="BB151" s="86">
        <f>ROUND(BB152+BB153,2)</f>
        <v>0</v>
      </c>
      <c r="BC151" s="86">
        <f>ROUND(BC152+BC153,2)</f>
        <v>0</v>
      </c>
      <c r="BD151" s="88">
        <f>ROUND(BD152+BD153,2)</f>
        <v>0</v>
      </c>
      <c r="BS151" s="25" t="s">
        <v>81</v>
      </c>
      <c r="BT151" s="25" t="s">
        <v>98</v>
      </c>
      <c r="BU151" s="25" t="s">
        <v>83</v>
      </c>
      <c r="BV151" s="25" t="s">
        <v>84</v>
      </c>
      <c r="BW151" s="25" t="s">
        <v>235</v>
      </c>
      <c r="BX151" s="25" t="s">
        <v>232</v>
      </c>
      <c r="CL151" s="25" t="s">
        <v>19</v>
      </c>
    </row>
    <row r="152" spans="1:91" s="3" customFormat="1" ht="16.5" customHeight="1">
      <c r="A152" s="89" t="s">
        <v>95</v>
      </c>
      <c r="B152" s="49"/>
      <c r="C152" s="9"/>
      <c r="D152" s="9"/>
      <c r="E152" s="9"/>
      <c r="F152" s="9"/>
      <c r="G152" s="242" t="s">
        <v>106</v>
      </c>
      <c r="H152" s="242"/>
      <c r="I152" s="242"/>
      <c r="J152" s="242"/>
      <c r="K152" s="242"/>
      <c r="L152" s="9"/>
      <c r="M152" s="242" t="s">
        <v>107</v>
      </c>
      <c r="N152" s="242"/>
      <c r="O152" s="242"/>
      <c r="P152" s="242"/>
      <c r="Q152" s="242"/>
      <c r="R152" s="242"/>
      <c r="S152" s="242"/>
      <c r="T152" s="242"/>
      <c r="U152" s="242"/>
      <c r="V152" s="242"/>
      <c r="W152" s="242"/>
      <c r="X152" s="242"/>
      <c r="Y152" s="242"/>
      <c r="Z152" s="242"/>
      <c r="AA152" s="242"/>
      <c r="AB152" s="242"/>
      <c r="AC152" s="242"/>
      <c r="AD152" s="242"/>
      <c r="AE152" s="242"/>
      <c r="AF152" s="242"/>
      <c r="AG152" s="230">
        <f>'D.1.1 - Architektonicko-s..._01'!J34</f>
        <v>0</v>
      </c>
      <c r="AH152" s="231"/>
      <c r="AI152" s="231"/>
      <c r="AJ152" s="231"/>
      <c r="AK152" s="231"/>
      <c r="AL152" s="231"/>
      <c r="AM152" s="231"/>
      <c r="AN152" s="230">
        <f t="shared" si="2"/>
        <v>0</v>
      </c>
      <c r="AO152" s="231"/>
      <c r="AP152" s="231"/>
      <c r="AQ152" s="84" t="s">
        <v>93</v>
      </c>
      <c r="AR152" s="49"/>
      <c r="AS152" s="85">
        <v>0</v>
      </c>
      <c r="AT152" s="86">
        <f t="shared" si="3"/>
        <v>0</v>
      </c>
      <c r="AU152" s="87">
        <f>'D.1.1 - Architektonicko-s..._01'!P142</f>
        <v>0</v>
      </c>
      <c r="AV152" s="86">
        <f>'D.1.1 - Architektonicko-s..._01'!J37</f>
        <v>0</v>
      </c>
      <c r="AW152" s="86">
        <f>'D.1.1 - Architektonicko-s..._01'!J38</f>
        <v>0</v>
      </c>
      <c r="AX152" s="86">
        <f>'D.1.1 - Architektonicko-s..._01'!J39</f>
        <v>0</v>
      </c>
      <c r="AY152" s="86">
        <f>'D.1.1 - Architektonicko-s..._01'!J40</f>
        <v>0</v>
      </c>
      <c r="AZ152" s="86">
        <f>'D.1.1 - Architektonicko-s..._01'!F37</f>
        <v>0</v>
      </c>
      <c r="BA152" s="86">
        <f>'D.1.1 - Architektonicko-s..._01'!F38</f>
        <v>0</v>
      </c>
      <c r="BB152" s="86">
        <f>'D.1.1 - Architektonicko-s..._01'!F39</f>
        <v>0</v>
      </c>
      <c r="BC152" s="86">
        <f>'D.1.1 - Architektonicko-s..._01'!F40</f>
        <v>0</v>
      </c>
      <c r="BD152" s="88">
        <f>'D.1.1 - Architektonicko-s..._01'!F41</f>
        <v>0</v>
      </c>
      <c r="BT152" s="25" t="s">
        <v>108</v>
      </c>
      <c r="BV152" s="25" t="s">
        <v>84</v>
      </c>
      <c r="BW152" s="25" t="s">
        <v>236</v>
      </c>
      <c r="BX152" s="25" t="s">
        <v>235</v>
      </c>
      <c r="CL152" s="25" t="s">
        <v>19</v>
      </c>
    </row>
    <row r="153" spans="1:91" s="3" customFormat="1" ht="16.5" customHeight="1">
      <c r="B153" s="49"/>
      <c r="C153" s="9"/>
      <c r="D153" s="9"/>
      <c r="E153" s="9"/>
      <c r="F153" s="9"/>
      <c r="G153" s="242" t="s">
        <v>116</v>
      </c>
      <c r="H153" s="242"/>
      <c r="I153" s="242"/>
      <c r="J153" s="242"/>
      <c r="K153" s="242"/>
      <c r="L153" s="9"/>
      <c r="M153" s="242" t="s">
        <v>117</v>
      </c>
      <c r="N153" s="242"/>
      <c r="O153" s="242"/>
      <c r="P153" s="242"/>
      <c r="Q153" s="242"/>
      <c r="R153" s="242"/>
      <c r="S153" s="242"/>
      <c r="T153" s="242"/>
      <c r="U153" s="242"/>
      <c r="V153" s="242"/>
      <c r="W153" s="242"/>
      <c r="X153" s="242"/>
      <c r="Y153" s="242"/>
      <c r="Z153" s="242"/>
      <c r="AA153" s="242"/>
      <c r="AB153" s="242"/>
      <c r="AC153" s="242"/>
      <c r="AD153" s="242"/>
      <c r="AE153" s="242"/>
      <c r="AF153" s="242"/>
      <c r="AG153" s="232">
        <f>ROUND(AG154+SUM(AG155:AG158)+AG164+AG175,2)</f>
        <v>0</v>
      </c>
      <c r="AH153" s="231"/>
      <c r="AI153" s="231"/>
      <c r="AJ153" s="231"/>
      <c r="AK153" s="231"/>
      <c r="AL153" s="231"/>
      <c r="AM153" s="231"/>
      <c r="AN153" s="230">
        <f t="shared" si="2"/>
        <v>0</v>
      </c>
      <c r="AO153" s="231"/>
      <c r="AP153" s="231"/>
      <c r="AQ153" s="84" t="s">
        <v>93</v>
      </c>
      <c r="AR153" s="49"/>
      <c r="AS153" s="85">
        <f>ROUND(AS154+SUM(AS155:AS158)+AS164+AS175,2)</f>
        <v>0</v>
      </c>
      <c r="AT153" s="86">
        <f t="shared" si="3"/>
        <v>0</v>
      </c>
      <c r="AU153" s="87">
        <f>ROUND(AU154+SUM(AU155:AU158)+AU164+AU175,5)</f>
        <v>0</v>
      </c>
      <c r="AV153" s="86">
        <f>ROUND(AZ153*L29,2)</f>
        <v>0</v>
      </c>
      <c r="AW153" s="86">
        <f>ROUND(BA153*L30,2)</f>
        <v>0</v>
      </c>
      <c r="AX153" s="86">
        <f>ROUND(BB153*L29,2)</f>
        <v>0</v>
      </c>
      <c r="AY153" s="86">
        <f>ROUND(BC153*L30,2)</f>
        <v>0</v>
      </c>
      <c r="AZ153" s="86">
        <f>ROUND(AZ154+SUM(AZ155:AZ158)+AZ164+AZ175,2)</f>
        <v>0</v>
      </c>
      <c r="BA153" s="86">
        <f>ROUND(BA154+SUM(BA155:BA158)+BA164+BA175,2)</f>
        <v>0</v>
      </c>
      <c r="BB153" s="86">
        <f>ROUND(BB154+SUM(BB155:BB158)+BB164+BB175,2)</f>
        <v>0</v>
      </c>
      <c r="BC153" s="86">
        <f>ROUND(BC154+SUM(BC155:BC158)+BC164+BC175,2)</f>
        <v>0</v>
      </c>
      <c r="BD153" s="88">
        <f>ROUND(BD154+SUM(BD155:BD158)+BD164+BD175,2)</f>
        <v>0</v>
      </c>
      <c r="BS153" s="25" t="s">
        <v>81</v>
      </c>
      <c r="BT153" s="25" t="s">
        <v>108</v>
      </c>
      <c r="BU153" s="25" t="s">
        <v>83</v>
      </c>
      <c r="BV153" s="25" t="s">
        <v>84</v>
      </c>
      <c r="BW153" s="25" t="s">
        <v>237</v>
      </c>
      <c r="BX153" s="25" t="s">
        <v>235</v>
      </c>
      <c r="CL153" s="25" t="s">
        <v>19</v>
      </c>
    </row>
    <row r="154" spans="1:91" s="3" customFormat="1" ht="16.5" customHeight="1">
      <c r="A154" s="89" t="s">
        <v>95</v>
      </c>
      <c r="B154" s="49"/>
      <c r="C154" s="9"/>
      <c r="D154" s="9"/>
      <c r="E154" s="9"/>
      <c r="F154" s="9"/>
      <c r="G154" s="9"/>
      <c r="H154" s="242" t="s">
        <v>123</v>
      </c>
      <c r="I154" s="242"/>
      <c r="J154" s="242"/>
      <c r="K154" s="242"/>
      <c r="L154" s="242"/>
      <c r="M154" s="9"/>
      <c r="N154" s="242" t="s">
        <v>124</v>
      </c>
      <c r="O154" s="242"/>
      <c r="P154" s="242"/>
      <c r="Q154" s="242"/>
      <c r="R154" s="242"/>
      <c r="S154" s="242"/>
      <c r="T154" s="242"/>
      <c r="U154" s="242"/>
      <c r="V154" s="242"/>
      <c r="W154" s="242"/>
      <c r="X154" s="242"/>
      <c r="Y154" s="242"/>
      <c r="Z154" s="242"/>
      <c r="AA154" s="242"/>
      <c r="AB154" s="242"/>
      <c r="AC154" s="242"/>
      <c r="AD154" s="242"/>
      <c r="AE154" s="242"/>
      <c r="AF154" s="242"/>
      <c r="AG154" s="230">
        <f>'D.1.4.2 - Vzduchotechnika _01'!J34</f>
        <v>0</v>
      </c>
      <c r="AH154" s="231"/>
      <c r="AI154" s="231"/>
      <c r="AJ154" s="231"/>
      <c r="AK154" s="231"/>
      <c r="AL154" s="231"/>
      <c r="AM154" s="231"/>
      <c r="AN154" s="230">
        <f t="shared" si="2"/>
        <v>0</v>
      </c>
      <c r="AO154" s="231"/>
      <c r="AP154" s="231"/>
      <c r="AQ154" s="84" t="s">
        <v>93</v>
      </c>
      <c r="AR154" s="49"/>
      <c r="AS154" s="85">
        <v>0</v>
      </c>
      <c r="AT154" s="86">
        <f t="shared" si="3"/>
        <v>0</v>
      </c>
      <c r="AU154" s="87">
        <f>'D.1.4.2 - Vzduchotechnika _01'!P132</f>
        <v>0</v>
      </c>
      <c r="AV154" s="86">
        <f>'D.1.4.2 - Vzduchotechnika _01'!J37</f>
        <v>0</v>
      </c>
      <c r="AW154" s="86">
        <f>'D.1.4.2 - Vzduchotechnika _01'!J38</f>
        <v>0</v>
      </c>
      <c r="AX154" s="86">
        <f>'D.1.4.2 - Vzduchotechnika _01'!J39</f>
        <v>0</v>
      </c>
      <c r="AY154" s="86">
        <f>'D.1.4.2 - Vzduchotechnika _01'!J40</f>
        <v>0</v>
      </c>
      <c r="AZ154" s="86">
        <f>'D.1.4.2 - Vzduchotechnika _01'!F37</f>
        <v>0</v>
      </c>
      <c r="BA154" s="86">
        <f>'D.1.4.2 - Vzduchotechnika _01'!F38</f>
        <v>0</v>
      </c>
      <c r="BB154" s="86">
        <f>'D.1.4.2 - Vzduchotechnika _01'!F39</f>
        <v>0</v>
      </c>
      <c r="BC154" s="86">
        <f>'D.1.4.2 - Vzduchotechnika _01'!F40</f>
        <v>0</v>
      </c>
      <c r="BD154" s="88">
        <f>'D.1.4.2 - Vzduchotechnika _01'!F41</f>
        <v>0</v>
      </c>
      <c r="BT154" s="25" t="s">
        <v>121</v>
      </c>
      <c r="BV154" s="25" t="s">
        <v>84</v>
      </c>
      <c r="BW154" s="25" t="s">
        <v>238</v>
      </c>
      <c r="BX154" s="25" t="s">
        <v>237</v>
      </c>
      <c r="CL154" s="25" t="s">
        <v>1</v>
      </c>
    </row>
    <row r="155" spans="1:91" s="3" customFormat="1" ht="16.5" customHeight="1">
      <c r="A155" s="89" t="s">
        <v>95</v>
      </c>
      <c r="B155" s="49"/>
      <c r="C155" s="9"/>
      <c r="D155" s="9"/>
      <c r="E155" s="9"/>
      <c r="F155" s="9"/>
      <c r="G155" s="9"/>
      <c r="H155" s="242" t="s">
        <v>119</v>
      </c>
      <c r="I155" s="242"/>
      <c r="J155" s="242"/>
      <c r="K155" s="242"/>
      <c r="L155" s="242"/>
      <c r="M155" s="9"/>
      <c r="N155" s="242" t="s">
        <v>239</v>
      </c>
      <c r="O155" s="242"/>
      <c r="P155" s="242"/>
      <c r="Q155" s="242"/>
      <c r="R155" s="242"/>
      <c r="S155" s="242"/>
      <c r="T155" s="242"/>
      <c r="U155" s="242"/>
      <c r="V155" s="242"/>
      <c r="W155" s="242"/>
      <c r="X155" s="242"/>
      <c r="Y155" s="242"/>
      <c r="Z155" s="242"/>
      <c r="AA155" s="242"/>
      <c r="AB155" s="242"/>
      <c r="AC155" s="242"/>
      <c r="AD155" s="242"/>
      <c r="AE155" s="242"/>
      <c r="AF155" s="242"/>
      <c r="AG155" s="230">
        <f>'D.1.4.1 - Zdravotně techn..._01'!J34</f>
        <v>0</v>
      </c>
      <c r="AH155" s="231"/>
      <c r="AI155" s="231"/>
      <c r="AJ155" s="231"/>
      <c r="AK155" s="231"/>
      <c r="AL155" s="231"/>
      <c r="AM155" s="231"/>
      <c r="AN155" s="230">
        <f t="shared" si="2"/>
        <v>0</v>
      </c>
      <c r="AO155" s="231"/>
      <c r="AP155" s="231"/>
      <c r="AQ155" s="84" t="s">
        <v>93</v>
      </c>
      <c r="AR155" s="49"/>
      <c r="AS155" s="85">
        <v>0</v>
      </c>
      <c r="AT155" s="86">
        <f t="shared" si="3"/>
        <v>0</v>
      </c>
      <c r="AU155" s="87">
        <f>'D.1.4.1 - Zdravotně techn..._01'!P131</f>
        <v>0</v>
      </c>
      <c r="AV155" s="86">
        <f>'D.1.4.1 - Zdravotně techn..._01'!J37</f>
        <v>0</v>
      </c>
      <c r="AW155" s="86">
        <f>'D.1.4.1 - Zdravotně techn..._01'!J38</f>
        <v>0</v>
      </c>
      <c r="AX155" s="86">
        <f>'D.1.4.1 - Zdravotně techn..._01'!J39</f>
        <v>0</v>
      </c>
      <c r="AY155" s="86">
        <f>'D.1.4.1 - Zdravotně techn..._01'!J40</f>
        <v>0</v>
      </c>
      <c r="AZ155" s="86">
        <f>'D.1.4.1 - Zdravotně techn..._01'!F37</f>
        <v>0</v>
      </c>
      <c r="BA155" s="86">
        <f>'D.1.4.1 - Zdravotně techn..._01'!F38</f>
        <v>0</v>
      </c>
      <c r="BB155" s="86">
        <f>'D.1.4.1 - Zdravotně techn..._01'!F39</f>
        <v>0</v>
      </c>
      <c r="BC155" s="86">
        <f>'D.1.4.1 - Zdravotně techn..._01'!F40</f>
        <v>0</v>
      </c>
      <c r="BD155" s="88">
        <f>'D.1.4.1 - Zdravotně techn..._01'!F41</f>
        <v>0</v>
      </c>
      <c r="BT155" s="25" t="s">
        <v>121</v>
      </c>
      <c r="BV155" s="25" t="s">
        <v>84</v>
      </c>
      <c r="BW155" s="25" t="s">
        <v>240</v>
      </c>
      <c r="BX155" s="25" t="s">
        <v>237</v>
      </c>
      <c r="CL155" s="25" t="s">
        <v>1</v>
      </c>
    </row>
    <row r="156" spans="1:91" s="3" customFormat="1" ht="16.5" customHeight="1">
      <c r="A156" s="89" t="s">
        <v>95</v>
      </c>
      <c r="B156" s="49"/>
      <c r="C156" s="9"/>
      <c r="D156" s="9"/>
      <c r="E156" s="9"/>
      <c r="F156" s="9"/>
      <c r="G156" s="9"/>
      <c r="H156" s="242" t="s">
        <v>126</v>
      </c>
      <c r="I156" s="242"/>
      <c r="J156" s="242"/>
      <c r="K156" s="242"/>
      <c r="L156" s="242"/>
      <c r="M156" s="9"/>
      <c r="N156" s="242" t="s">
        <v>127</v>
      </c>
      <c r="O156" s="242"/>
      <c r="P156" s="242"/>
      <c r="Q156" s="242"/>
      <c r="R156" s="242"/>
      <c r="S156" s="242"/>
      <c r="T156" s="242"/>
      <c r="U156" s="242"/>
      <c r="V156" s="242"/>
      <c r="W156" s="242"/>
      <c r="X156" s="242"/>
      <c r="Y156" s="242"/>
      <c r="Z156" s="242"/>
      <c r="AA156" s="242"/>
      <c r="AB156" s="242"/>
      <c r="AC156" s="242"/>
      <c r="AD156" s="242"/>
      <c r="AE156" s="242"/>
      <c r="AF156" s="242"/>
      <c r="AG156" s="230">
        <f>'D.1.4.3 - Vytápění_01'!J34</f>
        <v>0</v>
      </c>
      <c r="AH156" s="231"/>
      <c r="AI156" s="231"/>
      <c r="AJ156" s="231"/>
      <c r="AK156" s="231"/>
      <c r="AL156" s="231"/>
      <c r="AM156" s="231"/>
      <c r="AN156" s="230">
        <f t="shared" si="2"/>
        <v>0</v>
      </c>
      <c r="AO156" s="231"/>
      <c r="AP156" s="231"/>
      <c r="AQ156" s="84" t="s">
        <v>93</v>
      </c>
      <c r="AR156" s="49"/>
      <c r="AS156" s="85">
        <v>0</v>
      </c>
      <c r="AT156" s="86">
        <f t="shared" si="3"/>
        <v>0</v>
      </c>
      <c r="AU156" s="87">
        <f>'D.1.4.3 - Vytápění_01'!P133</f>
        <v>0</v>
      </c>
      <c r="AV156" s="86">
        <f>'D.1.4.3 - Vytápění_01'!J37</f>
        <v>0</v>
      </c>
      <c r="AW156" s="86">
        <f>'D.1.4.3 - Vytápění_01'!J38</f>
        <v>0</v>
      </c>
      <c r="AX156" s="86">
        <f>'D.1.4.3 - Vytápění_01'!J39</f>
        <v>0</v>
      </c>
      <c r="AY156" s="86">
        <f>'D.1.4.3 - Vytápění_01'!J40</f>
        <v>0</v>
      </c>
      <c r="AZ156" s="86">
        <f>'D.1.4.3 - Vytápění_01'!F37</f>
        <v>0</v>
      </c>
      <c r="BA156" s="86">
        <f>'D.1.4.3 - Vytápění_01'!F38</f>
        <v>0</v>
      </c>
      <c r="BB156" s="86">
        <f>'D.1.4.3 - Vytápění_01'!F39</f>
        <v>0</v>
      </c>
      <c r="BC156" s="86">
        <f>'D.1.4.3 - Vytápění_01'!F40</f>
        <v>0</v>
      </c>
      <c r="BD156" s="88">
        <f>'D.1.4.3 - Vytápění_01'!F41</f>
        <v>0</v>
      </c>
      <c r="BT156" s="25" t="s">
        <v>121</v>
      </c>
      <c r="BV156" s="25" t="s">
        <v>84</v>
      </c>
      <c r="BW156" s="25" t="s">
        <v>241</v>
      </c>
      <c r="BX156" s="25" t="s">
        <v>237</v>
      </c>
      <c r="CL156" s="25" t="s">
        <v>1</v>
      </c>
    </row>
    <row r="157" spans="1:91" s="3" customFormat="1" ht="16.5" customHeight="1">
      <c r="A157" s="89" t="s">
        <v>95</v>
      </c>
      <c r="B157" s="49"/>
      <c r="C157" s="9"/>
      <c r="D157" s="9"/>
      <c r="E157" s="9"/>
      <c r="F157" s="9"/>
      <c r="G157" s="9"/>
      <c r="H157" s="242" t="s">
        <v>129</v>
      </c>
      <c r="I157" s="242"/>
      <c r="J157" s="242"/>
      <c r="K157" s="242"/>
      <c r="L157" s="242"/>
      <c r="M157" s="9"/>
      <c r="N157" s="242" t="s">
        <v>242</v>
      </c>
      <c r="O157" s="242"/>
      <c r="P157" s="242"/>
      <c r="Q157" s="242"/>
      <c r="R157" s="242"/>
      <c r="S157" s="242"/>
      <c r="T157" s="242"/>
      <c r="U157" s="242"/>
      <c r="V157" s="242"/>
      <c r="W157" s="242"/>
      <c r="X157" s="242"/>
      <c r="Y157" s="242"/>
      <c r="Z157" s="242"/>
      <c r="AA157" s="242"/>
      <c r="AB157" s="242"/>
      <c r="AC157" s="242"/>
      <c r="AD157" s="242"/>
      <c r="AE157" s="242"/>
      <c r="AF157" s="242"/>
      <c r="AG157" s="230">
        <f>'D.1.4.4 - Měření a regulace'!J34</f>
        <v>0</v>
      </c>
      <c r="AH157" s="231"/>
      <c r="AI157" s="231"/>
      <c r="AJ157" s="231"/>
      <c r="AK157" s="231"/>
      <c r="AL157" s="231"/>
      <c r="AM157" s="231"/>
      <c r="AN157" s="230">
        <f t="shared" si="2"/>
        <v>0</v>
      </c>
      <c r="AO157" s="231"/>
      <c r="AP157" s="231"/>
      <c r="AQ157" s="84" t="s">
        <v>93</v>
      </c>
      <c r="AR157" s="49"/>
      <c r="AS157" s="85">
        <v>0</v>
      </c>
      <c r="AT157" s="86">
        <f t="shared" si="3"/>
        <v>0</v>
      </c>
      <c r="AU157" s="87">
        <f>'D.1.4.4 - Měření a regulace'!P136</f>
        <v>0</v>
      </c>
      <c r="AV157" s="86">
        <f>'D.1.4.4 - Měření a regulace'!J37</f>
        <v>0</v>
      </c>
      <c r="AW157" s="86">
        <f>'D.1.4.4 - Měření a regulace'!J38</f>
        <v>0</v>
      </c>
      <c r="AX157" s="86">
        <f>'D.1.4.4 - Měření a regulace'!J39</f>
        <v>0</v>
      </c>
      <c r="AY157" s="86">
        <f>'D.1.4.4 - Měření a regulace'!J40</f>
        <v>0</v>
      </c>
      <c r="AZ157" s="86">
        <f>'D.1.4.4 - Měření a regulace'!F37</f>
        <v>0</v>
      </c>
      <c r="BA157" s="86">
        <f>'D.1.4.4 - Měření a regulace'!F38</f>
        <v>0</v>
      </c>
      <c r="BB157" s="86">
        <f>'D.1.4.4 - Měření a regulace'!F39</f>
        <v>0</v>
      </c>
      <c r="BC157" s="86">
        <f>'D.1.4.4 - Měření a regulace'!F40</f>
        <v>0</v>
      </c>
      <c r="BD157" s="88">
        <f>'D.1.4.4 - Měření a regulace'!F41</f>
        <v>0</v>
      </c>
      <c r="BT157" s="25" t="s">
        <v>121</v>
      </c>
      <c r="BV157" s="25" t="s">
        <v>84</v>
      </c>
      <c r="BW157" s="25" t="s">
        <v>243</v>
      </c>
      <c r="BX157" s="25" t="s">
        <v>237</v>
      </c>
      <c r="CL157" s="25" t="s">
        <v>1</v>
      </c>
    </row>
    <row r="158" spans="1:91" s="3" customFormat="1" ht="16.5" customHeight="1">
      <c r="B158" s="49"/>
      <c r="C158" s="9"/>
      <c r="D158" s="9"/>
      <c r="E158" s="9"/>
      <c r="F158" s="9"/>
      <c r="G158" s="9"/>
      <c r="H158" s="242" t="s">
        <v>132</v>
      </c>
      <c r="I158" s="242"/>
      <c r="J158" s="242"/>
      <c r="K158" s="242"/>
      <c r="L158" s="242"/>
      <c r="M158" s="9"/>
      <c r="N158" s="242" t="s">
        <v>133</v>
      </c>
      <c r="O158" s="242"/>
      <c r="P158" s="242"/>
      <c r="Q158" s="242"/>
      <c r="R158" s="242"/>
      <c r="S158" s="242"/>
      <c r="T158" s="242"/>
      <c r="U158" s="242"/>
      <c r="V158" s="242"/>
      <c r="W158" s="242"/>
      <c r="X158" s="242"/>
      <c r="Y158" s="242"/>
      <c r="Z158" s="242"/>
      <c r="AA158" s="242"/>
      <c r="AB158" s="242"/>
      <c r="AC158" s="242"/>
      <c r="AD158" s="242"/>
      <c r="AE158" s="242"/>
      <c r="AF158" s="242"/>
      <c r="AG158" s="232">
        <f>ROUND(SUM(AG159:AG163),2)</f>
        <v>0</v>
      </c>
      <c r="AH158" s="231"/>
      <c r="AI158" s="231"/>
      <c r="AJ158" s="231"/>
      <c r="AK158" s="231"/>
      <c r="AL158" s="231"/>
      <c r="AM158" s="231"/>
      <c r="AN158" s="230">
        <f t="shared" ref="AN158:AN179" si="4">SUM(AG158,AT158)</f>
        <v>0</v>
      </c>
      <c r="AO158" s="231"/>
      <c r="AP158" s="231"/>
      <c r="AQ158" s="84" t="s">
        <v>93</v>
      </c>
      <c r="AR158" s="49"/>
      <c r="AS158" s="85">
        <f>ROUND(SUM(AS159:AS163),2)</f>
        <v>0</v>
      </c>
      <c r="AT158" s="86">
        <f t="shared" ref="AT158:AT179" si="5">ROUND(SUM(AV158:AW158),2)</f>
        <v>0</v>
      </c>
      <c r="AU158" s="87">
        <f>ROUND(SUM(AU159:AU163),5)</f>
        <v>0</v>
      </c>
      <c r="AV158" s="86">
        <f>ROUND(AZ158*L29,2)</f>
        <v>0</v>
      </c>
      <c r="AW158" s="86">
        <f>ROUND(BA158*L30,2)</f>
        <v>0</v>
      </c>
      <c r="AX158" s="86">
        <f>ROUND(BB158*L29,2)</f>
        <v>0</v>
      </c>
      <c r="AY158" s="86">
        <f>ROUND(BC158*L30,2)</f>
        <v>0</v>
      </c>
      <c r="AZ158" s="86">
        <f>ROUND(SUM(AZ159:AZ163),2)</f>
        <v>0</v>
      </c>
      <c r="BA158" s="86">
        <f>ROUND(SUM(BA159:BA163),2)</f>
        <v>0</v>
      </c>
      <c r="BB158" s="86">
        <f>ROUND(SUM(BB159:BB163),2)</f>
        <v>0</v>
      </c>
      <c r="BC158" s="86">
        <f>ROUND(SUM(BC159:BC163),2)</f>
        <v>0</v>
      </c>
      <c r="BD158" s="88">
        <f>ROUND(SUM(BD159:BD163),2)</f>
        <v>0</v>
      </c>
      <c r="BS158" s="25" t="s">
        <v>81</v>
      </c>
      <c r="BT158" s="25" t="s">
        <v>121</v>
      </c>
      <c r="BU158" s="25" t="s">
        <v>83</v>
      </c>
      <c r="BV158" s="25" t="s">
        <v>84</v>
      </c>
      <c r="BW158" s="25" t="s">
        <v>244</v>
      </c>
      <c r="BX158" s="25" t="s">
        <v>237</v>
      </c>
      <c r="CL158" s="25" t="s">
        <v>19</v>
      </c>
    </row>
    <row r="159" spans="1:91" s="3" customFormat="1" ht="16.5" customHeight="1">
      <c r="A159" s="89" t="s">
        <v>95</v>
      </c>
      <c r="B159" s="49"/>
      <c r="C159" s="9"/>
      <c r="D159" s="9"/>
      <c r="E159" s="9"/>
      <c r="F159" s="9"/>
      <c r="G159" s="9"/>
      <c r="H159" s="9"/>
      <c r="I159" s="242" t="s">
        <v>135</v>
      </c>
      <c r="J159" s="242"/>
      <c r="K159" s="242"/>
      <c r="L159" s="242"/>
      <c r="M159" s="242"/>
      <c r="N159" s="9"/>
      <c r="O159" s="242" t="s">
        <v>140</v>
      </c>
      <c r="P159" s="242"/>
      <c r="Q159" s="242"/>
      <c r="R159" s="242"/>
      <c r="S159" s="242"/>
      <c r="T159" s="242"/>
      <c r="U159" s="242"/>
      <c r="V159" s="242"/>
      <c r="W159" s="242"/>
      <c r="X159" s="242"/>
      <c r="Y159" s="242"/>
      <c r="Z159" s="242"/>
      <c r="AA159" s="242"/>
      <c r="AB159" s="242"/>
      <c r="AC159" s="242"/>
      <c r="AD159" s="242"/>
      <c r="AE159" s="242"/>
      <c r="AF159" s="242"/>
      <c r="AG159" s="230">
        <f>'01 - KT - Kabelové trasy_03'!J34</f>
        <v>0</v>
      </c>
      <c r="AH159" s="231"/>
      <c r="AI159" s="231"/>
      <c r="AJ159" s="231"/>
      <c r="AK159" s="231"/>
      <c r="AL159" s="231"/>
      <c r="AM159" s="231"/>
      <c r="AN159" s="230">
        <f t="shared" si="4"/>
        <v>0</v>
      </c>
      <c r="AO159" s="231"/>
      <c r="AP159" s="231"/>
      <c r="AQ159" s="84" t="s">
        <v>93</v>
      </c>
      <c r="AR159" s="49"/>
      <c r="AS159" s="85">
        <v>0</v>
      </c>
      <c r="AT159" s="86">
        <f t="shared" si="5"/>
        <v>0</v>
      </c>
      <c r="AU159" s="87">
        <f>'01 - KT - Kabelové trasy_03'!P128</f>
        <v>0</v>
      </c>
      <c r="AV159" s="86">
        <f>'01 - KT - Kabelové trasy_03'!J37</f>
        <v>0</v>
      </c>
      <c r="AW159" s="86">
        <f>'01 - KT - Kabelové trasy_03'!J38</f>
        <v>0</v>
      </c>
      <c r="AX159" s="86">
        <f>'01 - KT - Kabelové trasy_03'!J39</f>
        <v>0</v>
      </c>
      <c r="AY159" s="86">
        <f>'01 - KT - Kabelové trasy_03'!J40</f>
        <v>0</v>
      </c>
      <c r="AZ159" s="86">
        <f>'01 - KT - Kabelové trasy_03'!F37</f>
        <v>0</v>
      </c>
      <c r="BA159" s="86">
        <f>'01 - KT - Kabelové trasy_03'!F38</f>
        <v>0</v>
      </c>
      <c r="BB159" s="86">
        <f>'01 - KT - Kabelové trasy_03'!F39</f>
        <v>0</v>
      </c>
      <c r="BC159" s="86">
        <f>'01 - KT - Kabelové trasy_03'!F40</f>
        <v>0</v>
      </c>
      <c r="BD159" s="88">
        <f>'01 - KT - Kabelové trasy_03'!F41</f>
        <v>0</v>
      </c>
      <c r="BT159" s="25" t="s">
        <v>137</v>
      </c>
      <c r="BV159" s="25" t="s">
        <v>84</v>
      </c>
      <c r="BW159" s="25" t="s">
        <v>245</v>
      </c>
      <c r="BX159" s="25" t="s">
        <v>244</v>
      </c>
      <c r="CL159" s="25" t="s">
        <v>1</v>
      </c>
    </row>
    <row r="160" spans="1:91" s="3" customFormat="1" ht="16.5" customHeight="1">
      <c r="A160" s="89" t="s">
        <v>95</v>
      </c>
      <c r="B160" s="49"/>
      <c r="C160" s="9"/>
      <c r="D160" s="9"/>
      <c r="E160" s="9"/>
      <c r="F160" s="9"/>
      <c r="G160" s="9"/>
      <c r="H160" s="9"/>
      <c r="I160" s="242" t="s">
        <v>139</v>
      </c>
      <c r="J160" s="242"/>
      <c r="K160" s="242"/>
      <c r="L160" s="242"/>
      <c r="M160" s="242"/>
      <c r="N160" s="9"/>
      <c r="O160" s="242" t="s">
        <v>143</v>
      </c>
      <c r="P160" s="242"/>
      <c r="Q160" s="242"/>
      <c r="R160" s="242"/>
      <c r="S160" s="242"/>
      <c r="T160" s="242"/>
      <c r="U160" s="242"/>
      <c r="V160" s="242"/>
      <c r="W160" s="242"/>
      <c r="X160" s="242"/>
      <c r="Y160" s="242"/>
      <c r="Z160" s="242"/>
      <c r="AA160" s="242"/>
      <c r="AB160" s="242"/>
      <c r="AC160" s="242"/>
      <c r="AD160" s="242"/>
      <c r="AE160" s="242"/>
      <c r="AF160" s="242"/>
      <c r="AG160" s="230">
        <f>'02 - SP - Silnoproudé ins...'!J34</f>
        <v>0</v>
      </c>
      <c r="AH160" s="231"/>
      <c r="AI160" s="231"/>
      <c r="AJ160" s="231"/>
      <c r="AK160" s="231"/>
      <c r="AL160" s="231"/>
      <c r="AM160" s="231"/>
      <c r="AN160" s="230">
        <f t="shared" si="4"/>
        <v>0</v>
      </c>
      <c r="AO160" s="231"/>
      <c r="AP160" s="231"/>
      <c r="AQ160" s="84" t="s">
        <v>93</v>
      </c>
      <c r="AR160" s="49"/>
      <c r="AS160" s="85">
        <v>0</v>
      </c>
      <c r="AT160" s="86">
        <f t="shared" si="5"/>
        <v>0</v>
      </c>
      <c r="AU160" s="87">
        <f>'02 - SP - Silnoproudé ins...'!P126</f>
        <v>0</v>
      </c>
      <c r="AV160" s="86">
        <f>'02 - SP - Silnoproudé ins...'!J37</f>
        <v>0</v>
      </c>
      <c r="AW160" s="86">
        <f>'02 - SP - Silnoproudé ins...'!J38</f>
        <v>0</v>
      </c>
      <c r="AX160" s="86">
        <f>'02 - SP - Silnoproudé ins...'!J39</f>
        <v>0</v>
      </c>
      <c r="AY160" s="86">
        <f>'02 - SP - Silnoproudé ins...'!J40</f>
        <v>0</v>
      </c>
      <c r="AZ160" s="86">
        <f>'02 - SP - Silnoproudé ins...'!F37</f>
        <v>0</v>
      </c>
      <c r="BA160" s="86">
        <f>'02 - SP - Silnoproudé ins...'!F38</f>
        <v>0</v>
      </c>
      <c r="BB160" s="86">
        <f>'02 - SP - Silnoproudé ins...'!F39</f>
        <v>0</v>
      </c>
      <c r="BC160" s="86">
        <f>'02 - SP - Silnoproudé ins...'!F40</f>
        <v>0</v>
      </c>
      <c r="BD160" s="88">
        <f>'02 - SP - Silnoproudé ins...'!F41</f>
        <v>0</v>
      </c>
      <c r="BT160" s="25" t="s">
        <v>137</v>
      </c>
      <c r="BV160" s="25" t="s">
        <v>84</v>
      </c>
      <c r="BW160" s="25" t="s">
        <v>246</v>
      </c>
      <c r="BX160" s="25" t="s">
        <v>244</v>
      </c>
      <c r="CL160" s="25" t="s">
        <v>1</v>
      </c>
    </row>
    <row r="161" spans="1:90" s="3" customFormat="1" ht="16.5" customHeight="1">
      <c r="A161" s="89" t="s">
        <v>95</v>
      </c>
      <c r="B161" s="49"/>
      <c r="C161" s="9"/>
      <c r="D161" s="9"/>
      <c r="E161" s="9"/>
      <c r="F161" s="9"/>
      <c r="G161" s="9"/>
      <c r="H161" s="9"/>
      <c r="I161" s="242" t="s">
        <v>142</v>
      </c>
      <c r="J161" s="242"/>
      <c r="K161" s="242"/>
      <c r="L161" s="242"/>
      <c r="M161" s="242"/>
      <c r="N161" s="9"/>
      <c r="O161" s="242" t="s">
        <v>146</v>
      </c>
      <c r="P161" s="242"/>
      <c r="Q161" s="242"/>
      <c r="R161" s="242"/>
      <c r="S161" s="242"/>
      <c r="T161" s="242"/>
      <c r="U161" s="242"/>
      <c r="V161" s="242"/>
      <c r="W161" s="242"/>
      <c r="X161" s="242"/>
      <c r="Y161" s="242"/>
      <c r="Z161" s="242"/>
      <c r="AA161" s="242"/>
      <c r="AB161" s="242"/>
      <c r="AC161" s="242"/>
      <c r="AD161" s="242"/>
      <c r="AE161" s="242"/>
      <c r="AF161" s="242"/>
      <c r="AG161" s="230">
        <f>'03 - SV - Svítidla_01'!J34</f>
        <v>0</v>
      </c>
      <c r="AH161" s="231"/>
      <c r="AI161" s="231"/>
      <c r="AJ161" s="231"/>
      <c r="AK161" s="231"/>
      <c r="AL161" s="231"/>
      <c r="AM161" s="231"/>
      <c r="AN161" s="230">
        <f t="shared" si="4"/>
        <v>0</v>
      </c>
      <c r="AO161" s="231"/>
      <c r="AP161" s="231"/>
      <c r="AQ161" s="84" t="s">
        <v>93</v>
      </c>
      <c r="AR161" s="49"/>
      <c r="AS161" s="85">
        <v>0</v>
      </c>
      <c r="AT161" s="86">
        <f t="shared" si="5"/>
        <v>0</v>
      </c>
      <c r="AU161" s="87">
        <f>'03 - SV - Svítidla_01'!P126</f>
        <v>0</v>
      </c>
      <c r="AV161" s="86">
        <f>'03 - SV - Svítidla_01'!J37</f>
        <v>0</v>
      </c>
      <c r="AW161" s="86">
        <f>'03 - SV - Svítidla_01'!J38</f>
        <v>0</v>
      </c>
      <c r="AX161" s="86">
        <f>'03 - SV - Svítidla_01'!J39</f>
        <v>0</v>
      </c>
      <c r="AY161" s="86">
        <f>'03 - SV - Svítidla_01'!J40</f>
        <v>0</v>
      </c>
      <c r="AZ161" s="86">
        <f>'03 - SV - Svítidla_01'!F37</f>
        <v>0</v>
      </c>
      <c r="BA161" s="86">
        <f>'03 - SV - Svítidla_01'!F38</f>
        <v>0</v>
      </c>
      <c r="BB161" s="86">
        <f>'03 - SV - Svítidla_01'!F39</f>
        <v>0</v>
      </c>
      <c r="BC161" s="86">
        <f>'03 - SV - Svítidla_01'!F40</f>
        <v>0</v>
      </c>
      <c r="BD161" s="88">
        <f>'03 - SV - Svítidla_01'!F41</f>
        <v>0</v>
      </c>
      <c r="BT161" s="25" t="s">
        <v>137</v>
      </c>
      <c r="BV161" s="25" t="s">
        <v>84</v>
      </c>
      <c r="BW161" s="25" t="s">
        <v>247</v>
      </c>
      <c r="BX161" s="25" t="s">
        <v>244</v>
      </c>
      <c r="CL161" s="25" t="s">
        <v>1</v>
      </c>
    </row>
    <row r="162" spans="1:90" s="3" customFormat="1" ht="16.5" customHeight="1">
      <c r="A162" s="89" t="s">
        <v>95</v>
      </c>
      <c r="B162" s="49"/>
      <c r="C162" s="9"/>
      <c r="D162" s="9"/>
      <c r="E162" s="9"/>
      <c r="F162" s="9"/>
      <c r="G162" s="9"/>
      <c r="H162" s="9"/>
      <c r="I162" s="242" t="s">
        <v>145</v>
      </c>
      <c r="J162" s="242"/>
      <c r="K162" s="242"/>
      <c r="L162" s="242"/>
      <c r="M162" s="242"/>
      <c r="N162" s="9"/>
      <c r="O162" s="242" t="s">
        <v>248</v>
      </c>
      <c r="P162" s="242"/>
      <c r="Q162" s="242"/>
      <c r="R162" s="242"/>
      <c r="S162" s="242"/>
      <c r="T162" s="242"/>
      <c r="U162" s="242"/>
      <c r="V162" s="242"/>
      <c r="W162" s="242"/>
      <c r="X162" s="242"/>
      <c r="Y162" s="242"/>
      <c r="Z162" s="242"/>
      <c r="AA162" s="242"/>
      <c r="AB162" s="242"/>
      <c r="AC162" s="242"/>
      <c r="AD162" s="242"/>
      <c r="AE162" s="242"/>
      <c r="AF162" s="242"/>
      <c r="AG162" s="230">
        <f>'04 - Rozvaděč RMS02'!J34</f>
        <v>0</v>
      </c>
      <c r="AH162" s="231"/>
      <c r="AI162" s="231"/>
      <c r="AJ162" s="231"/>
      <c r="AK162" s="231"/>
      <c r="AL162" s="231"/>
      <c r="AM162" s="231"/>
      <c r="AN162" s="230">
        <f t="shared" si="4"/>
        <v>0</v>
      </c>
      <c r="AO162" s="231"/>
      <c r="AP162" s="231"/>
      <c r="AQ162" s="84" t="s">
        <v>93</v>
      </c>
      <c r="AR162" s="49"/>
      <c r="AS162" s="85">
        <v>0</v>
      </c>
      <c r="AT162" s="86">
        <f t="shared" si="5"/>
        <v>0</v>
      </c>
      <c r="AU162" s="87">
        <f>'04 - Rozvaděč RMS02'!P126</f>
        <v>0</v>
      </c>
      <c r="AV162" s="86">
        <f>'04 - Rozvaděč RMS02'!J37</f>
        <v>0</v>
      </c>
      <c r="AW162" s="86">
        <f>'04 - Rozvaděč RMS02'!J38</f>
        <v>0</v>
      </c>
      <c r="AX162" s="86">
        <f>'04 - Rozvaděč RMS02'!J39</f>
        <v>0</v>
      </c>
      <c r="AY162" s="86">
        <f>'04 - Rozvaděč RMS02'!J40</f>
        <v>0</v>
      </c>
      <c r="AZ162" s="86">
        <f>'04 - Rozvaděč RMS02'!F37</f>
        <v>0</v>
      </c>
      <c r="BA162" s="86">
        <f>'04 - Rozvaděč RMS02'!F38</f>
        <v>0</v>
      </c>
      <c r="BB162" s="86">
        <f>'04 - Rozvaděč RMS02'!F39</f>
        <v>0</v>
      </c>
      <c r="BC162" s="86">
        <f>'04 - Rozvaděč RMS02'!F40</f>
        <v>0</v>
      </c>
      <c r="BD162" s="88">
        <f>'04 - Rozvaděč RMS02'!F41</f>
        <v>0</v>
      </c>
      <c r="BT162" s="25" t="s">
        <v>137</v>
      </c>
      <c r="BV162" s="25" t="s">
        <v>84</v>
      </c>
      <c r="BW162" s="25" t="s">
        <v>249</v>
      </c>
      <c r="BX162" s="25" t="s">
        <v>244</v>
      </c>
      <c r="CL162" s="25" t="s">
        <v>1</v>
      </c>
    </row>
    <row r="163" spans="1:90" s="3" customFormat="1" ht="16.5" customHeight="1">
      <c r="A163" s="89" t="s">
        <v>95</v>
      </c>
      <c r="B163" s="49"/>
      <c r="C163" s="9"/>
      <c r="D163" s="9"/>
      <c r="E163" s="9"/>
      <c r="F163" s="9"/>
      <c r="G163" s="9"/>
      <c r="H163" s="9"/>
      <c r="I163" s="242" t="s">
        <v>148</v>
      </c>
      <c r="J163" s="242"/>
      <c r="K163" s="242"/>
      <c r="L163" s="242"/>
      <c r="M163" s="242"/>
      <c r="N163" s="9"/>
      <c r="O163" s="242" t="s">
        <v>250</v>
      </c>
      <c r="P163" s="242"/>
      <c r="Q163" s="242"/>
      <c r="R163" s="242"/>
      <c r="S163" s="242"/>
      <c r="T163" s="242"/>
      <c r="U163" s="242"/>
      <c r="V163" s="242"/>
      <c r="W163" s="242"/>
      <c r="X163" s="242"/>
      <c r="Y163" s="242"/>
      <c r="Z163" s="242"/>
      <c r="AA163" s="242"/>
      <c r="AB163" s="242"/>
      <c r="AC163" s="242"/>
      <c r="AD163" s="242"/>
      <c r="AE163" s="242"/>
      <c r="AF163" s="242"/>
      <c r="AG163" s="230">
        <f>'05 - Rozvaděč RMS21'!J34</f>
        <v>0</v>
      </c>
      <c r="AH163" s="231"/>
      <c r="AI163" s="231"/>
      <c r="AJ163" s="231"/>
      <c r="AK163" s="231"/>
      <c r="AL163" s="231"/>
      <c r="AM163" s="231"/>
      <c r="AN163" s="230">
        <f t="shared" si="4"/>
        <v>0</v>
      </c>
      <c r="AO163" s="231"/>
      <c r="AP163" s="231"/>
      <c r="AQ163" s="84" t="s">
        <v>93</v>
      </c>
      <c r="AR163" s="49"/>
      <c r="AS163" s="85">
        <v>0</v>
      </c>
      <c r="AT163" s="86">
        <f t="shared" si="5"/>
        <v>0</v>
      </c>
      <c r="AU163" s="87">
        <f>'05 - Rozvaděč RMS21'!P126</f>
        <v>0</v>
      </c>
      <c r="AV163" s="86">
        <f>'05 - Rozvaděč RMS21'!J37</f>
        <v>0</v>
      </c>
      <c r="AW163" s="86">
        <f>'05 - Rozvaděč RMS21'!J38</f>
        <v>0</v>
      </c>
      <c r="AX163" s="86">
        <f>'05 - Rozvaděč RMS21'!J39</f>
        <v>0</v>
      </c>
      <c r="AY163" s="86">
        <f>'05 - Rozvaděč RMS21'!J40</f>
        <v>0</v>
      </c>
      <c r="AZ163" s="86">
        <f>'05 - Rozvaděč RMS21'!F37</f>
        <v>0</v>
      </c>
      <c r="BA163" s="86">
        <f>'05 - Rozvaděč RMS21'!F38</f>
        <v>0</v>
      </c>
      <c r="BB163" s="86">
        <f>'05 - Rozvaděč RMS21'!F39</f>
        <v>0</v>
      </c>
      <c r="BC163" s="86">
        <f>'05 - Rozvaděč RMS21'!F40</f>
        <v>0</v>
      </c>
      <c r="BD163" s="88">
        <f>'05 - Rozvaděč RMS21'!F41</f>
        <v>0</v>
      </c>
      <c r="BT163" s="25" t="s">
        <v>137</v>
      </c>
      <c r="BV163" s="25" t="s">
        <v>84</v>
      </c>
      <c r="BW163" s="25" t="s">
        <v>251</v>
      </c>
      <c r="BX163" s="25" t="s">
        <v>244</v>
      </c>
      <c r="CL163" s="25" t="s">
        <v>1</v>
      </c>
    </row>
    <row r="164" spans="1:90" s="3" customFormat="1" ht="16.5" customHeight="1">
      <c r="B164" s="49"/>
      <c r="C164" s="9"/>
      <c r="D164" s="9"/>
      <c r="E164" s="9"/>
      <c r="F164" s="9"/>
      <c r="G164" s="9"/>
      <c r="H164" s="242" t="s">
        <v>157</v>
      </c>
      <c r="I164" s="242"/>
      <c r="J164" s="242"/>
      <c r="K164" s="242"/>
      <c r="L164" s="242"/>
      <c r="M164" s="9"/>
      <c r="N164" s="242" t="s">
        <v>158</v>
      </c>
      <c r="O164" s="242"/>
      <c r="P164" s="242"/>
      <c r="Q164" s="242"/>
      <c r="R164" s="242"/>
      <c r="S164" s="242"/>
      <c r="T164" s="242"/>
      <c r="U164" s="242"/>
      <c r="V164" s="242"/>
      <c r="W164" s="242"/>
      <c r="X164" s="242"/>
      <c r="Y164" s="242"/>
      <c r="Z164" s="242"/>
      <c r="AA164" s="242"/>
      <c r="AB164" s="242"/>
      <c r="AC164" s="242"/>
      <c r="AD164" s="242"/>
      <c r="AE164" s="242"/>
      <c r="AF164" s="242"/>
      <c r="AG164" s="232">
        <f>ROUND(SUM(AG165:AG174),2)</f>
        <v>0</v>
      </c>
      <c r="AH164" s="231"/>
      <c r="AI164" s="231"/>
      <c r="AJ164" s="231"/>
      <c r="AK164" s="231"/>
      <c r="AL164" s="231"/>
      <c r="AM164" s="231"/>
      <c r="AN164" s="230">
        <f t="shared" si="4"/>
        <v>0</v>
      </c>
      <c r="AO164" s="231"/>
      <c r="AP164" s="231"/>
      <c r="AQ164" s="84" t="s">
        <v>93</v>
      </c>
      <c r="AR164" s="49"/>
      <c r="AS164" s="85">
        <f>ROUND(SUM(AS165:AS174),2)</f>
        <v>0</v>
      </c>
      <c r="AT164" s="86">
        <f t="shared" si="5"/>
        <v>0</v>
      </c>
      <c r="AU164" s="87">
        <f>ROUND(SUM(AU165:AU174),5)</f>
        <v>0</v>
      </c>
      <c r="AV164" s="86">
        <f>ROUND(AZ164*L29,2)</f>
        <v>0</v>
      </c>
      <c r="AW164" s="86">
        <f>ROUND(BA164*L30,2)</f>
        <v>0</v>
      </c>
      <c r="AX164" s="86">
        <f>ROUND(BB164*L29,2)</f>
        <v>0</v>
      </c>
      <c r="AY164" s="86">
        <f>ROUND(BC164*L30,2)</f>
        <v>0</v>
      </c>
      <c r="AZ164" s="86">
        <f>ROUND(SUM(AZ165:AZ174),2)</f>
        <v>0</v>
      </c>
      <c r="BA164" s="86">
        <f>ROUND(SUM(BA165:BA174),2)</f>
        <v>0</v>
      </c>
      <c r="BB164" s="86">
        <f>ROUND(SUM(BB165:BB174),2)</f>
        <v>0</v>
      </c>
      <c r="BC164" s="86">
        <f>ROUND(SUM(BC165:BC174),2)</f>
        <v>0</v>
      </c>
      <c r="BD164" s="88">
        <f>ROUND(SUM(BD165:BD174),2)</f>
        <v>0</v>
      </c>
      <c r="BS164" s="25" t="s">
        <v>81</v>
      </c>
      <c r="BT164" s="25" t="s">
        <v>121</v>
      </c>
      <c r="BU164" s="25" t="s">
        <v>83</v>
      </c>
      <c r="BV164" s="25" t="s">
        <v>84</v>
      </c>
      <c r="BW164" s="25" t="s">
        <v>252</v>
      </c>
      <c r="BX164" s="25" t="s">
        <v>237</v>
      </c>
      <c r="CL164" s="25" t="s">
        <v>19</v>
      </c>
    </row>
    <row r="165" spans="1:90" s="3" customFormat="1" ht="23.25" customHeight="1">
      <c r="A165" s="89" t="s">
        <v>95</v>
      </c>
      <c r="B165" s="49"/>
      <c r="C165" s="9"/>
      <c r="D165" s="9"/>
      <c r="E165" s="9"/>
      <c r="F165" s="9"/>
      <c r="G165" s="9"/>
      <c r="H165" s="9"/>
      <c r="I165" s="242" t="s">
        <v>135</v>
      </c>
      <c r="J165" s="242"/>
      <c r="K165" s="242"/>
      <c r="L165" s="242"/>
      <c r="M165" s="242"/>
      <c r="N165" s="9"/>
      <c r="O165" s="242" t="s">
        <v>160</v>
      </c>
      <c r="P165" s="242"/>
      <c r="Q165" s="242"/>
      <c r="R165" s="242"/>
      <c r="S165" s="242"/>
      <c r="T165" s="242"/>
      <c r="U165" s="242"/>
      <c r="V165" s="242"/>
      <c r="W165" s="242"/>
      <c r="X165" s="242"/>
      <c r="Y165" s="242"/>
      <c r="Z165" s="242"/>
      <c r="AA165" s="242"/>
      <c r="AB165" s="242"/>
      <c r="AC165" s="242"/>
      <c r="AD165" s="242"/>
      <c r="AE165" s="242"/>
      <c r="AF165" s="242"/>
      <c r="AG165" s="230">
        <f>'01 - EPS_Elektrická požár..._01'!J34</f>
        <v>0</v>
      </c>
      <c r="AH165" s="231"/>
      <c r="AI165" s="231"/>
      <c r="AJ165" s="231"/>
      <c r="AK165" s="231"/>
      <c r="AL165" s="231"/>
      <c r="AM165" s="231"/>
      <c r="AN165" s="230">
        <f t="shared" si="4"/>
        <v>0</v>
      </c>
      <c r="AO165" s="231"/>
      <c r="AP165" s="231"/>
      <c r="AQ165" s="84" t="s">
        <v>93</v>
      </c>
      <c r="AR165" s="49"/>
      <c r="AS165" s="85">
        <v>0</v>
      </c>
      <c r="AT165" s="86">
        <f t="shared" si="5"/>
        <v>0</v>
      </c>
      <c r="AU165" s="87">
        <f>'01 - EPS_Elektrická požár..._01'!P126</f>
        <v>0</v>
      </c>
      <c r="AV165" s="86">
        <f>'01 - EPS_Elektrická požár..._01'!J37</f>
        <v>0</v>
      </c>
      <c r="AW165" s="86">
        <f>'01 - EPS_Elektrická požár..._01'!J38</f>
        <v>0</v>
      </c>
      <c r="AX165" s="86">
        <f>'01 - EPS_Elektrická požár..._01'!J39</f>
        <v>0</v>
      </c>
      <c r="AY165" s="86">
        <f>'01 - EPS_Elektrická požár..._01'!J40</f>
        <v>0</v>
      </c>
      <c r="AZ165" s="86">
        <f>'01 - EPS_Elektrická požár..._01'!F37</f>
        <v>0</v>
      </c>
      <c r="BA165" s="86">
        <f>'01 - EPS_Elektrická požár..._01'!F38</f>
        <v>0</v>
      </c>
      <c r="BB165" s="86">
        <f>'01 - EPS_Elektrická požár..._01'!F39</f>
        <v>0</v>
      </c>
      <c r="BC165" s="86">
        <f>'01 - EPS_Elektrická požár..._01'!F40</f>
        <v>0</v>
      </c>
      <c r="BD165" s="88">
        <f>'01 - EPS_Elektrická požár..._01'!F41</f>
        <v>0</v>
      </c>
      <c r="BT165" s="25" t="s">
        <v>137</v>
      </c>
      <c r="BV165" s="25" t="s">
        <v>84</v>
      </c>
      <c r="BW165" s="25" t="s">
        <v>253</v>
      </c>
      <c r="BX165" s="25" t="s">
        <v>252</v>
      </c>
      <c r="CL165" s="25" t="s">
        <v>1</v>
      </c>
    </row>
    <row r="166" spans="1:90" s="3" customFormat="1" ht="16.5" customHeight="1">
      <c r="A166" s="89" t="s">
        <v>95</v>
      </c>
      <c r="B166" s="49"/>
      <c r="C166" s="9"/>
      <c r="D166" s="9"/>
      <c r="E166" s="9"/>
      <c r="F166" s="9"/>
      <c r="G166" s="9"/>
      <c r="H166" s="9"/>
      <c r="I166" s="242" t="s">
        <v>139</v>
      </c>
      <c r="J166" s="242"/>
      <c r="K166" s="242"/>
      <c r="L166" s="242"/>
      <c r="M166" s="242"/>
      <c r="N166" s="9"/>
      <c r="O166" s="242" t="s">
        <v>162</v>
      </c>
      <c r="P166" s="242"/>
      <c r="Q166" s="242"/>
      <c r="R166" s="242"/>
      <c r="S166" s="242"/>
      <c r="T166" s="242"/>
      <c r="U166" s="242"/>
      <c r="V166" s="242"/>
      <c r="W166" s="242"/>
      <c r="X166" s="242"/>
      <c r="Y166" s="242"/>
      <c r="Z166" s="242"/>
      <c r="AA166" s="242"/>
      <c r="AB166" s="242"/>
      <c r="AC166" s="242"/>
      <c r="AD166" s="242"/>
      <c r="AE166" s="242"/>
      <c r="AF166" s="242"/>
      <c r="AG166" s="230">
        <f>'02 - NZS_Nouzový zvukový ..._01'!J34</f>
        <v>0</v>
      </c>
      <c r="AH166" s="231"/>
      <c r="AI166" s="231"/>
      <c r="AJ166" s="231"/>
      <c r="AK166" s="231"/>
      <c r="AL166" s="231"/>
      <c r="AM166" s="231"/>
      <c r="AN166" s="230">
        <f t="shared" si="4"/>
        <v>0</v>
      </c>
      <c r="AO166" s="231"/>
      <c r="AP166" s="231"/>
      <c r="AQ166" s="84" t="s">
        <v>93</v>
      </c>
      <c r="AR166" s="49"/>
      <c r="AS166" s="85">
        <v>0</v>
      </c>
      <c r="AT166" s="86">
        <f t="shared" si="5"/>
        <v>0</v>
      </c>
      <c r="AU166" s="87">
        <f>'02 - NZS_Nouzový zvukový ..._01'!P126</f>
        <v>0</v>
      </c>
      <c r="AV166" s="86">
        <f>'02 - NZS_Nouzový zvukový ..._01'!J37</f>
        <v>0</v>
      </c>
      <c r="AW166" s="86">
        <f>'02 - NZS_Nouzový zvukový ..._01'!J38</f>
        <v>0</v>
      </c>
      <c r="AX166" s="86">
        <f>'02 - NZS_Nouzový zvukový ..._01'!J39</f>
        <v>0</v>
      </c>
      <c r="AY166" s="86">
        <f>'02 - NZS_Nouzový zvukový ..._01'!J40</f>
        <v>0</v>
      </c>
      <c r="AZ166" s="86">
        <f>'02 - NZS_Nouzový zvukový ..._01'!F37</f>
        <v>0</v>
      </c>
      <c r="BA166" s="86">
        <f>'02 - NZS_Nouzový zvukový ..._01'!F38</f>
        <v>0</v>
      </c>
      <c r="BB166" s="86">
        <f>'02 - NZS_Nouzový zvukový ..._01'!F39</f>
        <v>0</v>
      </c>
      <c r="BC166" s="86">
        <f>'02 - NZS_Nouzový zvukový ..._01'!F40</f>
        <v>0</v>
      </c>
      <c r="BD166" s="88">
        <f>'02 - NZS_Nouzový zvukový ..._01'!F41</f>
        <v>0</v>
      </c>
      <c r="BT166" s="25" t="s">
        <v>137</v>
      </c>
      <c r="BV166" s="25" t="s">
        <v>84</v>
      </c>
      <c r="BW166" s="25" t="s">
        <v>254</v>
      </c>
      <c r="BX166" s="25" t="s">
        <v>252</v>
      </c>
      <c r="CL166" s="25" t="s">
        <v>1</v>
      </c>
    </row>
    <row r="167" spans="1:90" s="3" customFormat="1" ht="16.5" customHeight="1">
      <c r="A167" s="89" t="s">
        <v>95</v>
      </c>
      <c r="B167" s="49"/>
      <c r="C167" s="9"/>
      <c r="D167" s="9"/>
      <c r="E167" s="9"/>
      <c r="F167" s="9"/>
      <c r="G167" s="9"/>
      <c r="H167" s="9"/>
      <c r="I167" s="242" t="s">
        <v>142</v>
      </c>
      <c r="J167" s="242"/>
      <c r="K167" s="242"/>
      <c r="L167" s="242"/>
      <c r="M167" s="242"/>
      <c r="N167" s="9"/>
      <c r="O167" s="242" t="s">
        <v>164</v>
      </c>
      <c r="P167" s="242"/>
      <c r="Q167" s="242"/>
      <c r="R167" s="242"/>
      <c r="S167" s="242"/>
      <c r="T167" s="242"/>
      <c r="U167" s="242"/>
      <c r="V167" s="242"/>
      <c r="W167" s="242"/>
      <c r="X167" s="242"/>
      <c r="Y167" s="242"/>
      <c r="Z167" s="242"/>
      <c r="AA167" s="242"/>
      <c r="AB167" s="242"/>
      <c r="AC167" s="242"/>
      <c r="AD167" s="242"/>
      <c r="AE167" s="242"/>
      <c r="AF167" s="242"/>
      <c r="AG167" s="230">
        <f>'03 - CCTV_Kamerový systém_01'!J34</f>
        <v>0</v>
      </c>
      <c r="AH167" s="231"/>
      <c r="AI167" s="231"/>
      <c r="AJ167" s="231"/>
      <c r="AK167" s="231"/>
      <c r="AL167" s="231"/>
      <c r="AM167" s="231"/>
      <c r="AN167" s="230">
        <f t="shared" si="4"/>
        <v>0</v>
      </c>
      <c r="AO167" s="231"/>
      <c r="AP167" s="231"/>
      <c r="AQ167" s="84" t="s">
        <v>93</v>
      </c>
      <c r="AR167" s="49"/>
      <c r="AS167" s="85">
        <v>0</v>
      </c>
      <c r="AT167" s="86">
        <f t="shared" si="5"/>
        <v>0</v>
      </c>
      <c r="AU167" s="87">
        <f>'03 - CCTV_Kamerový systém_01'!P126</f>
        <v>0</v>
      </c>
      <c r="AV167" s="86">
        <f>'03 - CCTV_Kamerový systém_01'!J37</f>
        <v>0</v>
      </c>
      <c r="AW167" s="86">
        <f>'03 - CCTV_Kamerový systém_01'!J38</f>
        <v>0</v>
      </c>
      <c r="AX167" s="86">
        <f>'03 - CCTV_Kamerový systém_01'!J39</f>
        <v>0</v>
      </c>
      <c r="AY167" s="86">
        <f>'03 - CCTV_Kamerový systém_01'!J40</f>
        <v>0</v>
      </c>
      <c r="AZ167" s="86">
        <f>'03 - CCTV_Kamerový systém_01'!F37</f>
        <v>0</v>
      </c>
      <c r="BA167" s="86">
        <f>'03 - CCTV_Kamerový systém_01'!F38</f>
        <v>0</v>
      </c>
      <c r="BB167" s="86">
        <f>'03 - CCTV_Kamerový systém_01'!F39</f>
        <v>0</v>
      </c>
      <c r="BC167" s="86">
        <f>'03 - CCTV_Kamerový systém_01'!F40</f>
        <v>0</v>
      </c>
      <c r="BD167" s="88">
        <f>'03 - CCTV_Kamerový systém_01'!F41</f>
        <v>0</v>
      </c>
      <c r="BT167" s="25" t="s">
        <v>137</v>
      </c>
      <c r="BV167" s="25" t="s">
        <v>84</v>
      </c>
      <c r="BW167" s="25" t="s">
        <v>255</v>
      </c>
      <c r="BX167" s="25" t="s">
        <v>252</v>
      </c>
      <c r="CL167" s="25" t="s">
        <v>1</v>
      </c>
    </row>
    <row r="168" spans="1:90" s="3" customFormat="1" ht="23.25" customHeight="1">
      <c r="A168" s="89" t="s">
        <v>95</v>
      </c>
      <c r="B168" s="49"/>
      <c r="C168" s="9"/>
      <c r="D168" s="9"/>
      <c r="E168" s="9"/>
      <c r="F168" s="9"/>
      <c r="G168" s="9"/>
      <c r="H168" s="9"/>
      <c r="I168" s="242" t="s">
        <v>145</v>
      </c>
      <c r="J168" s="242"/>
      <c r="K168" s="242"/>
      <c r="L168" s="242"/>
      <c r="M168" s="242"/>
      <c r="N168" s="9"/>
      <c r="O168" s="242" t="s">
        <v>166</v>
      </c>
      <c r="P168" s="242"/>
      <c r="Q168" s="242"/>
      <c r="R168" s="242"/>
      <c r="S168" s="242"/>
      <c r="T168" s="242"/>
      <c r="U168" s="242"/>
      <c r="V168" s="242"/>
      <c r="W168" s="242"/>
      <c r="X168" s="242"/>
      <c r="Y168" s="242"/>
      <c r="Z168" s="242"/>
      <c r="AA168" s="242"/>
      <c r="AB168" s="242"/>
      <c r="AC168" s="242"/>
      <c r="AD168" s="242"/>
      <c r="AE168" s="242"/>
      <c r="AF168" s="242"/>
      <c r="AG168" s="230">
        <f>'04 - PZTS_Poplachový zabe..._01'!J34</f>
        <v>0</v>
      </c>
      <c r="AH168" s="231"/>
      <c r="AI168" s="231"/>
      <c r="AJ168" s="231"/>
      <c r="AK168" s="231"/>
      <c r="AL168" s="231"/>
      <c r="AM168" s="231"/>
      <c r="AN168" s="230">
        <f t="shared" si="4"/>
        <v>0</v>
      </c>
      <c r="AO168" s="231"/>
      <c r="AP168" s="231"/>
      <c r="AQ168" s="84" t="s">
        <v>93</v>
      </c>
      <c r="AR168" s="49"/>
      <c r="AS168" s="85">
        <v>0</v>
      </c>
      <c r="AT168" s="86">
        <f t="shared" si="5"/>
        <v>0</v>
      </c>
      <c r="AU168" s="87">
        <f>'04 - PZTS_Poplachový zabe..._01'!P126</f>
        <v>0</v>
      </c>
      <c r="AV168" s="86">
        <f>'04 - PZTS_Poplachový zabe..._01'!J37</f>
        <v>0</v>
      </c>
      <c r="AW168" s="86">
        <f>'04 - PZTS_Poplachový zabe..._01'!J38</f>
        <v>0</v>
      </c>
      <c r="AX168" s="86">
        <f>'04 - PZTS_Poplachový zabe..._01'!J39</f>
        <v>0</v>
      </c>
      <c r="AY168" s="86">
        <f>'04 - PZTS_Poplachový zabe..._01'!J40</f>
        <v>0</v>
      </c>
      <c r="AZ168" s="86">
        <f>'04 - PZTS_Poplachový zabe..._01'!F37</f>
        <v>0</v>
      </c>
      <c r="BA168" s="86">
        <f>'04 - PZTS_Poplachový zabe..._01'!F38</f>
        <v>0</v>
      </c>
      <c r="BB168" s="86">
        <f>'04 - PZTS_Poplachový zabe..._01'!F39</f>
        <v>0</v>
      </c>
      <c r="BC168" s="86">
        <f>'04 - PZTS_Poplachový zabe..._01'!F40</f>
        <v>0</v>
      </c>
      <c r="BD168" s="88">
        <f>'04 - PZTS_Poplachový zabe..._01'!F41</f>
        <v>0</v>
      </c>
      <c r="BT168" s="25" t="s">
        <v>137</v>
      </c>
      <c r="BV168" s="25" t="s">
        <v>84</v>
      </c>
      <c r="BW168" s="25" t="s">
        <v>256</v>
      </c>
      <c r="BX168" s="25" t="s">
        <v>252</v>
      </c>
      <c r="CL168" s="25" t="s">
        <v>1</v>
      </c>
    </row>
    <row r="169" spans="1:90" s="3" customFormat="1" ht="23.25" customHeight="1">
      <c r="A169" s="89" t="s">
        <v>95</v>
      </c>
      <c r="B169" s="49"/>
      <c r="C169" s="9"/>
      <c r="D169" s="9"/>
      <c r="E169" s="9"/>
      <c r="F169" s="9"/>
      <c r="G169" s="9"/>
      <c r="H169" s="9"/>
      <c r="I169" s="242" t="s">
        <v>148</v>
      </c>
      <c r="J169" s="242"/>
      <c r="K169" s="242"/>
      <c r="L169" s="242"/>
      <c r="M169" s="242"/>
      <c r="N169" s="9"/>
      <c r="O169" s="242" t="s">
        <v>168</v>
      </c>
      <c r="P169" s="242"/>
      <c r="Q169" s="242"/>
      <c r="R169" s="242"/>
      <c r="S169" s="242"/>
      <c r="T169" s="242"/>
      <c r="U169" s="242"/>
      <c r="V169" s="242"/>
      <c r="W169" s="242"/>
      <c r="X169" s="242"/>
      <c r="Y169" s="242"/>
      <c r="Z169" s="242"/>
      <c r="AA169" s="242"/>
      <c r="AB169" s="242"/>
      <c r="AC169" s="242"/>
      <c r="AD169" s="242"/>
      <c r="AE169" s="242"/>
      <c r="AF169" s="242"/>
      <c r="AG169" s="230">
        <f>'05 - EKV+VDT_Elektronická..._01'!J34</f>
        <v>0</v>
      </c>
      <c r="AH169" s="231"/>
      <c r="AI169" s="231"/>
      <c r="AJ169" s="231"/>
      <c r="AK169" s="231"/>
      <c r="AL169" s="231"/>
      <c r="AM169" s="231"/>
      <c r="AN169" s="230">
        <f t="shared" si="4"/>
        <v>0</v>
      </c>
      <c r="AO169" s="231"/>
      <c r="AP169" s="231"/>
      <c r="AQ169" s="84" t="s">
        <v>93</v>
      </c>
      <c r="AR169" s="49"/>
      <c r="AS169" s="85">
        <v>0</v>
      </c>
      <c r="AT169" s="86">
        <f t="shared" si="5"/>
        <v>0</v>
      </c>
      <c r="AU169" s="87">
        <f>'05 - EKV+VDT_Elektronická..._01'!P127</f>
        <v>0</v>
      </c>
      <c r="AV169" s="86">
        <f>'05 - EKV+VDT_Elektronická..._01'!J37</f>
        <v>0</v>
      </c>
      <c r="AW169" s="86">
        <f>'05 - EKV+VDT_Elektronická..._01'!J38</f>
        <v>0</v>
      </c>
      <c r="AX169" s="86">
        <f>'05 - EKV+VDT_Elektronická..._01'!J39</f>
        <v>0</v>
      </c>
      <c r="AY169" s="86">
        <f>'05 - EKV+VDT_Elektronická..._01'!J40</f>
        <v>0</v>
      </c>
      <c r="AZ169" s="86">
        <f>'05 - EKV+VDT_Elektronická..._01'!F37</f>
        <v>0</v>
      </c>
      <c r="BA169" s="86">
        <f>'05 - EKV+VDT_Elektronická..._01'!F38</f>
        <v>0</v>
      </c>
      <c r="BB169" s="86">
        <f>'05 - EKV+VDT_Elektronická..._01'!F39</f>
        <v>0</v>
      </c>
      <c r="BC169" s="86">
        <f>'05 - EKV+VDT_Elektronická..._01'!F40</f>
        <v>0</v>
      </c>
      <c r="BD169" s="88">
        <f>'05 - EKV+VDT_Elektronická..._01'!F41</f>
        <v>0</v>
      </c>
      <c r="BT169" s="25" t="s">
        <v>137</v>
      </c>
      <c r="BV169" s="25" t="s">
        <v>84</v>
      </c>
      <c r="BW169" s="25" t="s">
        <v>257</v>
      </c>
      <c r="BX169" s="25" t="s">
        <v>252</v>
      </c>
      <c r="CL169" s="25" t="s">
        <v>1</v>
      </c>
    </row>
    <row r="170" spans="1:90" s="3" customFormat="1" ht="16.5" customHeight="1">
      <c r="A170" s="89" t="s">
        <v>95</v>
      </c>
      <c r="B170" s="49"/>
      <c r="C170" s="9"/>
      <c r="D170" s="9"/>
      <c r="E170" s="9"/>
      <c r="F170" s="9"/>
      <c r="G170" s="9"/>
      <c r="H170" s="9"/>
      <c r="I170" s="242" t="s">
        <v>151</v>
      </c>
      <c r="J170" s="242"/>
      <c r="K170" s="242"/>
      <c r="L170" s="242"/>
      <c r="M170" s="242"/>
      <c r="N170" s="9"/>
      <c r="O170" s="242" t="s">
        <v>170</v>
      </c>
      <c r="P170" s="242"/>
      <c r="Q170" s="242"/>
      <c r="R170" s="242"/>
      <c r="S170" s="242"/>
      <c r="T170" s="242"/>
      <c r="U170" s="242"/>
      <c r="V170" s="242"/>
      <c r="W170" s="242"/>
      <c r="X170" s="242"/>
      <c r="Y170" s="242"/>
      <c r="Z170" s="242"/>
      <c r="AA170" s="242"/>
      <c r="AB170" s="242"/>
      <c r="AC170" s="242"/>
      <c r="AD170" s="242"/>
      <c r="AE170" s="242"/>
      <c r="AF170" s="242"/>
      <c r="AG170" s="230">
        <f>'06 - SK_Strukturovaná kab..._01'!J34</f>
        <v>0</v>
      </c>
      <c r="AH170" s="231"/>
      <c r="AI170" s="231"/>
      <c r="AJ170" s="231"/>
      <c r="AK170" s="231"/>
      <c r="AL170" s="231"/>
      <c r="AM170" s="231"/>
      <c r="AN170" s="230">
        <f t="shared" si="4"/>
        <v>0</v>
      </c>
      <c r="AO170" s="231"/>
      <c r="AP170" s="231"/>
      <c r="AQ170" s="84" t="s">
        <v>93</v>
      </c>
      <c r="AR170" s="49"/>
      <c r="AS170" s="85">
        <v>0</v>
      </c>
      <c r="AT170" s="86">
        <f t="shared" si="5"/>
        <v>0</v>
      </c>
      <c r="AU170" s="87">
        <f>'06 - SK_Strukturovaná kab..._01'!P127</f>
        <v>0</v>
      </c>
      <c r="AV170" s="86">
        <f>'06 - SK_Strukturovaná kab..._01'!J37</f>
        <v>0</v>
      </c>
      <c r="AW170" s="86">
        <f>'06 - SK_Strukturovaná kab..._01'!J38</f>
        <v>0</v>
      </c>
      <c r="AX170" s="86">
        <f>'06 - SK_Strukturovaná kab..._01'!J39</f>
        <v>0</v>
      </c>
      <c r="AY170" s="86">
        <f>'06 - SK_Strukturovaná kab..._01'!J40</f>
        <v>0</v>
      </c>
      <c r="AZ170" s="86">
        <f>'06 - SK_Strukturovaná kab..._01'!F37</f>
        <v>0</v>
      </c>
      <c r="BA170" s="86">
        <f>'06 - SK_Strukturovaná kab..._01'!F38</f>
        <v>0</v>
      </c>
      <c r="BB170" s="86">
        <f>'06 - SK_Strukturovaná kab..._01'!F39</f>
        <v>0</v>
      </c>
      <c r="BC170" s="86">
        <f>'06 - SK_Strukturovaná kab..._01'!F40</f>
        <v>0</v>
      </c>
      <c r="BD170" s="88">
        <f>'06 - SK_Strukturovaná kab..._01'!F41</f>
        <v>0</v>
      </c>
      <c r="BT170" s="25" t="s">
        <v>137</v>
      </c>
      <c r="BV170" s="25" t="s">
        <v>84</v>
      </c>
      <c r="BW170" s="25" t="s">
        <v>258</v>
      </c>
      <c r="BX170" s="25" t="s">
        <v>252</v>
      </c>
      <c r="CL170" s="25" t="s">
        <v>1</v>
      </c>
    </row>
    <row r="171" spans="1:90" s="3" customFormat="1" ht="16.5" customHeight="1">
      <c r="A171" s="89" t="s">
        <v>95</v>
      </c>
      <c r="B171" s="49"/>
      <c r="C171" s="9"/>
      <c r="D171" s="9"/>
      <c r="E171" s="9"/>
      <c r="F171" s="9"/>
      <c r="G171" s="9"/>
      <c r="H171" s="9"/>
      <c r="I171" s="242" t="s">
        <v>154</v>
      </c>
      <c r="J171" s="242"/>
      <c r="K171" s="242"/>
      <c r="L171" s="242"/>
      <c r="M171" s="242"/>
      <c r="N171" s="9"/>
      <c r="O171" s="242" t="s">
        <v>172</v>
      </c>
      <c r="P171" s="242"/>
      <c r="Q171" s="242"/>
      <c r="R171" s="242"/>
      <c r="S171" s="242"/>
      <c r="T171" s="242"/>
      <c r="U171" s="242"/>
      <c r="V171" s="242"/>
      <c r="W171" s="242"/>
      <c r="X171" s="242"/>
      <c r="Y171" s="242"/>
      <c r="Z171" s="242"/>
      <c r="AA171" s="242"/>
      <c r="AB171" s="242"/>
      <c r="AC171" s="242"/>
      <c r="AD171" s="242"/>
      <c r="AE171" s="242"/>
      <c r="AF171" s="242"/>
      <c r="AG171" s="230">
        <f>'07 - STA_Společná televiz..._01'!J34</f>
        <v>0</v>
      </c>
      <c r="AH171" s="231"/>
      <c r="AI171" s="231"/>
      <c r="AJ171" s="231"/>
      <c r="AK171" s="231"/>
      <c r="AL171" s="231"/>
      <c r="AM171" s="231"/>
      <c r="AN171" s="230">
        <f t="shared" si="4"/>
        <v>0</v>
      </c>
      <c r="AO171" s="231"/>
      <c r="AP171" s="231"/>
      <c r="AQ171" s="84" t="s">
        <v>93</v>
      </c>
      <c r="AR171" s="49"/>
      <c r="AS171" s="85">
        <v>0</v>
      </c>
      <c r="AT171" s="86">
        <f t="shared" si="5"/>
        <v>0</v>
      </c>
      <c r="AU171" s="87">
        <f>'07 - STA_Společná televiz..._01'!P126</f>
        <v>0</v>
      </c>
      <c r="AV171" s="86">
        <f>'07 - STA_Společná televiz..._01'!J37</f>
        <v>0</v>
      </c>
      <c r="AW171" s="86">
        <f>'07 - STA_Společná televiz..._01'!J38</f>
        <v>0</v>
      </c>
      <c r="AX171" s="86">
        <f>'07 - STA_Společná televiz..._01'!J39</f>
        <v>0</v>
      </c>
      <c r="AY171" s="86">
        <f>'07 - STA_Společná televiz..._01'!J40</f>
        <v>0</v>
      </c>
      <c r="AZ171" s="86">
        <f>'07 - STA_Společná televiz..._01'!F37</f>
        <v>0</v>
      </c>
      <c r="BA171" s="86">
        <f>'07 - STA_Společná televiz..._01'!F38</f>
        <v>0</v>
      </c>
      <c r="BB171" s="86">
        <f>'07 - STA_Společná televiz..._01'!F39</f>
        <v>0</v>
      </c>
      <c r="BC171" s="86">
        <f>'07 - STA_Společná televiz..._01'!F40</f>
        <v>0</v>
      </c>
      <c r="BD171" s="88">
        <f>'07 - STA_Společná televiz..._01'!F41</f>
        <v>0</v>
      </c>
      <c r="BT171" s="25" t="s">
        <v>137</v>
      </c>
      <c r="BV171" s="25" t="s">
        <v>84</v>
      </c>
      <c r="BW171" s="25" t="s">
        <v>259</v>
      </c>
      <c r="BX171" s="25" t="s">
        <v>252</v>
      </c>
      <c r="CL171" s="25" t="s">
        <v>1</v>
      </c>
    </row>
    <row r="172" spans="1:90" s="3" customFormat="1" ht="16.5" customHeight="1">
      <c r="A172" s="89" t="s">
        <v>95</v>
      </c>
      <c r="B172" s="49"/>
      <c r="C172" s="9"/>
      <c r="D172" s="9"/>
      <c r="E172" s="9"/>
      <c r="F172" s="9"/>
      <c r="G172" s="9"/>
      <c r="H172" s="9"/>
      <c r="I172" s="242" t="s">
        <v>174</v>
      </c>
      <c r="J172" s="242"/>
      <c r="K172" s="242"/>
      <c r="L172" s="242"/>
      <c r="M172" s="242"/>
      <c r="N172" s="9"/>
      <c r="O172" s="242" t="s">
        <v>175</v>
      </c>
      <c r="P172" s="242"/>
      <c r="Q172" s="242"/>
      <c r="R172" s="242"/>
      <c r="S172" s="242"/>
      <c r="T172" s="242"/>
      <c r="U172" s="242"/>
      <c r="V172" s="242"/>
      <c r="W172" s="242"/>
      <c r="X172" s="242"/>
      <c r="Y172" s="242"/>
      <c r="Z172" s="242"/>
      <c r="AA172" s="242"/>
      <c r="AB172" s="242"/>
      <c r="AC172" s="242"/>
      <c r="AD172" s="242"/>
      <c r="AE172" s="242"/>
      <c r="AF172" s="242"/>
      <c r="AG172" s="230">
        <f>'08 - JČ_Jednotný čas_01'!J34</f>
        <v>0</v>
      </c>
      <c r="AH172" s="231"/>
      <c r="AI172" s="231"/>
      <c r="AJ172" s="231"/>
      <c r="AK172" s="231"/>
      <c r="AL172" s="231"/>
      <c r="AM172" s="231"/>
      <c r="AN172" s="230">
        <f t="shared" si="4"/>
        <v>0</v>
      </c>
      <c r="AO172" s="231"/>
      <c r="AP172" s="231"/>
      <c r="AQ172" s="84" t="s">
        <v>93</v>
      </c>
      <c r="AR172" s="49"/>
      <c r="AS172" s="85">
        <v>0</v>
      </c>
      <c r="AT172" s="86">
        <f t="shared" si="5"/>
        <v>0</v>
      </c>
      <c r="AU172" s="87">
        <f>'08 - JČ_Jednotný čas_01'!P126</f>
        <v>0</v>
      </c>
      <c r="AV172" s="86">
        <f>'08 - JČ_Jednotný čas_01'!J37</f>
        <v>0</v>
      </c>
      <c r="AW172" s="86">
        <f>'08 - JČ_Jednotný čas_01'!J38</f>
        <v>0</v>
      </c>
      <c r="AX172" s="86">
        <f>'08 - JČ_Jednotný čas_01'!J39</f>
        <v>0</v>
      </c>
      <c r="AY172" s="86">
        <f>'08 - JČ_Jednotný čas_01'!J40</f>
        <v>0</v>
      </c>
      <c r="AZ172" s="86">
        <f>'08 - JČ_Jednotný čas_01'!F37</f>
        <v>0</v>
      </c>
      <c r="BA172" s="86">
        <f>'08 - JČ_Jednotný čas_01'!F38</f>
        <v>0</v>
      </c>
      <c r="BB172" s="86">
        <f>'08 - JČ_Jednotný čas_01'!F39</f>
        <v>0</v>
      </c>
      <c r="BC172" s="86">
        <f>'08 - JČ_Jednotný čas_01'!F40</f>
        <v>0</v>
      </c>
      <c r="BD172" s="88">
        <f>'08 - JČ_Jednotný čas_01'!F41</f>
        <v>0</v>
      </c>
      <c r="BT172" s="25" t="s">
        <v>137</v>
      </c>
      <c r="BV172" s="25" t="s">
        <v>84</v>
      </c>
      <c r="BW172" s="25" t="s">
        <v>260</v>
      </c>
      <c r="BX172" s="25" t="s">
        <v>252</v>
      </c>
      <c r="CL172" s="25" t="s">
        <v>1</v>
      </c>
    </row>
    <row r="173" spans="1:90" s="3" customFormat="1" ht="23.25" customHeight="1">
      <c r="A173" s="89" t="s">
        <v>95</v>
      </c>
      <c r="B173" s="49"/>
      <c r="C173" s="9"/>
      <c r="D173" s="9"/>
      <c r="E173" s="9"/>
      <c r="F173" s="9"/>
      <c r="G173" s="9"/>
      <c r="H173" s="9"/>
      <c r="I173" s="242" t="s">
        <v>177</v>
      </c>
      <c r="J173" s="242"/>
      <c r="K173" s="242"/>
      <c r="L173" s="242"/>
      <c r="M173" s="242"/>
      <c r="N173" s="9"/>
      <c r="O173" s="242" t="s">
        <v>178</v>
      </c>
      <c r="P173" s="242"/>
      <c r="Q173" s="242"/>
      <c r="R173" s="242"/>
      <c r="S173" s="242"/>
      <c r="T173" s="242"/>
      <c r="U173" s="242"/>
      <c r="V173" s="242"/>
      <c r="W173" s="242"/>
      <c r="X173" s="242"/>
      <c r="Y173" s="242"/>
      <c r="Z173" s="242"/>
      <c r="AA173" s="242"/>
      <c r="AB173" s="242"/>
      <c r="AC173" s="242"/>
      <c r="AD173" s="242"/>
      <c r="AE173" s="242"/>
      <c r="AF173" s="242"/>
      <c r="AG173" s="230">
        <f>'09 - KT_Kabelové trasy sl..._01'!J34</f>
        <v>0</v>
      </c>
      <c r="AH173" s="231"/>
      <c r="AI173" s="231"/>
      <c r="AJ173" s="231"/>
      <c r="AK173" s="231"/>
      <c r="AL173" s="231"/>
      <c r="AM173" s="231"/>
      <c r="AN173" s="230">
        <f t="shared" si="4"/>
        <v>0</v>
      </c>
      <c r="AO173" s="231"/>
      <c r="AP173" s="231"/>
      <c r="AQ173" s="84" t="s">
        <v>93</v>
      </c>
      <c r="AR173" s="49"/>
      <c r="AS173" s="85">
        <v>0</v>
      </c>
      <c r="AT173" s="86">
        <f t="shared" si="5"/>
        <v>0</v>
      </c>
      <c r="AU173" s="87">
        <f>'09 - KT_Kabelové trasy sl..._01'!P126</f>
        <v>0</v>
      </c>
      <c r="AV173" s="86">
        <f>'09 - KT_Kabelové trasy sl..._01'!J37</f>
        <v>0</v>
      </c>
      <c r="AW173" s="86">
        <f>'09 - KT_Kabelové trasy sl..._01'!J38</f>
        <v>0</v>
      </c>
      <c r="AX173" s="86">
        <f>'09 - KT_Kabelové trasy sl..._01'!J39</f>
        <v>0</v>
      </c>
      <c r="AY173" s="86">
        <f>'09 - KT_Kabelové trasy sl..._01'!J40</f>
        <v>0</v>
      </c>
      <c r="AZ173" s="86">
        <f>'09 - KT_Kabelové trasy sl..._01'!F37</f>
        <v>0</v>
      </c>
      <c r="BA173" s="86">
        <f>'09 - KT_Kabelové trasy sl..._01'!F38</f>
        <v>0</v>
      </c>
      <c r="BB173" s="86">
        <f>'09 - KT_Kabelové trasy sl..._01'!F39</f>
        <v>0</v>
      </c>
      <c r="BC173" s="86">
        <f>'09 - KT_Kabelové trasy sl..._01'!F40</f>
        <v>0</v>
      </c>
      <c r="BD173" s="88">
        <f>'09 - KT_Kabelové trasy sl..._01'!F41</f>
        <v>0</v>
      </c>
      <c r="BT173" s="25" t="s">
        <v>137</v>
      </c>
      <c r="BV173" s="25" t="s">
        <v>84</v>
      </c>
      <c r="BW173" s="25" t="s">
        <v>261</v>
      </c>
      <c r="BX173" s="25" t="s">
        <v>252</v>
      </c>
      <c r="CL173" s="25" t="s">
        <v>1</v>
      </c>
    </row>
    <row r="174" spans="1:90" s="3" customFormat="1" ht="16.5" customHeight="1">
      <c r="A174" s="89" t="s">
        <v>95</v>
      </c>
      <c r="B174" s="49"/>
      <c r="C174" s="9"/>
      <c r="D174" s="9"/>
      <c r="E174" s="9"/>
      <c r="F174" s="9"/>
      <c r="G174" s="9"/>
      <c r="H174" s="9"/>
      <c r="I174" s="242" t="s">
        <v>180</v>
      </c>
      <c r="J174" s="242"/>
      <c r="K174" s="242"/>
      <c r="L174" s="242"/>
      <c r="M174" s="242"/>
      <c r="N174" s="9"/>
      <c r="O174" s="242" t="s">
        <v>181</v>
      </c>
      <c r="P174" s="242"/>
      <c r="Q174" s="242"/>
      <c r="R174" s="242"/>
      <c r="S174" s="242"/>
      <c r="T174" s="242"/>
      <c r="U174" s="242"/>
      <c r="V174" s="242"/>
      <c r="W174" s="242"/>
      <c r="X174" s="242"/>
      <c r="Y174" s="242"/>
      <c r="Z174" s="242"/>
      <c r="AA174" s="242"/>
      <c r="AB174" s="242"/>
      <c r="AC174" s="242"/>
      <c r="AD174" s="242"/>
      <c r="AE174" s="242"/>
      <c r="AF174" s="242"/>
      <c r="AG174" s="230">
        <f>'10 - Ostatní náklady _01'!J34</f>
        <v>0</v>
      </c>
      <c r="AH174" s="231"/>
      <c r="AI174" s="231"/>
      <c r="AJ174" s="231"/>
      <c r="AK174" s="231"/>
      <c r="AL174" s="231"/>
      <c r="AM174" s="231"/>
      <c r="AN174" s="230">
        <f t="shared" si="4"/>
        <v>0</v>
      </c>
      <c r="AO174" s="231"/>
      <c r="AP174" s="231"/>
      <c r="AQ174" s="84" t="s">
        <v>93</v>
      </c>
      <c r="AR174" s="49"/>
      <c r="AS174" s="85">
        <v>0</v>
      </c>
      <c r="AT174" s="86">
        <f t="shared" si="5"/>
        <v>0</v>
      </c>
      <c r="AU174" s="87">
        <f>'10 - Ostatní náklady _01'!P125</f>
        <v>0</v>
      </c>
      <c r="AV174" s="86">
        <f>'10 - Ostatní náklady _01'!J37</f>
        <v>0</v>
      </c>
      <c r="AW174" s="86">
        <f>'10 - Ostatní náklady _01'!J38</f>
        <v>0</v>
      </c>
      <c r="AX174" s="86">
        <f>'10 - Ostatní náklady _01'!J39</f>
        <v>0</v>
      </c>
      <c r="AY174" s="86">
        <f>'10 - Ostatní náklady _01'!J40</f>
        <v>0</v>
      </c>
      <c r="AZ174" s="86">
        <f>'10 - Ostatní náklady _01'!F37</f>
        <v>0</v>
      </c>
      <c r="BA174" s="86">
        <f>'10 - Ostatní náklady _01'!F38</f>
        <v>0</v>
      </c>
      <c r="BB174" s="86">
        <f>'10 - Ostatní náklady _01'!F39</f>
        <v>0</v>
      </c>
      <c r="BC174" s="86">
        <f>'10 - Ostatní náklady _01'!F40</f>
        <v>0</v>
      </c>
      <c r="BD174" s="88">
        <f>'10 - Ostatní náklady _01'!F41</f>
        <v>0</v>
      </c>
      <c r="BT174" s="25" t="s">
        <v>137</v>
      </c>
      <c r="BV174" s="25" t="s">
        <v>84</v>
      </c>
      <c r="BW174" s="25" t="s">
        <v>262</v>
      </c>
      <c r="BX174" s="25" t="s">
        <v>252</v>
      </c>
      <c r="CL174" s="25" t="s">
        <v>19</v>
      </c>
    </row>
    <row r="175" spans="1:90" s="3" customFormat="1" ht="16.5" customHeight="1">
      <c r="A175" s="89" t="s">
        <v>95</v>
      </c>
      <c r="B175" s="49"/>
      <c r="C175" s="9"/>
      <c r="D175" s="9"/>
      <c r="E175" s="9"/>
      <c r="F175" s="9"/>
      <c r="G175" s="9"/>
      <c r="H175" s="242" t="s">
        <v>183</v>
      </c>
      <c r="I175" s="242"/>
      <c r="J175" s="242"/>
      <c r="K175" s="242"/>
      <c r="L175" s="242"/>
      <c r="M175" s="9"/>
      <c r="N175" s="242" t="s">
        <v>184</v>
      </c>
      <c r="O175" s="242"/>
      <c r="P175" s="242"/>
      <c r="Q175" s="242"/>
      <c r="R175" s="242"/>
      <c r="S175" s="242"/>
      <c r="T175" s="242"/>
      <c r="U175" s="242"/>
      <c r="V175" s="242"/>
      <c r="W175" s="242"/>
      <c r="X175" s="242"/>
      <c r="Y175" s="242"/>
      <c r="Z175" s="242"/>
      <c r="AA175" s="242"/>
      <c r="AB175" s="242"/>
      <c r="AC175" s="242"/>
      <c r="AD175" s="242"/>
      <c r="AE175" s="242"/>
      <c r="AF175" s="242"/>
      <c r="AG175" s="230">
        <f>'D.1.4.7 - Mediciální plyny_01'!J34</f>
        <v>0</v>
      </c>
      <c r="AH175" s="231"/>
      <c r="AI175" s="231"/>
      <c r="AJ175" s="231"/>
      <c r="AK175" s="231"/>
      <c r="AL175" s="231"/>
      <c r="AM175" s="231"/>
      <c r="AN175" s="230">
        <f t="shared" si="4"/>
        <v>0</v>
      </c>
      <c r="AO175" s="231"/>
      <c r="AP175" s="231"/>
      <c r="AQ175" s="84" t="s">
        <v>93</v>
      </c>
      <c r="AR175" s="49"/>
      <c r="AS175" s="85">
        <v>0</v>
      </c>
      <c r="AT175" s="86">
        <f t="shared" si="5"/>
        <v>0</v>
      </c>
      <c r="AU175" s="87">
        <f>'D.1.4.7 - Mediciální plyny_01'!P126</f>
        <v>0</v>
      </c>
      <c r="AV175" s="86">
        <f>'D.1.4.7 - Mediciální plyny_01'!J37</f>
        <v>0</v>
      </c>
      <c r="AW175" s="86">
        <f>'D.1.4.7 - Mediciální plyny_01'!J38</f>
        <v>0</v>
      </c>
      <c r="AX175" s="86">
        <f>'D.1.4.7 - Mediciální plyny_01'!J39</f>
        <v>0</v>
      </c>
      <c r="AY175" s="86">
        <f>'D.1.4.7 - Mediciální plyny_01'!J40</f>
        <v>0</v>
      </c>
      <c r="AZ175" s="86">
        <f>'D.1.4.7 - Mediciální plyny_01'!F37</f>
        <v>0</v>
      </c>
      <c r="BA175" s="86">
        <f>'D.1.4.7 - Mediciální plyny_01'!F38</f>
        <v>0</v>
      </c>
      <c r="BB175" s="86">
        <f>'D.1.4.7 - Mediciální plyny_01'!F39</f>
        <v>0</v>
      </c>
      <c r="BC175" s="86">
        <f>'D.1.4.7 - Mediciální plyny_01'!F40</f>
        <v>0</v>
      </c>
      <c r="BD175" s="88">
        <f>'D.1.4.7 - Mediciální plyny_01'!F41</f>
        <v>0</v>
      </c>
      <c r="BT175" s="25" t="s">
        <v>121</v>
      </c>
      <c r="BV175" s="25" t="s">
        <v>84</v>
      </c>
      <c r="BW175" s="25" t="s">
        <v>263</v>
      </c>
      <c r="BX175" s="25" t="s">
        <v>237</v>
      </c>
      <c r="CL175" s="25" t="s">
        <v>1</v>
      </c>
    </row>
    <row r="176" spans="1:90" s="3" customFormat="1" ht="16.5" customHeight="1">
      <c r="A176" s="89" t="s">
        <v>95</v>
      </c>
      <c r="B176" s="49"/>
      <c r="C176" s="9"/>
      <c r="D176" s="9"/>
      <c r="E176" s="9"/>
      <c r="F176" s="242" t="s">
        <v>189</v>
      </c>
      <c r="G176" s="242"/>
      <c r="H176" s="242"/>
      <c r="I176" s="242"/>
      <c r="J176" s="242"/>
      <c r="K176" s="9"/>
      <c r="L176" s="242" t="s">
        <v>190</v>
      </c>
      <c r="M176" s="242"/>
      <c r="N176" s="242"/>
      <c r="O176" s="242"/>
      <c r="P176" s="242"/>
      <c r="Q176" s="242"/>
      <c r="R176" s="242"/>
      <c r="S176" s="242"/>
      <c r="T176" s="242"/>
      <c r="U176" s="242"/>
      <c r="V176" s="242"/>
      <c r="W176" s="242"/>
      <c r="X176" s="242"/>
      <c r="Y176" s="242"/>
      <c r="Z176" s="242"/>
      <c r="AA176" s="242"/>
      <c r="AB176" s="242"/>
      <c r="AC176" s="242"/>
      <c r="AD176" s="242"/>
      <c r="AE176" s="242"/>
      <c r="AF176" s="242"/>
      <c r="AG176" s="230">
        <f>'SO 02 - Komunikace a zpev..._01'!J34</f>
        <v>0</v>
      </c>
      <c r="AH176" s="231"/>
      <c r="AI176" s="231"/>
      <c r="AJ176" s="231"/>
      <c r="AK176" s="231"/>
      <c r="AL176" s="231"/>
      <c r="AM176" s="231"/>
      <c r="AN176" s="230">
        <f t="shared" si="4"/>
        <v>0</v>
      </c>
      <c r="AO176" s="231"/>
      <c r="AP176" s="231"/>
      <c r="AQ176" s="84" t="s">
        <v>93</v>
      </c>
      <c r="AR176" s="49"/>
      <c r="AS176" s="85">
        <v>0</v>
      </c>
      <c r="AT176" s="86">
        <f t="shared" si="5"/>
        <v>0</v>
      </c>
      <c r="AU176" s="87">
        <f>'SO 02 - Komunikace a zpev..._01'!P132</f>
        <v>0</v>
      </c>
      <c r="AV176" s="86">
        <f>'SO 02 - Komunikace a zpev..._01'!J37</f>
        <v>0</v>
      </c>
      <c r="AW176" s="86">
        <f>'SO 02 - Komunikace a zpev..._01'!J38</f>
        <v>0</v>
      </c>
      <c r="AX176" s="86">
        <f>'SO 02 - Komunikace a zpev..._01'!J39</f>
        <v>0</v>
      </c>
      <c r="AY176" s="86">
        <f>'SO 02 - Komunikace a zpev..._01'!J40</f>
        <v>0</v>
      </c>
      <c r="AZ176" s="86">
        <f>'SO 02 - Komunikace a zpev..._01'!F37</f>
        <v>0</v>
      </c>
      <c r="BA176" s="86">
        <f>'SO 02 - Komunikace a zpev..._01'!F38</f>
        <v>0</v>
      </c>
      <c r="BB176" s="86">
        <f>'SO 02 - Komunikace a zpev..._01'!F39</f>
        <v>0</v>
      </c>
      <c r="BC176" s="86">
        <f>'SO 02 - Komunikace a zpev..._01'!F40</f>
        <v>0</v>
      </c>
      <c r="BD176" s="88">
        <f>'SO 02 - Komunikace a zpev..._01'!F41</f>
        <v>0</v>
      </c>
      <c r="BT176" s="25" t="s">
        <v>98</v>
      </c>
      <c r="BV176" s="25" t="s">
        <v>84</v>
      </c>
      <c r="BW176" s="25" t="s">
        <v>264</v>
      </c>
      <c r="BX176" s="25" t="s">
        <v>232</v>
      </c>
      <c r="CL176" s="25" t="s">
        <v>19</v>
      </c>
    </row>
    <row r="177" spans="1:91" s="3" customFormat="1" ht="16.5" customHeight="1">
      <c r="B177" s="49"/>
      <c r="C177" s="9"/>
      <c r="D177" s="9"/>
      <c r="E177" s="242" t="s">
        <v>265</v>
      </c>
      <c r="F177" s="242"/>
      <c r="G177" s="242"/>
      <c r="H177" s="242"/>
      <c r="I177" s="242"/>
      <c r="J177" s="9"/>
      <c r="K177" s="242" t="s">
        <v>266</v>
      </c>
      <c r="L177" s="242"/>
      <c r="M177" s="242"/>
      <c r="N177" s="242"/>
      <c r="O177" s="242"/>
      <c r="P177" s="242"/>
      <c r="Q177" s="242"/>
      <c r="R177" s="242"/>
      <c r="S177" s="242"/>
      <c r="T177" s="242"/>
      <c r="U177" s="242"/>
      <c r="V177" s="242"/>
      <c r="W177" s="242"/>
      <c r="X177" s="242"/>
      <c r="Y177" s="242"/>
      <c r="Z177" s="242"/>
      <c r="AA177" s="242"/>
      <c r="AB177" s="242"/>
      <c r="AC177" s="242"/>
      <c r="AD177" s="242"/>
      <c r="AE177" s="242"/>
      <c r="AF177" s="242"/>
      <c r="AG177" s="232">
        <f>ROUND(AG178,2)</f>
        <v>0</v>
      </c>
      <c r="AH177" s="231"/>
      <c r="AI177" s="231"/>
      <c r="AJ177" s="231"/>
      <c r="AK177" s="231"/>
      <c r="AL177" s="231"/>
      <c r="AM177" s="231"/>
      <c r="AN177" s="230">
        <f t="shared" si="4"/>
        <v>0</v>
      </c>
      <c r="AO177" s="231"/>
      <c r="AP177" s="231"/>
      <c r="AQ177" s="84" t="s">
        <v>93</v>
      </c>
      <c r="AR177" s="49"/>
      <c r="AS177" s="85">
        <f>ROUND(AS178,2)</f>
        <v>0</v>
      </c>
      <c r="AT177" s="86">
        <f t="shared" si="5"/>
        <v>0</v>
      </c>
      <c r="AU177" s="87">
        <f>ROUND(AU178,5)</f>
        <v>0</v>
      </c>
      <c r="AV177" s="86">
        <f>ROUND(AZ177*L29,2)</f>
        <v>0</v>
      </c>
      <c r="AW177" s="86">
        <f>ROUND(BA177*L30,2)</f>
        <v>0</v>
      </c>
      <c r="AX177" s="86">
        <f>ROUND(BB177*L29,2)</f>
        <v>0</v>
      </c>
      <c r="AY177" s="86">
        <f>ROUND(BC177*L30,2)</f>
        <v>0</v>
      </c>
      <c r="AZ177" s="86">
        <f>ROUND(AZ178,2)</f>
        <v>0</v>
      </c>
      <c r="BA177" s="86">
        <f>ROUND(BA178,2)</f>
        <v>0</v>
      </c>
      <c r="BB177" s="86">
        <f>ROUND(BB178,2)</f>
        <v>0</v>
      </c>
      <c r="BC177" s="86">
        <f>ROUND(BC178,2)</f>
        <v>0</v>
      </c>
      <c r="BD177" s="88">
        <f>ROUND(BD178,2)</f>
        <v>0</v>
      </c>
      <c r="BS177" s="25" t="s">
        <v>81</v>
      </c>
      <c r="BT177" s="25" t="s">
        <v>90</v>
      </c>
      <c r="BU177" s="25" t="s">
        <v>83</v>
      </c>
      <c r="BV177" s="25" t="s">
        <v>84</v>
      </c>
      <c r="BW177" s="25" t="s">
        <v>267</v>
      </c>
      <c r="BX177" s="25" t="s">
        <v>231</v>
      </c>
      <c r="CL177" s="25" t="s">
        <v>19</v>
      </c>
    </row>
    <row r="178" spans="1:91" s="3" customFormat="1" ht="16.5" customHeight="1">
      <c r="A178" s="89" t="s">
        <v>95</v>
      </c>
      <c r="B178" s="49"/>
      <c r="C178" s="9"/>
      <c r="D178" s="9"/>
      <c r="E178" s="9"/>
      <c r="F178" s="242" t="s">
        <v>268</v>
      </c>
      <c r="G178" s="242"/>
      <c r="H178" s="242"/>
      <c r="I178" s="242"/>
      <c r="J178" s="242"/>
      <c r="K178" s="9"/>
      <c r="L178" s="242" t="s">
        <v>269</v>
      </c>
      <c r="M178" s="242"/>
      <c r="N178" s="242"/>
      <c r="O178" s="242"/>
      <c r="P178" s="242"/>
      <c r="Q178" s="242"/>
      <c r="R178" s="242"/>
      <c r="S178" s="242"/>
      <c r="T178" s="242"/>
      <c r="U178" s="242"/>
      <c r="V178" s="242"/>
      <c r="W178" s="242"/>
      <c r="X178" s="242"/>
      <c r="Y178" s="242"/>
      <c r="Z178" s="242"/>
      <c r="AA178" s="242"/>
      <c r="AB178" s="242"/>
      <c r="AC178" s="242"/>
      <c r="AD178" s="242"/>
      <c r="AE178" s="242"/>
      <c r="AF178" s="242"/>
      <c r="AG178" s="230">
        <f>'D.2.1 - Zdravotnická tech...'!J34</f>
        <v>0</v>
      </c>
      <c r="AH178" s="231"/>
      <c r="AI178" s="231"/>
      <c r="AJ178" s="231"/>
      <c r="AK178" s="231"/>
      <c r="AL178" s="231"/>
      <c r="AM178" s="231"/>
      <c r="AN178" s="230">
        <f t="shared" si="4"/>
        <v>0</v>
      </c>
      <c r="AO178" s="231"/>
      <c r="AP178" s="231"/>
      <c r="AQ178" s="84" t="s">
        <v>93</v>
      </c>
      <c r="AR178" s="49"/>
      <c r="AS178" s="85">
        <v>0</v>
      </c>
      <c r="AT178" s="86">
        <f t="shared" si="5"/>
        <v>0</v>
      </c>
      <c r="AU178" s="87">
        <f>'D.2.1 - Zdravotnická tech...'!P125</f>
        <v>0</v>
      </c>
      <c r="AV178" s="86">
        <f>'D.2.1 - Zdravotnická tech...'!J37</f>
        <v>0</v>
      </c>
      <c r="AW178" s="86">
        <f>'D.2.1 - Zdravotnická tech...'!J38</f>
        <v>0</v>
      </c>
      <c r="AX178" s="86">
        <f>'D.2.1 - Zdravotnická tech...'!J39</f>
        <v>0</v>
      </c>
      <c r="AY178" s="86">
        <f>'D.2.1 - Zdravotnická tech...'!J40</f>
        <v>0</v>
      </c>
      <c r="AZ178" s="86">
        <f>'D.2.1 - Zdravotnická tech...'!F37</f>
        <v>0</v>
      </c>
      <c r="BA178" s="86">
        <f>'D.2.1 - Zdravotnická tech...'!F38</f>
        <v>0</v>
      </c>
      <c r="BB178" s="86">
        <f>'D.2.1 - Zdravotnická tech...'!F39</f>
        <v>0</v>
      </c>
      <c r="BC178" s="86">
        <f>'D.2.1 - Zdravotnická tech...'!F40</f>
        <v>0</v>
      </c>
      <c r="BD178" s="88">
        <f>'D.2.1 - Zdravotnická tech...'!F41</f>
        <v>0</v>
      </c>
      <c r="BT178" s="25" t="s">
        <v>98</v>
      </c>
      <c r="BV178" s="25" t="s">
        <v>84</v>
      </c>
      <c r="BW178" s="25" t="s">
        <v>270</v>
      </c>
      <c r="BX178" s="25" t="s">
        <v>267</v>
      </c>
      <c r="CL178" s="25" t="s">
        <v>1</v>
      </c>
    </row>
    <row r="179" spans="1:91" s="6" customFormat="1" ht="16.5" customHeight="1">
      <c r="A179" s="89" t="s">
        <v>95</v>
      </c>
      <c r="B179" s="75"/>
      <c r="C179" s="76"/>
      <c r="D179" s="241" t="s">
        <v>271</v>
      </c>
      <c r="E179" s="241"/>
      <c r="F179" s="241"/>
      <c r="G179" s="241"/>
      <c r="H179" s="241"/>
      <c r="I179" s="77"/>
      <c r="J179" s="241" t="s">
        <v>272</v>
      </c>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33">
        <f>'VON - Vedlejší a ostatní ...'!J30</f>
        <v>0</v>
      </c>
      <c r="AH179" s="234"/>
      <c r="AI179" s="234"/>
      <c r="AJ179" s="234"/>
      <c r="AK179" s="234"/>
      <c r="AL179" s="234"/>
      <c r="AM179" s="234"/>
      <c r="AN179" s="233">
        <f t="shared" si="4"/>
        <v>0</v>
      </c>
      <c r="AO179" s="234"/>
      <c r="AP179" s="234"/>
      <c r="AQ179" s="78" t="s">
        <v>88</v>
      </c>
      <c r="AR179" s="75"/>
      <c r="AS179" s="90">
        <v>0</v>
      </c>
      <c r="AT179" s="91">
        <f t="shared" si="5"/>
        <v>0</v>
      </c>
      <c r="AU179" s="92">
        <f>'VON - Vedlejší a ostatní ...'!P123</f>
        <v>0</v>
      </c>
      <c r="AV179" s="91">
        <f>'VON - Vedlejší a ostatní ...'!J33</f>
        <v>0</v>
      </c>
      <c r="AW179" s="91">
        <f>'VON - Vedlejší a ostatní ...'!J34</f>
        <v>0</v>
      </c>
      <c r="AX179" s="91">
        <f>'VON - Vedlejší a ostatní ...'!J35</f>
        <v>0</v>
      </c>
      <c r="AY179" s="91">
        <f>'VON - Vedlejší a ostatní ...'!J36</f>
        <v>0</v>
      </c>
      <c r="AZ179" s="91">
        <f>'VON - Vedlejší a ostatní ...'!F33</f>
        <v>0</v>
      </c>
      <c r="BA179" s="91">
        <f>'VON - Vedlejší a ostatní ...'!F34</f>
        <v>0</v>
      </c>
      <c r="BB179" s="91">
        <f>'VON - Vedlejší a ostatní ...'!F35</f>
        <v>0</v>
      </c>
      <c r="BC179" s="91">
        <f>'VON - Vedlejší a ostatní ...'!F36</f>
        <v>0</v>
      </c>
      <c r="BD179" s="93">
        <f>'VON - Vedlejší a ostatní ...'!F37</f>
        <v>0</v>
      </c>
      <c r="BT179" s="83" t="s">
        <v>86</v>
      </c>
      <c r="BV179" s="83" t="s">
        <v>84</v>
      </c>
      <c r="BW179" s="83" t="s">
        <v>273</v>
      </c>
      <c r="BX179" s="83" t="s">
        <v>5</v>
      </c>
      <c r="CL179" s="83" t="s">
        <v>19</v>
      </c>
      <c r="CM179" s="83" t="s">
        <v>90</v>
      </c>
    </row>
    <row r="180" spans="1:91" s="1" customFormat="1" ht="30" customHeight="1">
      <c r="B180" s="33"/>
      <c r="AR180" s="33"/>
    </row>
    <row r="181" spans="1:91" s="1" customFormat="1" ht="6.95" customHeight="1">
      <c r="B181" s="45"/>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33"/>
    </row>
  </sheetData>
  <sheetProtection algorithmName="SHA-512" hashValue="cG9OUZXQy4cCENsNUOwHlVjEKZOIraJgFdWKh2uAy9xeMgT6qwHr5ZiF0m+IBA+jHSQ54OOkjp/XDdveOuc/+A==" saltValue="pa/d1LJUecwEt5ocZirKzTcHe+4fxtZmSE1bxd0KuTUy45ffQzIhq4ZAc1Rl1JuA2i6R1GaqJlOXbQ08Q/x7SQ==" spinCount="100000" sheet="1" objects="1" scenarios="1" formatColumns="0" formatRows="0"/>
  <mergeCells count="378">
    <mergeCell ref="K177:AF177"/>
    <mergeCell ref="E177:I177"/>
    <mergeCell ref="F178:J178"/>
    <mergeCell ref="L178:AF178"/>
    <mergeCell ref="D179:H179"/>
    <mergeCell ref="J179:AF179"/>
    <mergeCell ref="I172:M172"/>
    <mergeCell ref="O172:AF172"/>
    <mergeCell ref="I173:M173"/>
    <mergeCell ref="O173:AF173"/>
    <mergeCell ref="I174:M174"/>
    <mergeCell ref="O174:AF174"/>
    <mergeCell ref="N175:AF175"/>
    <mergeCell ref="H175:L175"/>
    <mergeCell ref="L176:AF176"/>
    <mergeCell ref="F176:J176"/>
    <mergeCell ref="I167:M167"/>
    <mergeCell ref="O167:AF167"/>
    <mergeCell ref="I168:M168"/>
    <mergeCell ref="O168:AF168"/>
    <mergeCell ref="I169:M169"/>
    <mergeCell ref="O169:AF169"/>
    <mergeCell ref="I170:M170"/>
    <mergeCell ref="O170:AF170"/>
    <mergeCell ref="O171:AF171"/>
    <mergeCell ref="I171:M171"/>
    <mergeCell ref="O162:AF162"/>
    <mergeCell ref="I162:M162"/>
    <mergeCell ref="I163:M163"/>
    <mergeCell ref="O163:AF163"/>
    <mergeCell ref="H164:L164"/>
    <mergeCell ref="N164:AF164"/>
    <mergeCell ref="I165:M165"/>
    <mergeCell ref="O165:AF165"/>
    <mergeCell ref="I166:M166"/>
    <mergeCell ref="O166:AF166"/>
    <mergeCell ref="N157:AF157"/>
    <mergeCell ref="H157:L157"/>
    <mergeCell ref="N158:AF158"/>
    <mergeCell ref="H158:L158"/>
    <mergeCell ref="O159:AF159"/>
    <mergeCell ref="I159:M159"/>
    <mergeCell ref="O160:AF160"/>
    <mergeCell ref="I160:M160"/>
    <mergeCell ref="O161:AF161"/>
    <mergeCell ref="I161:M161"/>
    <mergeCell ref="M152:AF152"/>
    <mergeCell ref="G152:K152"/>
    <mergeCell ref="M153:AF153"/>
    <mergeCell ref="G153:K153"/>
    <mergeCell ref="N154:AF154"/>
    <mergeCell ref="H154:L154"/>
    <mergeCell ref="N155:AF155"/>
    <mergeCell ref="H155:L155"/>
    <mergeCell ref="N156:AF156"/>
    <mergeCell ref="H156:L156"/>
    <mergeCell ref="F147:J147"/>
    <mergeCell ref="L147:AF147"/>
    <mergeCell ref="D148:H148"/>
    <mergeCell ref="J148:AF148"/>
    <mergeCell ref="E149:I149"/>
    <mergeCell ref="K149:AF149"/>
    <mergeCell ref="F150:J150"/>
    <mergeCell ref="L150:AF150"/>
    <mergeCell ref="F151:J151"/>
    <mergeCell ref="L151:AF151"/>
    <mergeCell ref="F142:J142"/>
    <mergeCell ref="L142:AF142"/>
    <mergeCell ref="F143:J143"/>
    <mergeCell ref="L143:AF143"/>
    <mergeCell ref="F144:J144"/>
    <mergeCell ref="L144:AF144"/>
    <mergeCell ref="G145:K145"/>
    <mergeCell ref="M145:AF145"/>
    <mergeCell ref="M146:AF146"/>
    <mergeCell ref="G146:K146"/>
    <mergeCell ref="L137:AF137"/>
    <mergeCell ref="F137:J137"/>
    <mergeCell ref="G138:K138"/>
    <mergeCell ref="M138:AF138"/>
    <mergeCell ref="M139:AF139"/>
    <mergeCell ref="G139:K139"/>
    <mergeCell ref="F140:J140"/>
    <mergeCell ref="L140:AF140"/>
    <mergeCell ref="L141:AF141"/>
    <mergeCell ref="F141:J141"/>
    <mergeCell ref="L132:AF132"/>
    <mergeCell ref="F132:J132"/>
    <mergeCell ref="G133:K133"/>
    <mergeCell ref="M133:AF133"/>
    <mergeCell ref="M134:AF134"/>
    <mergeCell ref="G134:K134"/>
    <mergeCell ref="M135:AF135"/>
    <mergeCell ref="G135:K135"/>
    <mergeCell ref="M136:AF136"/>
    <mergeCell ref="G136:K136"/>
    <mergeCell ref="N127:AF127"/>
    <mergeCell ref="H127:L127"/>
    <mergeCell ref="N128:AF128"/>
    <mergeCell ref="H128:L128"/>
    <mergeCell ref="F129:J129"/>
    <mergeCell ref="L129:AF129"/>
    <mergeCell ref="E130:I130"/>
    <mergeCell ref="K130:AF130"/>
    <mergeCell ref="L131:AF131"/>
    <mergeCell ref="F131:J131"/>
    <mergeCell ref="O122:AF122"/>
    <mergeCell ref="I122:M122"/>
    <mergeCell ref="I123:M123"/>
    <mergeCell ref="O123:AF123"/>
    <mergeCell ref="O124:AF124"/>
    <mergeCell ref="I124:M124"/>
    <mergeCell ref="O125:AF125"/>
    <mergeCell ref="I125:M125"/>
    <mergeCell ref="I126:M126"/>
    <mergeCell ref="O126:AF126"/>
    <mergeCell ref="O117:AF117"/>
    <mergeCell ref="I117:M117"/>
    <mergeCell ref="O118:AF118"/>
    <mergeCell ref="I118:M118"/>
    <mergeCell ref="O119:AF119"/>
    <mergeCell ref="I119:M119"/>
    <mergeCell ref="O120:AF120"/>
    <mergeCell ref="I120:M120"/>
    <mergeCell ref="I121:M121"/>
    <mergeCell ref="O121:AF121"/>
    <mergeCell ref="O112:AF112"/>
    <mergeCell ref="I112:M112"/>
    <mergeCell ref="O113:AF113"/>
    <mergeCell ref="I113:M113"/>
    <mergeCell ref="O114:AF114"/>
    <mergeCell ref="I114:M114"/>
    <mergeCell ref="I115:M115"/>
    <mergeCell ref="O115:AF115"/>
    <mergeCell ref="H116:L116"/>
    <mergeCell ref="N116:AF116"/>
    <mergeCell ref="H107:L107"/>
    <mergeCell ref="N107:AF107"/>
    <mergeCell ref="N108:AF108"/>
    <mergeCell ref="H108:L108"/>
    <mergeCell ref="I109:M109"/>
    <mergeCell ref="O109:AF109"/>
    <mergeCell ref="O110:AF110"/>
    <mergeCell ref="I110:M110"/>
    <mergeCell ref="O111:AF111"/>
    <mergeCell ref="I111:M111"/>
    <mergeCell ref="AG100:AM100"/>
    <mergeCell ref="AN100:AP100"/>
    <mergeCell ref="AG94:AM94"/>
    <mergeCell ref="AN94:AP94"/>
    <mergeCell ref="N104:AF104"/>
    <mergeCell ref="H104:L104"/>
    <mergeCell ref="H105:L105"/>
    <mergeCell ref="N105:AF105"/>
    <mergeCell ref="N106:AF106"/>
    <mergeCell ref="H106:L106"/>
    <mergeCell ref="AN179:AP179"/>
    <mergeCell ref="AG179:AM179"/>
    <mergeCell ref="L85:AJ85"/>
    <mergeCell ref="C92:G92"/>
    <mergeCell ref="I92:AF92"/>
    <mergeCell ref="D95:H95"/>
    <mergeCell ref="J95:AF95"/>
    <mergeCell ref="E96:I96"/>
    <mergeCell ref="K96:AF96"/>
    <mergeCell ref="L97:AF97"/>
    <mergeCell ref="F97:J97"/>
    <mergeCell ref="F98:J98"/>
    <mergeCell ref="L98:AF98"/>
    <mergeCell ref="L99:AF99"/>
    <mergeCell ref="F99:J99"/>
    <mergeCell ref="G100:K100"/>
    <mergeCell ref="M100:AF100"/>
    <mergeCell ref="G101:K101"/>
    <mergeCell ref="M101:AF101"/>
    <mergeCell ref="G102:K102"/>
    <mergeCell ref="M102:AF102"/>
    <mergeCell ref="G103:K103"/>
    <mergeCell ref="M103:AF103"/>
    <mergeCell ref="AM87:AN87"/>
    <mergeCell ref="AN174:AP174"/>
    <mergeCell ref="AG174:AM174"/>
    <mergeCell ref="AG175:AM175"/>
    <mergeCell ref="AN175:AP175"/>
    <mergeCell ref="AN176:AP176"/>
    <mergeCell ref="AG176:AM176"/>
    <mergeCell ref="AN177:AP177"/>
    <mergeCell ref="AG177:AM177"/>
    <mergeCell ref="AN178:AP178"/>
    <mergeCell ref="AG178:AM178"/>
    <mergeCell ref="AN169:AP169"/>
    <mergeCell ref="AG169:AM169"/>
    <mergeCell ref="AN170:AP170"/>
    <mergeCell ref="AG170:AM170"/>
    <mergeCell ref="AN171:AP171"/>
    <mergeCell ref="AG171:AM171"/>
    <mergeCell ref="AG172:AM172"/>
    <mergeCell ref="AN172:AP172"/>
    <mergeCell ref="AN173:AP173"/>
    <mergeCell ref="AG173:AM173"/>
    <mergeCell ref="AN164:AP164"/>
    <mergeCell ref="AG164:AM164"/>
    <mergeCell ref="AN165:AP165"/>
    <mergeCell ref="AG165:AM165"/>
    <mergeCell ref="AN166:AP166"/>
    <mergeCell ref="AG166:AM166"/>
    <mergeCell ref="AG167:AM167"/>
    <mergeCell ref="AN167:AP167"/>
    <mergeCell ref="AG168:AM168"/>
    <mergeCell ref="AN168:AP168"/>
    <mergeCell ref="AN159:AP159"/>
    <mergeCell ref="AG159:AM159"/>
    <mergeCell ref="AG160:AM160"/>
    <mergeCell ref="AN160:AP160"/>
    <mergeCell ref="AG161:AM161"/>
    <mergeCell ref="AN161:AP161"/>
    <mergeCell ref="AG162:AM162"/>
    <mergeCell ref="AN162:AP162"/>
    <mergeCell ref="AG163:AM163"/>
    <mergeCell ref="AN163:AP163"/>
    <mergeCell ref="AG154:AM154"/>
    <mergeCell ref="AN154:AP154"/>
    <mergeCell ref="AN155:AP155"/>
    <mergeCell ref="AG155:AM155"/>
    <mergeCell ref="AN156:AP156"/>
    <mergeCell ref="AG156:AM156"/>
    <mergeCell ref="AN157:AP157"/>
    <mergeCell ref="AG157:AM157"/>
    <mergeCell ref="AN158:AP158"/>
    <mergeCell ref="AG158:AM158"/>
    <mergeCell ref="AG149:AM149"/>
    <mergeCell ref="AN149:AP149"/>
    <mergeCell ref="AG150:AM150"/>
    <mergeCell ref="AN150:AP150"/>
    <mergeCell ref="AG151:AM151"/>
    <mergeCell ref="AN151:AP151"/>
    <mergeCell ref="AG152:AM152"/>
    <mergeCell ref="AN152:AP152"/>
    <mergeCell ref="AN153:AP153"/>
    <mergeCell ref="AG153:AM153"/>
    <mergeCell ref="AG144:AM144"/>
    <mergeCell ref="AN144:AP144"/>
    <mergeCell ref="AG145:AM145"/>
    <mergeCell ref="AN145:AP145"/>
    <mergeCell ref="AN146:AP146"/>
    <mergeCell ref="AG146:AM146"/>
    <mergeCell ref="AN147:AP147"/>
    <mergeCell ref="AG147:AM147"/>
    <mergeCell ref="AN148:AP148"/>
    <mergeCell ref="AG148:AM148"/>
    <mergeCell ref="AN139:AP139"/>
    <mergeCell ref="AG139:AM139"/>
    <mergeCell ref="AN140:AP140"/>
    <mergeCell ref="AG140:AM140"/>
    <mergeCell ref="AG141:AM141"/>
    <mergeCell ref="AN141:AP141"/>
    <mergeCell ref="AG142:AM142"/>
    <mergeCell ref="AN142:AP142"/>
    <mergeCell ref="AG143:AM143"/>
    <mergeCell ref="AN143:AP143"/>
    <mergeCell ref="AN134:AP134"/>
    <mergeCell ref="AG134:AM134"/>
    <mergeCell ref="AN135:AP135"/>
    <mergeCell ref="AG135:AM135"/>
    <mergeCell ref="AN136:AP136"/>
    <mergeCell ref="AG136:AM136"/>
    <mergeCell ref="AG137:AM137"/>
    <mergeCell ref="AN137:AP137"/>
    <mergeCell ref="AG138:AM138"/>
    <mergeCell ref="AN138:AP138"/>
    <mergeCell ref="AN129:AP129"/>
    <mergeCell ref="AG129:AM129"/>
    <mergeCell ref="AG130:AM130"/>
    <mergeCell ref="AN130:AP130"/>
    <mergeCell ref="AG131:AM131"/>
    <mergeCell ref="AN131:AP131"/>
    <mergeCell ref="AN132:AP132"/>
    <mergeCell ref="AG132:AM132"/>
    <mergeCell ref="AN133:AP133"/>
    <mergeCell ref="AG133:AM133"/>
    <mergeCell ref="AN124:AP124"/>
    <mergeCell ref="AG124:AM124"/>
    <mergeCell ref="AN125:AP125"/>
    <mergeCell ref="AG125:AM125"/>
    <mergeCell ref="AN126:AP126"/>
    <mergeCell ref="AG126:AM126"/>
    <mergeCell ref="AN127:AP127"/>
    <mergeCell ref="AG127:AM127"/>
    <mergeCell ref="AN128:AP128"/>
    <mergeCell ref="AG128:AM128"/>
    <mergeCell ref="AN119:AP119"/>
    <mergeCell ref="AG119:AM119"/>
    <mergeCell ref="AN120:AP120"/>
    <mergeCell ref="AG120:AM120"/>
    <mergeCell ref="AG121:AM121"/>
    <mergeCell ref="AN121:AP121"/>
    <mergeCell ref="AN122:AP122"/>
    <mergeCell ref="AG122:AM122"/>
    <mergeCell ref="AN123:AP123"/>
    <mergeCell ref="AG123:AM123"/>
    <mergeCell ref="AG114:AM114"/>
    <mergeCell ref="AN114:AP114"/>
    <mergeCell ref="AG115:AM115"/>
    <mergeCell ref="AN115:AP115"/>
    <mergeCell ref="AG116:AM116"/>
    <mergeCell ref="AN116:AP116"/>
    <mergeCell ref="AN117:AP117"/>
    <mergeCell ref="AG117:AM117"/>
    <mergeCell ref="AG118:AM118"/>
    <mergeCell ref="AN118:AP118"/>
    <mergeCell ref="AN109:AP109"/>
    <mergeCell ref="AG109:AM109"/>
    <mergeCell ref="AN110:AP110"/>
    <mergeCell ref="AG110:AM110"/>
    <mergeCell ref="AN111:AP111"/>
    <mergeCell ref="AG111:AM111"/>
    <mergeCell ref="AG112:AM112"/>
    <mergeCell ref="AN112:AP112"/>
    <mergeCell ref="AN113:AP113"/>
    <mergeCell ref="AG113:AM113"/>
    <mergeCell ref="AN104:AP104"/>
    <mergeCell ref="AG104:AM104"/>
    <mergeCell ref="AN105:AP105"/>
    <mergeCell ref="AG105:AM105"/>
    <mergeCell ref="AN106:AP106"/>
    <mergeCell ref="AG106:AM106"/>
    <mergeCell ref="AN107:AP107"/>
    <mergeCell ref="AG107:AM107"/>
    <mergeCell ref="AN108:AP108"/>
    <mergeCell ref="AG108:AM108"/>
    <mergeCell ref="AK35:AO35"/>
    <mergeCell ref="X35:AB35"/>
    <mergeCell ref="AR2:BE2"/>
    <mergeCell ref="AG101:AM101"/>
    <mergeCell ref="AN101:AP101"/>
    <mergeCell ref="AN102:AP102"/>
    <mergeCell ref="AG102:AM102"/>
    <mergeCell ref="AN103:AP103"/>
    <mergeCell ref="AG103:AM103"/>
    <mergeCell ref="AM89:AP89"/>
    <mergeCell ref="AS89:AT91"/>
    <mergeCell ref="AM90:AP90"/>
    <mergeCell ref="AG92:AM92"/>
    <mergeCell ref="AN92:AP92"/>
    <mergeCell ref="AN95:AP95"/>
    <mergeCell ref="AG95:AM95"/>
    <mergeCell ref="AG96:AM96"/>
    <mergeCell ref="AN96:AP96"/>
    <mergeCell ref="AG97:AM97"/>
    <mergeCell ref="AN97:AP97"/>
    <mergeCell ref="AG98:AM98"/>
    <mergeCell ref="AN98:AP98"/>
    <mergeCell ref="AG99:AM99"/>
    <mergeCell ref="AN99:AP99"/>
    <mergeCell ref="BE5:BE34"/>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s>
  <hyperlinks>
    <hyperlink ref="A97" location="'SO 001 - Příprava území'!C2" display="/" xr:uid="{00000000-0004-0000-0000-000000000000}"/>
    <hyperlink ref="A98" location="'SO-002 - Kácení dřevin a ...'!C2" display="/" xr:uid="{00000000-0004-0000-0000-000001000000}"/>
    <hyperlink ref="A100" location="'D.1.1 - Architektonicko-s...'!C2" display="/" xr:uid="{00000000-0004-0000-0000-000002000000}"/>
    <hyperlink ref="A101" location="'D.1.2 - Stavebně-konstruk...'!C2" display="/" xr:uid="{00000000-0004-0000-0000-000003000000}"/>
    <hyperlink ref="A102" location="'D.1.3 - Požárně bezpečnos...'!C2" display="/" xr:uid="{00000000-0004-0000-0000-000004000000}"/>
    <hyperlink ref="A104" location="'D.1.4.1 - Zdravotně techn...'!C2" display="/" xr:uid="{00000000-0004-0000-0000-000005000000}"/>
    <hyperlink ref="A105" location="'D.1.4.2 - Vzduchotechnika '!C2" display="/" xr:uid="{00000000-0004-0000-0000-000006000000}"/>
    <hyperlink ref="A106" location="'D.1.4.3 - Vytápění'!C2" display="/" xr:uid="{00000000-0004-0000-0000-000007000000}"/>
    <hyperlink ref="A107" location="'D.1.4.4 - Měření a regulace '!C2" display="/" xr:uid="{00000000-0004-0000-0000-000008000000}"/>
    <hyperlink ref="A109" location="'01 - LPS - Uzemnění, hrom...'!C2" display="/" xr:uid="{00000000-0004-0000-0000-000009000000}"/>
    <hyperlink ref="A110" location="'02 - KT - Kabelové trasy'!C2" display="/" xr:uid="{00000000-0004-0000-0000-00000A000000}"/>
    <hyperlink ref="A111" location="'03 - SP - Silnoproudé ins...'!C2" display="/" xr:uid="{00000000-0004-0000-0000-00000B000000}"/>
    <hyperlink ref="A112" location="'04 - SV - Svítidla'!C2" display="/" xr:uid="{00000000-0004-0000-0000-00000C000000}"/>
    <hyperlink ref="A113" location="'05 - Rozvaděč RH'!C2" display="/" xr:uid="{00000000-0004-0000-0000-00000D000000}"/>
    <hyperlink ref="A114" location="'06 - Rozvaděč RMS01'!C2" display="/" xr:uid="{00000000-0004-0000-0000-00000E000000}"/>
    <hyperlink ref="A115" location="'07 - Rozvaděč RMS03'!C2" display="/" xr:uid="{00000000-0004-0000-0000-00000F000000}"/>
    <hyperlink ref="A117" location="'01 - EPS_Elektrická požár...'!C2" display="/" xr:uid="{00000000-0004-0000-0000-000010000000}"/>
    <hyperlink ref="A118" location="'02 - NZS_Nouzový zvukový ...'!C2" display="/" xr:uid="{00000000-0004-0000-0000-000011000000}"/>
    <hyperlink ref="A119" location="'03 - CCTV_Kamerový systém'!C2" display="/" xr:uid="{00000000-0004-0000-0000-000012000000}"/>
    <hyperlink ref="A120" location="'04 - PZTS_Poplachový zabe...'!C2" display="/" xr:uid="{00000000-0004-0000-0000-000013000000}"/>
    <hyperlink ref="A121" location="'05 - EKV+VDT_Elektronická...'!C2" display="/" xr:uid="{00000000-0004-0000-0000-000014000000}"/>
    <hyperlink ref="A122" location="'06 - SK_Strukturovaná kab...'!C2" display="/" xr:uid="{00000000-0004-0000-0000-000015000000}"/>
    <hyperlink ref="A123" location="'07 - STA_Společná televiz...'!C2" display="/" xr:uid="{00000000-0004-0000-0000-000016000000}"/>
    <hyperlink ref="A124" location="'08 - JČ_Jednotný čas'!C2" display="/" xr:uid="{00000000-0004-0000-0000-000017000000}"/>
    <hyperlink ref="A125" location="'09 - KT_Kabelové trasy sl...'!C2" display="/" xr:uid="{00000000-0004-0000-0000-000018000000}"/>
    <hyperlink ref="A126" location="'10 - Ostatní náklady '!C2" display="/" xr:uid="{00000000-0004-0000-0000-000019000000}"/>
    <hyperlink ref="A127" location="'D.1.4.7 - Mediciální plyny'!C2" display="/" xr:uid="{00000000-0004-0000-0000-00001A000000}"/>
    <hyperlink ref="A128" location="'D.1.4.8 - Vnitřní plynoin...'!C2" display="/" xr:uid="{00000000-0004-0000-0000-00001B000000}"/>
    <hyperlink ref="A129" location="'SO 02 - Komunikace a zpev...'!C2" display="/" xr:uid="{00000000-0004-0000-0000-00001C000000}"/>
    <hyperlink ref="A131" location="'IO 001 - Přeložka plynovo...'!C2" display="/" xr:uid="{00000000-0004-0000-0000-00001D000000}"/>
    <hyperlink ref="A133" location="'01 - KT - Kabelové trasy'!C2" display="/" xr:uid="{00000000-0004-0000-0000-00001E000000}"/>
    <hyperlink ref="A134" location="'02 - LPS - Uzemnění, hrom...'!C2" display="/" xr:uid="{00000000-0004-0000-0000-00001F000000}"/>
    <hyperlink ref="A135" location="'03 - SV - Svítidla'!C2" display="/" xr:uid="{00000000-0004-0000-0000-000020000000}"/>
    <hyperlink ref="A136" location="'04 - Ostatní náklady '!C2" display="/" xr:uid="{00000000-0004-0000-0000-000021000000}"/>
    <hyperlink ref="A138" location="'01 - KT - Kabelové trasy_01'!C2" display="/" xr:uid="{00000000-0004-0000-0000-000022000000}"/>
    <hyperlink ref="A139" location="'02 - Ostatní náklady '!C2" display="/" xr:uid="{00000000-0004-0000-0000-000023000000}"/>
    <hyperlink ref="A140" location="'IO 01 - Prodloužení dešťo...'!C2" display="/" xr:uid="{00000000-0004-0000-0000-000024000000}"/>
    <hyperlink ref="A141" location="'IO 02 - Prodloužení areál...'!C2" display="/" xr:uid="{00000000-0004-0000-0000-000025000000}"/>
    <hyperlink ref="A142" location="'IO 03 - Přípojka vodovodu'!C2" display="/" xr:uid="{00000000-0004-0000-0000-000026000000}"/>
    <hyperlink ref="A143" location="'IO 04 - Přeložení areálov...'!C2" display="/" xr:uid="{00000000-0004-0000-0000-000027000000}"/>
    <hyperlink ref="A145" location="'01 - KT - Kabelové trasy_02'!C2" display="/" xr:uid="{00000000-0004-0000-0000-000028000000}"/>
    <hyperlink ref="A146" location="'02 - Ostatní náklady _01'!C2" display="/" xr:uid="{00000000-0004-0000-0000-000029000000}"/>
    <hyperlink ref="A147" location="'IO 06 - Areálový vodovod'!C2" display="/" xr:uid="{00000000-0004-0000-0000-00002A000000}"/>
    <hyperlink ref="A150" location="'SO 001_2 - Příprava území'!C2" display="/" xr:uid="{00000000-0004-0000-0000-00002B000000}"/>
    <hyperlink ref="A152" location="'D.1.1 - Architektonicko-s..._01'!C2" display="/" xr:uid="{00000000-0004-0000-0000-00002C000000}"/>
    <hyperlink ref="A154" location="'D.1.4.2 - Vzduchotechnika _01'!C2" display="/" xr:uid="{00000000-0004-0000-0000-00002D000000}"/>
    <hyperlink ref="A155" location="'D.1.4.1 - Zdravotně techn..._01'!C2" display="/" xr:uid="{00000000-0004-0000-0000-00002E000000}"/>
    <hyperlink ref="A156" location="'D.1.4.3 - Vytápění_01'!C2" display="/" xr:uid="{00000000-0004-0000-0000-00002F000000}"/>
    <hyperlink ref="A157" location="'D.1.4.4 - Měření a regulace'!C2" display="/" xr:uid="{00000000-0004-0000-0000-000030000000}"/>
    <hyperlink ref="A159" location="'01 - KT - Kabelové trasy_03'!C2" display="/" xr:uid="{00000000-0004-0000-0000-000031000000}"/>
    <hyperlink ref="A160" location="'02 - SP - Silnoproudé ins...'!C2" display="/" xr:uid="{00000000-0004-0000-0000-000032000000}"/>
    <hyperlink ref="A161" location="'03 - SV - Svítidla_01'!C2" display="/" xr:uid="{00000000-0004-0000-0000-000033000000}"/>
    <hyperlink ref="A162" location="'04 - Rozvaděč RMS02'!C2" display="/" xr:uid="{00000000-0004-0000-0000-000034000000}"/>
    <hyperlink ref="A163" location="'05 - Rozvaděč RMS21'!C2" display="/" xr:uid="{00000000-0004-0000-0000-000035000000}"/>
    <hyperlink ref="A165" location="'01 - EPS_Elektrická požár..._01'!C2" display="/" xr:uid="{00000000-0004-0000-0000-000036000000}"/>
    <hyperlink ref="A166" location="'02 - NZS_Nouzový zvukový ..._01'!C2" display="/" xr:uid="{00000000-0004-0000-0000-000037000000}"/>
    <hyperlink ref="A167" location="'03 - CCTV_Kamerový systém_01'!C2" display="/" xr:uid="{00000000-0004-0000-0000-000038000000}"/>
    <hyperlink ref="A168" location="'04 - PZTS_Poplachový zabe..._01'!C2" display="/" xr:uid="{00000000-0004-0000-0000-000039000000}"/>
    <hyperlink ref="A169" location="'05 - EKV+VDT_Elektronická..._01'!C2" display="/" xr:uid="{00000000-0004-0000-0000-00003A000000}"/>
    <hyperlink ref="A170" location="'06 - SK_Strukturovaná kab..._01'!C2" display="/" xr:uid="{00000000-0004-0000-0000-00003B000000}"/>
    <hyperlink ref="A171" location="'07 - STA_Společná televiz..._01'!C2" display="/" xr:uid="{00000000-0004-0000-0000-00003C000000}"/>
    <hyperlink ref="A172" location="'08 - JČ_Jednotný čas_01'!C2" display="/" xr:uid="{00000000-0004-0000-0000-00003D000000}"/>
    <hyperlink ref="A173" location="'09 - KT_Kabelové trasy sl..._01'!C2" display="/" xr:uid="{00000000-0004-0000-0000-00003E000000}"/>
    <hyperlink ref="A174" location="'10 - Ostatní náklady _01'!C2" display="/" xr:uid="{00000000-0004-0000-0000-00003F000000}"/>
    <hyperlink ref="A175" location="'D.1.4.7 - Mediciální plyny_01'!C2" display="/" xr:uid="{00000000-0004-0000-0000-000040000000}"/>
    <hyperlink ref="A176" location="'SO 02 - Komunikace a zpev..._01'!C2" display="/" xr:uid="{00000000-0004-0000-0000-000041000000}"/>
    <hyperlink ref="A178" location="'D.2.1 - Zdravotnická tech...'!C2" display="/" xr:uid="{00000000-0004-0000-0000-000042000000}"/>
    <hyperlink ref="A179" location="'VON - Vedlejší a ostatní ...'!C2" display="/" xr:uid="{00000000-0004-0000-0000-00004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5"/>
      <c r="M2" s="215"/>
      <c r="N2" s="215"/>
      <c r="O2" s="215"/>
      <c r="P2" s="215"/>
      <c r="Q2" s="215"/>
      <c r="R2" s="215"/>
      <c r="S2" s="215"/>
      <c r="T2" s="215"/>
      <c r="U2" s="215"/>
      <c r="V2" s="215"/>
      <c r="AT2" s="17" t="s">
        <v>99</v>
      </c>
      <c r="AZ2" s="94" t="s">
        <v>274</v>
      </c>
      <c r="BA2" s="94" t="s">
        <v>1</v>
      </c>
      <c r="BB2" s="94" t="s">
        <v>1</v>
      </c>
      <c r="BC2" s="94" t="s">
        <v>275</v>
      </c>
      <c r="BD2" s="94" t="s">
        <v>90</v>
      </c>
    </row>
    <row r="3" spans="2:56" ht="6.95" customHeight="1">
      <c r="B3" s="18"/>
      <c r="C3" s="19"/>
      <c r="D3" s="19"/>
      <c r="E3" s="19"/>
      <c r="F3" s="19"/>
      <c r="G3" s="19"/>
      <c r="H3" s="19"/>
      <c r="I3" s="19"/>
      <c r="J3" s="19"/>
      <c r="K3" s="19"/>
      <c r="L3" s="20"/>
      <c r="AT3" s="17" t="s">
        <v>90</v>
      </c>
    </row>
    <row r="4" spans="2:56" ht="24.95" customHeight="1">
      <c r="B4" s="20"/>
      <c r="D4" s="21" t="s">
        <v>276</v>
      </c>
      <c r="L4" s="20"/>
      <c r="M4" s="95" t="s">
        <v>10</v>
      </c>
      <c r="AT4" s="17" t="s">
        <v>4</v>
      </c>
    </row>
    <row r="5" spans="2:56" ht="6.95" customHeight="1">
      <c r="B5" s="20"/>
      <c r="L5" s="20"/>
    </row>
    <row r="6" spans="2:56" ht="12" customHeight="1">
      <c r="B6" s="20"/>
      <c r="D6" s="27" t="s">
        <v>16</v>
      </c>
      <c r="L6" s="20"/>
    </row>
    <row r="7" spans="2:56" ht="16.5" customHeight="1">
      <c r="B7" s="20"/>
      <c r="E7" s="254" t="str">
        <f>'Rekapitulace stavby'!K6</f>
        <v>HODONÍN NEMOCNICE – VÝSTAVBA PAVILONU MAGNETICKÉ REZONANCE</v>
      </c>
      <c r="F7" s="255"/>
      <c r="G7" s="255"/>
      <c r="H7" s="255"/>
      <c r="L7" s="20"/>
    </row>
    <row r="8" spans="2:56" ht="12.75">
      <c r="B8" s="20"/>
      <c r="D8" s="27" t="s">
        <v>277</v>
      </c>
      <c r="L8" s="20"/>
    </row>
    <row r="9" spans="2:56" ht="16.5" customHeight="1">
      <c r="B9" s="20"/>
      <c r="E9" s="254" t="s">
        <v>278</v>
      </c>
      <c r="F9" s="215"/>
      <c r="G9" s="215"/>
      <c r="H9" s="215"/>
      <c r="L9" s="20"/>
    </row>
    <row r="10" spans="2:56" ht="12" customHeight="1">
      <c r="B10" s="20"/>
      <c r="D10" s="27" t="s">
        <v>279</v>
      </c>
      <c r="L10" s="20"/>
    </row>
    <row r="11" spans="2:56" s="1" customFormat="1" ht="16.5" customHeight="1">
      <c r="B11" s="33"/>
      <c r="E11" s="249" t="s">
        <v>280</v>
      </c>
      <c r="F11" s="256"/>
      <c r="G11" s="256"/>
      <c r="H11" s="256"/>
      <c r="L11" s="33"/>
    </row>
    <row r="12" spans="2:56" s="1" customFormat="1" ht="12" customHeight="1">
      <c r="B12" s="33"/>
      <c r="D12" s="27" t="s">
        <v>281</v>
      </c>
      <c r="L12" s="33"/>
    </row>
    <row r="13" spans="2:56" s="1" customFormat="1" ht="16.5" customHeight="1">
      <c r="B13" s="33"/>
      <c r="E13" s="236" t="s">
        <v>282</v>
      </c>
      <c r="F13" s="256"/>
      <c r="G13" s="256"/>
      <c r="H13" s="256"/>
      <c r="L13" s="33"/>
    </row>
    <row r="14" spans="2:56" s="1" customFormat="1" ht="11.25">
      <c r="B14" s="33"/>
      <c r="L14" s="33"/>
    </row>
    <row r="15" spans="2:56" s="1" customFormat="1" ht="12" customHeight="1">
      <c r="B15" s="33"/>
      <c r="D15" s="27" t="s">
        <v>18</v>
      </c>
      <c r="F15" s="25" t="s">
        <v>19</v>
      </c>
      <c r="I15" s="27" t="s">
        <v>20</v>
      </c>
      <c r="J15" s="25" t="s">
        <v>1</v>
      </c>
      <c r="L15" s="33"/>
    </row>
    <row r="16" spans="2:5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ROUND((SUM(BE130:BE206)),  2)</f>
        <v>0</v>
      </c>
      <c r="I37" s="98">
        <v>0.21</v>
      </c>
      <c r="J37" s="86">
        <f>ROUND(((SUM(BE130:BE206))*I37),  2)</f>
        <v>0</v>
      </c>
      <c r="L37" s="33"/>
    </row>
    <row r="38" spans="2:12" s="1" customFormat="1" ht="14.45" customHeight="1">
      <c r="B38" s="33"/>
      <c r="E38" s="27" t="s">
        <v>48</v>
      </c>
      <c r="F38" s="86">
        <f>ROUND((SUM(BF130:BF206)),  2)</f>
        <v>0</v>
      </c>
      <c r="I38" s="98">
        <v>0.15</v>
      </c>
      <c r="J38" s="86">
        <f>ROUND(((SUM(BF130:BF206))*I38),  2)</f>
        <v>0</v>
      </c>
      <c r="L38" s="33"/>
    </row>
    <row r="39" spans="2:12" s="1" customFormat="1" ht="14.45" hidden="1" customHeight="1">
      <c r="B39" s="33"/>
      <c r="E39" s="27" t="s">
        <v>49</v>
      </c>
      <c r="F39" s="86">
        <f>ROUND((SUM(BG130:BG206)),  2)</f>
        <v>0</v>
      </c>
      <c r="I39" s="98">
        <v>0.21</v>
      </c>
      <c r="J39" s="86">
        <f>0</f>
        <v>0</v>
      </c>
      <c r="L39" s="33"/>
    </row>
    <row r="40" spans="2:12" s="1" customFormat="1" ht="14.45" hidden="1" customHeight="1">
      <c r="B40" s="33"/>
      <c r="E40" s="27" t="s">
        <v>50</v>
      </c>
      <c r="F40" s="86">
        <f>ROUND((SUM(BH130:BH206)),  2)</f>
        <v>0</v>
      </c>
      <c r="I40" s="98">
        <v>0.15</v>
      </c>
      <c r="J40" s="86">
        <f>0</f>
        <v>0</v>
      </c>
      <c r="L40" s="33"/>
    </row>
    <row r="41" spans="2:12" s="1" customFormat="1" ht="14.45" hidden="1" customHeight="1">
      <c r="B41" s="33"/>
      <c r="E41" s="27" t="s">
        <v>51</v>
      </c>
      <c r="F41" s="86">
        <f>ROUND((SUM(BI130:BI206)),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281</v>
      </c>
      <c r="L90" s="33"/>
    </row>
    <row r="91" spans="2:12" s="1" customFormat="1" ht="16.5" customHeight="1">
      <c r="B91" s="33"/>
      <c r="E91" s="236" t="str">
        <f>E13</f>
        <v>SO 001 - Příprava území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J130</f>
        <v>0</v>
      </c>
      <c r="L100" s="33"/>
      <c r="AU100" s="17" t="s">
        <v>288</v>
      </c>
    </row>
    <row r="101" spans="2:47" s="8" customFormat="1" ht="24.95" customHeight="1">
      <c r="B101" s="110"/>
      <c r="D101" s="111" t="s">
        <v>289</v>
      </c>
      <c r="E101" s="112"/>
      <c r="F101" s="112"/>
      <c r="G101" s="112"/>
      <c r="H101" s="112"/>
      <c r="I101" s="112"/>
      <c r="J101" s="113">
        <f>J131</f>
        <v>0</v>
      </c>
      <c r="L101" s="110"/>
    </row>
    <row r="102" spans="2:47" s="9" customFormat="1" ht="19.899999999999999" customHeight="1">
      <c r="B102" s="114"/>
      <c r="D102" s="115" t="s">
        <v>290</v>
      </c>
      <c r="E102" s="116"/>
      <c r="F102" s="116"/>
      <c r="G102" s="116"/>
      <c r="H102" s="116"/>
      <c r="I102" s="116"/>
      <c r="J102" s="117">
        <f>J132</f>
        <v>0</v>
      </c>
      <c r="L102" s="114"/>
    </row>
    <row r="103" spans="2:47" s="9" customFormat="1" ht="19.899999999999999" customHeight="1">
      <c r="B103" s="114"/>
      <c r="D103" s="115" t="s">
        <v>291</v>
      </c>
      <c r="E103" s="116"/>
      <c r="F103" s="116"/>
      <c r="G103" s="116"/>
      <c r="H103" s="116"/>
      <c r="I103" s="116"/>
      <c r="J103" s="117">
        <f>J170</f>
        <v>0</v>
      </c>
      <c r="L103" s="114"/>
    </row>
    <row r="104" spans="2:47" s="9" customFormat="1" ht="19.899999999999999" customHeight="1">
      <c r="B104" s="114"/>
      <c r="D104" s="115" t="s">
        <v>292</v>
      </c>
      <c r="E104" s="116"/>
      <c r="F104" s="116"/>
      <c r="G104" s="116"/>
      <c r="H104" s="116"/>
      <c r="I104" s="116"/>
      <c r="J104" s="117">
        <f>J175</f>
        <v>0</v>
      </c>
      <c r="L104" s="114"/>
    </row>
    <row r="105" spans="2:47" s="9" customFormat="1" ht="19.899999999999999" customHeight="1">
      <c r="B105" s="114"/>
      <c r="D105" s="115" t="s">
        <v>293</v>
      </c>
      <c r="E105" s="116"/>
      <c r="F105" s="116"/>
      <c r="G105" s="116"/>
      <c r="H105" s="116"/>
      <c r="I105" s="116"/>
      <c r="J105" s="117">
        <f>J194</f>
        <v>0</v>
      </c>
      <c r="L105" s="114"/>
    </row>
    <row r="106" spans="2:47" s="8" customFormat="1" ht="24.95" customHeight="1">
      <c r="B106" s="110"/>
      <c r="D106" s="111" t="s">
        <v>294</v>
      </c>
      <c r="E106" s="112"/>
      <c r="F106" s="112"/>
      <c r="G106" s="112"/>
      <c r="H106" s="112"/>
      <c r="I106" s="112"/>
      <c r="J106" s="113">
        <f>J202</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295</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277</v>
      </c>
      <c r="L117" s="20"/>
    </row>
    <row r="118" spans="2:12" ht="16.5" customHeight="1">
      <c r="B118" s="20"/>
      <c r="E118" s="254" t="s">
        <v>278</v>
      </c>
      <c r="F118" s="215"/>
      <c r="G118" s="215"/>
      <c r="H118" s="215"/>
      <c r="L118" s="20"/>
    </row>
    <row r="119" spans="2:12" ht="12" customHeight="1">
      <c r="B119" s="20"/>
      <c r="C119" s="27" t="s">
        <v>279</v>
      </c>
      <c r="L119" s="20"/>
    </row>
    <row r="120" spans="2:12" s="1" customFormat="1" ht="16.5" customHeight="1">
      <c r="B120" s="33"/>
      <c r="E120" s="249" t="s">
        <v>280</v>
      </c>
      <c r="F120" s="256"/>
      <c r="G120" s="256"/>
      <c r="H120" s="256"/>
      <c r="L120" s="33"/>
    </row>
    <row r="121" spans="2:12" s="1" customFormat="1" ht="12" customHeight="1">
      <c r="B121" s="33"/>
      <c r="C121" s="27" t="s">
        <v>281</v>
      </c>
      <c r="L121" s="33"/>
    </row>
    <row r="122" spans="2:12" s="1" customFormat="1" ht="16.5" customHeight="1">
      <c r="B122" s="33"/>
      <c r="E122" s="236" t="str">
        <f>E13</f>
        <v>SO 001 - Příprava území</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296</v>
      </c>
      <c r="D129" s="120" t="s">
        <v>67</v>
      </c>
      <c r="E129" s="120" t="s">
        <v>63</v>
      </c>
      <c r="F129" s="120" t="s">
        <v>64</v>
      </c>
      <c r="G129" s="120" t="s">
        <v>297</v>
      </c>
      <c r="H129" s="120" t="s">
        <v>298</v>
      </c>
      <c r="I129" s="120" t="s">
        <v>299</v>
      </c>
      <c r="J129" s="120" t="s">
        <v>286</v>
      </c>
      <c r="K129" s="121" t="s">
        <v>300</v>
      </c>
      <c r="L129" s="118"/>
      <c r="M129" s="60" t="s">
        <v>1</v>
      </c>
      <c r="N129" s="61" t="s">
        <v>46</v>
      </c>
      <c r="O129" s="61" t="s">
        <v>301</v>
      </c>
      <c r="P129" s="61" t="s">
        <v>302</v>
      </c>
      <c r="Q129" s="61" t="s">
        <v>303</v>
      </c>
      <c r="R129" s="61" t="s">
        <v>304</v>
      </c>
      <c r="S129" s="61" t="s">
        <v>305</v>
      </c>
      <c r="T129" s="62" t="s">
        <v>306</v>
      </c>
    </row>
    <row r="130" spans="2:65" s="1" customFormat="1" ht="22.9" customHeight="1">
      <c r="B130" s="33"/>
      <c r="C130" s="65" t="s">
        <v>307</v>
      </c>
      <c r="J130" s="122">
        <f>BK130</f>
        <v>0</v>
      </c>
      <c r="L130" s="33"/>
      <c r="M130" s="63"/>
      <c r="N130" s="54"/>
      <c r="O130" s="54"/>
      <c r="P130" s="123">
        <f>P131+P202</f>
        <v>0</v>
      </c>
      <c r="Q130" s="54"/>
      <c r="R130" s="123">
        <f>R131+R202</f>
        <v>0</v>
      </c>
      <c r="S130" s="54"/>
      <c r="T130" s="124">
        <f>T131+T202</f>
        <v>413.98</v>
      </c>
      <c r="AT130" s="17" t="s">
        <v>81</v>
      </c>
      <c r="AU130" s="17" t="s">
        <v>288</v>
      </c>
      <c r="BK130" s="125">
        <f>BK131+BK202</f>
        <v>0</v>
      </c>
    </row>
    <row r="131" spans="2:65" s="11" customFormat="1" ht="25.9" customHeight="1">
      <c r="B131" s="126"/>
      <c r="D131" s="127" t="s">
        <v>81</v>
      </c>
      <c r="E131" s="128" t="s">
        <v>308</v>
      </c>
      <c r="F131" s="128" t="s">
        <v>309</v>
      </c>
      <c r="I131" s="129"/>
      <c r="J131" s="130">
        <f>BK131</f>
        <v>0</v>
      </c>
      <c r="L131" s="126"/>
      <c r="M131" s="131"/>
      <c r="P131" s="132">
        <f>P132+P170+P175+P194</f>
        <v>0</v>
      </c>
      <c r="R131" s="132">
        <f>R132+R170+R175+R194</f>
        <v>0</v>
      </c>
      <c r="T131" s="133">
        <f>T132+T170+T175+T194</f>
        <v>413.98</v>
      </c>
      <c r="AR131" s="127" t="s">
        <v>86</v>
      </c>
      <c r="AT131" s="134" t="s">
        <v>81</v>
      </c>
      <c r="AU131" s="134" t="s">
        <v>82</v>
      </c>
      <c r="AY131" s="127" t="s">
        <v>310</v>
      </c>
      <c r="BK131" s="135">
        <f>BK132+BK170+BK175+BK194</f>
        <v>0</v>
      </c>
    </row>
    <row r="132" spans="2:65" s="11" customFormat="1" ht="22.9" customHeight="1">
      <c r="B132" s="126"/>
      <c r="D132" s="127" t="s">
        <v>81</v>
      </c>
      <c r="E132" s="136" t="s">
        <v>86</v>
      </c>
      <c r="F132" s="136" t="s">
        <v>311</v>
      </c>
      <c r="I132" s="129"/>
      <c r="J132" s="137">
        <f>BK132</f>
        <v>0</v>
      </c>
      <c r="L132" s="126"/>
      <c r="M132" s="131"/>
      <c r="P132" s="132">
        <f>SUM(P133:P169)</f>
        <v>0</v>
      </c>
      <c r="R132" s="132">
        <f>SUM(R133:R169)</f>
        <v>0</v>
      </c>
      <c r="T132" s="133">
        <f>SUM(T133:T169)</f>
        <v>308.10000000000002</v>
      </c>
      <c r="AR132" s="127" t="s">
        <v>86</v>
      </c>
      <c r="AT132" s="134" t="s">
        <v>81</v>
      </c>
      <c r="AU132" s="134" t="s">
        <v>86</v>
      </c>
      <c r="AY132" s="127" t="s">
        <v>310</v>
      </c>
      <c r="BK132" s="135">
        <f>SUM(BK133:BK169)</f>
        <v>0</v>
      </c>
    </row>
    <row r="133" spans="2:65" s="1" customFormat="1" ht="16.5" customHeight="1">
      <c r="B133" s="33"/>
      <c r="C133" s="138" t="s">
        <v>86</v>
      </c>
      <c r="D133" s="138" t="s">
        <v>312</v>
      </c>
      <c r="E133" s="139" t="s">
        <v>313</v>
      </c>
      <c r="F133" s="140" t="s">
        <v>314</v>
      </c>
      <c r="G133" s="141" t="s">
        <v>315</v>
      </c>
      <c r="H133" s="142">
        <v>280</v>
      </c>
      <c r="I133" s="143"/>
      <c r="J133" s="144">
        <f>ROUND(I133*H133,2)</f>
        <v>0</v>
      </c>
      <c r="K133" s="140" t="s">
        <v>316</v>
      </c>
      <c r="L133" s="33"/>
      <c r="M133" s="145" t="s">
        <v>1</v>
      </c>
      <c r="N133" s="146" t="s">
        <v>47</v>
      </c>
      <c r="P133" s="147">
        <f>O133*H133</f>
        <v>0</v>
      </c>
      <c r="Q133" s="147">
        <v>0</v>
      </c>
      <c r="R133" s="147">
        <f>Q133*H133</f>
        <v>0</v>
      </c>
      <c r="S133" s="147">
        <v>0.29499999999999998</v>
      </c>
      <c r="T133" s="148">
        <f>S133*H133</f>
        <v>82.6</v>
      </c>
      <c r="AR133" s="149" t="s">
        <v>108</v>
      </c>
      <c r="AT133" s="149" t="s">
        <v>312</v>
      </c>
      <c r="AU133" s="149" t="s">
        <v>90</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317</v>
      </c>
    </row>
    <row r="134" spans="2:65" s="12" customFormat="1" ht="11.25">
      <c r="B134" s="151"/>
      <c r="D134" s="152" t="s">
        <v>318</v>
      </c>
      <c r="E134" s="153" t="s">
        <v>1</v>
      </c>
      <c r="F134" s="154" t="s">
        <v>319</v>
      </c>
      <c r="H134" s="155">
        <v>280</v>
      </c>
      <c r="I134" s="156"/>
      <c r="L134" s="151"/>
      <c r="M134" s="157"/>
      <c r="T134" s="158"/>
      <c r="AT134" s="153" t="s">
        <v>318</v>
      </c>
      <c r="AU134" s="153" t="s">
        <v>90</v>
      </c>
      <c r="AV134" s="12" t="s">
        <v>90</v>
      </c>
      <c r="AW134" s="12" t="s">
        <v>38</v>
      </c>
      <c r="AX134" s="12" t="s">
        <v>82</v>
      </c>
      <c r="AY134" s="153" t="s">
        <v>310</v>
      </c>
    </row>
    <row r="135" spans="2:65" s="13" customFormat="1" ht="11.25">
      <c r="B135" s="159"/>
      <c r="D135" s="152" t="s">
        <v>318</v>
      </c>
      <c r="E135" s="160" t="s">
        <v>1</v>
      </c>
      <c r="F135" s="161" t="s">
        <v>320</v>
      </c>
      <c r="H135" s="162">
        <v>280</v>
      </c>
      <c r="I135" s="163"/>
      <c r="L135" s="159"/>
      <c r="M135" s="164"/>
      <c r="T135" s="165"/>
      <c r="AT135" s="160" t="s">
        <v>318</v>
      </c>
      <c r="AU135" s="160" t="s">
        <v>90</v>
      </c>
      <c r="AV135" s="13" t="s">
        <v>108</v>
      </c>
      <c r="AW135" s="13" t="s">
        <v>38</v>
      </c>
      <c r="AX135" s="13" t="s">
        <v>86</v>
      </c>
      <c r="AY135" s="160" t="s">
        <v>310</v>
      </c>
    </row>
    <row r="136" spans="2:65" s="1" customFormat="1" ht="21.75" customHeight="1">
      <c r="B136" s="33"/>
      <c r="C136" s="138" t="s">
        <v>90</v>
      </c>
      <c r="D136" s="138" t="s">
        <v>312</v>
      </c>
      <c r="E136" s="139" t="s">
        <v>321</v>
      </c>
      <c r="F136" s="140" t="s">
        <v>322</v>
      </c>
      <c r="G136" s="141" t="s">
        <v>315</v>
      </c>
      <c r="H136" s="142">
        <v>155</v>
      </c>
      <c r="I136" s="143"/>
      <c r="J136" s="144">
        <f>ROUND(I136*H136,2)</f>
        <v>0</v>
      </c>
      <c r="K136" s="140" t="s">
        <v>316</v>
      </c>
      <c r="L136" s="33"/>
      <c r="M136" s="145" t="s">
        <v>1</v>
      </c>
      <c r="N136" s="146" t="s">
        <v>47</v>
      </c>
      <c r="P136" s="147">
        <f>O136*H136</f>
        <v>0</v>
      </c>
      <c r="Q136" s="147">
        <v>0</v>
      </c>
      <c r="R136" s="147">
        <f>Q136*H136</f>
        <v>0</v>
      </c>
      <c r="S136" s="147">
        <v>0.44</v>
      </c>
      <c r="T136" s="148">
        <f>S136*H136</f>
        <v>68.2</v>
      </c>
      <c r="AR136" s="149" t="s">
        <v>108</v>
      </c>
      <c r="AT136" s="149" t="s">
        <v>312</v>
      </c>
      <c r="AU136" s="149" t="s">
        <v>90</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323</v>
      </c>
    </row>
    <row r="137" spans="2:65" s="12" customFormat="1" ht="11.25">
      <c r="B137" s="151"/>
      <c r="D137" s="152" t="s">
        <v>318</v>
      </c>
      <c r="E137" s="153" t="s">
        <v>1</v>
      </c>
      <c r="F137" s="154" t="s">
        <v>324</v>
      </c>
      <c r="H137" s="155">
        <v>155</v>
      </c>
      <c r="I137" s="156"/>
      <c r="L137" s="151"/>
      <c r="M137" s="157"/>
      <c r="T137" s="158"/>
      <c r="AT137" s="153" t="s">
        <v>318</v>
      </c>
      <c r="AU137" s="153" t="s">
        <v>90</v>
      </c>
      <c r="AV137" s="12" t="s">
        <v>90</v>
      </c>
      <c r="AW137" s="12" t="s">
        <v>38</v>
      </c>
      <c r="AX137" s="12" t="s">
        <v>82</v>
      </c>
      <c r="AY137" s="153" t="s">
        <v>310</v>
      </c>
    </row>
    <row r="138" spans="2:65" s="13" customFormat="1" ht="11.25">
      <c r="B138" s="159"/>
      <c r="D138" s="152" t="s">
        <v>318</v>
      </c>
      <c r="E138" s="160" t="s">
        <v>1</v>
      </c>
      <c r="F138" s="161" t="s">
        <v>320</v>
      </c>
      <c r="H138" s="162">
        <v>155</v>
      </c>
      <c r="I138" s="163"/>
      <c r="L138" s="159"/>
      <c r="M138" s="164"/>
      <c r="T138" s="165"/>
      <c r="AT138" s="160" t="s">
        <v>318</v>
      </c>
      <c r="AU138" s="160" t="s">
        <v>90</v>
      </c>
      <c r="AV138" s="13" t="s">
        <v>108</v>
      </c>
      <c r="AW138" s="13" t="s">
        <v>38</v>
      </c>
      <c r="AX138" s="13" t="s">
        <v>86</v>
      </c>
      <c r="AY138" s="160" t="s">
        <v>310</v>
      </c>
    </row>
    <row r="139" spans="2:65" s="1" customFormat="1" ht="16.5" customHeight="1">
      <c r="B139" s="33"/>
      <c r="C139" s="138" t="s">
        <v>98</v>
      </c>
      <c r="D139" s="138" t="s">
        <v>312</v>
      </c>
      <c r="E139" s="139" t="s">
        <v>325</v>
      </c>
      <c r="F139" s="140" t="s">
        <v>326</v>
      </c>
      <c r="G139" s="141" t="s">
        <v>315</v>
      </c>
      <c r="H139" s="142">
        <v>155</v>
      </c>
      <c r="I139" s="143"/>
      <c r="J139" s="144">
        <f>ROUND(I139*H139,2)</f>
        <v>0</v>
      </c>
      <c r="K139" s="140" t="s">
        <v>316</v>
      </c>
      <c r="L139" s="33"/>
      <c r="M139" s="145" t="s">
        <v>1</v>
      </c>
      <c r="N139" s="146" t="s">
        <v>47</v>
      </c>
      <c r="P139" s="147">
        <f>O139*H139</f>
        <v>0</v>
      </c>
      <c r="Q139" s="147">
        <v>0</v>
      </c>
      <c r="R139" s="147">
        <f>Q139*H139</f>
        <v>0</v>
      </c>
      <c r="S139" s="147">
        <v>0.22</v>
      </c>
      <c r="T139" s="148">
        <f>S139*H139</f>
        <v>34.1</v>
      </c>
      <c r="AR139" s="149" t="s">
        <v>108</v>
      </c>
      <c r="AT139" s="149" t="s">
        <v>312</v>
      </c>
      <c r="AU139" s="149" t="s">
        <v>90</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327</v>
      </c>
    </row>
    <row r="140" spans="2:65" s="12" customFormat="1" ht="11.25">
      <c r="B140" s="151"/>
      <c r="D140" s="152" t="s">
        <v>318</v>
      </c>
      <c r="E140" s="153" t="s">
        <v>1</v>
      </c>
      <c r="F140" s="154" t="s">
        <v>324</v>
      </c>
      <c r="H140" s="155">
        <v>155</v>
      </c>
      <c r="I140" s="156"/>
      <c r="L140" s="151"/>
      <c r="M140" s="157"/>
      <c r="T140" s="158"/>
      <c r="AT140" s="153" t="s">
        <v>318</v>
      </c>
      <c r="AU140" s="153" t="s">
        <v>90</v>
      </c>
      <c r="AV140" s="12" t="s">
        <v>90</v>
      </c>
      <c r="AW140" s="12" t="s">
        <v>38</v>
      </c>
      <c r="AX140" s="12" t="s">
        <v>82</v>
      </c>
      <c r="AY140" s="153" t="s">
        <v>310</v>
      </c>
    </row>
    <row r="141" spans="2:65" s="13" customFormat="1" ht="11.25">
      <c r="B141" s="159"/>
      <c r="D141" s="152" t="s">
        <v>318</v>
      </c>
      <c r="E141" s="160" t="s">
        <v>1</v>
      </c>
      <c r="F141" s="161" t="s">
        <v>320</v>
      </c>
      <c r="H141" s="162">
        <v>155</v>
      </c>
      <c r="I141" s="163"/>
      <c r="L141" s="159"/>
      <c r="M141" s="164"/>
      <c r="T141" s="165"/>
      <c r="AT141" s="160" t="s">
        <v>318</v>
      </c>
      <c r="AU141" s="160" t="s">
        <v>90</v>
      </c>
      <c r="AV141" s="13" t="s">
        <v>108</v>
      </c>
      <c r="AW141" s="13" t="s">
        <v>38</v>
      </c>
      <c r="AX141" s="13" t="s">
        <v>86</v>
      </c>
      <c r="AY141" s="160" t="s">
        <v>310</v>
      </c>
    </row>
    <row r="142" spans="2:65" s="1" customFormat="1" ht="16.5" customHeight="1">
      <c r="B142" s="33"/>
      <c r="C142" s="138" t="s">
        <v>108</v>
      </c>
      <c r="D142" s="138" t="s">
        <v>312</v>
      </c>
      <c r="E142" s="139" t="s">
        <v>328</v>
      </c>
      <c r="F142" s="140" t="s">
        <v>329</v>
      </c>
      <c r="G142" s="141" t="s">
        <v>315</v>
      </c>
      <c r="H142" s="142">
        <v>280</v>
      </c>
      <c r="I142" s="143"/>
      <c r="J142" s="144">
        <f>ROUND(I142*H142,2)</f>
        <v>0</v>
      </c>
      <c r="K142" s="140" t="s">
        <v>316</v>
      </c>
      <c r="L142" s="33"/>
      <c r="M142" s="145" t="s">
        <v>1</v>
      </c>
      <c r="N142" s="146" t="s">
        <v>47</v>
      </c>
      <c r="P142" s="147">
        <f>O142*H142</f>
        <v>0</v>
      </c>
      <c r="Q142" s="147">
        <v>0</v>
      </c>
      <c r="R142" s="147">
        <f>Q142*H142</f>
        <v>0</v>
      </c>
      <c r="S142" s="147">
        <v>0.44</v>
      </c>
      <c r="T142" s="148">
        <f>S142*H142</f>
        <v>123.2</v>
      </c>
      <c r="AR142" s="149" t="s">
        <v>108</v>
      </c>
      <c r="AT142" s="149" t="s">
        <v>312</v>
      </c>
      <c r="AU142" s="149" t="s">
        <v>90</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330</v>
      </c>
    </row>
    <row r="143" spans="2:65" s="12" customFormat="1" ht="11.25">
      <c r="B143" s="151"/>
      <c r="D143" s="152" t="s">
        <v>318</v>
      </c>
      <c r="E143" s="153" t="s">
        <v>1</v>
      </c>
      <c r="F143" s="154" t="s">
        <v>319</v>
      </c>
      <c r="H143" s="155">
        <v>280</v>
      </c>
      <c r="I143" s="156"/>
      <c r="L143" s="151"/>
      <c r="M143" s="157"/>
      <c r="T143" s="158"/>
      <c r="AT143" s="153" t="s">
        <v>318</v>
      </c>
      <c r="AU143" s="153" t="s">
        <v>90</v>
      </c>
      <c r="AV143" s="12" t="s">
        <v>90</v>
      </c>
      <c r="AW143" s="12" t="s">
        <v>38</v>
      </c>
      <c r="AX143" s="12" t="s">
        <v>82</v>
      </c>
      <c r="AY143" s="153" t="s">
        <v>310</v>
      </c>
    </row>
    <row r="144" spans="2:65" s="13" customFormat="1" ht="11.25">
      <c r="B144" s="159"/>
      <c r="D144" s="152" t="s">
        <v>318</v>
      </c>
      <c r="E144" s="160" t="s">
        <v>1</v>
      </c>
      <c r="F144" s="161" t="s">
        <v>320</v>
      </c>
      <c r="H144" s="162">
        <v>280</v>
      </c>
      <c r="I144" s="163"/>
      <c r="L144" s="159"/>
      <c r="M144" s="164"/>
      <c r="T144" s="165"/>
      <c r="AT144" s="160" t="s">
        <v>318</v>
      </c>
      <c r="AU144" s="160" t="s">
        <v>90</v>
      </c>
      <c r="AV144" s="13" t="s">
        <v>108</v>
      </c>
      <c r="AW144" s="13" t="s">
        <v>38</v>
      </c>
      <c r="AX144" s="13" t="s">
        <v>86</v>
      </c>
      <c r="AY144" s="160" t="s">
        <v>310</v>
      </c>
    </row>
    <row r="145" spans="2:65" s="1" customFormat="1" ht="16.5" customHeight="1">
      <c r="B145" s="33"/>
      <c r="C145" s="138" t="s">
        <v>121</v>
      </c>
      <c r="D145" s="138" t="s">
        <v>312</v>
      </c>
      <c r="E145" s="139" t="s">
        <v>331</v>
      </c>
      <c r="F145" s="140" t="s">
        <v>332</v>
      </c>
      <c r="G145" s="141" t="s">
        <v>315</v>
      </c>
      <c r="H145" s="142">
        <v>1362.5</v>
      </c>
      <c r="I145" s="143"/>
      <c r="J145" s="144">
        <f>ROUND(I145*H145,2)</f>
        <v>0</v>
      </c>
      <c r="K145" s="140" t="s">
        <v>316</v>
      </c>
      <c r="L145" s="33"/>
      <c r="M145" s="145" t="s">
        <v>1</v>
      </c>
      <c r="N145" s="146" t="s">
        <v>47</v>
      </c>
      <c r="P145" s="147">
        <f>O145*H145</f>
        <v>0</v>
      </c>
      <c r="Q145" s="147">
        <v>0</v>
      </c>
      <c r="R145" s="147">
        <f>Q145*H145</f>
        <v>0</v>
      </c>
      <c r="S145" s="147">
        <v>0</v>
      </c>
      <c r="T145" s="148">
        <f>S145*H145</f>
        <v>0</v>
      </c>
      <c r="AR145" s="149" t="s">
        <v>108</v>
      </c>
      <c r="AT145" s="149" t="s">
        <v>312</v>
      </c>
      <c r="AU145" s="149" t="s">
        <v>90</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333</v>
      </c>
    </row>
    <row r="146" spans="2:65" s="14" customFormat="1" ht="11.25">
      <c r="B146" s="166"/>
      <c r="D146" s="152" t="s">
        <v>318</v>
      </c>
      <c r="E146" s="167" t="s">
        <v>1</v>
      </c>
      <c r="F146" s="168" t="s">
        <v>334</v>
      </c>
      <c r="H146" s="167" t="s">
        <v>1</v>
      </c>
      <c r="I146" s="169"/>
      <c r="L146" s="166"/>
      <c r="M146" s="170"/>
      <c r="T146" s="171"/>
      <c r="AT146" s="167" t="s">
        <v>318</v>
      </c>
      <c r="AU146" s="167" t="s">
        <v>90</v>
      </c>
      <c r="AV146" s="14" t="s">
        <v>86</v>
      </c>
      <c r="AW146" s="14" t="s">
        <v>38</v>
      </c>
      <c r="AX146" s="14" t="s">
        <v>82</v>
      </c>
      <c r="AY146" s="167" t="s">
        <v>310</v>
      </c>
    </row>
    <row r="147" spans="2:65" s="12" customFormat="1" ht="11.25">
      <c r="B147" s="151"/>
      <c r="D147" s="152" t="s">
        <v>318</v>
      </c>
      <c r="E147" s="153" t="s">
        <v>1</v>
      </c>
      <c r="F147" s="154" t="s">
        <v>335</v>
      </c>
      <c r="H147" s="155">
        <v>1362.5</v>
      </c>
      <c r="I147" s="156"/>
      <c r="L147" s="151"/>
      <c r="M147" s="157"/>
      <c r="T147" s="158"/>
      <c r="AT147" s="153" t="s">
        <v>318</v>
      </c>
      <c r="AU147" s="153" t="s">
        <v>90</v>
      </c>
      <c r="AV147" s="12" t="s">
        <v>90</v>
      </c>
      <c r="AW147" s="12" t="s">
        <v>38</v>
      </c>
      <c r="AX147" s="12" t="s">
        <v>82</v>
      </c>
      <c r="AY147" s="153" t="s">
        <v>310</v>
      </c>
    </row>
    <row r="148" spans="2:65" s="13" customFormat="1" ht="11.25">
      <c r="B148" s="159"/>
      <c r="D148" s="152" t="s">
        <v>318</v>
      </c>
      <c r="E148" s="160" t="s">
        <v>1</v>
      </c>
      <c r="F148" s="161" t="s">
        <v>320</v>
      </c>
      <c r="H148" s="162">
        <v>1362.5</v>
      </c>
      <c r="I148" s="163"/>
      <c r="L148" s="159"/>
      <c r="M148" s="164"/>
      <c r="T148" s="165"/>
      <c r="AT148" s="160" t="s">
        <v>318</v>
      </c>
      <c r="AU148" s="160" t="s">
        <v>90</v>
      </c>
      <c r="AV148" s="13" t="s">
        <v>108</v>
      </c>
      <c r="AW148" s="13" t="s">
        <v>38</v>
      </c>
      <c r="AX148" s="13" t="s">
        <v>86</v>
      </c>
      <c r="AY148" s="160" t="s">
        <v>310</v>
      </c>
    </row>
    <row r="149" spans="2:65" s="1" customFormat="1" ht="21.75" customHeight="1">
      <c r="B149" s="33"/>
      <c r="C149" s="138" t="s">
        <v>137</v>
      </c>
      <c r="D149" s="138" t="s">
        <v>312</v>
      </c>
      <c r="E149" s="139" t="s">
        <v>336</v>
      </c>
      <c r="F149" s="140" t="s">
        <v>337</v>
      </c>
      <c r="G149" s="141" t="s">
        <v>338</v>
      </c>
      <c r="H149" s="142">
        <v>2400</v>
      </c>
      <c r="I149" s="143"/>
      <c r="J149" s="144">
        <f>ROUND(I149*H149,2)</f>
        <v>0</v>
      </c>
      <c r="K149" s="140" t="s">
        <v>316</v>
      </c>
      <c r="L149" s="33"/>
      <c r="M149" s="145" t="s">
        <v>1</v>
      </c>
      <c r="N149" s="146" t="s">
        <v>47</v>
      </c>
      <c r="P149" s="147">
        <f>O149*H149</f>
        <v>0</v>
      </c>
      <c r="Q149" s="147">
        <v>0</v>
      </c>
      <c r="R149" s="147">
        <f>Q149*H149</f>
        <v>0</v>
      </c>
      <c r="S149" s="147">
        <v>0</v>
      </c>
      <c r="T149" s="148">
        <f>S149*H149</f>
        <v>0</v>
      </c>
      <c r="AR149" s="149" t="s">
        <v>108</v>
      </c>
      <c r="AT149" s="149" t="s">
        <v>312</v>
      </c>
      <c r="AU149" s="149" t="s">
        <v>90</v>
      </c>
      <c r="AY149" s="17" t="s">
        <v>310</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108</v>
      </c>
      <c r="BM149" s="149" t="s">
        <v>339</v>
      </c>
    </row>
    <row r="150" spans="2:65" s="14" customFormat="1" ht="11.25">
      <c r="B150" s="166"/>
      <c r="D150" s="152" t="s">
        <v>318</v>
      </c>
      <c r="E150" s="167" t="s">
        <v>1</v>
      </c>
      <c r="F150" s="168" t="s">
        <v>340</v>
      </c>
      <c r="H150" s="167" t="s">
        <v>1</v>
      </c>
      <c r="I150" s="169"/>
      <c r="L150" s="166"/>
      <c r="M150" s="170"/>
      <c r="T150" s="171"/>
      <c r="AT150" s="167" t="s">
        <v>318</v>
      </c>
      <c r="AU150" s="167" t="s">
        <v>90</v>
      </c>
      <c r="AV150" s="14" t="s">
        <v>86</v>
      </c>
      <c r="AW150" s="14" t="s">
        <v>38</v>
      </c>
      <c r="AX150" s="14" t="s">
        <v>82</v>
      </c>
      <c r="AY150" s="167" t="s">
        <v>310</v>
      </c>
    </row>
    <row r="151" spans="2:65" s="12" customFormat="1" ht="11.25">
      <c r="B151" s="151"/>
      <c r="D151" s="152" t="s">
        <v>318</v>
      </c>
      <c r="E151" s="153" t="s">
        <v>1</v>
      </c>
      <c r="F151" s="154" t="s">
        <v>341</v>
      </c>
      <c r="H151" s="155">
        <v>2400</v>
      </c>
      <c r="I151" s="156"/>
      <c r="L151" s="151"/>
      <c r="M151" s="157"/>
      <c r="T151" s="158"/>
      <c r="AT151" s="153" t="s">
        <v>318</v>
      </c>
      <c r="AU151" s="153" t="s">
        <v>90</v>
      </c>
      <c r="AV151" s="12" t="s">
        <v>90</v>
      </c>
      <c r="AW151" s="12" t="s">
        <v>38</v>
      </c>
      <c r="AX151" s="12" t="s">
        <v>82</v>
      </c>
      <c r="AY151" s="153" t="s">
        <v>310</v>
      </c>
    </row>
    <row r="152" spans="2:65" s="13" customFormat="1" ht="11.25">
      <c r="B152" s="159"/>
      <c r="D152" s="152" t="s">
        <v>318</v>
      </c>
      <c r="E152" s="160" t="s">
        <v>274</v>
      </c>
      <c r="F152" s="161" t="s">
        <v>320</v>
      </c>
      <c r="H152" s="162">
        <v>2400</v>
      </c>
      <c r="I152" s="163"/>
      <c r="L152" s="159"/>
      <c r="M152" s="164"/>
      <c r="T152" s="165"/>
      <c r="AT152" s="160" t="s">
        <v>318</v>
      </c>
      <c r="AU152" s="160" t="s">
        <v>90</v>
      </c>
      <c r="AV152" s="13" t="s">
        <v>108</v>
      </c>
      <c r="AW152" s="13" t="s">
        <v>38</v>
      </c>
      <c r="AX152" s="13" t="s">
        <v>86</v>
      </c>
      <c r="AY152" s="160" t="s">
        <v>310</v>
      </c>
    </row>
    <row r="153" spans="2:65" s="1" customFormat="1" ht="21.75" customHeight="1">
      <c r="B153" s="33"/>
      <c r="C153" s="138" t="s">
        <v>342</v>
      </c>
      <c r="D153" s="138" t="s">
        <v>312</v>
      </c>
      <c r="E153" s="139" t="s">
        <v>343</v>
      </c>
      <c r="F153" s="140" t="s">
        <v>344</v>
      </c>
      <c r="G153" s="141" t="s">
        <v>338</v>
      </c>
      <c r="H153" s="142">
        <v>545</v>
      </c>
      <c r="I153" s="143"/>
      <c r="J153" s="144">
        <f>ROUND(I153*H153,2)</f>
        <v>0</v>
      </c>
      <c r="K153" s="140" t="s">
        <v>316</v>
      </c>
      <c r="L153" s="33"/>
      <c r="M153" s="145" t="s">
        <v>1</v>
      </c>
      <c r="N153" s="146" t="s">
        <v>47</v>
      </c>
      <c r="P153" s="147">
        <f>O153*H153</f>
        <v>0</v>
      </c>
      <c r="Q153" s="147">
        <v>0</v>
      </c>
      <c r="R153" s="147">
        <f>Q153*H153</f>
        <v>0</v>
      </c>
      <c r="S153" s="147">
        <v>0</v>
      </c>
      <c r="T153" s="148">
        <f>S153*H153</f>
        <v>0</v>
      </c>
      <c r="AR153" s="149" t="s">
        <v>108</v>
      </c>
      <c r="AT153" s="149" t="s">
        <v>312</v>
      </c>
      <c r="AU153" s="149" t="s">
        <v>90</v>
      </c>
      <c r="AY153" s="17" t="s">
        <v>310</v>
      </c>
      <c r="BE153" s="150">
        <f>IF(N153="základní",J153,0)</f>
        <v>0</v>
      </c>
      <c r="BF153" s="150">
        <f>IF(N153="snížená",J153,0)</f>
        <v>0</v>
      </c>
      <c r="BG153" s="150">
        <f>IF(N153="zákl. přenesená",J153,0)</f>
        <v>0</v>
      </c>
      <c r="BH153" s="150">
        <f>IF(N153="sníž. přenesená",J153,0)</f>
        <v>0</v>
      </c>
      <c r="BI153" s="150">
        <f>IF(N153="nulová",J153,0)</f>
        <v>0</v>
      </c>
      <c r="BJ153" s="17" t="s">
        <v>86</v>
      </c>
      <c r="BK153" s="150">
        <f>ROUND(I153*H153,2)</f>
        <v>0</v>
      </c>
      <c r="BL153" s="17" t="s">
        <v>108</v>
      </c>
      <c r="BM153" s="149" t="s">
        <v>345</v>
      </c>
    </row>
    <row r="154" spans="2:65" s="12" customFormat="1" ht="11.25">
      <c r="B154" s="151"/>
      <c r="D154" s="152" t="s">
        <v>318</v>
      </c>
      <c r="E154" s="153" t="s">
        <v>1</v>
      </c>
      <c r="F154" s="154" t="s">
        <v>346</v>
      </c>
      <c r="H154" s="155">
        <v>545</v>
      </c>
      <c r="I154" s="156"/>
      <c r="L154" s="151"/>
      <c r="M154" s="157"/>
      <c r="T154" s="158"/>
      <c r="AT154" s="153" t="s">
        <v>318</v>
      </c>
      <c r="AU154" s="153" t="s">
        <v>90</v>
      </c>
      <c r="AV154" s="12" t="s">
        <v>90</v>
      </c>
      <c r="AW154" s="12" t="s">
        <v>38</v>
      </c>
      <c r="AX154" s="12" t="s">
        <v>82</v>
      </c>
      <c r="AY154" s="153" t="s">
        <v>310</v>
      </c>
    </row>
    <row r="155" spans="2:65" s="13" customFormat="1" ht="11.25">
      <c r="B155" s="159"/>
      <c r="D155" s="152" t="s">
        <v>318</v>
      </c>
      <c r="E155" s="160" t="s">
        <v>1</v>
      </c>
      <c r="F155" s="161" t="s">
        <v>320</v>
      </c>
      <c r="H155" s="162">
        <v>545</v>
      </c>
      <c r="I155" s="163"/>
      <c r="L155" s="159"/>
      <c r="M155" s="164"/>
      <c r="T155" s="165"/>
      <c r="AT155" s="160" t="s">
        <v>318</v>
      </c>
      <c r="AU155" s="160" t="s">
        <v>90</v>
      </c>
      <c r="AV155" s="13" t="s">
        <v>108</v>
      </c>
      <c r="AW155" s="13" t="s">
        <v>38</v>
      </c>
      <c r="AX155" s="13" t="s">
        <v>86</v>
      </c>
      <c r="AY155" s="160" t="s">
        <v>310</v>
      </c>
    </row>
    <row r="156" spans="2:65" s="1" customFormat="1" ht="21.75" customHeight="1">
      <c r="B156" s="33"/>
      <c r="C156" s="138" t="s">
        <v>347</v>
      </c>
      <c r="D156" s="138" t="s">
        <v>312</v>
      </c>
      <c r="E156" s="139" t="s">
        <v>348</v>
      </c>
      <c r="F156" s="140" t="s">
        <v>349</v>
      </c>
      <c r="G156" s="141" t="s">
        <v>338</v>
      </c>
      <c r="H156" s="142">
        <v>2765</v>
      </c>
      <c r="I156" s="143"/>
      <c r="J156" s="144">
        <f>ROUND(I156*H156,2)</f>
        <v>0</v>
      </c>
      <c r="K156" s="140" t="s">
        <v>316</v>
      </c>
      <c r="L156" s="33"/>
      <c r="M156" s="145" t="s">
        <v>1</v>
      </c>
      <c r="N156" s="146" t="s">
        <v>47</v>
      </c>
      <c r="P156" s="147">
        <f>O156*H156</f>
        <v>0</v>
      </c>
      <c r="Q156" s="147">
        <v>0</v>
      </c>
      <c r="R156" s="147">
        <f>Q156*H156</f>
        <v>0</v>
      </c>
      <c r="S156" s="147">
        <v>0</v>
      </c>
      <c r="T156" s="148">
        <f>S156*H156</f>
        <v>0</v>
      </c>
      <c r="AR156" s="149" t="s">
        <v>108</v>
      </c>
      <c r="AT156" s="149" t="s">
        <v>312</v>
      </c>
      <c r="AU156" s="149" t="s">
        <v>90</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350</v>
      </c>
    </row>
    <row r="157" spans="2:65" s="14" customFormat="1" ht="11.25">
      <c r="B157" s="166"/>
      <c r="D157" s="152" t="s">
        <v>318</v>
      </c>
      <c r="E157" s="167" t="s">
        <v>1</v>
      </c>
      <c r="F157" s="168" t="s">
        <v>351</v>
      </c>
      <c r="H157" s="167" t="s">
        <v>1</v>
      </c>
      <c r="I157" s="169"/>
      <c r="L157" s="166"/>
      <c r="M157" s="170"/>
      <c r="T157" s="171"/>
      <c r="AT157" s="167" t="s">
        <v>318</v>
      </c>
      <c r="AU157" s="167" t="s">
        <v>90</v>
      </c>
      <c r="AV157" s="14" t="s">
        <v>86</v>
      </c>
      <c r="AW157" s="14" t="s">
        <v>38</v>
      </c>
      <c r="AX157" s="14" t="s">
        <v>82</v>
      </c>
      <c r="AY157" s="167" t="s">
        <v>310</v>
      </c>
    </row>
    <row r="158" spans="2:65" s="12" customFormat="1" ht="11.25">
      <c r="B158" s="151"/>
      <c r="D158" s="152" t="s">
        <v>318</v>
      </c>
      <c r="E158" s="153" t="s">
        <v>1</v>
      </c>
      <c r="F158" s="154" t="s">
        <v>274</v>
      </c>
      <c r="H158" s="155">
        <v>2400</v>
      </c>
      <c r="I158" s="156"/>
      <c r="L158" s="151"/>
      <c r="M158" s="157"/>
      <c r="T158" s="158"/>
      <c r="AT158" s="153" t="s">
        <v>318</v>
      </c>
      <c r="AU158" s="153" t="s">
        <v>90</v>
      </c>
      <c r="AV158" s="12" t="s">
        <v>90</v>
      </c>
      <c r="AW158" s="12" t="s">
        <v>38</v>
      </c>
      <c r="AX158" s="12" t="s">
        <v>82</v>
      </c>
      <c r="AY158" s="153" t="s">
        <v>310</v>
      </c>
    </row>
    <row r="159" spans="2:65" s="14" customFormat="1" ht="11.25">
      <c r="B159" s="166"/>
      <c r="D159" s="152" t="s">
        <v>318</v>
      </c>
      <c r="E159" s="167" t="s">
        <v>1</v>
      </c>
      <c r="F159" s="168" t="s">
        <v>352</v>
      </c>
      <c r="H159" s="167" t="s">
        <v>1</v>
      </c>
      <c r="I159" s="169"/>
      <c r="L159" s="166"/>
      <c r="M159" s="170"/>
      <c r="T159" s="171"/>
      <c r="AT159" s="167" t="s">
        <v>318</v>
      </c>
      <c r="AU159" s="167" t="s">
        <v>90</v>
      </c>
      <c r="AV159" s="14" t="s">
        <v>86</v>
      </c>
      <c r="AW159" s="14" t="s">
        <v>38</v>
      </c>
      <c r="AX159" s="14" t="s">
        <v>82</v>
      </c>
      <c r="AY159" s="167" t="s">
        <v>310</v>
      </c>
    </row>
    <row r="160" spans="2:65" s="12" customFormat="1" ht="11.25">
      <c r="B160" s="151"/>
      <c r="D160" s="152" t="s">
        <v>318</v>
      </c>
      <c r="E160" s="153" t="s">
        <v>1</v>
      </c>
      <c r="F160" s="154" t="s">
        <v>353</v>
      </c>
      <c r="H160" s="155">
        <v>365</v>
      </c>
      <c r="I160" s="156"/>
      <c r="L160" s="151"/>
      <c r="M160" s="157"/>
      <c r="T160" s="158"/>
      <c r="AT160" s="153" t="s">
        <v>318</v>
      </c>
      <c r="AU160" s="153" t="s">
        <v>90</v>
      </c>
      <c r="AV160" s="12" t="s">
        <v>90</v>
      </c>
      <c r="AW160" s="12" t="s">
        <v>38</v>
      </c>
      <c r="AX160" s="12" t="s">
        <v>82</v>
      </c>
      <c r="AY160" s="153" t="s">
        <v>310</v>
      </c>
    </row>
    <row r="161" spans="2:65" s="13" customFormat="1" ht="11.25">
      <c r="B161" s="159"/>
      <c r="D161" s="152" t="s">
        <v>318</v>
      </c>
      <c r="E161" s="160" t="s">
        <v>1</v>
      </c>
      <c r="F161" s="161" t="s">
        <v>320</v>
      </c>
      <c r="H161" s="162">
        <v>2765</v>
      </c>
      <c r="I161" s="163"/>
      <c r="L161" s="159"/>
      <c r="M161" s="164"/>
      <c r="T161" s="165"/>
      <c r="AT161" s="160" t="s">
        <v>318</v>
      </c>
      <c r="AU161" s="160" t="s">
        <v>90</v>
      </c>
      <c r="AV161" s="13" t="s">
        <v>108</v>
      </c>
      <c r="AW161" s="13" t="s">
        <v>38</v>
      </c>
      <c r="AX161" s="13" t="s">
        <v>86</v>
      </c>
      <c r="AY161" s="160" t="s">
        <v>310</v>
      </c>
    </row>
    <row r="162" spans="2:65" s="1" customFormat="1" ht="24.2" customHeight="1">
      <c r="B162" s="33"/>
      <c r="C162" s="138" t="s">
        <v>354</v>
      </c>
      <c r="D162" s="138" t="s">
        <v>312</v>
      </c>
      <c r="E162" s="139" t="s">
        <v>355</v>
      </c>
      <c r="F162" s="140" t="s">
        <v>356</v>
      </c>
      <c r="G162" s="141" t="s">
        <v>338</v>
      </c>
      <c r="H162" s="142">
        <v>22120</v>
      </c>
      <c r="I162" s="143"/>
      <c r="J162" s="144">
        <f>ROUND(I162*H162,2)</f>
        <v>0</v>
      </c>
      <c r="K162" s="140" t="s">
        <v>316</v>
      </c>
      <c r="L162" s="33"/>
      <c r="M162" s="145" t="s">
        <v>1</v>
      </c>
      <c r="N162" s="146" t="s">
        <v>47</v>
      </c>
      <c r="P162" s="147">
        <f>O162*H162</f>
        <v>0</v>
      </c>
      <c r="Q162" s="147">
        <v>0</v>
      </c>
      <c r="R162" s="147">
        <f>Q162*H162</f>
        <v>0</v>
      </c>
      <c r="S162" s="147">
        <v>0</v>
      </c>
      <c r="T162" s="148">
        <f>S162*H162</f>
        <v>0</v>
      </c>
      <c r="AR162" s="149" t="s">
        <v>108</v>
      </c>
      <c r="AT162" s="149" t="s">
        <v>312</v>
      </c>
      <c r="AU162" s="149" t="s">
        <v>90</v>
      </c>
      <c r="AY162" s="17" t="s">
        <v>310</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357</v>
      </c>
    </row>
    <row r="163" spans="2:65" s="12" customFormat="1" ht="11.25">
      <c r="B163" s="151"/>
      <c r="D163" s="152" t="s">
        <v>318</v>
      </c>
      <c r="E163" s="153" t="s">
        <v>1</v>
      </c>
      <c r="F163" s="154" t="s">
        <v>358</v>
      </c>
      <c r="H163" s="155">
        <v>22120</v>
      </c>
      <c r="I163" s="156"/>
      <c r="L163" s="151"/>
      <c r="M163" s="157"/>
      <c r="T163" s="158"/>
      <c r="AT163" s="153" t="s">
        <v>318</v>
      </c>
      <c r="AU163" s="153" t="s">
        <v>90</v>
      </c>
      <c r="AV163" s="12" t="s">
        <v>90</v>
      </c>
      <c r="AW163" s="12" t="s">
        <v>38</v>
      </c>
      <c r="AX163" s="12" t="s">
        <v>86</v>
      </c>
      <c r="AY163" s="153" t="s">
        <v>310</v>
      </c>
    </row>
    <row r="164" spans="2:65" s="1" customFormat="1" ht="16.5" customHeight="1">
      <c r="B164" s="33"/>
      <c r="C164" s="138" t="s">
        <v>180</v>
      </c>
      <c r="D164" s="138" t="s">
        <v>312</v>
      </c>
      <c r="E164" s="139" t="s">
        <v>359</v>
      </c>
      <c r="F164" s="140" t="s">
        <v>360</v>
      </c>
      <c r="G164" s="141" t="s">
        <v>361</v>
      </c>
      <c r="H164" s="142">
        <v>4977</v>
      </c>
      <c r="I164" s="143"/>
      <c r="J164" s="144">
        <f>ROUND(I164*H164,2)</f>
        <v>0</v>
      </c>
      <c r="K164" s="140" t="s">
        <v>316</v>
      </c>
      <c r="L164" s="33"/>
      <c r="M164" s="145" t="s">
        <v>1</v>
      </c>
      <c r="N164" s="146" t="s">
        <v>47</v>
      </c>
      <c r="P164" s="147">
        <f>O164*H164</f>
        <v>0</v>
      </c>
      <c r="Q164" s="147">
        <v>0</v>
      </c>
      <c r="R164" s="147">
        <f>Q164*H164</f>
        <v>0</v>
      </c>
      <c r="S164" s="147">
        <v>0</v>
      </c>
      <c r="T164" s="148">
        <f>S164*H164</f>
        <v>0</v>
      </c>
      <c r="AR164" s="149" t="s">
        <v>108</v>
      </c>
      <c r="AT164" s="149" t="s">
        <v>312</v>
      </c>
      <c r="AU164" s="149" t="s">
        <v>90</v>
      </c>
      <c r="AY164" s="17" t="s">
        <v>310</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362</v>
      </c>
    </row>
    <row r="165" spans="2:65" s="12" customFormat="1" ht="11.25">
      <c r="B165" s="151"/>
      <c r="D165" s="152" t="s">
        <v>318</v>
      </c>
      <c r="E165" s="153" t="s">
        <v>1</v>
      </c>
      <c r="F165" s="154" t="s">
        <v>363</v>
      </c>
      <c r="H165" s="155">
        <v>4977</v>
      </c>
      <c r="I165" s="156"/>
      <c r="L165" s="151"/>
      <c r="M165" s="157"/>
      <c r="T165" s="158"/>
      <c r="AT165" s="153" t="s">
        <v>318</v>
      </c>
      <c r="AU165" s="153" t="s">
        <v>90</v>
      </c>
      <c r="AV165" s="12" t="s">
        <v>90</v>
      </c>
      <c r="AW165" s="12" t="s">
        <v>38</v>
      </c>
      <c r="AX165" s="12" t="s">
        <v>86</v>
      </c>
      <c r="AY165" s="153" t="s">
        <v>310</v>
      </c>
    </row>
    <row r="166" spans="2:65" s="1" customFormat="1" ht="16.5" customHeight="1">
      <c r="B166" s="33"/>
      <c r="C166" s="138" t="s">
        <v>364</v>
      </c>
      <c r="D166" s="138" t="s">
        <v>312</v>
      </c>
      <c r="E166" s="139" t="s">
        <v>365</v>
      </c>
      <c r="F166" s="140" t="s">
        <v>366</v>
      </c>
      <c r="G166" s="141" t="s">
        <v>338</v>
      </c>
      <c r="H166" s="142">
        <v>545</v>
      </c>
      <c r="I166" s="143"/>
      <c r="J166" s="144">
        <f>ROUND(I166*H166,2)</f>
        <v>0</v>
      </c>
      <c r="K166" s="140" t="s">
        <v>316</v>
      </c>
      <c r="L166" s="33"/>
      <c r="M166" s="145" t="s">
        <v>1</v>
      </c>
      <c r="N166" s="146" t="s">
        <v>47</v>
      </c>
      <c r="P166" s="147">
        <f>O166*H166</f>
        <v>0</v>
      </c>
      <c r="Q166" s="147">
        <v>0</v>
      </c>
      <c r="R166" s="147">
        <f>Q166*H166</f>
        <v>0</v>
      </c>
      <c r="S166" s="147">
        <v>0</v>
      </c>
      <c r="T166" s="148">
        <f>S166*H166</f>
        <v>0</v>
      </c>
      <c r="AR166" s="149" t="s">
        <v>108</v>
      </c>
      <c r="AT166" s="149" t="s">
        <v>312</v>
      </c>
      <c r="AU166" s="149" t="s">
        <v>90</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367</v>
      </c>
    </row>
    <row r="167" spans="2:65" s="14" customFormat="1" ht="11.25">
      <c r="B167" s="166"/>
      <c r="D167" s="152" t="s">
        <v>318</v>
      </c>
      <c r="E167" s="167" t="s">
        <v>1</v>
      </c>
      <c r="F167" s="168" t="s">
        <v>368</v>
      </c>
      <c r="H167" s="167" t="s">
        <v>1</v>
      </c>
      <c r="I167" s="169"/>
      <c r="L167" s="166"/>
      <c r="M167" s="170"/>
      <c r="T167" s="171"/>
      <c r="AT167" s="167" t="s">
        <v>318</v>
      </c>
      <c r="AU167" s="167" t="s">
        <v>90</v>
      </c>
      <c r="AV167" s="14" t="s">
        <v>86</v>
      </c>
      <c r="AW167" s="14" t="s">
        <v>38</v>
      </c>
      <c r="AX167" s="14" t="s">
        <v>82</v>
      </c>
      <c r="AY167" s="167" t="s">
        <v>310</v>
      </c>
    </row>
    <row r="168" spans="2:65" s="12" customFormat="1" ht="11.25">
      <c r="B168" s="151"/>
      <c r="D168" s="152" t="s">
        <v>318</v>
      </c>
      <c r="E168" s="153" t="s">
        <v>1</v>
      </c>
      <c r="F168" s="154" t="s">
        <v>369</v>
      </c>
      <c r="H168" s="155">
        <v>545</v>
      </c>
      <c r="I168" s="156"/>
      <c r="L168" s="151"/>
      <c r="M168" s="157"/>
      <c r="T168" s="158"/>
      <c r="AT168" s="153" t="s">
        <v>318</v>
      </c>
      <c r="AU168" s="153" t="s">
        <v>90</v>
      </c>
      <c r="AV168" s="12" t="s">
        <v>90</v>
      </c>
      <c r="AW168" s="12" t="s">
        <v>38</v>
      </c>
      <c r="AX168" s="12" t="s">
        <v>82</v>
      </c>
      <c r="AY168" s="153" t="s">
        <v>310</v>
      </c>
    </row>
    <row r="169" spans="2:65" s="13" customFormat="1" ht="11.25">
      <c r="B169" s="159"/>
      <c r="D169" s="152" t="s">
        <v>318</v>
      </c>
      <c r="E169" s="160" t="s">
        <v>1</v>
      </c>
      <c r="F169" s="161" t="s">
        <v>320</v>
      </c>
      <c r="H169" s="162">
        <v>545</v>
      </c>
      <c r="I169" s="163"/>
      <c r="L169" s="159"/>
      <c r="M169" s="164"/>
      <c r="T169" s="165"/>
      <c r="AT169" s="160" t="s">
        <v>318</v>
      </c>
      <c r="AU169" s="160" t="s">
        <v>90</v>
      </c>
      <c r="AV169" s="13" t="s">
        <v>108</v>
      </c>
      <c r="AW169" s="13" t="s">
        <v>38</v>
      </c>
      <c r="AX169" s="13" t="s">
        <v>86</v>
      </c>
      <c r="AY169" s="160" t="s">
        <v>310</v>
      </c>
    </row>
    <row r="170" spans="2:65" s="11" customFormat="1" ht="22.9" customHeight="1">
      <c r="B170" s="126"/>
      <c r="D170" s="127" t="s">
        <v>81</v>
      </c>
      <c r="E170" s="136" t="s">
        <v>347</v>
      </c>
      <c r="F170" s="136" t="s">
        <v>370</v>
      </c>
      <c r="I170" s="129"/>
      <c r="J170" s="137">
        <f>BK170</f>
        <v>0</v>
      </c>
      <c r="L170" s="126"/>
      <c r="M170" s="131"/>
      <c r="P170" s="132">
        <f>SUM(P171:P174)</f>
        <v>0</v>
      </c>
      <c r="R170" s="132">
        <f>SUM(R171:R174)</f>
        <v>0</v>
      </c>
      <c r="T170" s="133">
        <f>SUM(T171:T174)</f>
        <v>1.44</v>
      </c>
      <c r="AR170" s="127" t="s">
        <v>86</v>
      </c>
      <c r="AT170" s="134" t="s">
        <v>81</v>
      </c>
      <c r="AU170" s="134" t="s">
        <v>86</v>
      </c>
      <c r="AY170" s="127" t="s">
        <v>310</v>
      </c>
      <c r="BK170" s="135">
        <f>SUM(BK171:BK174)</f>
        <v>0</v>
      </c>
    </row>
    <row r="171" spans="2:65" s="1" customFormat="1" ht="16.5" customHeight="1">
      <c r="B171" s="33"/>
      <c r="C171" s="138" t="s">
        <v>371</v>
      </c>
      <c r="D171" s="138" t="s">
        <v>312</v>
      </c>
      <c r="E171" s="139" t="s">
        <v>372</v>
      </c>
      <c r="F171" s="140" t="s">
        <v>373</v>
      </c>
      <c r="G171" s="141" t="s">
        <v>338</v>
      </c>
      <c r="H171" s="142">
        <v>0.75</v>
      </c>
      <c r="I171" s="143"/>
      <c r="J171" s="144">
        <f>ROUND(I171*H171,2)</f>
        <v>0</v>
      </c>
      <c r="K171" s="140" t="s">
        <v>316</v>
      </c>
      <c r="L171" s="33"/>
      <c r="M171" s="145" t="s">
        <v>1</v>
      </c>
      <c r="N171" s="146" t="s">
        <v>47</v>
      </c>
      <c r="P171" s="147">
        <f>O171*H171</f>
        <v>0</v>
      </c>
      <c r="Q171" s="147">
        <v>0</v>
      </c>
      <c r="R171" s="147">
        <f>Q171*H171</f>
        <v>0</v>
      </c>
      <c r="S171" s="147">
        <v>1.92</v>
      </c>
      <c r="T171" s="148">
        <f>S171*H171</f>
        <v>1.44</v>
      </c>
      <c r="AR171" s="149" t="s">
        <v>108</v>
      </c>
      <c r="AT171" s="149" t="s">
        <v>312</v>
      </c>
      <c r="AU171" s="149" t="s">
        <v>90</v>
      </c>
      <c r="AY171" s="17" t="s">
        <v>310</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374</v>
      </c>
    </row>
    <row r="172" spans="2:65" s="1" customFormat="1" ht="19.5">
      <c r="B172" s="33"/>
      <c r="D172" s="152" t="s">
        <v>375</v>
      </c>
      <c r="F172" s="172" t="s">
        <v>376</v>
      </c>
      <c r="I172" s="173"/>
      <c r="L172" s="33"/>
      <c r="M172" s="174"/>
      <c r="T172" s="57"/>
      <c r="AT172" s="17" t="s">
        <v>375</v>
      </c>
      <c r="AU172" s="17" t="s">
        <v>90</v>
      </c>
    </row>
    <row r="173" spans="2:65" s="12" customFormat="1" ht="11.25">
      <c r="B173" s="151"/>
      <c r="D173" s="152" t="s">
        <v>318</v>
      </c>
      <c r="E173" s="153" t="s">
        <v>1</v>
      </c>
      <c r="F173" s="154" t="s">
        <v>377</v>
      </c>
      <c r="H173" s="155">
        <v>0.75</v>
      </c>
      <c r="I173" s="156"/>
      <c r="L173" s="151"/>
      <c r="M173" s="157"/>
      <c r="T173" s="158"/>
      <c r="AT173" s="153" t="s">
        <v>318</v>
      </c>
      <c r="AU173" s="153" t="s">
        <v>90</v>
      </c>
      <c r="AV173" s="12" t="s">
        <v>90</v>
      </c>
      <c r="AW173" s="12" t="s">
        <v>38</v>
      </c>
      <c r="AX173" s="12" t="s">
        <v>82</v>
      </c>
      <c r="AY173" s="153" t="s">
        <v>310</v>
      </c>
    </row>
    <row r="174" spans="2:65" s="13" customFormat="1" ht="11.25">
      <c r="B174" s="159"/>
      <c r="D174" s="152" t="s">
        <v>318</v>
      </c>
      <c r="E174" s="160" t="s">
        <v>1</v>
      </c>
      <c r="F174" s="161" t="s">
        <v>320</v>
      </c>
      <c r="H174" s="162">
        <v>0.75</v>
      </c>
      <c r="I174" s="163"/>
      <c r="L174" s="159"/>
      <c r="M174" s="164"/>
      <c r="T174" s="165"/>
      <c r="AT174" s="160" t="s">
        <v>318</v>
      </c>
      <c r="AU174" s="160" t="s">
        <v>90</v>
      </c>
      <c r="AV174" s="13" t="s">
        <v>108</v>
      </c>
      <c r="AW174" s="13" t="s">
        <v>38</v>
      </c>
      <c r="AX174" s="13" t="s">
        <v>86</v>
      </c>
      <c r="AY174" s="160" t="s">
        <v>310</v>
      </c>
    </row>
    <row r="175" spans="2:65" s="11" customFormat="1" ht="22.9" customHeight="1">
      <c r="B175" s="126"/>
      <c r="D175" s="127" t="s">
        <v>81</v>
      </c>
      <c r="E175" s="136" t="s">
        <v>354</v>
      </c>
      <c r="F175" s="136" t="s">
        <v>378</v>
      </c>
      <c r="I175" s="129"/>
      <c r="J175" s="137">
        <f>BK175</f>
        <v>0</v>
      </c>
      <c r="L175" s="126"/>
      <c r="M175" s="131"/>
      <c r="P175" s="132">
        <f>SUM(P176:P193)</f>
        <v>0</v>
      </c>
      <c r="R175" s="132">
        <f>SUM(R176:R193)</f>
        <v>0</v>
      </c>
      <c r="T175" s="133">
        <f>SUM(T176:T193)</f>
        <v>104.44</v>
      </c>
      <c r="AR175" s="127" t="s">
        <v>86</v>
      </c>
      <c r="AT175" s="134" t="s">
        <v>81</v>
      </c>
      <c r="AU175" s="134" t="s">
        <v>86</v>
      </c>
      <c r="AY175" s="127" t="s">
        <v>310</v>
      </c>
      <c r="BK175" s="135">
        <f>SUM(BK176:BK193)</f>
        <v>0</v>
      </c>
    </row>
    <row r="176" spans="2:65" s="1" customFormat="1" ht="16.5" customHeight="1">
      <c r="B176" s="33"/>
      <c r="C176" s="138" t="s">
        <v>379</v>
      </c>
      <c r="D176" s="138" t="s">
        <v>312</v>
      </c>
      <c r="E176" s="139" t="s">
        <v>380</v>
      </c>
      <c r="F176" s="140" t="s">
        <v>381</v>
      </c>
      <c r="G176" s="141" t="s">
        <v>338</v>
      </c>
      <c r="H176" s="142">
        <v>23</v>
      </c>
      <c r="I176" s="143"/>
      <c r="J176" s="144">
        <f>ROUND(I176*H176,2)</f>
        <v>0</v>
      </c>
      <c r="K176" s="140" t="s">
        <v>316</v>
      </c>
      <c r="L176" s="33"/>
      <c r="M176" s="145" t="s">
        <v>1</v>
      </c>
      <c r="N176" s="146" t="s">
        <v>47</v>
      </c>
      <c r="P176" s="147">
        <f>O176*H176</f>
        <v>0</v>
      </c>
      <c r="Q176" s="147">
        <v>0</v>
      </c>
      <c r="R176" s="147">
        <f>Q176*H176</f>
        <v>0</v>
      </c>
      <c r="S176" s="147">
        <v>2</v>
      </c>
      <c r="T176" s="148">
        <f>S176*H176</f>
        <v>46</v>
      </c>
      <c r="AR176" s="149" t="s">
        <v>108</v>
      </c>
      <c r="AT176" s="149" t="s">
        <v>312</v>
      </c>
      <c r="AU176" s="149" t="s">
        <v>90</v>
      </c>
      <c r="AY176" s="17" t="s">
        <v>310</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382</v>
      </c>
    </row>
    <row r="177" spans="2:65" s="14" customFormat="1" ht="11.25">
      <c r="B177" s="166"/>
      <c r="D177" s="152" t="s">
        <v>318</v>
      </c>
      <c r="E177" s="167" t="s">
        <v>1</v>
      </c>
      <c r="F177" s="168" t="s">
        <v>383</v>
      </c>
      <c r="H177" s="167" t="s">
        <v>1</v>
      </c>
      <c r="I177" s="169"/>
      <c r="L177" s="166"/>
      <c r="M177" s="170"/>
      <c r="T177" s="171"/>
      <c r="AT177" s="167" t="s">
        <v>318</v>
      </c>
      <c r="AU177" s="167" t="s">
        <v>90</v>
      </c>
      <c r="AV177" s="14" t="s">
        <v>86</v>
      </c>
      <c r="AW177" s="14" t="s">
        <v>38</v>
      </c>
      <c r="AX177" s="14" t="s">
        <v>82</v>
      </c>
      <c r="AY177" s="167" t="s">
        <v>310</v>
      </c>
    </row>
    <row r="178" spans="2:65" s="14" customFormat="1" ht="11.25">
      <c r="B178" s="166"/>
      <c r="D178" s="152" t="s">
        <v>318</v>
      </c>
      <c r="E178" s="167" t="s">
        <v>1</v>
      </c>
      <c r="F178" s="168" t="s">
        <v>384</v>
      </c>
      <c r="H178" s="167" t="s">
        <v>1</v>
      </c>
      <c r="I178" s="169"/>
      <c r="L178" s="166"/>
      <c r="M178" s="170"/>
      <c r="T178" s="171"/>
      <c r="AT178" s="167" t="s">
        <v>318</v>
      </c>
      <c r="AU178" s="167" t="s">
        <v>90</v>
      </c>
      <c r="AV178" s="14" t="s">
        <v>86</v>
      </c>
      <c r="AW178" s="14" t="s">
        <v>38</v>
      </c>
      <c r="AX178" s="14" t="s">
        <v>82</v>
      </c>
      <c r="AY178" s="167" t="s">
        <v>310</v>
      </c>
    </row>
    <row r="179" spans="2:65" s="12" customFormat="1" ht="11.25">
      <c r="B179" s="151"/>
      <c r="D179" s="152" t="s">
        <v>318</v>
      </c>
      <c r="E179" s="153" t="s">
        <v>1</v>
      </c>
      <c r="F179" s="154" t="s">
        <v>385</v>
      </c>
      <c r="H179" s="155">
        <v>8</v>
      </c>
      <c r="I179" s="156"/>
      <c r="L179" s="151"/>
      <c r="M179" s="157"/>
      <c r="T179" s="158"/>
      <c r="AT179" s="153" t="s">
        <v>318</v>
      </c>
      <c r="AU179" s="153" t="s">
        <v>90</v>
      </c>
      <c r="AV179" s="12" t="s">
        <v>90</v>
      </c>
      <c r="AW179" s="12" t="s">
        <v>38</v>
      </c>
      <c r="AX179" s="12" t="s">
        <v>82</v>
      </c>
      <c r="AY179" s="153" t="s">
        <v>310</v>
      </c>
    </row>
    <row r="180" spans="2:65" s="14" customFormat="1" ht="11.25">
      <c r="B180" s="166"/>
      <c r="D180" s="152" t="s">
        <v>318</v>
      </c>
      <c r="E180" s="167" t="s">
        <v>1</v>
      </c>
      <c r="F180" s="168" t="s">
        <v>386</v>
      </c>
      <c r="H180" s="167" t="s">
        <v>1</v>
      </c>
      <c r="I180" s="169"/>
      <c r="L180" s="166"/>
      <c r="M180" s="170"/>
      <c r="T180" s="171"/>
      <c r="AT180" s="167" t="s">
        <v>318</v>
      </c>
      <c r="AU180" s="167" t="s">
        <v>90</v>
      </c>
      <c r="AV180" s="14" t="s">
        <v>86</v>
      </c>
      <c r="AW180" s="14" t="s">
        <v>38</v>
      </c>
      <c r="AX180" s="14" t="s">
        <v>82</v>
      </c>
      <c r="AY180" s="167" t="s">
        <v>310</v>
      </c>
    </row>
    <row r="181" spans="2:65" s="12" customFormat="1" ht="11.25">
      <c r="B181" s="151"/>
      <c r="D181" s="152" t="s">
        <v>318</v>
      </c>
      <c r="E181" s="153" t="s">
        <v>1</v>
      </c>
      <c r="F181" s="154" t="s">
        <v>387</v>
      </c>
      <c r="H181" s="155">
        <v>15</v>
      </c>
      <c r="I181" s="156"/>
      <c r="L181" s="151"/>
      <c r="M181" s="157"/>
      <c r="T181" s="158"/>
      <c r="AT181" s="153" t="s">
        <v>318</v>
      </c>
      <c r="AU181" s="153" t="s">
        <v>90</v>
      </c>
      <c r="AV181" s="12" t="s">
        <v>90</v>
      </c>
      <c r="AW181" s="12" t="s">
        <v>38</v>
      </c>
      <c r="AX181" s="12" t="s">
        <v>82</v>
      </c>
      <c r="AY181" s="153" t="s">
        <v>310</v>
      </c>
    </row>
    <row r="182" spans="2:65" s="13" customFormat="1" ht="11.25">
      <c r="B182" s="159"/>
      <c r="D182" s="152" t="s">
        <v>318</v>
      </c>
      <c r="E182" s="160" t="s">
        <v>1</v>
      </c>
      <c r="F182" s="161" t="s">
        <v>320</v>
      </c>
      <c r="H182" s="162">
        <v>23</v>
      </c>
      <c r="I182" s="163"/>
      <c r="L182" s="159"/>
      <c r="M182" s="164"/>
      <c r="T182" s="165"/>
      <c r="AT182" s="160" t="s">
        <v>318</v>
      </c>
      <c r="AU182" s="160" t="s">
        <v>90</v>
      </c>
      <c r="AV182" s="13" t="s">
        <v>108</v>
      </c>
      <c r="AW182" s="13" t="s">
        <v>38</v>
      </c>
      <c r="AX182" s="13" t="s">
        <v>86</v>
      </c>
      <c r="AY182" s="160" t="s">
        <v>310</v>
      </c>
    </row>
    <row r="183" spans="2:65" s="1" customFormat="1" ht="16.5" customHeight="1">
      <c r="B183" s="33"/>
      <c r="C183" s="138" t="s">
        <v>388</v>
      </c>
      <c r="D183" s="138" t="s">
        <v>312</v>
      </c>
      <c r="E183" s="139" t="s">
        <v>389</v>
      </c>
      <c r="F183" s="140" t="s">
        <v>390</v>
      </c>
      <c r="G183" s="141" t="s">
        <v>338</v>
      </c>
      <c r="H183" s="142">
        <v>5.6</v>
      </c>
      <c r="I183" s="143"/>
      <c r="J183" s="144">
        <f>ROUND(I183*H183,2)</f>
        <v>0</v>
      </c>
      <c r="K183" s="140" t="s">
        <v>316</v>
      </c>
      <c r="L183" s="33"/>
      <c r="M183" s="145" t="s">
        <v>1</v>
      </c>
      <c r="N183" s="146" t="s">
        <v>47</v>
      </c>
      <c r="P183" s="147">
        <f>O183*H183</f>
        <v>0</v>
      </c>
      <c r="Q183" s="147">
        <v>0</v>
      </c>
      <c r="R183" s="147">
        <f>Q183*H183</f>
        <v>0</v>
      </c>
      <c r="S183" s="147">
        <v>2.4</v>
      </c>
      <c r="T183" s="148">
        <f>S183*H183</f>
        <v>13.44</v>
      </c>
      <c r="AR183" s="149" t="s">
        <v>108</v>
      </c>
      <c r="AT183" s="149" t="s">
        <v>312</v>
      </c>
      <c r="AU183" s="149" t="s">
        <v>90</v>
      </c>
      <c r="AY183" s="17" t="s">
        <v>310</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391</v>
      </c>
    </row>
    <row r="184" spans="2:65" s="14" customFormat="1" ht="11.25">
      <c r="B184" s="166"/>
      <c r="D184" s="152" t="s">
        <v>318</v>
      </c>
      <c r="E184" s="167" t="s">
        <v>1</v>
      </c>
      <c r="F184" s="168" t="s">
        <v>392</v>
      </c>
      <c r="H184" s="167" t="s">
        <v>1</v>
      </c>
      <c r="I184" s="169"/>
      <c r="L184" s="166"/>
      <c r="M184" s="170"/>
      <c r="T184" s="171"/>
      <c r="AT184" s="167" t="s">
        <v>318</v>
      </c>
      <c r="AU184" s="167" t="s">
        <v>90</v>
      </c>
      <c r="AV184" s="14" t="s">
        <v>86</v>
      </c>
      <c r="AW184" s="14" t="s">
        <v>38</v>
      </c>
      <c r="AX184" s="14" t="s">
        <v>82</v>
      </c>
      <c r="AY184" s="167" t="s">
        <v>310</v>
      </c>
    </row>
    <row r="185" spans="2:65" s="12" customFormat="1" ht="11.25">
      <c r="B185" s="151"/>
      <c r="D185" s="152" t="s">
        <v>318</v>
      </c>
      <c r="E185" s="153" t="s">
        <v>1</v>
      </c>
      <c r="F185" s="154" t="s">
        <v>393</v>
      </c>
      <c r="H185" s="155">
        <v>5.6</v>
      </c>
      <c r="I185" s="156"/>
      <c r="L185" s="151"/>
      <c r="M185" s="157"/>
      <c r="T185" s="158"/>
      <c r="AT185" s="153" t="s">
        <v>318</v>
      </c>
      <c r="AU185" s="153" t="s">
        <v>90</v>
      </c>
      <c r="AV185" s="12" t="s">
        <v>90</v>
      </c>
      <c r="AW185" s="12" t="s">
        <v>38</v>
      </c>
      <c r="AX185" s="12" t="s">
        <v>82</v>
      </c>
      <c r="AY185" s="153" t="s">
        <v>310</v>
      </c>
    </row>
    <row r="186" spans="2:65" s="13" customFormat="1" ht="11.25">
      <c r="B186" s="159"/>
      <c r="D186" s="152" t="s">
        <v>318</v>
      </c>
      <c r="E186" s="160" t="s">
        <v>1</v>
      </c>
      <c r="F186" s="161" t="s">
        <v>320</v>
      </c>
      <c r="H186" s="162">
        <v>5.6</v>
      </c>
      <c r="I186" s="163"/>
      <c r="L186" s="159"/>
      <c r="M186" s="164"/>
      <c r="T186" s="165"/>
      <c r="AT186" s="160" t="s">
        <v>318</v>
      </c>
      <c r="AU186" s="160" t="s">
        <v>90</v>
      </c>
      <c r="AV186" s="13" t="s">
        <v>108</v>
      </c>
      <c r="AW186" s="13" t="s">
        <v>38</v>
      </c>
      <c r="AX186" s="13" t="s">
        <v>86</v>
      </c>
      <c r="AY186" s="160" t="s">
        <v>310</v>
      </c>
    </row>
    <row r="187" spans="2:65" s="1" customFormat="1" ht="16.5" customHeight="1">
      <c r="B187" s="33"/>
      <c r="C187" s="138" t="s">
        <v>8</v>
      </c>
      <c r="D187" s="138" t="s">
        <v>312</v>
      </c>
      <c r="E187" s="139" t="s">
        <v>394</v>
      </c>
      <c r="F187" s="140" t="s">
        <v>395</v>
      </c>
      <c r="G187" s="141" t="s">
        <v>338</v>
      </c>
      <c r="H187" s="142">
        <v>18.75</v>
      </c>
      <c r="I187" s="143"/>
      <c r="J187" s="144">
        <f>ROUND(I187*H187,2)</f>
        <v>0</v>
      </c>
      <c r="K187" s="140" t="s">
        <v>316</v>
      </c>
      <c r="L187" s="33"/>
      <c r="M187" s="145" t="s">
        <v>1</v>
      </c>
      <c r="N187" s="146" t="s">
        <v>47</v>
      </c>
      <c r="P187" s="147">
        <f>O187*H187</f>
        <v>0</v>
      </c>
      <c r="Q187" s="147">
        <v>0</v>
      </c>
      <c r="R187" s="147">
        <f>Q187*H187</f>
        <v>0</v>
      </c>
      <c r="S187" s="147">
        <v>2.4</v>
      </c>
      <c r="T187" s="148">
        <f>S187*H187</f>
        <v>45</v>
      </c>
      <c r="AR187" s="149" t="s">
        <v>108</v>
      </c>
      <c r="AT187" s="149" t="s">
        <v>312</v>
      </c>
      <c r="AU187" s="149" t="s">
        <v>90</v>
      </c>
      <c r="AY187" s="17" t="s">
        <v>310</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396</v>
      </c>
    </row>
    <row r="188" spans="2:65" s="14" customFormat="1" ht="11.25">
      <c r="B188" s="166"/>
      <c r="D188" s="152" t="s">
        <v>318</v>
      </c>
      <c r="E188" s="167" t="s">
        <v>1</v>
      </c>
      <c r="F188" s="168" t="s">
        <v>397</v>
      </c>
      <c r="H188" s="167" t="s">
        <v>1</v>
      </c>
      <c r="I188" s="169"/>
      <c r="L188" s="166"/>
      <c r="M188" s="170"/>
      <c r="T188" s="171"/>
      <c r="AT188" s="167" t="s">
        <v>318</v>
      </c>
      <c r="AU188" s="167" t="s">
        <v>90</v>
      </c>
      <c r="AV188" s="14" t="s">
        <v>86</v>
      </c>
      <c r="AW188" s="14" t="s">
        <v>38</v>
      </c>
      <c r="AX188" s="14" t="s">
        <v>82</v>
      </c>
      <c r="AY188" s="167" t="s">
        <v>310</v>
      </c>
    </row>
    <row r="189" spans="2:65" s="14" customFormat="1" ht="11.25">
      <c r="B189" s="166"/>
      <c r="D189" s="152" t="s">
        <v>318</v>
      </c>
      <c r="E189" s="167" t="s">
        <v>1</v>
      </c>
      <c r="F189" s="168" t="s">
        <v>398</v>
      </c>
      <c r="H189" s="167" t="s">
        <v>1</v>
      </c>
      <c r="I189" s="169"/>
      <c r="L189" s="166"/>
      <c r="M189" s="170"/>
      <c r="T189" s="171"/>
      <c r="AT189" s="167" t="s">
        <v>318</v>
      </c>
      <c r="AU189" s="167" t="s">
        <v>90</v>
      </c>
      <c r="AV189" s="14" t="s">
        <v>86</v>
      </c>
      <c r="AW189" s="14" t="s">
        <v>38</v>
      </c>
      <c r="AX189" s="14" t="s">
        <v>82</v>
      </c>
      <c r="AY189" s="167" t="s">
        <v>310</v>
      </c>
    </row>
    <row r="190" spans="2:65" s="12" customFormat="1" ht="11.25">
      <c r="B190" s="151"/>
      <c r="D190" s="152" t="s">
        <v>318</v>
      </c>
      <c r="E190" s="153" t="s">
        <v>1</v>
      </c>
      <c r="F190" s="154" t="s">
        <v>399</v>
      </c>
      <c r="H190" s="155">
        <v>6.75</v>
      </c>
      <c r="I190" s="156"/>
      <c r="L190" s="151"/>
      <c r="M190" s="157"/>
      <c r="T190" s="158"/>
      <c r="AT190" s="153" t="s">
        <v>318</v>
      </c>
      <c r="AU190" s="153" t="s">
        <v>90</v>
      </c>
      <c r="AV190" s="12" t="s">
        <v>90</v>
      </c>
      <c r="AW190" s="12" t="s">
        <v>38</v>
      </c>
      <c r="AX190" s="12" t="s">
        <v>82</v>
      </c>
      <c r="AY190" s="153" t="s">
        <v>310</v>
      </c>
    </row>
    <row r="191" spans="2:65" s="14" customFormat="1" ht="11.25">
      <c r="B191" s="166"/>
      <c r="D191" s="152" t="s">
        <v>318</v>
      </c>
      <c r="E191" s="167" t="s">
        <v>1</v>
      </c>
      <c r="F191" s="168" t="s">
        <v>400</v>
      </c>
      <c r="H191" s="167" t="s">
        <v>1</v>
      </c>
      <c r="I191" s="169"/>
      <c r="L191" s="166"/>
      <c r="M191" s="170"/>
      <c r="T191" s="171"/>
      <c r="AT191" s="167" t="s">
        <v>318</v>
      </c>
      <c r="AU191" s="167" t="s">
        <v>90</v>
      </c>
      <c r="AV191" s="14" t="s">
        <v>86</v>
      </c>
      <c r="AW191" s="14" t="s">
        <v>38</v>
      </c>
      <c r="AX191" s="14" t="s">
        <v>82</v>
      </c>
      <c r="AY191" s="167" t="s">
        <v>310</v>
      </c>
    </row>
    <row r="192" spans="2:65" s="12" customFormat="1" ht="11.25">
      <c r="B192" s="151"/>
      <c r="D192" s="152" t="s">
        <v>318</v>
      </c>
      <c r="E192" s="153" t="s">
        <v>1</v>
      </c>
      <c r="F192" s="154" t="s">
        <v>401</v>
      </c>
      <c r="H192" s="155">
        <v>12</v>
      </c>
      <c r="I192" s="156"/>
      <c r="L192" s="151"/>
      <c r="M192" s="157"/>
      <c r="T192" s="158"/>
      <c r="AT192" s="153" t="s">
        <v>318</v>
      </c>
      <c r="AU192" s="153" t="s">
        <v>90</v>
      </c>
      <c r="AV192" s="12" t="s">
        <v>90</v>
      </c>
      <c r="AW192" s="12" t="s">
        <v>38</v>
      </c>
      <c r="AX192" s="12" t="s">
        <v>82</v>
      </c>
      <c r="AY192" s="153" t="s">
        <v>310</v>
      </c>
    </row>
    <row r="193" spans="2:65" s="13" customFormat="1" ht="11.25">
      <c r="B193" s="159"/>
      <c r="D193" s="152" t="s">
        <v>318</v>
      </c>
      <c r="E193" s="160" t="s">
        <v>1</v>
      </c>
      <c r="F193" s="161" t="s">
        <v>320</v>
      </c>
      <c r="H193" s="162">
        <v>18.75</v>
      </c>
      <c r="I193" s="163"/>
      <c r="L193" s="159"/>
      <c r="M193" s="164"/>
      <c r="T193" s="165"/>
      <c r="AT193" s="160" t="s">
        <v>318</v>
      </c>
      <c r="AU193" s="160" t="s">
        <v>90</v>
      </c>
      <c r="AV193" s="13" t="s">
        <v>108</v>
      </c>
      <c r="AW193" s="13" t="s">
        <v>38</v>
      </c>
      <c r="AX193" s="13" t="s">
        <v>86</v>
      </c>
      <c r="AY193" s="160" t="s">
        <v>310</v>
      </c>
    </row>
    <row r="194" spans="2:65" s="11" customFormat="1" ht="22.9" customHeight="1">
      <c r="B194" s="126"/>
      <c r="D194" s="127" t="s">
        <v>81</v>
      </c>
      <c r="E194" s="136" t="s">
        <v>402</v>
      </c>
      <c r="F194" s="136" t="s">
        <v>403</v>
      </c>
      <c r="I194" s="129"/>
      <c r="J194" s="137">
        <f>BK194</f>
        <v>0</v>
      </c>
      <c r="L194" s="126"/>
      <c r="M194" s="131"/>
      <c r="P194" s="132">
        <f>SUM(P195:P201)</f>
        <v>0</v>
      </c>
      <c r="R194" s="132">
        <f>SUM(R195:R201)</f>
        <v>0</v>
      </c>
      <c r="T194" s="133">
        <f>SUM(T195:T201)</f>
        <v>0</v>
      </c>
      <c r="AR194" s="127" t="s">
        <v>86</v>
      </c>
      <c r="AT194" s="134" t="s">
        <v>81</v>
      </c>
      <c r="AU194" s="134" t="s">
        <v>86</v>
      </c>
      <c r="AY194" s="127" t="s">
        <v>310</v>
      </c>
      <c r="BK194" s="135">
        <f>SUM(BK195:BK201)</f>
        <v>0</v>
      </c>
    </row>
    <row r="195" spans="2:65" s="1" customFormat="1" ht="16.5" customHeight="1">
      <c r="B195" s="33"/>
      <c r="C195" s="138" t="s">
        <v>404</v>
      </c>
      <c r="D195" s="138" t="s">
        <v>312</v>
      </c>
      <c r="E195" s="139" t="s">
        <v>405</v>
      </c>
      <c r="F195" s="140" t="s">
        <v>406</v>
      </c>
      <c r="G195" s="141" t="s">
        <v>361</v>
      </c>
      <c r="H195" s="142">
        <v>413.98</v>
      </c>
      <c r="I195" s="143"/>
      <c r="J195" s="144">
        <f>ROUND(I195*H195,2)</f>
        <v>0</v>
      </c>
      <c r="K195" s="140" t="s">
        <v>316</v>
      </c>
      <c r="L195" s="33"/>
      <c r="M195" s="145" t="s">
        <v>1</v>
      </c>
      <c r="N195" s="146" t="s">
        <v>47</v>
      </c>
      <c r="P195" s="147">
        <f>O195*H195</f>
        <v>0</v>
      </c>
      <c r="Q195" s="147">
        <v>0</v>
      </c>
      <c r="R195" s="147">
        <f>Q195*H195</f>
        <v>0</v>
      </c>
      <c r="S195" s="147">
        <v>0</v>
      </c>
      <c r="T195" s="148">
        <f>S195*H195</f>
        <v>0</v>
      </c>
      <c r="AR195" s="149" t="s">
        <v>108</v>
      </c>
      <c r="AT195" s="149" t="s">
        <v>312</v>
      </c>
      <c r="AU195" s="149" t="s">
        <v>90</v>
      </c>
      <c r="AY195" s="17" t="s">
        <v>310</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407</v>
      </c>
    </row>
    <row r="196" spans="2:65" s="1" customFormat="1" ht="16.5" customHeight="1">
      <c r="B196" s="33"/>
      <c r="C196" s="138" t="s">
        <v>408</v>
      </c>
      <c r="D196" s="138" t="s">
        <v>312</v>
      </c>
      <c r="E196" s="139" t="s">
        <v>409</v>
      </c>
      <c r="F196" s="140" t="s">
        <v>410</v>
      </c>
      <c r="G196" s="141" t="s">
        <v>361</v>
      </c>
      <c r="H196" s="142">
        <v>413.98</v>
      </c>
      <c r="I196" s="143"/>
      <c r="J196" s="144">
        <f>ROUND(I196*H196,2)</f>
        <v>0</v>
      </c>
      <c r="K196" s="140" t="s">
        <v>316</v>
      </c>
      <c r="L196" s="33"/>
      <c r="M196" s="145" t="s">
        <v>1</v>
      </c>
      <c r="N196" s="146" t="s">
        <v>47</v>
      </c>
      <c r="P196" s="147">
        <f>O196*H196</f>
        <v>0</v>
      </c>
      <c r="Q196" s="147">
        <v>0</v>
      </c>
      <c r="R196" s="147">
        <f>Q196*H196</f>
        <v>0</v>
      </c>
      <c r="S196" s="147">
        <v>0</v>
      </c>
      <c r="T196" s="148">
        <f>S196*H196</f>
        <v>0</v>
      </c>
      <c r="AR196" s="149" t="s">
        <v>108</v>
      </c>
      <c r="AT196" s="149" t="s">
        <v>312</v>
      </c>
      <c r="AU196" s="149" t="s">
        <v>90</v>
      </c>
      <c r="AY196" s="17" t="s">
        <v>310</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411</v>
      </c>
    </row>
    <row r="197" spans="2:65" s="1" customFormat="1" ht="16.5" customHeight="1">
      <c r="B197" s="33"/>
      <c r="C197" s="138" t="s">
        <v>412</v>
      </c>
      <c r="D197" s="138" t="s">
        <v>312</v>
      </c>
      <c r="E197" s="139" t="s">
        <v>413</v>
      </c>
      <c r="F197" s="140" t="s">
        <v>414</v>
      </c>
      <c r="G197" s="141" t="s">
        <v>361</v>
      </c>
      <c r="H197" s="142">
        <v>7037.66</v>
      </c>
      <c r="I197" s="143"/>
      <c r="J197" s="144">
        <f>ROUND(I197*H197,2)</f>
        <v>0</v>
      </c>
      <c r="K197" s="140" t="s">
        <v>316</v>
      </c>
      <c r="L197" s="33"/>
      <c r="M197" s="145" t="s">
        <v>1</v>
      </c>
      <c r="N197" s="146" t="s">
        <v>47</v>
      </c>
      <c r="P197" s="147">
        <f>O197*H197</f>
        <v>0</v>
      </c>
      <c r="Q197" s="147">
        <v>0</v>
      </c>
      <c r="R197" s="147">
        <f>Q197*H197</f>
        <v>0</v>
      </c>
      <c r="S197" s="147">
        <v>0</v>
      </c>
      <c r="T197" s="148">
        <f>S197*H197</f>
        <v>0</v>
      </c>
      <c r="AR197" s="149" t="s">
        <v>108</v>
      </c>
      <c r="AT197" s="149" t="s">
        <v>312</v>
      </c>
      <c r="AU197" s="149" t="s">
        <v>90</v>
      </c>
      <c r="AY197" s="17" t="s">
        <v>310</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415</v>
      </c>
    </row>
    <row r="198" spans="2:65" s="12" customFormat="1" ht="11.25">
      <c r="B198" s="151"/>
      <c r="D198" s="152" t="s">
        <v>318</v>
      </c>
      <c r="E198" s="153" t="s">
        <v>1</v>
      </c>
      <c r="F198" s="154" t="s">
        <v>416</v>
      </c>
      <c r="H198" s="155">
        <v>7037.66</v>
      </c>
      <c r="I198" s="156"/>
      <c r="L198" s="151"/>
      <c r="M198" s="157"/>
      <c r="T198" s="158"/>
      <c r="AT198" s="153" t="s">
        <v>318</v>
      </c>
      <c r="AU198" s="153" t="s">
        <v>90</v>
      </c>
      <c r="AV198" s="12" t="s">
        <v>90</v>
      </c>
      <c r="AW198" s="12" t="s">
        <v>38</v>
      </c>
      <c r="AX198" s="12" t="s">
        <v>82</v>
      </c>
      <c r="AY198" s="153" t="s">
        <v>310</v>
      </c>
    </row>
    <row r="199" spans="2:65" s="13" customFormat="1" ht="11.25">
      <c r="B199" s="159"/>
      <c r="D199" s="152" t="s">
        <v>318</v>
      </c>
      <c r="E199" s="160" t="s">
        <v>1</v>
      </c>
      <c r="F199" s="161" t="s">
        <v>320</v>
      </c>
      <c r="H199" s="162">
        <v>7037.66</v>
      </c>
      <c r="I199" s="163"/>
      <c r="L199" s="159"/>
      <c r="M199" s="164"/>
      <c r="T199" s="165"/>
      <c r="AT199" s="160" t="s">
        <v>318</v>
      </c>
      <c r="AU199" s="160" t="s">
        <v>90</v>
      </c>
      <c r="AV199" s="13" t="s">
        <v>108</v>
      </c>
      <c r="AW199" s="13" t="s">
        <v>38</v>
      </c>
      <c r="AX199" s="13" t="s">
        <v>86</v>
      </c>
      <c r="AY199" s="160" t="s">
        <v>310</v>
      </c>
    </row>
    <row r="200" spans="2:65" s="1" customFormat="1" ht="24.2" customHeight="1">
      <c r="B200" s="33"/>
      <c r="C200" s="138" t="s">
        <v>417</v>
      </c>
      <c r="D200" s="138" t="s">
        <v>312</v>
      </c>
      <c r="E200" s="139" t="s">
        <v>418</v>
      </c>
      <c r="F200" s="140" t="s">
        <v>419</v>
      </c>
      <c r="G200" s="141" t="s">
        <v>361</v>
      </c>
      <c r="H200" s="142">
        <v>105.88</v>
      </c>
      <c r="I200" s="143"/>
      <c r="J200" s="144">
        <f>ROUND(I200*H200,2)</f>
        <v>0</v>
      </c>
      <c r="K200" s="140" t="s">
        <v>316</v>
      </c>
      <c r="L200" s="33"/>
      <c r="M200" s="145" t="s">
        <v>1</v>
      </c>
      <c r="N200" s="146" t="s">
        <v>47</v>
      </c>
      <c r="P200" s="147">
        <f>O200*H200</f>
        <v>0</v>
      </c>
      <c r="Q200" s="147">
        <v>0</v>
      </c>
      <c r="R200" s="147">
        <f>Q200*H200</f>
        <v>0</v>
      </c>
      <c r="S200" s="147">
        <v>0</v>
      </c>
      <c r="T200" s="148">
        <f>S200*H200</f>
        <v>0</v>
      </c>
      <c r="AR200" s="149" t="s">
        <v>108</v>
      </c>
      <c r="AT200" s="149" t="s">
        <v>312</v>
      </c>
      <c r="AU200" s="149" t="s">
        <v>90</v>
      </c>
      <c r="AY200" s="17" t="s">
        <v>310</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108</v>
      </c>
      <c r="BM200" s="149" t="s">
        <v>420</v>
      </c>
    </row>
    <row r="201" spans="2:65" s="1" customFormat="1" ht="24.2" customHeight="1">
      <c r="B201" s="33"/>
      <c r="C201" s="138" t="s">
        <v>421</v>
      </c>
      <c r="D201" s="138" t="s">
        <v>312</v>
      </c>
      <c r="E201" s="139" t="s">
        <v>422</v>
      </c>
      <c r="F201" s="140" t="s">
        <v>423</v>
      </c>
      <c r="G201" s="141" t="s">
        <v>361</v>
      </c>
      <c r="H201" s="142">
        <v>308.10000000000002</v>
      </c>
      <c r="I201" s="143"/>
      <c r="J201" s="144">
        <f>ROUND(I201*H201,2)</f>
        <v>0</v>
      </c>
      <c r="K201" s="140" t="s">
        <v>316</v>
      </c>
      <c r="L201" s="33"/>
      <c r="M201" s="145" t="s">
        <v>1</v>
      </c>
      <c r="N201" s="146" t="s">
        <v>47</v>
      </c>
      <c r="P201" s="147">
        <f>O201*H201</f>
        <v>0</v>
      </c>
      <c r="Q201" s="147">
        <v>0</v>
      </c>
      <c r="R201" s="147">
        <f>Q201*H201</f>
        <v>0</v>
      </c>
      <c r="S201" s="147">
        <v>0</v>
      </c>
      <c r="T201" s="148">
        <f>S201*H201</f>
        <v>0</v>
      </c>
      <c r="AR201" s="149" t="s">
        <v>108</v>
      </c>
      <c r="AT201" s="149" t="s">
        <v>312</v>
      </c>
      <c r="AU201" s="149" t="s">
        <v>90</v>
      </c>
      <c r="AY201" s="17" t="s">
        <v>310</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108</v>
      </c>
      <c r="BM201" s="149" t="s">
        <v>424</v>
      </c>
    </row>
    <row r="202" spans="2:65" s="11" customFormat="1" ht="25.9" customHeight="1">
      <c r="B202" s="126"/>
      <c r="D202" s="127" t="s">
        <v>81</v>
      </c>
      <c r="E202" s="128" t="s">
        <v>425</v>
      </c>
      <c r="F202" s="128" t="s">
        <v>426</v>
      </c>
      <c r="I202" s="129"/>
      <c r="J202" s="130">
        <f>BK202</f>
        <v>0</v>
      </c>
      <c r="L202" s="126"/>
      <c r="M202" s="131"/>
      <c r="P202" s="132">
        <f>SUM(P203:P206)</f>
        <v>0</v>
      </c>
      <c r="R202" s="132">
        <f>SUM(R203:R206)</f>
        <v>0</v>
      </c>
      <c r="T202" s="133">
        <f>SUM(T203:T206)</f>
        <v>0</v>
      </c>
      <c r="AR202" s="127" t="s">
        <v>108</v>
      </c>
      <c r="AT202" s="134" t="s">
        <v>81</v>
      </c>
      <c r="AU202" s="134" t="s">
        <v>82</v>
      </c>
      <c r="AY202" s="127" t="s">
        <v>310</v>
      </c>
      <c r="BK202" s="135">
        <f>SUM(BK203:BK206)</f>
        <v>0</v>
      </c>
    </row>
    <row r="203" spans="2:65" s="1" customFormat="1" ht="24.2" customHeight="1">
      <c r="B203" s="33"/>
      <c r="C203" s="138" t="s">
        <v>7</v>
      </c>
      <c r="D203" s="138" t="s">
        <v>312</v>
      </c>
      <c r="E203" s="139" t="s">
        <v>427</v>
      </c>
      <c r="F203" s="140" t="s">
        <v>428</v>
      </c>
      <c r="G203" s="141" t="s">
        <v>429</v>
      </c>
      <c r="H203" s="142">
        <v>1</v>
      </c>
      <c r="I203" s="143"/>
      <c r="J203" s="144">
        <f>ROUND(I203*H203,2)</f>
        <v>0</v>
      </c>
      <c r="K203" s="140" t="s">
        <v>430</v>
      </c>
      <c r="L203" s="33"/>
      <c r="M203" s="145" t="s">
        <v>1</v>
      </c>
      <c r="N203" s="146" t="s">
        <v>47</v>
      </c>
      <c r="P203" s="147">
        <f>O203*H203</f>
        <v>0</v>
      </c>
      <c r="Q203" s="147">
        <v>0</v>
      </c>
      <c r="R203" s="147">
        <f>Q203*H203</f>
        <v>0</v>
      </c>
      <c r="S203" s="147">
        <v>0</v>
      </c>
      <c r="T203" s="148">
        <f>S203*H203</f>
        <v>0</v>
      </c>
      <c r="AR203" s="149" t="s">
        <v>431</v>
      </c>
      <c r="AT203" s="149" t="s">
        <v>312</v>
      </c>
      <c r="AU203" s="149" t="s">
        <v>86</v>
      </c>
      <c r="AY203" s="17" t="s">
        <v>310</v>
      </c>
      <c r="BE203" s="150">
        <f>IF(N203="základní",J203,0)</f>
        <v>0</v>
      </c>
      <c r="BF203" s="150">
        <f>IF(N203="snížená",J203,0)</f>
        <v>0</v>
      </c>
      <c r="BG203" s="150">
        <f>IF(N203="zákl. přenesená",J203,0)</f>
        <v>0</v>
      </c>
      <c r="BH203" s="150">
        <f>IF(N203="sníž. přenesená",J203,0)</f>
        <v>0</v>
      </c>
      <c r="BI203" s="150">
        <f>IF(N203="nulová",J203,0)</f>
        <v>0</v>
      </c>
      <c r="BJ203" s="17" t="s">
        <v>86</v>
      </c>
      <c r="BK203" s="150">
        <f>ROUND(I203*H203,2)</f>
        <v>0</v>
      </c>
      <c r="BL203" s="17" t="s">
        <v>431</v>
      </c>
      <c r="BM203" s="149" t="s">
        <v>432</v>
      </c>
    </row>
    <row r="204" spans="2:65" s="1" customFormat="1" ht="68.25">
      <c r="B204" s="33"/>
      <c r="D204" s="152" t="s">
        <v>375</v>
      </c>
      <c r="F204" s="172" t="s">
        <v>433</v>
      </c>
      <c r="I204" s="173"/>
      <c r="L204" s="33"/>
      <c r="M204" s="174"/>
      <c r="T204" s="57"/>
      <c r="AT204" s="17" t="s">
        <v>375</v>
      </c>
      <c r="AU204" s="17" t="s">
        <v>86</v>
      </c>
    </row>
    <row r="205" spans="2:65" s="1" customFormat="1" ht="24.2" customHeight="1">
      <c r="B205" s="33"/>
      <c r="C205" s="138" t="s">
        <v>434</v>
      </c>
      <c r="D205" s="138" t="s">
        <v>312</v>
      </c>
      <c r="E205" s="139" t="s">
        <v>435</v>
      </c>
      <c r="F205" s="140" t="s">
        <v>436</v>
      </c>
      <c r="G205" s="141" t="s">
        <v>429</v>
      </c>
      <c r="H205" s="142">
        <v>2</v>
      </c>
      <c r="I205" s="143"/>
      <c r="J205" s="144">
        <f>ROUND(I205*H205,2)</f>
        <v>0</v>
      </c>
      <c r="K205" s="140" t="s">
        <v>430</v>
      </c>
      <c r="L205" s="33"/>
      <c r="M205" s="145" t="s">
        <v>1</v>
      </c>
      <c r="N205" s="146" t="s">
        <v>47</v>
      </c>
      <c r="P205" s="147">
        <f>O205*H205</f>
        <v>0</v>
      </c>
      <c r="Q205" s="147">
        <v>0</v>
      </c>
      <c r="R205" s="147">
        <f>Q205*H205</f>
        <v>0</v>
      </c>
      <c r="S205" s="147">
        <v>0</v>
      </c>
      <c r="T205" s="148">
        <f>S205*H205</f>
        <v>0</v>
      </c>
      <c r="AR205" s="149" t="s">
        <v>431</v>
      </c>
      <c r="AT205" s="149" t="s">
        <v>312</v>
      </c>
      <c r="AU205" s="149" t="s">
        <v>86</v>
      </c>
      <c r="AY205" s="17" t="s">
        <v>310</v>
      </c>
      <c r="BE205" s="150">
        <f>IF(N205="základní",J205,0)</f>
        <v>0</v>
      </c>
      <c r="BF205" s="150">
        <f>IF(N205="snížená",J205,0)</f>
        <v>0</v>
      </c>
      <c r="BG205" s="150">
        <f>IF(N205="zákl. přenesená",J205,0)</f>
        <v>0</v>
      </c>
      <c r="BH205" s="150">
        <f>IF(N205="sníž. přenesená",J205,0)</f>
        <v>0</v>
      </c>
      <c r="BI205" s="150">
        <f>IF(N205="nulová",J205,0)</f>
        <v>0</v>
      </c>
      <c r="BJ205" s="17" t="s">
        <v>86</v>
      </c>
      <c r="BK205" s="150">
        <f>ROUND(I205*H205,2)</f>
        <v>0</v>
      </c>
      <c r="BL205" s="17" t="s">
        <v>431</v>
      </c>
      <c r="BM205" s="149" t="s">
        <v>437</v>
      </c>
    </row>
    <row r="206" spans="2:65" s="1" customFormat="1" ht="39">
      <c r="B206" s="33"/>
      <c r="D206" s="152" t="s">
        <v>375</v>
      </c>
      <c r="F206" s="172" t="s">
        <v>438</v>
      </c>
      <c r="I206" s="173"/>
      <c r="L206" s="33"/>
      <c r="M206" s="175"/>
      <c r="N206" s="176"/>
      <c r="O206" s="176"/>
      <c r="P206" s="176"/>
      <c r="Q206" s="176"/>
      <c r="R206" s="176"/>
      <c r="S206" s="176"/>
      <c r="T206" s="177"/>
      <c r="AT206" s="17" t="s">
        <v>375</v>
      </c>
      <c r="AU206" s="17" t="s">
        <v>86</v>
      </c>
    </row>
    <row r="207" spans="2:65" s="1" customFormat="1" ht="6.95" customHeight="1">
      <c r="B207" s="45"/>
      <c r="C207" s="46"/>
      <c r="D207" s="46"/>
      <c r="E207" s="46"/>
      <c r="F207" s="46"/>
      <c r="G207" s="46"/>
      <c r="H207" s="46"/>
      <c r="I207" s="46"/>
      <c r="J207" s="46"/>
      <c r="K207" s="46"/>
      <c r="L207" s="33"/>
    </row>
  </sheetData>
  <sheetProtection algorithmName="SHA-512" hashValue="mqKEF4b/6PYmjOqUqeebQFT3PnNyjMwL7jcuZz7SR3pTNa85/SSBA+WsxhqaMSW8Sxxx1MG8M0h3mrm4kCB01g==" saltValue="dCJiYKN6HOoW/UlJ47lhYXF/H5Rt5yiOf9KXj39PSI2PmHyxXlGgXYeliPOE4xa3+s1m3lYZHJJcRYr8EkI8EA==" spinCount="100000" sheet="1" objects="1" scenarios="1" formatColumns="0" formatRows="0" autoFilter="0"/>
  <autoFilter ref="C129:K206" xr:uid="{00000000-0009-0000-0000-000001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15"/>
      <c r="M2" s="215"/>
      <c r="N2" s="215"/>
      <c r="O2" s="215"/>
      <c r="P2" s="215"/>
      <c r="Q2" s="215"/>
      <c r="R2" s="215"/>
      <c r="S2" s="215"/>
      <c r="T2" s="215"/>
      <c r="U2" s="215"/>
      <c r="V2" s="215"/>
      <c r="AT2" s="17" t="s">
        <v>102</v>
      </c>
      <c r="AZ2" s="94" t="s">
        <v>439</v>
      </c>
      <c r="BA2" s="94" t="s">
        <v>440</v>
      </c>
      <c r="BB2" s="94" t="s">
        <v>338</v>
      </c>
      <c r="BC2" s="94" t="s">
        <v>441</v>
      </c>
      <c r="BD2" s="94" t="s">
        <v>98</v>
      </c>
    </row>
    <row r="3" spans="2:56" ht="6.95" customHeight="1">
      <c r="B3" s="18"/>
      <c r="C3" s="19"/>
      <c r="D3" s="19"/>
      <c r="E3" s="19"/>
      <c r="F3" s="19"/>
      <c r="G3" s="19"/>
      <c r="H3" s="19"/>
      <c r="I3" s="19"/>
      <c r="J3" s="19"/>
      <c r="K3" s="19"/>
      <c r="L3" s="20"/>
      <c r="AT3" s="17" t="s">
        <v>90</v>
      </c>
    </row>
    <row r="4" spans="2:56" ht="24.95" customHeight="1">
      <c r="B4" s="20"/>
      <c r="D4" s="21" t="s">
        <v>276</v>
      </c>
      <c r="L4" s="20"/>
      <c r="M4" s="95" t="s">
        <v>10</v>
      </c>
      <c r="AT4" s="17" t="s">
        <v>4</v>
      </c>
    </row>
    <row r="5" spans="2:56" ht="6.95" customHeight="1">
      <c r="B5" s="20"/>
      <c r="L5" s="20"/>
    </row>
    <row r="6" spans="2:56" ht="12" customHeight="1">
      <c r="B6" s="20"/>
      <c r="D6" s="27" t="s">
        <v>16</v>
      </c>
      <c r="L6" s="20"/>
    </row>
    <row r="7" spans="2:56" ht="16.5" customHeight="1">
      <c r="B7" s="20"/>
      <c r="E7" s="254" t="str">
        <f>'Rekapitulace stavby'!K6</f>
        <v>HODONÍN NEMOCNICE – VÝSTAVBA PAVILONU MAGNETICKÉ REZONANCE</v>
      </c>
      <c r="F7" s="255"/>
      <c r="G7" s="255"/>
      <c r="H7" s="255"/>
      <c r="L7" s="20"/>
    </row>
    <row r="8" spans="2:56" ht="12.75">
      <c r="B8" s="20"/>
      <c r="D8" s="27" t="s">
        <v>277</v>
      </c>
      <c r="L8" s="20"/>
    </row>
    <row r="9" spans="2:56" ht="16.5" customHeight="1">
      <c r="B9" s="20"/>
      <c r="E9" s="254" t="s">
        <v>278</v>
      </c>
      <c r="F9" s="215"/>
      <c r="G9" s="215"/>
      <c r="H9" s="215"/>
      <c r="L9" s="20"/>
    </row>
    <row r="10" spans="2:56" ht="12" customHeight="1">
      <c r="B10" s="20"/>
      <c r="D10" s="27" t="s">
        <v>279</v>
      </c>
      <c r="L10" s="20"/>
    </row>
    <row r="11" spans="2:56" s="1" customFormat="1" ht="16.5" customHeight="1">
      <c r="B11" s="33"/>
      <c r="E11" s="249" t="s">
        <v>280</v>
      </c>
      <c r="F11" s="256"/>
      <c r="G11" s="256"/>
      <c r="H11" s="256"/>
      <c r="L11" s="33"/>
    </row>
    <row r="12" spans="2:56" s="1" customFormat="1" ht="12" customHeight="1">
      <c r="B12" s="33"/>
      <c r="D12" s="27" t="s">
        <v>281</v>
      </c>
      <c r="L12" s="33"/>
    </row>
    <row r="13" spans="2:56" s="1" customFormat="1" ht="16.5" customHeight="1">
      <c r="B13" s="33"/>
      <c r="E13" s="236" t="s">
        <v>442</v>
      </c>
      <c r="F13" s="256"/>
      <c r="G13" s="256"/>
      <c r="H13" s="256"/>
      <c r="L13" s="33"/>
    </row>
    <row r="14" spans="2:56" s="1" customFormat="1" ht="11.25">
      <c r="B14" s="33"/>
      <c r="L14" s="33"/>
    </row>
    <row r="15" spans="2:56" s="1" customFormat="1" ht="12" customHeight="1">
      <c r="B15" s="33"/>
      <c r="D15" s="27" t="s">
        <v>18</v>
      </c>
      <c r="F15" s="25" t="s">
        <v>1</v>
      </c>
      <c r="I15" s="27" t="s">
        <v>20</v>
      </c>
      <c r="J15" s="25" t="s">
        <v>1</v>
      </c>
      <c r="L15" s="33"/>
    </row>
    <row r="16" spans="2:56" s="1" customFormat="1" ht="12" customHeight="1">
      <c r="B16" s="33"/>
      <c r="D16" s="27" t="s">
        <v>22</v>
      </c>
      <c r="F16" s="25" t="s">
        <v>443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444</v>
      </c>
      <c r="L18" s="33"/>
    </row>
    <row r="19" spans="2:12" s="1" customFormat="1" ht="18" customHeight="1">
      <c r="B19" s="33"/>
      <c r="E19" s="25" t="s">
        <v>445</v>
      </c>
      <c r="I19" s="27" t="s">
        <v>33</v>
      </c>
      <c r="J19" s="25" t="s">
        <v>446</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447</v>
      </c>
      <c r="L24" s="33"/>
    </row>
    <row r="25" spans="2:12" s="1" customFormat="1" ht="18" customHeight="1">
      <c r="B25" s="33"/>
      <c r="E25" s="25" t="s">
        <v>448</v>
      </c>
      <c r="I25" s="27" t="s">
        <v>33</v>
      </c>
      <c r="J25" s="25" t="s">
        <v>449</v>
      </c>
      <c r="L25" s="33"/>
    </row>
    <row r="26" spans="2:12" s="1" customFormat="1" ht="6.95" customHeight="1">
      <c r="B26" s="33"/>
      <c r="L26" s="33"/>
    </row>
    <row r="27" spans="2:12" s="1" customFormat="1" ht="12" customHeight="1">
      <c r="B27" s="33"/>
      <c r="D27" s="27" t="s">
        <v>39</v>
      </c>
      <c r="I27" s="27" t="s">
        <v>31</v>
      </c>
      <c r="J27" s="25" t="s">
        <v>1</v>
      </c>
      <c r="L27" s="33"/>
    </row>
    <row r="28" spans="2:12" s="1" customFormat="1" ht="18" customHeight="1">
      <c r="B28" s="33"/>
      <c r="E28" s="25" t="s">
        <v>23</v>
      </c>
      <c r="I28" s="27" t="s">
        <v>33</v>
      </c>
      <c r="J28" s="25" t="s">
        <v>1</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ROUND((SUM(BE128:BE220)),  2)</f>
        <v>0</v>
      </c>
      <c r="I37" s="98">
        <v>0.21</v>
      </c>
      <c r="J37" s="86">
        <f>ROUND(((SUM(BE128:BE220))*I37),  2)</f>
        <v>0</v>
      </c>
      <c r="L37" s="33"/>
    </row>
    <row r="38" spans="2:12" s="1" customFormat="1" ht="14.45" customHeight="1">
      <c r="B38" s="33"/>
      <c r="E38" s="27" t="s">
        <v>48</v>
      </c>
      <c r="F38" s="86">
        <f>ROUND((SUM(BF128:BF220)),  2)</f>
        <v>0</v>
      </c>
      <c r="I38" s="98">
        <v>0.15</v>
      </c>
      <c r="J38" s="86">
        <f>ROUND(((SUM(BF128:BF220))*I38),  2)</f>
        <v>0</v>
      </c>
      <c r="L38" s="33"/>
    </row>
    <row r="39" spans="2:12" s="1" customFormat="1" ht="14.45" hidden="1" customHeight="1">
      <c r="B39" s="33"/>
      <c r="E39" s="27" t="s">
        <v>49</v>
      </c>
      <c r="F39" s="86">
        <f>ROUND((SUM(BG128:BG220)),  2)</f>
        <v>0</v>
      </c>
      <c r="I39" s="98">
        <v>0.21</v>
      </c>
      <c r="J39" s="86">
        <f>0</f>
        <v>0</v>
      </c>
      <c r="L39" s="33"/>
    </row>
    <row r="40" spans="2:12" s="1" customFormat="1" ht="14.45" hidden="1" customHeight="1">
      <c r="B40" s="33"/>
      <c r="E40" s="27" t="s">
        <v>50</v>
      </c>
      <c r="F40" s="86">
        <f>ROUND((SUM(BH128:BH220)),  2)</f>
        <v>0</v>
      </c>
      <c r="I40" s="98">
        <v>0.15</v>
      </c>
      <c r="J40" s="86">
        <f>0</f>
        <v>0</v>
      </c>
      <c r="L40" s="33"/>
    </row>
    <row r="41" spans="2:12" s="1" customFormat="1" ht="14.45" hidden="1" customHeight="1">
      <c r="B41" s="33"/>
      <c r="E41" s="27" t="s">
        <v>51</v>
      </c>
      <c r="F41" s="86">
        <f>ROUND((SUM(BI128:BI220)),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281</v>
      </c>
      <c r="L90" s="33"/>
    </row>
    <row r="91" spans="2:12" s="1" customFormat="1" ht="16.5" customHeight="1">
      <c r="B91" s="33"/>
      <c r="E91" s="236" t="str">
        <f>E13</f>
        <v>SO-002 - Kácení dřevin a náhradní výsadba</v>
      </c>
      <c r="F91" s="256"/>
      <c r="G91" s="256"/>
      <c r="H91" s="256"/>
      <c r="L91" s="33"/>
    </row>
    <row r="92" spans="2:12" s="1" customFormat="1" ht="6.95" customHeight="1">
      <c r="B92" s="33"/>
      <c r="L92" s="33"/>
    </row>
    <row r="93" spans="2:12" s="1" customFormat="1" ht="12" customHeight="1">
      <c r="B93" s="33"/>
      <c r="C93" s="27" t="s">
        <v>22</v>
      </c>
      <c r="F93" s="25" t="str">
        <f>F16</f>
        <v>Nemocnice TGM Hodonín, Purkyňova 11</v>
      </c>
      <c r="I93" s="27" t="s">
        <v>24</v>
      </c>
      <c r="J93" s="53" t="str">
        <f>IF(J16="","",J16)</f>
        <v>2. 12. 2022</v>
      </c>
      <c r="L93" s="33"/>
    </row>
    <row r="94" spans="2:12" s="1" customFormat="1" ht="6.95" customHeight="1">
      <c r="B94" s="33"/>
      <c r="L94" s="33"/>
    </row>
    <row r="95" spans="2:12" s="1" customFormat="1" ht="25.7" customHeight="1">
      <c r="B95" s="33"/>
      <c r="C95" s="27" t="s">
        <v>30</v>
      </c>
      <c r="F95" s="25" t="str">
        <f>E19</f>
        <v>Nemocnice TGM Hodonín, p.o.</v>
      </c>
      <c r="I95" s="27" t="s">
        <v>36</v>
      </c>
      <c r="J95" s="31" t="str">
        <f>E25</f>
        <v>Ateliér Velehradský s.r.o.</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J128</f>
        <v>0</v>
      </c>
      <c r="L100" s="33"/>
      <c r="AU100" s="17" t="s">
        <v>288</v>
      </c>
    </row>
    <row r="101" spans="2:47" s="8" customFormat="1" ht="24.95" customHeight="1">
      <c r="B101" s="110"/>
      <c r="D101" s="111" t="s">
        <v>289</v>
      </c>
      <c r="E101" s="112"/>
      <c r="F101" s="112"/>
      <c r="G101" s="112"/>
      <c r="H101" s="112"/>
      <c r="I101" s="112"/>
      <c r="J101" s="113">
        <f>J129</f>
        <v>0</v>
      </c>
      <c r="L101" s="110"/>
    </row>
    <row r="102" spans="2:47" s="9" customFormat="1" ht="19.899999999999999" customHeight="1">
      <c r="B102" s="114"/>
      <c r="D102" s="115" t="s">
        <v>290</v>
      </c>
      <c r="E102" s="116"/>
      <c r="F102" s="116"/>
      <c r="G102" s="116"/>
      <c r="H102" s="116"/>
      <c r="I102" s="116"/>
      <c r="J102" s="117">
        <f>J130</f>
        <v>0</v>
      </c>
      <c r="L102" s="114"/>
    </row>
    <row r="103" spans="2:47" s="9" customFormat="1" ht="19.899999999999999" customHeight="1">
      <c r="B103" s="114"/>
      <c r="D103" s="115" t="s">
        <v>450</v>
      </c>
      <c r="E103" s="116"/>
      <c r="F103" s="116"/>
      <c r="G103" s="116"/>
      <c r="H103" s="116"/>
      <c r="I103" s="116"/>
      <c r="J103" s="117">
        <f>J131</f>
        <v>0</v>
      </c>
      <c r="L103" s="114"/>
    </row>
    <row r="104" spans="2:47" s="9" customFormat="1" ht="19.899999999999999" customHeight="1">
      <c r="B104" s="114"/>
      <c r="D104" s="115" t="s">
        <v>451</v>
      </c>
      <c r="E104" s="116"/>
      <c r="F104" s="116"/>
      <c r="G104" s="116"/>
      <c r="H104" s="116"/>
      <c r="I104" s="116"/>
      <c r="J104" s="117">
        <f>J218</f>
        <v>0</v>
      </c>
      <c r="L104" s="114"/>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295</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277</v>
      </c>
      <c r="L115" s="20"/>
    </row>
    <row r="116" spans="2:63" ht="16.5" customHeight="1">
      <c r="B116" s="20"/>
      <c r="E116" s="254" t="s">
        <v>278</v>
      </c>
      <c r="F116" s="215"/>
      <c r="G116" s="215"/>
      <c r="H116" s="215"/>
      <c r="L116" s="20"/>
    </row>
    <row r="117" spans="2:63" ht="12" customHeight="1">
      <c r="B117" s="20"/>
      <c r="C117" s="27" t="s">
        <v>279</v>
      </c>
      <c r="L117" s="20"/>
    </row>
    <row r="118" spans="2:63" s="1" customFormat="1" ht="16.5" customHeight="1">
      <c r="B118" s="33"/>
      <c r="E118" s="249" t="s">
        <v>280</v>
      </c>
      <c r="F118" s="256"/>
      <c r="G118" s="256"/>
      <c r="H118" s="256"/>
      <c r="L118" s="33"/>
    </row>
    <row r="119" spans="2:63" s="1" customFormat="1" ht="12" customHeight="1">
      <c r="B119" s="33"/>
      <c r="C119" s="27" t="s">
        <v>281</v>
      </c>
      <c r="L119" s="33"/>
    </row>
    <row r="120" spans="2:63" s="1" customFormat="1" ht="16.5" customHeight="1">
      <c r="B120" s="33"/>
      <c r="E120" s="236" t="str">
        <f>E13</f>
        <v>SO-002 - Kácení dřevin a náhradní výsadba</v>
      </c>
      <c r="F120" s="256"/>
      <c r="G120" s="256"/>
      <c r="H120" s="256"/>
      <c r="L120" s="33"/>
    </row>
    <row r="121" spans="2:63" s="1" customFormat="1" ht="6.95" customHeight="1">
      <c r="B121" s="33"/>
      <c r="L121" s="33"/>
    </row>
    <row r="122" spans="2:63" s="1" customFormat="1" ht="12" customHeight="1">
      <c r="B122" s="33"/>
      <c r="C122" s="27" t="s">
        <v>22</v>
      </c>
      <c r="F122" s="25" t="str">
        <f>F16</f>
        <v>Nemocnice TGM Hodonín, Purkyňova 11</v>
      </c>
      <c r="I122" s="27" t="s">
        <v>24</v>
      </c>
      <c r="J122" s="53" t="str">
        <f>IF(J16="","",J16)</f>
        <v>2. 12. 2022</v>
      </c>
      <c r="L122" s="33"/>
    </row>
    <row r="123" spans="2:63" s="1" customFormat="1" ht="6.95" customHeight="1">
      <c r="B123" s="33"/>
      <c r="L123" s="33"/>
    </row>
    <row r="124" spans="2:63" s="1" customFormat="1" ht="25.7" customHeight="1">
      <c r="B124" s="33"/>
      <c r="C124" s="27" t="s">
        <v>30</v>
      </c>
      <c r="F124" s="25" t="str">
        <f>E19</f>
        <v>Nemocnice TGM Hodonín, p.o.</v>
      </c>
      <c r="I124" s="27" t="s">
        <v>36</v>
      </c>
      <c r="J124" s="31" t="str">
        <f>E25</f>
        <v>Ateliér Velehradský s.r.o.</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296</v>
      </c>
      <c r="D127" s="120" t="s">
        <v>67</v>
      </c>
      <c r="E127" s="120" t="s">
        <v>63</v>
      </c>
      <c r="F127" s="120" t="s">
        <v>64</v>
      </c>
      <c r="G127" s="120" t="s">
        <v>297</v>
      </c>
      <c r="H127" s="120" t="s">
        <v>298</v>
      </c>
      <c r="I127" s="120" t="s">
        <v>299</v>
      </c>
      <c r="J127" s="120" t="s">
        <v>286</v>
      </c>
      <c r="K127" s="121" t="s">
        <v>300</v>
      </c>
      <c r="L127" s="118"/>
      <c r="M127" s="60" t="s">
        <v>1</v>
      </c>
      <c r="N127" s="61" t="s">
        <v>46</v>
      </c>
      <c r="O127" s="61" t="s">
        <v>301</v>
      </c>
      <c r="P127" s="61" t="s">
        <v>302</v>
      </c>
      <c r="Q127" s="61" t="s">
        <v>303</v>
      </c>
      <c r="R127" s="61" t="s">
        <v>304</v>
      </c>
      <c r="S127" s="61" t="s">
        <v>305</v>
      </c>
      <c r="T127" s="62" t="s">
        <v>306</v>
      </c>
    </row>
    <row r="128" spans="2:63" s="1" customFormat="1" ht="22.9" customHeight="1">
      <c r="B128" s="33"/>
      <c r="C128" s="65" t="s">
        <v>307</v>
      </c>
      <c r="J128" s="122">
        <f>BK128</f>
        <v>0</v>
      </c>
      <c r="L128" s="33"/>
      <c r="M128" s="63"/>
      <c r="N128" s="54"/>
      <c r="O128" s="54"/>
      <c r="P128" s="123">
        <f>P129</f>
        <v>0</v>
      </c>
      <c r="Q128" s="54"/>
      <c r="R128" s="123">
        <f>R129</f>
        <v>0</v>
      </c>
      <c r="S128" s="54"/>
      <c r="T128" s="124">
        <f>T129</f>
        <v>0</v>
      </c>
      <c r="AT128" s="17" t="s">
        <v>81</v>
      </c>
      <c r="AU128" s="17" t="s">
        <v>288</v>
      </c>
      <c r="BK128" s="125">
        <f>BK129</f>
        <v>0</v>
      </c>
    </row>
    <row r="129" spans="2:65" s="11" customFormat="1" ht="25.9" customHeight="1">
      <c r="B129" s="126"/>
      <c r="D129" s="127" t="s">
        <v>81</v>
      </c>
      <c r="E129" s="128" t="s">
        <v>308</v>
      </c>
      <c r="F129" s="128" t="s">
        <v>309</v>
      </c>
      <c r="I129" s="129"/>
      <c r="J129" s="130">
        <f>BK129</f>
        <v>0</v>
      </c>
      <c r="L129" s="126"/>
      <c r="M129" s="131"/>
      <c r="P129" s="132">
        <f>P130+P131+P218</f>
        <v>0</v>
      </c>
      <c r="R129" s="132">
        <f>R130+R131+R218</f>
        <v>0</v>
      </c>
      <c r="T129" s="133">
        <f>T130+T131+T218</f>
        <v>0</v>
      </c>
      <c r="AR129" s="127" t="s">
        <v>108</v>
      </c>
      <c r="AT129" s="134" t="s">
        <v>81</v>
      </c>
      <c r="AU129" s="134" t="s">
        <v>82</v>
      </c>
      <c r="AY129" s="127" t="s">
        <v>310</v>
      </c>
      <c r="BK129" s="135">
        <f>BK130+BK131+BK218</f>
        <v>0</v>
      </c>
    </row>
    <row r="130" spans="2:65" s="11" customFormat="1" ht="22.9" customHeight="1">
      <c r="B130" s="126"/>
      <c r="D130" s="127" t="s">
        <v>81</v>
      </c>
      <c r="E130" s="136" t="s">
        <v>86</v>
      </c>
      <c r="F130" s="136" t="s">
        <v>311</v>
      </c>
      <c r="I130" s="129"/>
      <c r="J130" s="137">
        <f>BK130</f>
        <v>0</v>
      </c>
      <c r="L130" s="126"/>
      <c r="M130" s="131"/>
      <c r="P130" s="132">
        <v>0</v>
      </c>
      <c r="R130" s="132">
        <v>0</v>
      </c>
      <c r="T130" s="133">
        <v>0</v>
      </c>
      <c r="AR130" s="127" t="s">
        <v>86</v>
      </c>
      <c r="AT130" s="134" t="s">
        <v>81</v>
      </c>
      <c r="AU130" s="134" t="s">
        <v>86</v>
      </c>
      <c r="AY130" s="127" t="s">
        <v>310</v>
      </c>
      <c r="BK130" s="135">
        <v>0</v>
      </c>
    </row>
    <row r="131" spans="2:65" s="11" customFormat="1" ht="22.9" customHeight="1">
      <c r="B131" s="126"/>
      <c r="D131" s="127" t="s">
        <v>81</v>
      </c>
      <c r="E131" s="136" t="s">
        <v>452</v>
      </c>
      <c r="F131" s="136" t="s">
        <v>453</v>
      </c>
      <c r="I131" s="129"/>
      <c r="J131" s="137">
        <f>BK131</f>
        <v>0</v>
      </c>
      <c r="L131" s="126"/>
      <c r="M131" s="131"/>
      <c r="P131" s="132">
        <f>SUM(P132:P217)</f>
        <v>0</v>
      </c>
      <c r="R131" s="132">
        <f>SUM(R132:R217)</f>
        <v>0</v>
      </c>
      <c r="T131" s="133">
        <f>SUM(T132:T217)</f>
        <v>0</v>
      </c>
      <c r="AR131" s="127" t="s">
        <v>108</v>
      </c>
      <c r="AT131" s="134" t="s">
        <v>81</v>
      </c>
      <c r="AU131" s="134" t="s">
        <v>86</v>
      </c>
      <c r="AY131" s="127" t="s">
        <v>310</v>
      </c>
      <c r="BK131" s="135">
        <f>SUM(BK132:BK217)</f>
        <v>0</v>
      </c>
    </row>
    <row r="132" spans="2:65" s="1" customFormat="1" ht="21.75" customHeight="1">
      <c r="B132" s="33"/>
      <c r="C132" s="138" t="s">
        <v>86</v>
      </c>
      <c r="D132" s="138" t="s">
        <v>312</v>
      </c>
      <c r="E132" s="139" t="s">
        <v>454</v>
      </c>
      <c r="F132" s="140" t="s">
        <v>455</v>
      </c>
      <c r="G132" s="141" t="s">
        <v>315</v>
      </c>
      <c r="H132" s="142">
        <v>390</v>
      </c>
      <c r="I132" s="143"/>
      <c r="J132" s="144">
        <f>ROUND(I132*H132,2)</f>
        <v>0</v>
      </c>
      <c r="K132" s="140" t="s">
        <v>316</v>
      </c>
      <c r="L132" s="33"/>
      <c r="M132" s="145" t="s">
        <v>1</v>
      </c>
      <c r="N132" s="146" t="s">
        <v>47</v>
      </c>
      <c r="P132" s="147">
        <f>O132*H132</f>
        <v>0</v>
      </c>
      <c r="Q132" s="147">
        <v>0</v>
      </c>
      <c r="R132" s="147">
        <f>Q132*H132</f>
        <v>0</v>
      </c>
      <c r="S132" s="147">
        <v>0</v>
      </c>
      <c r="T132" s="148">
        <f>S132*H132</f>
        <v>0</v>
      </c>
      <c r="AR132" s="149" t="s">
        <v>108</v>
      </c>
      <c r="AT132" s="149" t="s">
        <v>312</v>
      </c>
      <c r="AU132" s="149" t="s">
        <v>90</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456</v>
      </c>
    </row>
    <row r="133" spans="2:65" s="12" customFormat="1" ht="11.25">
      <c r="B133" s="151"/>
      <c r="D133" s="152" t="s">
        <v>318</v>
      </c>
      <c r="E133" s="153" t="s">
        <v>1</v>
      </c>
      <c r="F133" s="154" t="s">
        <v>457</v>
      </c>
      <c r="H133" s="155">
        <v>390</v>
      </c>
      <c r="I133" s="156"/>
      <c r="L133" s="151"/>
      <c r="M133" s="157"/>
      <c r="T133" s="158"/>
      <c r="AT133" s="153" t="s">
        <v>318</v>
      </c>
      <c r="AU133" s="153" t="s">
        <v>90</v>
      </c>
      <c r="AV133" s="12" t="s">
        <v>90</v>
      </c>
      <c r="AW133" s="12" t="s">
        <v>38</v>
      </c>
      <c r="AX133" s="12" t="s">
        <v>86</v>
      </c>
      <c r="AY133" s="153" t="s">
        <v>310</v>
      </c>
    </row>
    <row r="134" spans="2:65" s="1" customFormat="1" ht="16.5" customHeight="1">
      <c r="B134" s="33"/>
      <c r="C134" s="138" t="s">
        <v>90</v>
      </c>
      <c r="D134" s="138" t="s">
        <v>312</v>
      </c>
      <c r="E134" s="139" t="s">
        <v>458</v>
      </c>
      <c r="F134" s="140" t="s">
        <v>459</v>
      </c>
      <c r="G134" s="141" t="s">
        <v>460</v>
      </c>
      <c r="H134" s="142">
        <v>2</v>
      </c>
      <c r="I134" s="143"/>
      <c r="J134" s="144">
        <f>ROUND(I134*H134,2)</f>
        <v>0</v>
      </c>
      <c r="K134" s="140" t="s">
        <v>316</v>
      </c>
      <c r="L134" s="33"/>
      <c r="M134" s="145" t="s">
        <v>1</v>
      </c>
      <c r="N134" s="146" t="s">
        <v>47</v>
      </c>
      <c r="P134" s="147">
        <f>O134*H134</f>
        <v>0</v>
      </c>
      <c r="Q134" s="147">
        <v>0</v>
      </c>
      <c r="R134" s="147">
        <f>Q134*H134</f>
        <v>0</v>
      </c>
      <c r="S134" s="147">
        <v>0</v>
      </c>
      <c r="T134" s="148">
        <f>S134*H134</f>
        <v>0</v>
      </c>
      <c r="AR134" s="149" t="s">
        <v>108</v>
      </c>
      <c r="AT134" s="149" t="s">
        <v>312</v>
      </c>
      <c r="AU134" s="149" t="s">
        <v>90</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461</v>
      </c>
    </row>
    <row r="135" spans="2:65" s="12" customFormat="1" ht="11.25">
      <c r="B135" s="151"/>
      <c r="D135" s="152" t="s">
        <v>318</v>
      </c>
      <c r="E135" s="153" t="s">
        <v>1</v>
      </c>
      <c r="F135" s="154" t="s">
        <v>462</v>
      </c>
      <c r="H135" s="155">
        <v>2</v>
      </c>
      <c r="I135" s="156"/>
      <c r="L135" s="151"/>
      <c r="M135" s="157"/>
      <c r="T135" s="158"/>
      <c r="AT135" s="153" t="s">
        <v>318</v>
      </c>
      <c r="AU135" s="153" t="s">
        <v>90</v>
      </c>
      <c r="AV135" s="12" t="s">
        <v>90</v>
      </c>
      <c r="AW135" s="12" t="s">
        <v>38</v>
      </c>
      <c r="AX135" s="12" t="s">
        <v>86</v>
      </c>
      <c r="AY135" s="153" t="s">
        <v>310</v>
      </c>
    </row>
    <row r="136" spans="2:65" s="1" customFormat="1" ht="16.5" customHeight="1">
      <c r="B136" s="33"/>
      <c r="C136" s="138" t="s">
        <v>98</v>
      </c>
      <c r="D136" s="138" t="s">
        <v>312</v>
      </c>
      <c r="E136" s="139" t="s">
        <v>463</v>
      </c>
      <c r="F136" s="140" t="s">
        <v>464</v>
      </c>
      <c r="G136" s="141" t="s">
        <v>460</v>
      </c>
      <c r="H136" s="142">
        <v>2</v>
      </c>
      <c r="I136" s="143"/>
      <c r="J136" s="144">
        <f>ROUND(I136*H136,2)</f>
        <v>0</v>
      </c>
      <c r="K136" s="140" t="s">
        <v>316</v>
      </c>
      <c r="L136" s="33"/>
      <c r="M136" s="145" t="s">
        <v>1</v>
      </c>
      <c r="N136" s="146" t="s">
        <v>47</v>
      </c>
      <c r="P136" s="147">
        <f>O136*H136</f>
        <v>0</v>
      </c>
      <c r="Q136" s="147">
        <v>0</v>
      </c>
      <c r="R136" s="147">
        <f>Q136*H136</f>
        <v>0</v>
      </c>
      <c r="S136" s="147">
        <v>0</v>
      </c>
      <c r="T136" s="148">
        <f>S136*H136</f>
        <v>0</v>
      </c>
      <c r="AR136" s="149" t="s">
        <v>108</v>
      </c>
      <c r="AT136" s="149" t="s">
        <v>312</v>
      </c>
      <c r="AU136" s="149" t="s">
        <v>90</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465</v>
      </c>
    </row>
    <row r="137" spans="2:65" s="12" customFormat="1" ht="11.25">
      <c r="B137" s="151"/>
      <c r="D137" s="152" t="s">
        <v>318</v>
      </c>
      <c r="E137" s="153" t="s">
        <v>1</v>
      </c>
      <c r="F137" s="154" t="s">
        <v>466</v>
      </c>
      <c r="H137" s="155">
        <v>2</v>
      </c>
      <c r="I137" s="156"/>
      <c r="L137" s="151"/>
      <c r="M137" s="157"/>
      <c r="T137" s="158"/>
      <c r="AT137" s="153" t="s">
        <v>318</v>
      </c>
      <c r="AU137" s="153" t="s">
        <v>90</v>
      </c>
      <c r="AV137" s="12" t="s">
        <v>90</v>
      </c>
      <c r="AW137" s="12" t="s">
        <v>38</v>
      </c>
      <c r="AX137" s="12" t="s">
        <v>86</v>
      </c>
      <c r="AY137" s="153" t="s">
        <v>310</v>
      </c>
    </row>
    <row r="138" spans="2:65" s="1" customFormat="1" ht="16.5" customHeight="1">
      <c r="B138" s="33"/>
      <c r="C138" s="138" t="s">
        <v>108</v>
      </c>
      <c r="D138" s="138" t="s">
        <v>312</v>
      </c>
      <c r="E138" s="139" t="s">
        <v>467</v>
      </c>
      <c r="F138" s="140" t="s">
        <v>468</v>
      </c>
      <c r="G138" s="141" t="s">
        <v>460</v>
      </c>
      <c r="H138" s="142">
        <v>2</v>
      </c>
      <c r="I138" s="143"/>
      <c r="J138" s="144">
        <f>ROUND(I138*H138,2)</f>
        <v>0</v>
      </c>
      <c r="K138" s="140" t="s">
        <v>316</v>
      </c>
      <c r="L138" s="33"/>
      <c r="M138" s="145" t="s">
        <v>1</v>
      </c>
      <c r="N138" s="146" t="s">
        <v>47</v>
      </c>
      <c r="P138" s="147">
        <f>O138*H138</f>
        <v>0</v>
      </c>
      <c r="Q138" s="147">
        <v>0</v>
      </c>
      <c r="R138" s="147">
        <f>Q138*H138</f>
        <v>0</v>
      </c>
      <c r="S138" s="147">
        <v>0</v>
      </c>
      <c r="T138" s="148">
        <f>S138*H138</f>
        <v>0</v>
      </c>
      <c r="AR138" s="149" t="s">
        <v>108</v>
      </c>
      <c r="AT138" s="149" t="s">
        <v>312</v>
      </c>
      <c r="AU138" s="149" t="s">
        <v>90</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469</v>
      </c>
    </row>
    <row r="139" spans="2:65" s="12" customFormat="1" ht="11.25">
      <c r="B139" s="151"/>
      <c r="D139" s="152" t="s">
        <v>318</v>
      </c>
      <c r="E139" s="153" t="s">
        <v>1</v>
      </c>
      <c r="F139" s="154" t="s">
        <v>470</v>
      </c>
      <c r="H139" s="155">
        <v>2</v>
      </c>
      <c r="I139" s="156"/>
      <c r="L139" s="151"/>
      <c r="M139" s="157"/>
      <c r="T139" s="158"/>
      <c r="AT139" s="153" t="s">
        <v>318</v>
      </c>
      <c r="AU139" s="153" t="s">
        <v>90</v>
      </c>
      <c r="AV139" s="12" t="s">
        <v>90</v>
      </c>
      <c r="AW139" s="12" t="s">
        <v>38</v>
      </c>
      <c r="AX139" s="12" t="s">
        <v>86</v>
      </c>
      <c r="AY139" s="153" t="s">
        <v>310</v>
      </c>
    </row>
    <row r="140" spans="2:65" s="1" customFormat="1" ht="16.5" customHeight="1">
      <c r="B140" s="33"/>
      <c r="C140" s="138" t="s">
        <v>121</v>
      </c>
      <c r="D140" s="138" t="s">
        <v>312</v>
      </c>
      <c r="E140" s="139" t="s">
        <v>471</v>
      </c>
      <c r="F140" s="140" t="s">
        <v>472</v>
      </c>
      <c r="G140" s="141" t="s">
        <v>460</v>
      </c>
      <c r="H140" s="142">
        <v>1</v>
      </c>
      <c r="I140" s="143"/>
      <c r="J140" s="144">
        <f>ROUND(I140*H140,2)</f>
        <v>0</v>
      </c>
      <c r="K140" s="140" t="s">
        <v>316</v>
      </c>
      <c r="L140" s="33"/>
      <c r="M140" s="145" t="s">
        <v>1</v>
      </c>
      <c r="N140" s="146" t="s">
        <v>47</v>
      </c>
      <c r="P140" s="147">
        <f>O140*H140</f>
        <v>0</v>
      </c>
      <c r="Q140" s="147">
        <v>0</v>
      </c>
      <c r="R140" s="147">
        <f>Q140*H140</f>
        <v>0</v>
      </c>
      <c r="S140" s="147">
        <v>0</v>
      </c>
      <c r="T140" s="148">
        <f>S140*H140</f>
        <v>0</v>
      </c>
      <c r="AR140" s="149" t="s">
        <v>108</v>
      </c>
      <c r="AT140" s="149" t="s">
        <v>312</v>
      </c>
      <c r="AU140" s="149" t="s">
        <v>90</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473</v>
      </c>
    </row>
    <row r="141" spans="2:65" s="12" customFormat="1" ht="11.25">
      <c r="B141" s="151"/>
      <c r="D141" s="152" t="s">
        <v>318</v>
      </c>
      <c r="E141" s="153" t="s">
        <v>1</v>
      </c>
      <c r="F141" s="154" t="s">
        <v>474</v>
      </c>
      <c r="H141" s="155">
        <v>1</v>
      </c>
      <c r="I141" s="156"/>
      <c r="L141" s="151"/>
      <c r="M141" s="157"/>
      <c r="T141" s="158"/>
      <c r="AT141" s="153" t="s">
        <v>318</v>
      </c>
      <c r="AU141" s="153" t="s">
        <v>90</v>
      </c>
      <c r="AV141" s="12" t="s">
        <v>90</v>
      </c>
      <c r="AW141" s="12" t="s">
        <v>38</v>
      </c>
      <c r="AX141" s="12" t="s">
        <v>86</v>
      </c>
      <c r="AY141" s="153" t="s">
        <v>310</v>
      </c>
    </row>
    <row r="142" spans="2:65" s="1" customFormat="1" ht="16.5" customHeight="1">
      <c r="B142" s="33"/>
      <c r="C142" s="138" t="s">
        <v>137</v>
      </c>
      <c r="D142" s="138" t="s">
        <v>312</v>
      </c>
      <c r="E142" s="139" t="s">
        <v>475</v>
      </c>
      <c r="F142" s="140" t="s">
        <v>476</v>
      </c>
      <c r="G142" s="141" t="s">
        <v>460</v>
      </c>
      <c r="H142" s="142">
        <v>2</v>
      </c>
      <c r="I142" s="143"/>
      <c r="J142" s="144">
        <f>ROUND(I142*H142,2)</f>
        <v>0</v>
      </c>
      <c r="K142" s="140" t="s">
        <v>316</v>
      </c>
      <c r="L142" s="33"/>
      <c r="M142" s="145" t="s">
        <v>1</v>
      </c>
      <c r="N142" s="146" t="s">
        <v>47</v>
      </c>
      <c r="P142" s="147">
        <f>O142*H142</f>
        <v>0</v>
      </c>
      <c r="Q142" s="147">
        <v>0</v>
      </c>
      <c r="R142" s="147">
        <f>Q142*H142</f>
        <v>0</v>
      </c>
      <c r="S142" s="147">
        <v>0</v>
      </c>
      <c r="T142" s="148">
        <f>S142*H142</f>
        <v>0</v>
      </c>
      <c r="AR142" s="149" t="s">
        <v>108</v>
      </c>
      <c r="AT142" s="149" t="s">
        <v>312</v>
      </c>
      <c r="AU142" s="149" t="s">
        <v>90</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477</v>
      </c>
    </row>
    <row r="143" spans="2:65" s="12" customFormat="1" ht="11.25">
      <c r="B143" s="151"/>
      <c r="D143" s="152" t="s">
        <v>318</v>
      </c>
      <c r="E143" s="153" t="s">
        <v>1</v>
      </c>
      <c r="F143" s="154" t="s">
        <v>478</v>
      </c>
      <c r="H143" s="155">
        <v>2</v>
      </c>
      <c r="I143" s="156"/>
      <c r="L143" s="151"/>
      <c r="M143" s="157"/>
      <c r="T143" s="158"/>
      <c r="AT143" s="153" t="s">
        <v>318</v>
      </c>
      <c r="AU143" s="153" t="s">
        <v>90</v>
      </c>
      <c r="AV143" s="12" t="s">
        <v>90</v>
      </c>
      <c r="AW143" s="12" t="s">
        <v>38</v>
      </c>
      <c r="AX143" s="12" t="s">
        <v>86</v>
      </c>
      <c r="AY143" s="153" t="s">
        <v>310</v>
      </c>
    </row>
    <row r="144" spans="2:65" s="1" customFormat="1" ht="16.5" customHeight="1">
      <c r="B144" s="33"/>
      <c r="C144" s="138" t="s">
        <v>342</v>
      </c>
      <c r="D144" s="138" t="s">
        <v>312</v>
      </c>
      <c r="E144" s="139" t="s">
        <v>479</v>
      </c>
      <c r="F144" s="140" t="s">
        <v>480</v>
      </c>
      <c r="G144" s="141" t="s">
        <v>460</v>
      </c>
      <c r="H144" s="142">
        <v>3</v>
      </c>
      <c r="I144" s="143"/>
      <c r="J144" s="144">
        <f>ROUND(I144*H144,2)</f>
        <v>0</v>
      </c>
      <c r="K144" s="140" t="s">
        <v>316</v>
      </c>
      <c r="L144" s="33"/>
      <c r="M144" s="145" t="s">
        <v>1</v>
      </c>
      <c r="N144" s="146" t="s">
        <v>47</v>
      </c>
      <c r="P144" s="147">
        <f>O144*H144</f>
        <v>0</v>
      </c>
      <c r="Q144" s="147">
        <v>0</v>
      </c>
      <c r="R144" s="147">
        <f>Q144*H144</f>
        <v>0</v>
      </c>
      <c r="S144" s="147">
        <v>0</v>
      </c>
      <c r="T144" s="148">
        <f>S144*H144</f>
        <v>0</v>
      </c>
      <c r="AR144" s="149" t="s">
        <v>108</v>
      </c>
      <c r="AT144" s="149" t="s">
        <v>312</v>
      </c>
      <c r="AU144" s="149" t="s">
        <v>90</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481</v>
      </c>
    </row>
    <row r="145" spans="2:65" s="12" customFormat="1" ht="11.25">
      <c r="B145" s="151"/>
      <c r="D145" s="152" t="s">
        <v>318</v>
      </c>
      <c r="E145" s="153" t="s">
        <v>1</v>
      </c>
      <c r="F145" s="154" t="s">
        <v>482</v>
      </c>
      <c r="H145" s="155">
        <v>3</v>
      </c>
      <c r="I145" s="156"/>
      <c r="L145" s="151"/>
      <c r="M145" s="157"/>
      <c r="T145" s="158"/>
      <c r="AT145" s="153" t="s">
        <v>318</v>
      </c>
      <c r="AU145" s="153" t="s">
        <v>90</v>
      </c>
      <c r="AV145" s="12" t="s">
        <v>90</v>
      </c>
      <c r="AW145" s="12" t="s">
        <v>38</v>
      </c>
      <c r="AX145" s="12" t="s">
        <v>86</v>
      </c>
      <c r="AY145" s="153" t="s">
        <v>310</v>
      </c>
    </row>
    <row r="146" spans="2:65" s="1" customFormat="1" ht="16.5" customHeight="1">
      <c r="B146" s="33"/>
      <c r="C146" s="138" t="s">
        <v>347</v>
      </c>
      <c r="D146" s="138" t="s">
        <v>312</v>
      </c>
      <c r="E146" s="139" t="s">
        <v>483</v>
      </c>
      <c r="F146" s="140" t="s">
        <v>484</v>
      </c>
      <c r="G146" s="141" t="s">
        <v>460</v>
      </c>
      <c r="H146" s="142">
        <v>2</v>
      </c>
      <c r="I146" s="143"/>
      <c r="J146" s="144">
        <f>ROUND(I146*H146,2)</f>
        <v>0</v>
      </c>
      <c r="K146" s="140" t="s">
        <v>316</v>
      </c>
      <c r="L146" s="33"/>
      <c r="M146" s="145" t="s">
        <v>1</v>
      </c>
      <c r="N146" s="146" t="s">
        <v>47</v>
      </c>
      <c r="P146" s="147">
        <f>O146*H146</f>
        <v>0</v>
      </c>
      <c r="Q146" s="147">
        <v>0</v>
      </c>
      <c r="R146" s="147">
        <f>Q146*H146</f>
        <v>0</v>
      </c>
      <c r="S146" s="147">
        <v>0</v>
      </c>
      <c r="T146" s="148">
        <f>S146*H146</f>
        <v>0</v>
      </c>
      <c r="AR146" s="149" t="s">
        <v>108</v>
      </c>
      <c r="AT146" s="149" t="s">
        <v>312</v>
      </c>
      <c r="AU146" s="149" t="s">
        <v>90</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485</v>
      </c>
    </row>
    <row r="147" spans="2:65" s="12" customFormat="1" ht="11.25">
      <c r="B147" s="151"/>
      <c r="D147" s="152" t="s">
        <v>318</v>
      </c>
      <c r="E147" s="153" t="s">
        <v>1</v>
      </c>
      <c r="F147" s="154" t="s">
        <v>486</v>
      </c>
      <c r="H147" s="155">
        <v>2</v>
      </c>
      <c r="I147" s="156"/>
      <c r="L147" s="151"/>
      <c r="M147" s="157"/>
      <c r="T147" s="158"/>
      <c r="AT147" s="153" t="s">
        <v>318</v>
      </c>
      <c r="AU147" s="153" t="s">
        <v>90</v>
      </c>
      <c r="AV147" s="12" t="s">
        <v>90</v>
      </c>
      <c r="AW147" s="12" t="s">
        <v>38</v>
      </c>
      <c r="AX147" s="12" t="s">
        <v>86</v>
      </c>
      <c r="AY147" s="153" t="s">
        <v>310</v>
      </c>
    </row>
    <row r="148" spans="2:65" s="1" customFormat="1" ht="16.5" customHeight="1">
      <c r="B148" s="33"/>
      <c r="C148" s="138" t="s">
        <v>354</v>
      </c>
      <c r="D148" s="138" t="s">
        <v>312</v>
      </c>
      <c r="E148" s="139" t="s">
        <v>487</v>
      </c>
      <c r="F148" s="140" t="s">
        <v>488</v>
      </c>
      <c r="G148" s="141" t="s">
        <v>460</v>
      </c>
      <c r="H148" s="142">
        <v>1</v>
      </c>
      <c r="I148" s="143"/>
      <c r="J148" s="144">
        <f>ROUND(I148*H148,2)</f>
        <v>0</v>
      </c>
      <c r="K148" s="140" t="s">
        <v>316</v>
      </c>
      <c r="L148" s="33"/>
      <c r="M148" s="145" t="s">
        <v>1</v>
      </c>
      <c r="N148" s="146" t="s">
        <v>47</v>
      </c>
      <c r="P148" s="147">
        <f>O148*H148</f>
        <v>0</v>
      </c>
      <c r="Q148" s="147">
        <v>0</v>
      </c>
      <c r="R148" s="147">
        <f>Q148*H148</f>
        <v>0</v>
      </c>
      <c r="S148" s="147">
        <v>0</v>
      </c>
      <c r="T148" s="148">
        <f>S148*H148</f>
        <v>0</v>
      </c>
      <c r="AR148" s="149" t="s">
        <v>108</v>
      </c>
      <c r="AT148" s="149" t="s">
        <v>312</v>
      </c>
      <c r="AU148" s="149" t="s">
        <v>90</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489</v>
      </c>
    </row>
    <row r="149" spans="2:65" s="12" customFormat="1" ht="11.25">
      <c r="B149" s="151"/>
      <c r="D149" s="152" t="s">
        <v>318</v>
      </c>
      <c r="E149" s="153" t="s">
        <v>1</v>
      </c>
      <c r="F149" s="154" t="s">
        <v>490</v>
      </c>
      <c r="H149" s="155">
        <v>1</v>
      </c>
      <c r="I149" s="156"/>
      <c r="L149" s="151"/>
      <c r="M149" s="157"/>
      <c r="T149" s="158"/>
      <c r="AT149" s="153" t="s">
        <v>318</v>
      </c>
      <c r="AU149" s="153" t="s">
        <v>90</v>
      </c>
      <c r="AV149" s="12" t="s">
        <v>90</v>
      </c>
      <c r="AW149" s="12" t="s">
        <v>38</v>
      </c>
      <c r="AX149" s="12" t="s">
        <v>86</v>
      </c>
      <c r="AY149" s="153" t="s">
        <v>310</v>
      </c>
    </row>
    <row r="150" spans="2:65" s="1" customFormat="1" ht="21.75" customHeight="1">
      <c r="B150" s="33"/>
      <c r="C150" s="138" t="s">
        <v>180</v>
      </c>
      <c r="D150" s="138" t="s">
        <v>312</v>
      </c>
      <c r="E150" s="139" t="s">
        <v>491</v>
      </c>
      <c r="F150" s="140" t="s">
        <v>492</v>
      </c>
      <c r="G150" s="141" t="s">
        <v>460</v>
      </c>
      <c r="H150" s="142">
        <v>2</v>
      </c>
      <c r="I150" s="143"/>
      <c r="J150" s="144">
        <f>ROUND(I150*H150,2)</f>
        <v>0</v>
      </c>
      <c r="K150" s="140" t="s">
        <v>316</v>
      </c>
      <c r="L150" s="33"/>
      <c r="M150" s="145" t="s">
        <v>1</v>
      </c>
      <c r="N150" s="146" t="s">
        <v>47</v>
      </c>
      <c r="P150" s="147">
        <f>O150*H150</f>
        <v>0</v>
      </c>
      <c r="Q150" s="147">
        <v>0</v>
      </c>
      <c r="R150" s="147">
        <f>Q150*H150</f>
        <v>0</v>
      </c>
      <c r="S150" s="147">
        <v>0</v>
      </c>
      <c r="T150" s="148">
        <f>S150*H150</f>
        <v>0</v>
      </c>
      <c r="AR150" s="149" t="s">
        <v>108</v>
      </c>
      <c r="AT150" s="149" t="s">
        <v>312</v>
      </c>
      <c r="AU150" s="149" t="s">
        <v>90</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493</v>
      </c>
    </row>
    <row r="151" spans="2:65" s="12" customFormat="1" ht="11.25">
      <c r="B151" s="151"/>
      <c r="D151" s="152" t="s">
        <v>318</v>
      </c>
      <c r="E151" s="153" t="s">
        <v>1</v>
      </c>
      <c r="F151" s="154" t="s">
        <v>462</v>
      </c>
      <c r="H151" s="155">
        <v>2</v>
      </c>
      <c r="I151" s="156"/>
      <c r="L151" s="151"/>
      <c r="M151" s="157"/>
      <c r="T151" s="158"/>
      <c r="AT151" s="153" t="s">
        <v>318</v>
      </c>
      <c r="AU151" s="153" t="s">
        <v>90</v>
      </c>
      <c r="AV151" s="12" t="s">
        <v>90</v>
      </c>
      <c r="AW151" s="12" t="s">
        <v>38</v>
      </c>
      <c r="AX151" s="12" t="s">
        <v>86</v>
      </c>
      <c r="AY151" s="153" t="s">
        <v>310</v>
      </c>
    </row>
    <row r="152" spans="2:65" s="1" customFormat="1" ht="21.75" customHeight="1">
      <c r="B152" s="33"/>
      <c r="C152" s="138" t="s">
        <v>364</v>
      </c>
      <c r="D152" s="138" t="s">
        <v>312</v>
      </c>
      <c r="E152" s="139" t="s">
        <v>494</v>
      </c>
      <c r="F152" s="140" t="s">
        <v>495</v>
      </c>
      <c r="G152" s="141" t="s">
        <v>460</v>
      </c>
      <c r="H152" s="142">
        <v>2</v>
      </c>
      <c r="I152" s="143"/>
      <c r="J152" s="144">
        <f>ROUND(I152*H152,2)</f>
        <v>0</v>
      </c>
      <c r="K152" s="140" t="s">
        <v>316</v>
      </c>
      <c r="L152" s="33"/>
      <c r="M152" s="145" t="s">
        <v>1</v>
      </c>
      <c r="N152" s="146" t="s">
        <v>47</v>
      </c>
      <c r="P152" s="147">
        <f>O152*H152</f>
        <v>0</v>
      </c>
      <c r="Q152" s="147">
        <v>0</v>
      </c>
      <c r="R152" s="147">
        <f>Q152*H152</f>
        <v>0</v>
      </c>
      <c r="S152" s="147">
        <v>0</v>
      </c>
      <c r="T152" s="148">
        <f>S152*H152</f>
        <v>0</v>
      </c>
      <c r="AR152" s="149" t="s">
        <v>108</v>
      </c>
      <c r="AT152" s="149" t="s">
        <v>312</v>
      </c>
      <c r="AU152" s="149" t="s">
        <v>90</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496</v>
      </c>
    </row>
    <row r="153" spans="2:65" s="12" customFormat="1" ht="11.25">
      <c r="B153" s="151"/>
      <c r="D153" s="152" t="s">
        <v>318</v>
      </c>
      <c r="E153" s="153" t="s">
        <v>1</v>
      </c>
      <c r="F153" s="154" t="s">
        <v>466</v>
      </c>
      <c r="H153" s="155">
        <v>2</v>
      </c>
      <c r="I153" s="156"/>
      <c r="L153" s="151"/>
      <c r="M153" s="157"/>
      <c r="T153" s="158"/>
      <c r="AT153" s="153" t="s">
        <v>318</v>
      </c>
      <c r="AU153" s="153" t="s">
        <v>90</v>
      </c>
      <c r="AV153" s="12" t="s">
        <v>90</v>
      </c>
      <c r="AW153" s="12" t="s">
        <v>38</v>
      </c>
      <c r="AX153" s="12" t="s">
        <v>86</v>
      </c>
      <c r="AY153" s="153" t="s">
        <v>310</v>
      </c>
    </row>
    <row r="154" spans="2:65" s="1" customFormat="1" ht="21.75" customHeight="1">
      <c r="B154" s="33"/>
      <c r="C154" s="138" t="s">
        <v>371</v>
      </c>
      <c r="D154" s="138" t="s">
        <v>312</v>
      </c>
      <c r="E154" s="139" t="s">
        <v>497</v>
      </c>
      <c r="F154" s="140" t="s">
        <v>498</v>
      </c>
      <c r="G154" s="141" t="s">
        <v>460</v>
      </c>
      <c r="H154" s="142">
        <v>2</v>
      </c>
      <c r="I154" s="143"/>
      <c r="J154" s="144">
        <f>ROUND(I154*H154,2)</f>
        <v>0</v>
      </c>
      <c r="K154" s="140" t="s">
        <v>316</v>
      </c>
      <c r="L154" s="33"/>
      <c r="M154" s="145" t="s">
        <v>1</v>
      </c>
      <c r="N154" s="146" t="s">
        <v>47</v>
      </c>
      <c r="P154" s="147">
        <f>O154*H154</f>
        <v>0</v>
      </c>
      <c r="Q154" s="147">
        <v>0</v>
      </c>
      <c r="R154" s="147">
        <f>Q154*H154</f>
        <v>0</v>
      </c>
      <c r="S154" s="147">
        <v>0</v>
      </c>
      <c r="T154" s="148">
        <f>S154*H154</f>
        <v>0</v>
      </c>
      <c r="AR154" s="149" t="s">
        <v>108</v>
      </c>
      <c r="AT154" s="149" t="s">
        <v>312</v>
      </c>
      <c r="AU154" s="149" t="s">
        <v>90</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499</v>
      </c>
    </row>
    <row r="155" spans="2:65" s="12" customFormat="1" ht="11.25">
      <c r="B155" s="151"/>
      <c r="D155" s="152" t="s">
        <v>318</v>
      </c>
      <c r="E155" s="153" t="s">
        <v>1</v>
      </c>
      <c r="F155" s="154" t="s">
        <v>470</v>
      </c>
      <c r="H155" s="155">
        <v>2</v>
      </c>
      <c r="I155" s="156"/>
      <c r="L155" s="151"/>
      <c r="M155" s="157"/>
      <c r="T155" s="158"/>
      <c r="AT155" s="153" t="s">
        <v>318</v>
      </c>
      <c r="AU155" s="153" t="s">
        <v>90</v>
      </c>
      <c r="AV155" s="12" t="s">
        <v>90</v>
      </c>
      <c r="AW155" s="12" t="s">
        <v>38</v>
      </c>
      <c r="AX155" s="12" t="s">
        <v>86</v>
      </c>
      <c r="AY155" s="153" t="s">
        <v>310</v>
      </c>
    </row>
    <row r="156" spans="2:65" s="1" customFormat="1" ht="21.75" customHeight="1">
      <c r="B156" s="33"/>
      <c r="C156" s="138" t="s">
        <v>379</v>
      </c>
      <c r="D156" s="138" t="s">
        <v>312</v>
      </c>
      <c r="E156" s="139" t="s">
        <v>500</v>
      </c>
      <c r="F156" s="140" t="s">
        <v>501</v>
      </c>
      <c r="G156" s="141" t="s">
        <v>460</v>
      </c>
      <c r="H156" s="142">
        <v>1</v>
      </c>
      <c r="I156" s="143"/>
      <c r="J156" s="144">
        <f>ROUND(I156*H156,2)</f>
        <v>0</v>
      </c>
      <c r="K156" s="140" t="s">
        <v>316</v>
      </c>
      <c r="L156" s="33"/>
      <c r="M156" s="145" t="s">
        <v>1</v>
      </c>
      <c r="N156" s="146" t="s">
        <v>47</v>
      </c>
      <c r="P156" s="147">
        <f>O156*H156</f>
        <v>0</v>
      </c>
      <c r="Q156" s="147">
        <v>0</v>
      </c>
      <c r="R156" s="147">
        <f>Q156*H156</f>
        <v>0</v>
      </c>
      <c r="S156" s="147">
        <v>0</v>
      </c>
      <c r="T156" s="148">
        <f>S156*H156</f>
        <v>0</v>
      </c>
      <c r="AR156" s="149" t="s">
        <v>108</v>
      </c>
      <c r="AT156" s="149" t="s">
        <v>312</v>
      </c>
      <c r="AU156" s="149" t="s">
        <v>90</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502</v>
      </c>
    </row>
    <row r="157" spans="2:65" s="12" customFormat="1" ht="11.25">
      <c r="B157" s="151"/>
      <c r="D157" s="152" t="s">
        <v>318</v>
      </c>
      <c r="E157" s="153" t="s">
        <v>1</v>
      </c>
      <c r="F157" s="154" t="s">
        <v>474</v>
      </c>
      <c r="H157" s="155">
        <v>1</v>
      </c>
      <c r="I157" s="156"/>
      <c r="L157" s="151"/>
      <c r="M157" s="157"/>
      <c r="T157" s="158"/>
      <c r="AT157" s="153" t="s">
        <v>318</v>
      </c>
      <c r="AU157" s="153" t="s">
        <v>90</v>
      </c>
      <c r="AV157" s="12" t="s">
        <v>90</v>
      </c>
      <c r="AW157" s="12" t="s">
        <v>38</v>
      </c>
      <c r="AX157" s="12" t="s">
        <v>86</v>
      </c>
      <c r="AY157" s="153" t="s">
        <v>310</v>
      </c>
    </row>
    <row r="158" spans="2:65" s="1" customFormat="1" ht="21.75" customHeight="1">
      <c r="B158" s="33"/>
      <c r="C158" s="138" t="s">
        <v>388</v>
      </c>
      <c r="D158" s="138" t="s">
        <v>312</v>
      </c>
      <c r="E158" s="139" t="s">
        <v>503</v>
      </c>
      <c r="F158" s="140" t="s">
        <v>504</v>
      </c>
      <c r="G158" s="141" t="s">
        <v>460</v>
      </c>
      <c r="H158" s="142">
        <v>2</v>
      </c>
      <c r="I158" s="143"/>
      <c r="J158" s="144">
        <f>ROUND(I158*H158,2)</f>
        <v>0</v>
      </c>
      <c r="K158" s="140" t="s">
        <v>316</v>
      </c>
      <c r="L158" s="33"/>
      <c r="M158" s="145" t="s">
        <v>1</v>
      </c>
      <c r="N158" s="146" t="s">
        <v>47</v>
      </c>
      <c r="P158" s="147">
        <f>O158*H158</f>
        <v>0</v>
      </c>
      <c r="Q158" s="147">
        <v>0</v>
      </c>
      <c r="R158" s="147">
        <f>Q158*H158</f>
        <v>0</v>
      </c>
      <c r="S158" s="147">
        <v>0</v>
      </c>
      <c r="T158" s="148">
        <f>S158*H158</f>
        <v>0</v>
      </c>
      <c r="AR158" s="149" t="s">
        <v>108</v>
      </c>
      <c r="AT158" s="149" t="s">
        <v>312</v>
      </c>
      <c r="AU158" s="149" t="s">
        <v>90</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505</v>
      </c>
    </row>
    <row r="159" spans="2:65" s="12" customFormat="1" ht="11.25">
      <c r="B159" s="151"/>
      <c r="D159" s="152" t="s">
        <v>318</v>
      </c>
      <c r="E159" s="153" t="s">
        <v>1</v>
      </c>
      <c r="F159" s="154" t="s">
        <v>478</v>
      </c>
      <c r="H159" s="155">
        <v>2</v>
      </c>
      <c r="I159" s="156"/>
      <c r="L159" s="151"/>
      <c r="M159" s="157"/>
      <c r="T159" s="158"/>
      <c r="AT159" s="153" t="s">
        <v>318</v>
      </c>
      <c r="AU159" s="153" t="s">
        <v>90</v>
      </c>
      <c r="AV159" s="12" t="s">
        <v>90</v>
      </c>
      <c r="AW159" s="12" t="s">
        <v>38</v>
      </c>
      <c r="AX159" s="12" t="s">
        <v>86</v>
      </c>
      <c r="AY159" s="153" t="s">
        <v>310</v>
      </c>
    </row>
    <row r="160" spans="2:65" s="1" customFormat="1" ht="21.75" customHeight="1">
      <c r="B160" s="33"/>
      <c r="C160" s="138" t="s">
        <v>8</v>
      </c>
      <c r="D160" s="138" t="s">
        <v>312</v>
      </c>
      <c r="E160" s="139" t="s">
        <v>506</v>
      </c>
      <c r="F160" s="140" t="s">
        <v>507</v>
      </c>
      <c r="G160" s="141" t="s">
        <v>460</v>
      </c>
      <c r="H160" s="142">
        <v>3</v>
      </c>
      <c r="I160" s="143"/>
      <c r="J160" s="144">
        <f>ROUND(I160*H160,2)</f>
        <v>0</v>
      </c>
      <c r="K160" s="140" t="s">
        <v>316</v>
      </c>
      <c r="L160" s="33"/>
      <c r="M160" s="145" t="s">
        <v>1</v>
      </c>
      <c r="N160" s="146" t="s">
        <v>47</v>
      </c>
      <c r="P160" s="147">
        <f>O160*H160</f>
        <v>0</v>
      </c>
      <c r="Q160" s="147">
        <v>0</v>
      </c>
      <c r="R160" s="147">
        <f>Q160*H160</f>
        <v>0</v>
      </c>
      <c r="S160" s="147">
        <v>0</v>
      </c>
      <c r="T160" s="148">
        <f>S160*H160</f>
        <v>0</v>
      </c>
      <c r="AR160" s="149" t="s">
        <v>108</v>
      </c>
      <c r="AT160" s="149" t="s">
        <v>312</v>
      </c>
      <c r="AU160" s="149" t="s">
        <v>90</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508</v>
      </c>
    </row>
    <row r="161" spans="2:65" s="12" customFormat="1" ht="11.25">
      <c r="B161" s="151"/>
      <c r="D161" s="152" t="s">
        <v>318</v>
      </c>
      <c r="E161" s="153" t="s">
        <v>1</v>
      </c>
      <c r="F161" s="154" t="s">
        <v>482</v>
      </c>
      <c r="H161" s="155">
        <v>3</v>
      </c>
      <c r="I161" s="156"/>
      <c r="L161" s="151"/>
      <c r="M161" s="157"/>
      <c r="T161" s="158"/>
      <c r="AT161" s="153" t="s">
        <v>318</v>
      </c>
      <c r="AU161" s="153" t="s">
        <v>90</v>
      </c>
      <c r="AV161" s="12" t="s">
        <v>90</v>
      </c>
      <c r="AW161" s="12" t="s">
        <v>38</v>
      </c>
      <c r="AX161" s="12" t="s">
        <v>86</v>
      </c>
      <c r="AY161" s="153" t="s">
        <v>310</v>
      </c>
    </row>
    <row r="162" spans="2:65" s="1" customFormat="1" ht="21.75" customHeight="1">
      <c r="B162" s="33"/>
      <c r="C162" s="138" t="s">
        <v>404</v>
      </c>
      <c r="D162" s="138" t="s">
        <v>312</v>
      </c>
      <c r="E162" s="139" t="s">
        <v>509</v>
      </c>
      <c r="F162" s="140" t="s">
        <v>510</v>
      </c>
      <c r="G162" s="141" t="s">
        <v>460</v>
      </c>
      <c r="H162" s="142">
        <v>2</v>
      </c>
      <c r="I162" s="143"/>
      <c r="J162" s="144">
        <f>ROUND(I162*H162,2)</f>
        <v>0</v>
      </c>
      <c r="K162" s="140" t="s">
        <v>316</v>
      </c>
      <c r="L162" s="33"/>
      <c r="M162" s="145" t="s">
        <v>1</v>
      </c>
      <c r="N162" s="146" t="s">
        <v>47</v>
      </c>
      <c r="P162" s="147">
        <f>O162*H162</f>
        <v>0</v>
      </c>
      <c r="Q162" s="147">
        <v>0</v>
      </c>
      <c r="R162" s="147">
        <f>Q162*H162</f>
        <v>0</v>
      </c>
      <c r="S162" s="147">
        <v>0</v>
      </c>
      <c r="T162" s="148">
        <f>S162*H162</f>
        <v>0</v>
      </c>
      <c r="AR162" s="149" t="s">
        <v>108</v>
      </c>
      <c r="AT162" s="149" t="s">
        <v>312</v>
      </c>
      <c r="AU162" s="149" t="s">
        <v>90</v>
      </c>
      <c r="AY162" s="17" t="s">
        <v>310</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511</v>
      </c>
    </row>
    <row r="163" spans="2:65" s="12" customFormat="1" ht="11.25">
      <c r="B163" s="151"/>
      <c r="D163" s="152" t="s">
        <v>318</v>
      </c>
      <c r="E163" s="153" t="s">
        <v>1</v>
      </c>
      <c r="F163" s="154" t="s">
        <v>486</v>
      </c>
      <c r="H163" s="155">
        <v>2</v>
      </c>
      <c r="I163" s="156"/>
      <c r="L163" s="151"/>
      <c r="M163" s="157"/>
      <c r="T163" s="158"/>
      <c r="AT163" s="153" t="s">
        <v>318</v>
      </c>
      <c r="AU163" s="153" t="s">
        <v>90</v>
      </c>
      <c r="AV163" s="12" t="s">
        <v>90</v>
      </c>
      <c r="AW163" s="12" t="s">
        <v>38</v>
      </c>
      <c r="AX163" s="12" t="s">
        <v>86</v>
      </c>
      <c r="AY163" s="153" t="s">
        <v>310</v>
      </c>
    </row>
    <row r="164" spans="2:65" s="1" customFormat="1" ht="21.75" customHeight="1">
      <c r="B164" s="33"/>
      <c r="C164" s="138" t="s">
        <v>408</v>
      </c>
      <c r="D164" s="138" t="s">
        <v>312</v>
      </c>
      <c r="E164" s="139" t="s">
        <v>512</v>
      </c>
      <c r="F164" s="140" t="s">
        <v>513</v>
      </c>
      <c r="G164" s="141" t="s">
        <v>460</v>
      </c>
      <c r="H164" s="142">
        <v>1</v>
      </c>
      <c r="I164" s="143"/>
      <c r="J164" s="144">
        <f>ROUND(I164*H164,2)</f>
        <v>0</v>
      </c>
      <c r="K164" s="140" t="s">
        <v>316</v>
      </c>
      <c r="L164" s="33"/>
      <c r="M164" s="145" t="s">
        <v>1</v>
      </c>
      <c r="N164" s="146" t="s">
        <v>47</v>
      </c>
      <c r="P164" s="147">
        <f>O164*H164</f>
        <v>0</v>
      </c>
      <c r="Q164" s="147">
        <v>0</v>
      </c>
      <c r="R164" s="147">
        <f>Q164*H164</f>
        <v>0</v>
      </c>
      <c r="S164" s="147">
        <v>0</v>
      </c>
      <c r="T164" s="148">
        <f>S164*H164</f>
        <v>0</v>
      </c>
      <c r="AR164" s="149" t="s">
        <v>108</v>
      </c>
      <c r="AT164" s="149" t="s">
        <v>312</v>
      </c>
      <c r="AU164" s="149" t="s">
        <v>90</v>
      </c>
      <c r="AY164" s="17" t="s">
        <v>310</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514</v>
      </c>
    </row>
    <row r="165" spans="2:65" s="12" customFormat="1" ht="11.25">
      <c r="B165" s="151"/>
      <c r="D165" s="152" t="s">
        <v>318</v>
      </c>
      <c r="E165" s="153" t="s">
        <v>1</v>
      </c>
      <c r="F165" s="154" t="s">
        <v>490</v>
      </c>
      <c r="H165" s="155">
        <v>1</v>
      </c>
      <c r="I165" s="156"/>
      <c r="L165" s="151"/>
      <c r="M165" s="157"/>
      <c r="T165" s="158"/>
      <c r="AT165" s="153" t="s">
        <v>318</v>
      </c>
      <c r="AU165" s="153" t="s">
        <v>90</v>
      </c>
      <c r="AV165" s="12" t="s">
        <v>90</v>
      </c>
      <c r="AW165" s="12" t="s">
        <v>38</v>
      </c>
      <c r="AX165" s="12" t="s">
        <v>86</v>
      </c>
      <c r="AY165" s="153" t="s">
        <v>310</v>
      </c>
    </row>
    <row r="166" spans="2:65" s="1" customFormat="1" ht="16.5" customHeight="1">
      <c r="B166" s="33"/>
      <c r="C166" s="178" t="s">
        <v>412</v>
      </c>
      <c r="D166" s="178" t="s">
        <v>515</v>
      </c>
      <c r="E166" s="179" t="s">
        <v>516</v>
      </c>
      <c r="F166" s="180" t="s">
        <v>517</v>
      </c>
      <c r="G166" s="181" t="s">
        <v>361</v>
      </c>
      <c r="H166" s="182">
        <v>2.9609999999999999</v>
      </c>
      <c r="I166" s="183"/>
      <c r="J166" s="184">
        <f>ROUND(I166*H166,2)</f>
        <v>0</v>
      </c>
      <c r="K166" s="180" t="s">
        <v>430</v>
      </c>
      <c r="L166" s="185"/>
      <c r="M166" s="186" t="s">
        <v>1</v>
      </c>
      <c r="N166" s="187" t="s">
        <v>47</v>
      </c>
      <c r="P166" s="147">
        <f>O166*H166</f>
        <v>0</v>
      </c>
      <c r="Q166" s="147">
        <v>0</v>
      </c>
      <c r="R166" s="147">
        <f>Q166*H166</f>
        <v>0</v>
      </c>
      <c r="S166" s="147">
        <v>0</v>
      </c>
      <c r="T166" s="148">
        <f>S166*H166</f>
        <v>0</v>
      </c>
      <c r="AR166" s="149" t="s">
        <v>90</v>
      </c>
      <c r="AT166" s="149" t="s">
        <v>515</v>
      </c>
      <c r="AU166" s="149" t="s">
        <v>90</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86</v>
      </c>
      <c r="BM166" s="149" t="s">
        <v>518</v>
      </c>
    </row>
    <row r="167" spans="2:65" s="14" customFormat="1" ht="11.25">
      <c r="B167" s="166"/>
      <c r="D167" s="152" t="s">
        <v>318</v>
      </c>
      <c r="E167" s="167" t="s">
        <v>1</v>
      </c>
      <c r="F167" s="168" t="s">
        <v>519</v>
      </c>
      <c r="H167" s="167" t="s">
        <v>1</v>
      </c>
      <c r="I167" s="169"/>
      <c r="L167" s="166"/>
      <c r="M167" s="170"/>
      <c r="T167" s="171"/>
      <c r="AT167" s="167" t="s">
        <v>318</v>
      </c>
      <c r="AU167" s="167" t="s">
        <v>90</v>
      </c>
      <c r="AV167" s="14" t="s">
        <v>86</v>
      </c>
      <c r="AW167" s="14" t="s">
        <v>38</v>
      </c>
      <c r="AX167" s="14" t="s">
        <v>82</v>
      </c>
      <c r="AY167" s="167" t="s">
        <v>310</v>
      </c>
    </row>
    <row r="168" spans="2:65" s="12" customFormat="1" ht="11.25">
      <c r="B168" s="151"/>
      <c r="D168" s="152" t="s">
        <v>318</v>
      </c>
      <c r="E168" s="153" t="s">
        <v>1</v>
      </c>
      <c r="F168" s="154" t="s">
        <v>520</v>
      </c>
      <c r="H168" s="155">
        <v>2.9609999999999999</v>
      </c>
      <c r="I168" s="156"/>
      <c r="L168" s="151"/>
      <c r="M168" s="157"/>
      <c r="T168" s="158"/>
      <c r="AT168" s="153" t="s">
        <v>318</v>
      </c>
      <c r="AU168" s="153" t="s">
        <v>90</v>
      </c>
      <c r="AV168" s="12" t="s">
        <v>90</v>
      </c>
      <c r="AW168" s="12" t="s">
        <v>38</v>
      </c>
      <c r="AX168" s="12" t="s">
        <v>86</v>
      </c>
      <c r="AY168" s="153" t="s">
        <v>310</v>
      </c>
    </row>
    <row r="169" spans="2:65" s="1" customFormat="1" ht="16.5" customHeight="1">
      <c r="B169" s="33"/>
      <c r="C169" s="138" t="s">
        <v>417</v>
      </c>
      <c r="D169" s="138" t="s">
        <v>312</v>
      </c>
      <c r="E169" s="139" t="s">
        <v>521</v>
      </c>
      <c r="F169" s="140" t="s">
        <v>522</v>
      </c>
      <c r="G169" s="141" t="s">
        <v>460</v>
      </c>
      <c r="H169" s="142">
        <v>15</v>
      </c>
      <c r="I169" s="143"/>
      <c r="J169" s="144">
        <f>ROUND(I169*H169,2)</f>
        <v>0</v>
      </c>
      <c r="K169" s="140" t="s">
        <v>430</v>
      </c>
      <c r="L169" s="33"/>
      <c r="M169" s="145" t="s">
        <v>1</v>
      </c>
      <c r="N169" s="146" t="s">
        <v>47</v>
      </c>
      <c r="P169" s="147">
        <f>O169*H169</f>
        <v>0</v>
      </c>
      <c r="Q169" s="147">
        <v>0</v>
      </c>
      <c r="R169" s="147">
        <f>Q169*H169</f>
        <v>0</v>
      </c>
      <c r="S169" s="147">
        <v>0</v>
      </c>
      <c r="T169" s="148">
        <f>S169*H169</f>
        <v>0</v>
      </c>
      <c r="AR169" s="149" t="s">
        <v>108</v>
      </c>
      <c r="AT169" s="149" t="s">
        <v>312</v>
      </c>
      <c r="AU169" s="149" t="s">
        <v>90</v>
      </c>
      <c r="AY169" s="17" t="s">
        <v>310</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523</v>
      </c>
    </row>
    <row r="170" spans="2:65" s="1" customFormat="1" ht="16.5" customHeight="1">
      <c r="B170" s="33"/>
      <c r="C170" s="138" t="s">
        <v>421</v>
      </c>
      <c r="D170" s="138" t="s">
        <v>312</v>
      </c>
      <c r="E170" s="139" t="s">
        <v>524</v>
      </c>
      <c r="F170" s="140" t="s">
        <v>525</v>
      </c>
      <c r="G170" s="141" t="s">
        <v>460</v>
      </c>
      <c r="H170" s="142">
        <v>4</v>
      </c>
      <c r="I170" s="143"/>
      <c r="J170" s="144">
        <f>ROUND(I170*H170,2)</f>
        <v>0</v>
      </c>
      <c r="K170" s="140" t="s">
        <v>316</v>
      </c>
      <c r="L170" s="33"/>
      <c r="M170" s="145" t="s">
        <v>1</v>
      </c>
      <c r="N170" s="146" t="s">
        <v>47</v>
      </c>
      <c r="P170" s="147">
        <f>O170*H170</f>
        <v>0</v>
      </c>
      <c r="Q170" s="147">
        <v>0</v>
      </c>
      <c r="R170" s="147">
        <f>Q170*H170</f>
        <v>0</v>
      </c>
      <c r="S170" s="147">
        <v>0</v>
      </c>
      <c r="T170" s="148">
        <f>S170*H170</f>
        <v>0</v>
      </c>
      <c r="AR170" s="149" t="s">
        <v>108</v>
      </c>
      <c r="AT170" s="149" t="s">
        <v>312</v>
      </c>
      <c r="AU170" s="149" t="s">
        <v>90</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526</v>
      </c>
    </row>
    <row r="171" spans="2:65" s="12" customFormat="1" ht="11.25">
      <c r="B171" s="151"/>
      <c r="D171" s="152" t="s">
        <v>318</v>
      </c>
      <c r="E171" s="153" t="s">
        <v>1</v>
      </c>
      <c r="F171" s="154" t="s">
        <v>462</v>
      </c>
      <c r="H171" s="155">
        <v>2</v>
      </c>
      <c r="I171" s="156"/>
      <c r="L171" s="151"/>
      <c r="M171" s="157"/>
      <c r="T171" s="158"/>
      <c r="AT171" s="153" t="s">
        <v>318</v>
      </c>
      <c r="AU171" s="153" t="s">
        <v>90</v>
      </c>
      <c r="AV171" s="12" t="s">
        <v>90</v>
      </c>
      <c r="AW171" s="12" t="s">
        <v>38</v>
      </c>
      <c r="AX171" s="12" t="s">
        <v>82</v>
      </c>
      <c r="AY171" s="153" t="s">
        <v>310</v>
      </c>
    </row>
    <row r="172" spans="2:65" s="12" customFormat="1" ht="11.25">
      <c r="B172" s="151"/>
      <c r="D172" s="152" t="s">
        <v>318</v>
      </c>
      <c r="E172" s="153" t="s">
        <v>1</v>
      </c>
      <c r="F172" s="154" t="s">
        <v>466</v>
      </c>
      <c r="H172" s="155">
        <v>2</v>
      </c>
      <c r="I172" s="156"/>
      <c r="L172" s="151"/>
      <c r="M172" s="157"/>
      <c r="T172" s="158"/>
      <c r="AT172" s="153" t="s">
        <v>318</v>
      </c>
      <c r="AU172" s="153" t="s">
        <v>90</v>
      </c>
      <c r="AV172" s="12" t="s">
        <v>90</v>
      </c>
      <c r="AW172" s="12" t="s">
        <v>38</v>
      </c>
      <c r="AX172" s="12" t="s">
        <v>82</v>
      </c>
      <c r="AY172" s="153" t="s">
        <v>310</v>
      </c>
    </row>
    <row r="173" spans="2:65" s="13" customFormat="1" ht="11.25">
      <c r="B173" s="159"/>
      <c r="D173" s="152" t="s">
        <v>318</v>
      </c>
      <c r="E173" s="160" t="s">
        <v>1</v>
      </c>
      <c r="F173" s="161" t="s">
        <v>320</v>
      </c>
      <c r="H173" s="162">
        <v>4</v>
      </c>
      <c r="I173" s="163"/>
      <c r="L173" s="159"/>
      <c r="M173" s="164"/>
      <c r="T173" s="165"/>
      <c r="AT173" s="160" t="s">
        <v>318</v>
      </c>
      <c r="AU173" s="160" t="s">
        <v>90</v>
      </c>
      <c r="AV173" s="13" t="s">
        <v>108</v>
      </c>
      <c r="AW173" s="13" t="s">
        <v>38</v>
      </c>
      <c r="AX173" s="13" t="s">
        <v>86</v>
      </c>
      <c r="AY173" s="160" t="s">
        <v>310</v>
      </c>
    </row>
    <row r="174" spans="2:65" s="1" customFormat="1" ht="21.75" customHeight="1">
      <c r="B174" s="33"/>
      <c r="C174" s="138" t="s">
        <v>7</v>
      </c>
      <c r="D174" s="138" t="s">
        <v>312</v>
      </c>
      <c r="E174" s="139" t="s">
        <v>527</v>
      </c>
      <c r="F174" s="140" t="s">
        <v>528</v>
      </c>
      <c r="G174" s="141" t="s">
        <v>460</v>
      </c>
      <c r="H174" s="142">
        <v>16</v>
      </c>
      <c r="I174" s="143"/>
      <c r="J174" s="144">
        <f>ROUND(I174*H174,2)</f>
        <v>0</v>
      </c>
      <c r="K174" s="140" t="s">
        <v>316</v>
      </c>
      <c r="L174" s="33"/>
      <c r="M174" s="145" t="s">
        <v>1</v>
      </c>
      <c r="N174" s="146" t="s">
        <v>47</v>
      </c>
      <c r="P174" s="147">
        <f>O174*H174</f>
        <v>0</v>
      </c>
      <c r="Q174" s="147">
        <v>0</v>
      </c>
      <c r="R174" s="147">
        <f>Q174*H174</f>
        <v>0</v>
      </c>
      <c r="S174" s="147">
        <v>0</v>
      </c>
      <c r="T174" s="148">
        <f>S174*H174</f>
        <v>0</v>
      </c>
      <c r="AR174" s="149" t="s">
        <v>108</v>
      </c>
      <c r="AT174" s="149" t="s">
        <v>312</v>
      </c>
      <c r="AU174" s="149" t="s">
        <v>90</v>
      </c>
      <c r="AY174" s="17" t="s">
        <v>310</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529</v>
      </c>
    </row>
    <row r="175" spans="2:65" s="12" customFormat="1" ht="11.25">
      <c r="B175" s="151"/>
      <c r="D175" s="152" t="s">
        <v>318</v>
      </c>
      <c r="E175" s="153" t="s">
        <v>1</v>
      </c>
      <c r="F175" s="154" t="s">
        <v>530</v>
      </c>
      <c r="H175" s="155">
        <v>16</v>
      </c>
      <c r="I175" s="156"/>
      <c r="L175" s="151"/>
      <c r="M175" s="157"/>
      <c r="T175" s="158"/>
      <c r="AT175" s="153" t="s">
        <v>318</v>
      </c>
      <c r="AU175" s="153" t="s">
        <v>90</v>
      </c>
      <c r="AV175" s="12" t="s">
        <v>90</v>
      </c>
      <c r="AW175" s="12" t="s">
        <v>38</v>
      </c>
      <c r="AX175" s="12" t="s">
        <v>86</v>
      </c>
      <c r="AY175" s="153" t="s">
        <v>310</v>
      </c>
    </row>
    <row r="176" spans="2:65" s="1" customFormat="1" ht="16.5" customHeight="1">
      <c r="B176" s="33"/>
      <c r="C176" s="138" t="s">
        <v>434</v>
      </c>
      <c r="D176" s="138" t="s">
        <v>312</v>
      </c>
      <c r="E176" s="139" t="s">
        <v>531</v>
      </c>
      <c r="F176" s="140" t="s">
        <v>532</v>
      </c>
      <c r="G176" s="141" t="s">
        <v>460</v>
      </c>
      <c r="H176" s="142">
        <v>2</v>
      </c>
      <c r="I176" s="143"/>
      <c r="J176" s="144">
        <f>ROUND(I176*H176,2)</f>
        <v>0</v>
      </c>
      <c r="K176" s="140" t="s">
        <v>316</v>
      </c>
      <c r="L176" s="33"/>
      <c r="M176" s="145" t="s">
        <v>1</v>
      </c>
      <c r="N176" s="146" t="s">
        <v>47</v>
      </c>
      <c r="P176" s="147">
        <f>O176*H176</f>
        <v>0</v>
      </c>
      <c r="Q176" s="147">
        <v>0</v>
      </c>
      <c r="R176" s="147">
        <f>Q176*H176</f>
        <v>0</v>
      </c>
      <c r="S176" s="147">
        <v>0</v>
      </c>
      <c r="T176" s="148">
        <f>S176*H176</f>
        <v>0</v>
      </c>
      <c r="AR176" s="149" t="s">
        <v>108</v>
      </c>
      <c r="AT176" s="149" t="s">
        <v>312</v>
      </c>
      <c r="AU176" s="149" t="s">
        <v>90</v>
      </c>
      <c r="AY176" s="17" t="s">
        <v>310</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533</v>
      </c>
    </row>
    <row r="177" spans="2:65" s="12" customFormat="1" ht="11.25">
      <c r="B177" s="151"/>
      <c r="D177" s="152" t="s">
        <v>318</v>
      </c>
      <c r="E177" s="153" t="s">
        <v>1</v>
      </c>
      <c r="F177" s="154" t="s">
        <v>470</v>
      </c>
      <c r="H177" s="155">
        <v>2</v>
      </c>
      <c r="I177" s="156"/>
      <c r="L177" s="151"/>
      <c r="M177" s="157"/>
      <c r="T177" s="158"/>
      <c r="AT177" s="153" t="s">
        <v>318</v>
      </c>
      <c r="AU177" s="153" t="s">
        <v>90</v>
      </c>
      <c r="AV177" s="12" t="s">
        <v>90</v>
      </c>
      <c r="AW177" s="12" t="s">
        <v>38</v>
      </c>
      <c r="AX177" s="12" t="s">
        <v>86</v>
      </c>
      <c r="AY177" s="153" t="s">
        <v>310</v>
      </c>
    </row>
    <row r="178" spans="2:65" s="1" customFormat="1" ht="21.75" customHeight="1">
      <c r="B178" s="33"/>
      <c r="C178" s="138" t="s">
        <v>534</v>
      </c>
      <c r="D178" s="138" t="s">
        <v>312</v>
      </c>
      <c r="E178" s="139" t="s">
        <v>535</v>
      </c>
      <c r="F178" s="140" t="s">
        <v>536</v>
      </c>
      <c r="G178" s="141" t="s">
        <v>460</v>
      </c>
      <c r="H178" s="142">
        <v>8</v>
      </c>
      <c r="I178" s="143"/>
      <c r="J178" s="144">
        <f>ROUND(I178*H178,2)</f>
        <v>0</v>
      </c>
      <c r="K178" s="140" t="s">
        <v>316</v>
      </c>
      <c r="L178" s="33"/>
      <c r="M178" s="145" t="s">
        <v>1</v>
      </c>
      <c r="N178" s="146" t="s">
        <v>47</v>
      </c>
      <c r="P178" s="147">
        <f>O178*H178</f>
        <v>0</v>
      </c>
      <c r="Q178" s="147">
        <v>0</v>
      </c>
      <c r="R178" s="147">
        <f>Q178*H178</f>
        <v>0</v>
      </c>
      <c r="S178" s="147">
        <v>0</v>
      </c>
      <c r="T178" s="148">
        <f>S178*H178</f>
        <v>0</v>
      </c>
      <c r="AR178" s="149" t="s">
        <v>108</v>
      </c>
      <c r="AT178" s="149" t="s">
        <v>312</v>
      </c>
      <c r="AU178" s="149" t="s">
        <v>90</v>
      </c>
      <c r="AY178" s="17" t="s">
        <v>310</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537</v>
      </c>
    </row>
    <row r="179" spans="2:65" s="12" customFormat="1" ht="11.25">
      <c r="B179" s="151"/>
      <c r="D179" s="152" t="s">
        <v>318</v>
      </c>
      <c r="E179" s="153" t="s">
        <v>1</v>
      </c>
      <c r="F179" s="154" t="s">
        <v>538</v>
      </c>
      <c r="H179" s="155">
        <v>8</v>
      </c>
      <c r="I179" s="156"/>
      <c r="L179" s="151"/>
      <c r="M179" s="157"/>
      <c r="T179" s="158"/>
      <c r="AT179" s="153" t="s">
        <v>318</v>
      </c>
      <c r="AU179" s="153" t="s">
        <v>90</v>
      </c>
      <c r="AV179" s="12" t="s">
        <v>90</v>
      </c>
      <c r="AW179" s="12" t="s">
        <v>38</v>
      </c>
      <c r="AX179" s="12" t="s">
        <v>86</v>
      </c>
      <c r="AY179" s="153" t="s">
        <v>310</v>
      </c>
    </row>
    <row r="180" spans="2:65" s="1" customFormat="1" ht="16.5" customHeight="1">
      <c r="B180" s="33"/>
      <c r="C180" s="138" t="s">
        <v>539</v>
      </c>
      <c r="D180" s="138" t="s">
        <v>312</v>
      </c>
      <c r="E180" s="139" t="s">
        <v>540</v>
      </c>
      <c r="F180" s="140" t="s">
        <v>541</v>
      </c>
      <c r="G180" s="141" t="s">
        <v>460</v>
      </c>
      <c r="H180" s="142">
        <v>3</v>
      </c>
      <c r="I180" s="143"/>
      <c r="J180" s="144">
        <f>ROUND(I180*H180,2)</f>
        <v>0</v>
      </c>
      <c r="K180" s="140" t="s">
        <v>316</v>
      </c>
      <c r="L180" s="33"/>
      <c r="M180" s="145" t="s">
        <v>1</v>
      </c>
      <c r="N180" s="146" t="s">
        <v>47</v>
      </c>
      <c r="P180" s="147">
        <f>O180*H180</f>
        <v>0</v>
      </c>
      <c r="Q180" s="147">
        <v>0</v>
      </c>
      <c r="R180" s="147">
        <f>Q180*H180</f>
        <v>0</v>
      </c>
      <c r="S180" s="147">
        <v>0</v>
      </c>
      <c r="T180" s="148">
        <f>S180*H180</f>
        <v>0</v>
      </c>
      <c r="AR180" s="149" t="s">
        <v>108</v>
      </c>
      <c r="AT180" s="149" t="s">
        <v>312</v>
      </c>
      <c r="AU180" s="149" t="s">
        <v>90</v>
      </c>
      <c r="AY180" s="17" t="s">
        <v>310</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542</v>
      </c>
    </row>
    <row r="181" spans="2:65" s="12" customFormat="1" ht="11.25">
      <c r="B181" s="151"/>
      <c r="D181" s="152" t="s">
        <v>318</v>
      </c>
      <c r="E181" s="153" t="s">
        <v>1</v>
      </c>
      <c r="F181" s="154" t="s">
        <v>474</v>
      </c>
      <c r="H181" s="155">
        <v>1</v>
      </c>
      <c r="I181" s="156"/>
      <c r="L181" s="151"/>
      <c r="M181" s="157"/>
      <c r="T181" s="158"/>
      <c r="AT181" s="153" t="s">
        <v>318</v>
      </c>
      <c r="AU181" s="153" t="s">
        <v>90</v>
      </c>
      <c r="AV181" s="12" t="s">
        <v>90</v>
      </c>
      <c r="AW181" s="12" t="s">
        <v>38</v>
      </c>
      <c r="AX181" s="12" t="s">
        <v>82</v>
      </c>
      <c r="AY181" s="153" t="s">
        <v>310</v>
      </c>
    </row>
    <row r="182" spans="2:65" s="12" customFormat="1" ht="11.25">
      <c r="B182" s="151"/>
      <c r="D182" s="152" t="s">
        <v>318</v>
      </c>
      <c r="E182" s="153" t="s">
        <v>1</v>
      </c>
      <c r="F182" s="154" t="s">
        <v>478</v>
      </c>
      <c r="H182" s="155">
        <v>2</v>
      </c>
      <c r="I182" s="156"/>
      <c r="L182" s="151"/>
      <c r="M182" s="157"/>
      <c r="T182" s="158"/>
      <c r="AT182" s="153" t="s">
        <v>318</v>
      </c>
      <c r="AU182" s="153" t="s">
        <v>90</v>
      </c>
      <c r="AV182" s="12" t="s">
        <v>90</v>
      </c>
      <c r="AW182" s="12" t="s">
        <v>38</v>
      </c>
      <c r="AX182" s="12" t="s">
        <v>82</v>
      </c>
      <c r="AY182" s="153" t="s">
        <v>310</v>
      </c>
    </row>
    <row r="183" spans="2:65" s="13" customFormat="1" ht="11.25">
      <c r="B183" s="159"/>
      <c r="D183" s="152" t="s">
        <v>318</v>
      </c>
      <c r="E183" s="160" t="s">
        <v>1</v>
      </c>
      <c r="F183" s="161" t="s">
        <v>320</v>
      </c>
      <c r="H183" s="162">
        <v>3</v>
      </c>
      <c r="I183" s="163"/>
      <c r="L183" s="159"/>
      <c r="M183" s="164"/>
      <c r="T183" s="165"/>
      <c r="AT183" s="160" t="s">
        <v>318</v>
      </c>
      <c r="AU183" s="160" t="s">
        <v>90</v>
      </c>
      <c r="AV183" s="13" t="s">
        <v>108</v>
      </c>
      <c r="AW183" s="13" t="s">
        <v>38</v>
      </c>
      <c r="AX183" s="13" t="s">
        <v>86</v>
      </c>
      <c r="AY183" s="160" t="s">
        <v>310</v>
      </c>
    </row>
    <row r="184" spans="2:65" s="1" customFormat="1" ht="21.75" customHeight="1">
      <c r="B184" s="33"/>
      <c r="C184" s="138" t="s">
        <v>543</v>
      </c>
      <c r="D184" s="138" t="s">
        <v>312</v>
      </c>
      <c r="E184" s="139" t="s">
        <v>544</v>
      </c>
      <c r="F184" s="140" t="s">
        <v>545</v>
      </c>
      <c r="G184" s="141" t="s">
        <v>460</v>
      </c>
      <c r="H184" s="142">
        <v>12</v>
      </c>
      <c r="I184" s="143"/>
      <c r="J184" s="144">
        <f>ROUND(I184*H184,2)</f>
        <v>0</v>
      </c>
      <c r="K184" s="140" t="s">
        <v>316</v>
      </c>
      <c r="L184" s="33"/>
      <c r="M184" s="145" t="s">
        <v>1</v>
      </c>
      <c r="N184" s="146" t="s">
        <v>47</v>
      </c>
      <c r="P184" s="147">
        <f>O184*H184</f>
        <v>0</v>
      </c>
      <c r="Q184" s="147">
        <v>0</v>
      </c>
      <c r="R184" s="147">
        <f>Q184*H184</f>
        <v>0</v>
      </c>
      <c r="S184" s="147">
        <v>0</v>
      </c>
      <c r="T184" s="148">
        <f>S184*H184</f>
        <v>0</v>
      </c>
      <c r="AR184" s="149" t="s">
        <v>108</v>
      </c>
      <c r="AT184" s="149" t="s">
        <v>312</v>
      </c>
      <c r="AU184" s="149" t="s">
        <v>90</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546</v>
      </c>
    </row>
    <row r="185" spans="2:65" s="12" customFormat="1" ht="11.25">
      <c r="B185" s="151"/>
      <c r="D185" s="152" t="s">
        <v>318</v>
      </c>
      <c r="E185" s="153" t="s">
        <v>1</v>
      </c>
      <c r="F185" s="154" t="s">
        <v>547</v>
      </c>
      <c r="H185" s="155">
        <v>12</v>
      </c>
      <c r="I185" s="156"/>
      <c r="L185" s="151"/>
      <c r="M185" s="157"/>
      <c r="T185" s="158"/>
      <c r="AT185" s="153" t="s">
        <v>318</v>
      </c>
      <c r="AU185" s="153" t="s">
        <v>90</v>
      </c>
      <c r="AV185" s="12" t="s">
        <v>90</v>
      </c>
      <c r="AW185" s="12" t="s">
        <v>38</v>
      </c>
      <c r="AX185" s="12" t="s">
        <v>86</v>
      </c>
      <c r="AY185" s="153" t="s">
        <v>310</v>
      </c>
    </row>
    <row r="186" spans="2:65" s="1" customFormat="1" ht="16.5" customHeight="1">
      <c r="B186" s="33"/>
      <c r="C186" s="138" t="s">
        <v>548</v>
      </c>
      <c r="D186" s="138" t="s">
        <v>312</v>
      </c>
      <c r="E186" s="139" t="s">
        <v>549</v>
      </c>
      <c r="F186" s="140" t="s">
        <v>550</v>
      </c>
      <c r="G186" s="141" t="s">
        <v>460</v>
      </c>
      <c r="H186" s="142">
        <v>6</v>
      </c>
      <c r="I186" s="143"/>
      <c r="J186" s="144">
        <f>ROUND(I186*H186,2)</f>
        <v>0</v>
      </c>
      <c r="K186" s="140" t="s">
        <v>316</v>
      </c>
      <c r="L186" s="33"/>
      <c r="M186" s="145" t="s">
        <v>1</v>
      </c>
      <c r="N186" s="146" t="s">
        <v>47</v>
      </c>
      <c r="P186" s="147">
        <f>O186*H186</f>
        <v>0</v>
      </c>
      <c r="Q186" s="147">
        <v>0</v>
      </c>
      <c r="R186" s="147">
        <f>Q186*H186</f>
        <v>0</v>
      </c>
      <c r="S186" s="147">
        <v>0</v>
      </c>
      <c r="T186" s="148">
        <f>S186*H186</f>
        <v>0</v>
      </c>
      <c r="AR186" s="149" t="s">
        <v>108</v>
      </c>
      <c r="AT186" s="149" t="s">
        <v>312</v>
      </c>
      <c r="AU186" s="149" t="s">
        <v>90</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551</v>
      </c>
    </row>
    <row r="187" spans="2:65" s="12" customFormat="1" ht="11.25">
      <c r="B187" s="151"/>
      <c r="D187" s="152" t="s">
        <v>318</v>
      </c>
      <c r="E187" s="153" t="s">
        <v>1</v>
      </c>
      <c r="F187" s="154" t="s">
        <v>552</v>
      </c>
      <c r="H187" s="155">
        <v>6</v>
      </c>
      <c r="I187" s="156"/>
      <c r="L187" s="151"/>
      <c r="M187" s="157"/>
      <c r="T187" s="158"/>
      <c r="AT187" s="153" t="s">
        <v>318</v>
      </c>
      <c r="AU187" s="153" t="s">
        <v>90</v>
      </c>
      <c r="AV187" s="12" t="s">
        <v>90</v>
      </c>
      <c r="AW187" s="12" t="s">
        <v>38</v>
      </c>
      <c r="AX187" s="12" t="s">
        <v>86</v>
      </c>
      <c r="AY187" s="153" t="s">
        <v>310</v>
      </c>
    </row>
    <row r="188" spans="2:65" s="1" customFormat="1" ht="21.75" customHeight="1">
      <c r="B188" s="33"/>
      <c r="C188" s="138" t="s">
        <v>553</v>
      </c>
      <c r="D188" s="138" t="s">
        <v>312</v>
      </c>
      <c r="E188" s="139" t="s">
        <v>554</v>
      </c>
      <c r="F188" s="140" t="s">
        <v>555</v>
      </c>
      <c r="G188" s="141" t="s">
        <v>460</v>
      </c>
      <c r="H188" s="142">
        <v>24</v>
      </c>
      <c r="I188" s="143"/>
      <c r="J188" s="144">
        <f>ROUND(I188*H188,2)</f>
        <v>0</v>
      </c>
      <c r="K188" s="140" t="s">
        <v>316</v>
      </c>
      <c r="L188" s="33"/>
      <c r="M188" s="145" t="s">
        <v>1</v>
      </c>
      <c r="N188" s="146" t="s">
        <v>47</v>
      </c>
      <c r="P188" s="147">
        <f>O188*H188</f>
        <v>0</v>
      </c>
      <c r="Q188" s="147">
        <v>0</v>
      </c>
      <c r="R188" s="147">
        <f>Q188*H188</f>
        <v>0</v>
      </c>
      <c r="S188" s="147">
        <v>0</v>
      </c>
      <c r="T188" s="148">
        <f>S188*H188</f>
        <v>0</v>
      </c>
      <c r="AR188" s="149" t="s">
        <v>108</v>
      </c>
      <c r="AT188" s="149" t="s">
        <v>312</v>
      </c>
      <c r="AU188" s="149" t="s">
        <v>90</v>
      </c>
      <c r="AY188" s="17" t="s">
        <v>310</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556</v>
      </c>
    </row>
    <row r="189" spans="2:65" s="12" customFormat="1" ht="11.25">
      <c r="B189" s="151"/>
      <c r="D189" s="152" t="s">
        <v>318</v>
      </c>
      <c r="E189" s="153" t="s">
        <v>1</v>
      </c>
      <c r="F189" s="154" t="s">
        <v>557</v>
      </c>
      <c r="H189" s="155">
        <v>24</v>
      </c>
      <c r="I189" s="156"/>
      <c r="L189" s="151"/>
      <c r="M189" s="157"/>
      <c r="T189" s="158"/>
      <c r="AT189" s="153" t="s">
        <v>318</v>
      </c>
      <c r="AU189" s="153" t="s">
        <v>90</v>
      </c>
      <c r="AV189" s="12" t="s">
        <v>90</v>
      </c>
      <c r="AW189" s="12" t="s">
        <v>38</v>
      </c>
      <c r="AX189" s="12" t="s">
        <v>86</v>
      </c>
      <c r="AY189" s="153" t="s">
        <v>310</v>
      </c>
    </row>
    <row r="190" spans="2:65" s="1" customFormat="1" ht="16.5" customHeight="1">
      <c r="B190" s="33"/>
      <c r="C190" s="138" t="s">
        <v>558</v>
      </c>
      <c r="D190" s="138" t="s">
        <v>312</v>
      </c>
      <c r="E190" s="139" t="s">
        <v>559</v>
      </c>
      <c r="F190" s="140" t="s">
        <v>560</v>
      </c>
      <c r="G190" s="141" t="s">
        <v>460</v>
      </c>
      <c r="H190" s="142">
        <v>4</v>
      </c>
      <c r="I190" s="143"/>
      <c r="J190" s="144">
        <f>ROUND(I190*H190,2)</f>
        <v>0</v>
      </c>
      <c r="K190" s="140" t="s">
        <v>316</v>
      </c>
      <c r="L190" s="33"/>
      <c r="M190" s="145" t="s">
        <v>1</v>
      </c>
      <c r="N190" s="146" t="s">
        <v>47</v>
      </c>
      <c r="P190" s="147">
        <f>O190*H190</f>
        <v>0</v>
      </c>
      <c r="Q190" s="147">
        <v>0</v>
      </c>
      <c r="R190" s="147">
        <f>Q190*H190</f>
        <v>0</v>
      </c>
      <c r="S190" s="147">
        <v>0</v>
      </c>
      <c r="T190" s="148">
        <f>S190*H190</f>
        <v>0</v>
      </c>
      <c r="AR190" s="149" t="s">
        <v>108</v>
      </c>
      <c r="AT190" s="149" t="s">
        <v>312</v>
      </c>
      <c r="AU190" s="149" t="s">
        <v>90</v>
      </c>
      <c r="AY190" s="17" t="s">
        <v>310</v>
      </c>
      <c r="BE190" s="150">
        <f>IF(N190="základní",J190,0)</f>
        <v>0</v>
      </c>
      <c r="BF190" s="150">
        <f>IF(N190="snížená",J190,0)</f>
        <v>0</v>
      </c>
      <c r="BG190" s="150">
        <f>IF(N190="zákl. přenesená",J190,0)</f>
        <v>0</v>
      </c>
      <c r="BH190" s="150">
        <f>IF(N190="sníž. přenesená",J190,0)</f>
        <v>0</v>
      </c>
      <c r="BI190" s="150">
        <f>IF(N190="nulová",J190,0)</f>
        <v>0</v>
      </c>
      <c r="BJ190" s="17" t="s">
        <v>86</v>
      </c>
      <c r="BK190" s="150">
        <f>ROUND(I190*H190,2)</f>
        <v>0</v>
      </c>
      <c r="BL190" s="17" t="s">
        <v>108</v>
      </c>
      <c r="BM190" s="149" t="s">
        <v>561</v>
      </c>
    </row>
    <row r="191" spans="2:65" s="12" customFormat="1" ht="11.25">
      <c r="B191" s="151"/>
      <c r="D191" s="152" t="s">
        <v>318</v>
      </c>
      <c r="E191" s="153" t="s">
        <v>1</v>
      </c>
      <c r="F191" s="154" t="s">
        <v>462</v>
      </c>
      <c r="H191" s="155">
        <v>2</v>
      </c>
      <c r="I191" s="156"/>
      <c r="L191" s="151"/>
      <c r="M191" s="157"/>
      <c r="T191" s="158"/>
      <c r="AT191" s="153" t="s">
        <v>318</v>
      </c>
      <c r="AU191" s="153" t="s">
        <v>90</v>
      </c>
      <c r="AV191" s="12" t="s">
        <v>90</v>
      </c>
      <c r="AW191" s="12" t="s">
        <v>38</v>
      </c>
      <c r="AX191" s="12" t="s">
        <v>82</v>
      </c>
      <c r="AY191" s="153" t="s">
        <v>310</v>
      </c>
    </row>
    <row r="192" spans="2:65" s="12" customFormat="1" ht="11.25">
      <c r="B192" s="151"/>
      <c r="D192" s="152" t="s">
        <v>318</v>
      </c>
      <c r="E192" s="153" t="s">
        <v>1</v>
      </c>
      <c r="F192" s="154" t="s">
        <v>466</v>
      </c>
      <c r="H192" s="155">
        <v>2</v>
      </c>
      <c r="I192" s="156"/>
      <c r="L192" s="151"/>
      <c r="M192" s="157"/>
      <c r="T192" s="158"/>
      <c r="AT192" s="153" t="s">
        <v>318</v>
      </c>
      <c r="AU192" s="153" t="s">
        <v>90</v>
      </c>
      <c r="AV192" s="12" t="s">
        <v>90</v>
      </c>
      <c r="AW192" s="12" t="s">
        <v>38</v>
      </c>
      <c r="AX192" s="12" t="s">
        <v>82</v>
      </c>
      <c r="AY192" s="153" t="s">
        <v>310</v>
      </c>
    </row>
    <row r="193" spans="2:65" s="13" customFormat="1" ht="11.25">
      <c r="B193" s="159"/>
      <c r="D193" s="152" t="s">
        <v>318</v>
      </c>
      <c r="E193" s="160" t="s">
        <v>1</v>
      </c>
      <c r="F193" s="161" t="s">
        <v>320</v>
      </c>
      <c r="H193" s="162">
        <v>4</v>
      </c>
      <c r="I193" s="163"/>
      <c r="L193" s="159"/>
      <c r="M193" s="164"/>
      <c r="T193" s="165"/>
      <c r="AT193" s="160" t="s">
        <v>318</v>
      </c>
      <c r="AU193" s="160" t="s">
        <v>90</v>
      </c>
      <c r="AV193" s="13" t="s">
        <v>108</v>
      </c>
      <c r="AW193" s="13" t="s">
        <v>38</v>
      </c>
      <c r="AX193" s="13" t="s">
        <v>86</v>
      </c>
      <c r="AY193" s="160" t="s">
        <v>310</v>
      </c>
    </row>
    <row r="194" spans="2:65" s="1" customFormat="1" ht="16.5" customHeight="1">
      <c r="B194" s="33"/>
      <c r="C194" s="138" t="s">
        <v>562</v>
      </c>
      <c r="D194" s="138" t="s">
        <v>312</v>
      </c>
      <c r="E194" s="139" t="s">
        <v>563</v>
      </c>
      <c r="F194" s="140" t="s">
        <v>564</v>
      </c>
      <c r="G194" s="141" t="s">
        <v>460</v>
      </c>
      <c r="H194" s="142">
        <v>16</v>
      </c>
      <c r="I194" s="143"/>
      <c r="J194" s="144">
        <f>ROUND(I194*H194,2)</f>
        <v>0</v>
      </c>
      <c r="K194" s="140" t="s">
        <v>316</v>
      </c>
      <c r="L194" s="33"/>
      <c r="M194" s="145" t="s">
        <v>1</v>
      </c>
      <c r="N194" s="146" t="s">
        <v>47</v>
      </c>
      <c r="P194" s="147">
        <f>O194*H194</f>
        <v>0</v>
      </c>
      <c r="Q194" s="147">
        <v>0</v>
      </c>
      <c r="R194" s="147">
        <f>Q194*H194</f>
        <v>0</v>
      </c>
      <c r="S194" s="147">
        <v>0</v>
      </c>
      <c r="T194" s="148">
        <f>S194*H194</f>
        <v>0</v>
      </c>
      <c r="AR194" s="149" t="s">
        <v>108</v>
      </c>
      <c r="AT194" s="149" t="s">
        <v>312</v>
      </c>
      <c r="AU194" s="149" t="s">
        <v>90</v>
      </c>
      <c r="AY194" s="17" t="s">
        <v>310</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108</v>
      </c>
      <c r="BM194" s="149" t="s">
        <v>565</v>
      </c>
    </row>
    <row r="195" spans="2:65" s="12" customFormat="1" ht="11.25">
      <c r="B195" s="151"/>
      <c r="D195" s="152" t="s">
        <v>318</v>
      </c>
      <c r="E195" s="153" t="s">
        <v>1</v>
      </c>
      <c r="F195" s="154" t="s">
        <v>530</v>
      </c>
      <c r="H195" s="155">
        <v>16</v>
      </c>
      <c r="I195" s="156"/>
      <c r="L195" s="151"/>
      <c r="M195" s="157"/>
      <c r="T195" s="158"/>
      <c r="AT195" s="153" t="s">
        <v>318</v>
      </c>
      <c r="AU195" s="153" t="s">
        <v>90</v>
      </c>
      <c r="AV195" s="12" t="s">
        <v>90</v>
      </c>
      <c r="AW195" s="12" t="s">
        <v>38</v>
      </c>
      <c r="AX195" s="12" t="s">
        <v>86</v>
      </c>
      <c r="AY195" s="153" t="s">
        <v>310</v>
      </c>
    </row>
    <row r="196" spans="2:65" s="1" customFormat="1" ht="16.5" customHeight="1">
      <c r="B196" s="33"/>
      <c r="C196" s="138" t="s">
        <v>566</v>
      </c>
      <c r="D196" s="138" t="s">
        <v>312</v>
      </c>
      <c r="E196" s="139" t="s">
        <v>567</v>
      </c>
      <c r="F196" s="140" t="s">
        <v>568</v>
      </c>
      <c r="G196" s="141" t="s">
        <v>460</v>
      </c>
      <c r="H196" s="142">
        <v>2</v>
      </c>
      <c r="I196" s="143"/>
      <c r="J196" s="144">
        <f>ROUND(I196*H196,2)</f>
        <v>0</v>
      </c>
      <c r="K196" s="140" t="s">
        <v>316</v>
      </c>
      <c r="L196" s="33"/>
      <c r="M196" s="145" t="s">
        <v>1</v>
      </c>
      <c r="N196" s="146" t="s">
        <v>47</v>
      </c>
      <c r="P196" s="147">
        <f>O196*H196</f>
        <v>0</v>
      </c>
      <c r="Q196" s="147">
        <v>0</v>
      </c>
      <c r="R196" s="147">
        <f>Q196*H196</f>
        <v>0</v>
      </c>
      <c r="S196" s="147">
        <v>0</v>
      </c>
      <c r="T196" s="148">
        <f>S196*H196</f>
        <v>0</v>
      </c>
      <c r="AR196" s="149" t="s">
        <v>108</v>
      </c>
      <c r="AT196" s="149" t="s">
        <v>312</v>
      </c>
      <c r="AU196" s="149" t="s">
        <v>90</v>
      </c>
      <c r="AY196" s="17" t="s">
        <v>310</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569</v>
      </c>
    </row>
    <row r="197" spans="2:65" s="12" customFormat="1" ht="11.25">
      <c r="B197" s="151"/>
      <c r="D197" s="152" t="s">
        <v>318</v>
      </c>
      <c r="E197" s="153" t="s">
        <v>1</v>
      </c>
      <c r="F197" s="154" t="s">
        <v>470</v>
      </c>
      <c r="H197" s="155">
        <v>2</v>
      </c>
      <c r="I197" s="156"/>
      <c r="L197" s="151"/>
      <c r="M197" s="157"/>
      <c r="T197" s="158"/>
      <c r="AT197" s="153" t="s">
        <v>318</v>
      </c>
      <c r="AU197" s="153" t="s">
        <v>90</v>
      </c>
      <c r="AV197" s="12" t="s">
        <v>90</v>
      </c>
      <c r="AW197" s="12" t="s">
        <v>38</v>
      </c>
      <c r="AX197" s="12" t="s">
        <v>86</v>
      </c>
      <c r="AY197" s="153" t="s">
        <v>310</v>
      </c>
    </row>
    <row r="198" spans="2:65" s="1" customFormat="1" ht="16.5" customHeight="1">
      <c r="B198" s="33"/>
      <c r="C198" s="138" t="s">
        <v>570</v>
      </c>
      <c r="D198" s="138" t="s">
        <v>312</v>
      </c>
      <c r="E198" s="139" t="s">
        <v>571</v>
      </c>
      <c r="F198" s="140" t="s">
        <v>572</v>
      </c>
      <c r="G198" s="141" t="s">
        <v>460</v>
      </c>
      <c r="H198" s="142">
        <v>8</v>
      </c>
      <c r="I198" s="143"/>
      <c r="J198" s="144">
        <f>ROUND(I198*H198,2)</f>
        <v>0</v>
      </c>
      <c r="K198" s="140" t="s">
        <v>316</v>
      </c>
      <c r="L198" s="33"/>
      <c r="M198" s="145" t="s">
        <v>1</v>
      </c>
      <c r="N198" s="146" t="s">
        <v>47</v>
      </c>
      <c r="P198" s="147">
        <f>O198*H198</f>
        <v>0</v>
      </c>
      <c r="Q198" s="147">
        <v>0</v>
      </c>
      <c r="R198" s="147">
        <f>Q198*H198</f>
        <v>0</v>
      </c>
      <c r="S198" s="147">
        <v>0</v>
      </c>
      <c r="T198" s="148">
        <f>S198*H198</f>
        <v>0</v>
      </c>
      <c r="AR198" s="149" t="s">
        <v>108</v>
      </c>
      <c r="AT198" s="149" t="s">
        <v>312</v>
      </c>
      <c r="AU198" s="149" t="s">
        <v>90</v>
      </c>
      <c r="AY198" s="17" t="s">
        <v>310</v>
      </c>
      <c r="BE198" s="150">
        <f>IF(N198="základní",J198,0)</f>
        <v>0</v>
      </c>
      <c r="BF198" s="150">
        <f>IF(N198="snížená",J198,0)</f>
        <v>0</v>
      </c>
      <c r="BG198" s="150">
        <f>IF(N198="zákl. přenesená",J198,0)</f>
        <v>0</v>
      </c>
      <c r="BH198" s="150">
        <f>IF(N198="sníž. přenesená",J198,0)</f>
        <v>0</v>
      </c>
      <c r="BI198" s="150">
        <f>IF(N198="nulová",J198,0)</f>
        <v>0</v>
      </c>
      <c r="BJ198" s="17" t="s">
        <v>86</v>
      </c>
      <c r="BK198" s="150">
        <f>ROUND(I198*H198,2)</f>
        <v>0</v>
      </c>
      <c r="BL198" s="17" t="s">
        <v>108</v>
      </c>
      <c r="BM198" s="149" t="s">
        <v>573</v>
      </c>
    </row>
    <row r="199" spans="2:65" s="12" customFormat="1" ht="11.25">
      <c r="B199" s="151"/>
      <c r="D199" s="152" t="s">
        <v>318</v>
      </c>
      <c r="E199" s="153" t="s">
        <v>1</v>
      </c>
      <c r="F199" s="154" t="s">
        <v>538</v>
      </c>
      <c r="H199" s="155">
        <v>8</v>
      </c>
      <c r="I199" s="156"/>
      <c r="L199" s="151"/>
      <c r="M199" s="157"/>
      <c r="T199" s="158"/>
      <c r="AT199" s="153" t="s">
        <v>318</v>
      </c>
      <c r="AU199" s="153" t="s">
        <v>90</v>
      </c>
      <c r="AV199" s="12" t="s">
        <v>90</v>
      </c>
      <c r="AW199" s="12" t="s">
        <v>38</v>
      </c>
      <c r="AX199" s="12" t="s">
        <v>86</v>
      </c>
      <c r="AY199" s="153" t="s">
        <v>310</v>
      </c>
    </row>
    <row r="200" spans="2:65" s="1" customFormat="1" ht="16.5" customHeight="1">
      <c r="B200" s="33"/>
      <c r="C200" s="138" t="s">
        <v>574</v>
      </c>
      <c r="D200" s="138" t="s">
        <v>312</v>
      </c>
      <c r="E200" s="139" t="s">
        <v>575</v>
      </c>
      <c r="F200" s="140" t="s">
        <v>576</v>
      </c>
      <c r="G200" s="141" t="s">
        <v>460</v>
      </c>
      <c r="H200" s="142">
        <v>3</v>
      </c>
      <c r="I200" s="143"/>
      <c r="J200" s="144">
        <f>ROUND(I200*H200,2)</f>
        <v>0</v>
      </c>
      <c r="K200" s="140" t="s">
        <v>316</v>
      </c>
      <c r="L200" s="33"/>
      <c r="M200" s="145" t="s">
        <v>1</v>
      </c>
      <c r="N200" s="146" t="s">
        <v>47</v>
      </c>
      <c r="P200" s="147">
        <f>O200*H200</f>
        <v>0</v>
      </c>
      <c r="Q200" s="147">
        <v>0</v>
      </c>
      <c r="R200" s="147">
        <f>Q200*H200</f>
        <v>0</v>
      </c>
      <c r="S200" s="147">
        <v>0</v>
      </c>
      <c r="T200" s="148">
        <f>S200*H200</f>
        <v>0</v>
      </c>
      <c r="AR200" s="149" t="s">
        <v>108</v>
      </c>
      <c r="AT200" s="149" t="s">
        <v>312</v>
      </c>
      <c r="AU200" s="149" t="s">
        <v>90</v>
      </c>
      <c r="AY200" s="17" t="s">
        <v>310</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108</v>
      </c>
      <c r="BM200" s="149" t="s">
        <v>577</v>
      </c>
    </row>
    <row r="201" spans="2:65" s="12" customFormat="1" ht="11.25">
      <c r="B201" s="151"/>
      <c r="D201" s="152" t="s">
        <v>318</v>
      </c>
      <c r="E201" s="153" t="s">
        <v>1</v>
      </c>
      <c r="F201" s="154" t="s">
        <v>474</v>
      </c>
      <c r="H201" s="155">
        <v>1</v>
      </c>
      <c r="I201" s="156"/>
      <c r="L201" s="151"/>
      <c r="M201" s="157"/>
      <c r="T201" s="158"/>
      <c r="AT201" s="153" t="s">
        <v>318</v>
      </c>
      <c r="AU201" s="153" t="s">
        <v>90</v>
      </c>
      <c r="AV201" s="12" t="s">
        <v>90</v>
      </c>
      <c r="AW201" s="12" t="s">
        <v>38</v>
      </c>
      <c r="AX201" s="12" t="s">
        <v>82</v>
      </c>
      <c r="AY201" s="153" t="s">
        <v>310</v>
      </c>
    </row>
    <row r="202" spans="2:65" s="12" customFormat="1" ht="11.25">
      <c r="B202" s="151"/>
      <c r="D202" s="152" t="s">
        <v>318</v>
      </c>
      <c r="E202" s="153" t="s">
        <v>1</v>
      </c>
      <c r="F202" s="154" t="s">
        <v>478</v>
      </c>
      <c r="H202" s="155">
        <v>2</v>
      </c>
      <c r="I202" s="156"/>
      <c r="L202" s="151"/>
      <c r="M202" s="157"/>
      <c r="T202" s="158"/>
      <c r="AT202" s="153" t="s">
        <v>318</v>
      </c>
      <c r="AU202" s="153" t="s">
        <v>90</v>
      </c>
      <c r="AV202" s="12" t="s">
        <v>90</v>
      </c>
      <c r="AW202" s="12" t="s">
        <v>38</v>
      </c>
      <c r="AX202" s="12" t="s">
        <v>82</v>
      </c>
      <c r="AY202" s="153" t="s">
        <v>310</v>
      </c>
    </row>
    <row r="203" spans="2:65" s="13" customFormat="1" ht="11.25">
      <c r="B203" s="159"/>
      <c r="D203" s="152" t="s">
        <v>318</v>
      </c>
      <c r="E203" s="160" t="s">
        <v>1</v>
      </c>
      <c r="F203" s="161" t="s">
        <v>320</v>
      </c>
      <c r="H203" s="162">
        <v>3</v>
      </c>
      <c r="I203" s="163"/>
      <c r="L203" s="159"/>
      <c r="M203" s="164"/>
      <c r="T203" s="165"/>
      <c r="AT203" s="160" t="s">
        <v>318</v>
      </c>
      <c r="AU203" s="160" t="s">
        <v>90</v>
      </c>
      <c r="AV203" s="13" t="s">
        <v>108</v>
      </c>
      <c r="AW203" s="13" t="s">
        <v>38</v>
      </c>
      <c r="AX203" s="13" t="s">
        <v>86</v>
      </c>
      <c r="AY203" s="160" t="s">
        <v>310</v>
      </c>
    </row>
    <row r="204" spans="2:65" s="1" customFormat="1" ht="16.5" customHeight="1">
      <c r="B204" s="33"/>
      <c r="C204" s="138" t="s">
        <v>578</v>
      </c>
      <c r="D204" s="138" t="s">
        <v>312</v>
      </c>
      <c r="E204" s="139" t="s">
        <v>579</v>
      </c>
      <c r="F204" s="140" t="s">
        <v>580</v>
      </c>
      <c r="G204" s="141" t="s">
        <v>460</v>
      </c>
      <c r="H204" s="142">
        <v>12</v>
      </c>
      <c r="I204" s="143"/>
      <c r="J204" s="144">
        <f>ROUND(I204*H204,2)</f>
        <v>0</v>
      </c>
      <c r="K204" s="140" t="s">
        <v>316</v>
      </c>
      <c r="L204" s="33"/>
      <c r="M204" s="145" t="s">
        <v>1</v>
      </c>
      <c r="N204" s="146" t="s">
        <v>47</v>
      </c>
      <c r="P204" s="147">
        <f>O204*H204</f>
        <v>0</v>
      </c>
      <c r="Q204" s="147">
        <v>0</v>
      </c>
      <c r="R204" s="147">
        <f>Q204*H204</f>
        <v>0</v>
      </c>
      <c r="S204" s="147">
        <v>0</v>
      </c>
      <c r="T204" s="148">
        <f>S204*H204</f>
        <v>0</v>
      </c>
      <c r="AR204" s="149" t="s">
        <v>108</v>
      </c>
      <c r="AT204" s="149" t="s">
        <v>312</v>
      </c>
      <c r="AU204" s="149" t="s">
        <v>90</v>
      </c>
      <c r="AY204" s="17" t="s">
        <v>310</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108</v>
      </c>
      <c r="BM204" s="149" t="s">
        <v>581</v>
      </c>
    </row>
    <row r="205" spans="2:65" s="12" customFormat="1" ht="11.25">
      <c r="B205" s="151"/>
      <c r="D205" s="152" t="s">
        <v>318</v>
      </c>
      <c r="E205" s="153" t="s">
        <v>1</v>
      </c>
      <c r="F205" s="154" t="s">
        <v>547</v>
      </c>
      <c r="H205" s="155">
        <v>12</v>
      </c>
      <c r="I205" s="156"/>
      <c r="L205" s="151"/>
      <c r="M205" s="157"/>
      <c r="T205" s="158"/>
      <c r="AT205" s="153" t="s">
        <v>318</v>
      </c>
      <c r="AU205" s="153" t="s">
        <v>90</v>
      </c>
      <c r="AV205" s="12" t="s">
        <v>90</v>
      </c>
      <c r="AW205" s="12" t="s">
        <v>38</v>
      </c>
      <c r="AX205" s="12" t="s">
        <v>86</v>
      </c>
      <c r="AY205" s="153" t="s">
        <v>310</v>
      </c>
    </row>
    <row r="206" spans="2:65" s="1" customFormat="1" ht="16.5" customHeight="1">
      <c r="B206" s="33"/>
      <c r="C206" s="138" t="s">
        <v>582</v>
      </c>
      <c r="D206" s="138" t="s">
        <v>312</v>
      </c>
      <c r="E206" s="139" t="s">
        <v>583</v>
      </c>
      <c r="F206" s="140" t="s">
        <v>584</v>
      </c>
      <c r="G206" s="141" t="s">
        <v>460</v>
      </c>
      <c r="H206" s="142">
        <v>6</v>
      </c>
      <c r="I206" s="143"/>
      <c r="J206" s="144">
        <f>ROUND(I206*H206,2)</f>
        <v>0</v>
      </c>
      <c r="K206" s="140" t="s">
        <v>316</v>
      </c>
      <c r="L206" s="33"/>
      <c r="M206" s="145" t="s">
        <v>1</v>
      </c>
      <c r="N206" s="146" t="s">
        <v>47</v>
      </c>
      <c r="P206" s="147">
        <f>O206*H206</f>
        <v>0</v>
      </c>
      <c r="Q206" s="147">
        <v>0</v>
      </c>
      <c r="R206" s="147">
        <f>Q206*H206</f>
        <v>0</v>
      </c>
      <c r="S206" s="147">
        <v>0</v>
      </c>
      <c r="T206" s="148">
        <f>S206*H206</f>
        <v>0</v>
      </c>
      <c r="AR206" s="149" t="s">
        <v>108</v>
      </c>
      <c r="AT206" s="149" t="s">
        <v>312</v>
      </c>
      <c r="AU206" s="149" t="s">
        <v>90</v>
      </c>
      <c r="AY206" s="17" t="s">
        <v>310</v>
      </c>
      <c r="BE206" s="150">
        <f>IF(N206="základní",J206,0)</f>
        <v>0</v>
      </c>
      <c r="BF206" s="150">
        <f>IF(N206="snížená",J206,0)</f>
        <v>0</v>
      </c>
      <c r="BG206" s="150">
        <f>IF(N206="zákl. přenesená",J206,0)</f>
        <v>0</v>
      </c>
      <c r="BH206" s="150">
        <f>IF(N206="sníž. přenesená",J206,0)</f>
        <v>0</v>
      </c>
      <c r="BI206" s="150">
        <f>IF(N206="nulová",J206,0)</f>
        <v>0</v>
      </c>
      <c r="BJ206" s="17" t="s">
        <v>86</v>
      </c>
      <c r="BK206" s="150">
        <f>ROUND(I206*H206,2)</f>
        <v>0</v>
      </c>
      <c r="BL206" s="17" t="s">
        <v>108</v>
      </c>
      <c r="BM206" s="149" t="s">
        <v>585</v>
      </c>
    </row>
    <row r="207" spans="2:65" s="12" customFormat="1" ht="11.25">
      <c r="B207" s="151"/>
      <c r="D207" s="152" t="s">
        <v>318</v>
      </c>
      <c r="E207" s="153" t="s">
        <v>1</v>
      </c>
      <c r="F207" s="154" t="s">
        <v>552</v>
      </c>
      <c r="H207" s="155">
        <v>6</v>
      </c>
      <c r="I207" s="156"/>
      <c r="L207" s="151"/>
      <c r="M207" s="157"/>
      <c r="T207" s="158"/>
      <c r="AT207" s="153" t="s">
        <v>318</v>
      </c>
      <c r="AU207" s="153" t="s">
        <v>90</v>
      </c>
      <c r="AV207" s="12" t="s">
        <v>90</v>
      </c>
      <c r="AW207" s="12" t="s">
        <v>38</v>
      </c>
      <c r="AX207" s="12" t="s">
        <v>86</v>
      </c>
      <c r="AY207" s="153" t="s">
        <v>310</v>
      </c>
    </row>
    <row r="208" spans="2:65" s="1" customFormat="1" ht="16.5" customHeight="1">
      <c r="B208" s="33"/>
      <c r="C208" s="138" t="s">
        <v>586</v>
      </c>
      <c r="D208" s="138" t="s">
        <v>312</v>
      </c>
      <c r="E208" s="139" t="s">
        <v>587</v>
      </c>
      <c r="F208" s="140" t="s">
        <v>588</v>
      </c>
      <c r="G208" s="141" t="s">
        <v>460</v>
      </c>
      <c r="H208" s="142">
        <v>24</v>
      </c>
      <c r="I208" s="143"/>
      <c r="J208" s="144">
        <f>ROUND(I208*H208,2)</f>
        <v>0</v>
      </c>
      <c r="K208" s="140" t="s">
        <v>316</v>
      </c>
      <c r="L208" s="33"/>
      <c r="M208" s="145" t="s">
        <v>1</v>
      </c>
      <c r="N208" s="146" t="s">
        <v>47</v>
      </c>
      <c r="P208" s="147">
        <f>O208*H208</f>
        <v>0</v>
      </c>
      <c r="Q208" s="147">
        <v>0</v>
      </c>
      <c r="R208" s="147">
        <f>Q208*H208</f>
        <v>0</v>
      </c>
      <c r="S208" s="147">
        <v>0</v>
      </c>
      <c r="T208" s="148">
        <f>S208*H208</f>
        <v>0</v>
      </c>
      <c r="AR208" s="149" t="s">
        <v>108</v>
      </c>
      <c r="AT208" s="149" t="s">
        <v>312</v>
      </c>
      <c r="AU208" s="149" t="s">
        <v>90</v>
      </c>
      <c r="AY208" s="17" t="s">
        <v>310</v>
      </c>
      <c r="BE208" s="150">
        <f>IF(N208="základní",J208,0)</f>
        <v>0</v>
      </c>
      <c r="BF208" s="150">
        <f>IF(N208="snížená",J208,0)</f>
        <v>0</v>
      </c>
      <c r="BG208" s="150">
        <f>IF(N208="zákl. přenesená",J208,0)</f>
        <v>0</v>
      </c>
      <c r="BH208" s="150">
        <f>IF(N208="sníž. přenesená",J208,0)</f>
        <v>0</v>
      </c>
      <c r="BI208" s="150">
        <f>IF(N208="nulová",J208,0)</f>
        <v>0</v>
      </c>
      <c r="BJ208" s="17" t="s">
        <v>86</v>
      </c>
      <c r="BK208" s="150">
        <f>ROUND(I208*H208,2)</f>
        <v>0</v>
      </c>
      <c r="BL208" s="17" t="s">
        <v>108</v>
      </c>
      <c r="BM208" s="149" t="s">
        <v>589</v>
      </c>
    </row>
    <row r="209" spans="2:65" s="12" customFormat="1" ht="11.25">
      <c r="B209" s="151"/>
      <c r="D209" s="152" t="s">
        <v>318</v>
      </c>
      <c r="E209" s="153" t="s">
        <v>1</v>
      </c>
      <c r="F209" s="154" t="s">
        <v>557</v>
      </c>
      <c r="H209" s="155">
        <v>24</v>
      </c>
      <c r="I209" s="156"/>
      <c r="L209" s="151"/>
      <c r="M209" s="157"/>
      <c r="T209" s="158"/>
      <c r="AT209" s="153" t="s">
        <v>318</v>
      </c>
      <c r="AU209" s="153" t="s">
        <v>90</v>
      </c>
      <c r="AV209" s="12" t="s">
        <v>90</v>
      </c>
      <c r="AW209" s="12" t="s">
        <v>38</v>
      </c>
      <c r="AX209" s="12" t="s">
        <v>86</v>
      </c>
      <c r="AY209" s="153" t="s">
        <v>310</v>
      </c>
    </row>
    <row r="210" spans="2:65" s="1" customFormat="1" ht="16.5" customHeight="1">
      <c r="B210" s="33"/>
      <c r="C210" s="138" t="s">
        <v>590</v>
      </c>
      <c r="D210" s="138" t="s">
        <v>312</v>
      </c>
      <c r="E210" s="139" t="s">
        <v>591</v>
      </c>
      <c r="F210" s="140" t="s">
        <v>592</v>
      </c>
      <c r="G210" s="141" t="s">
        <v>338</v>
      </c>
      <c r="H210" s="142">
        <v>7.3150000000000004</v>
      </c>
      <c r="I210" s="143"/>
      <c r="J210" s="144">
        <f>ROUND(I210*H210,2)</f>
        <v>0</v>
      </c>
      <c r="K210" s="140" t="s">
        <v>430</v>
      </c>
      <c r="L210" s="33"/>
      <c r="M210" s="145" t="s">
        <v>1</v>
      </c>
      <c r="N210" s="146" t="s">
        <v>47</v>
      </c>
      <c r="P210" s="147">
        <f>O210*H210</f>
        <v>0</v>
      </c>
      <c r="Q210" s="147">
        <v>0</v>
      </c>
      <c r="R210" s="147">
        <f>Q210*H210</f>
        <v>0</v>
      </c>
      <c r="S210" s="147">
        <v>0</v>
      </c>
      <c r="T210" s="148">
        <f>S210*H210</f>
        <v>0</v>
      </c>
      <c r="AR210" s="149" t="s">
        <v>108</v>
      </c>
      <c r="AT210" s="149" t="s">
        <v>312</v>
      </c>
      <c r="AU210" s="149" t="s">
        <v>90</v>
      </c>
      <c r="AY210" s="17" t="s">
        <v>310</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108</v>
      </c>
      <c r="BM210" s="149" t="s">
        <v>593</v>
      </c>
    </row>
    <row r="211" spans="2:65" s="12" customFormat="1" ht="11.25">
      <c r="B211" s="151"/>
      <c r="D211" s="152" t="s">
        <v>318</v>
      </c>
      <c r="E211" s="153" t="s">
        <v>1</v>
      </c>
      <c r="F211" s="154" t="s">
        <v>439</v>
      </c>
      <c r="H211" s="155">
        <v>7.3150000000000004</v>
      </c>
      <c r="I211" s="156"/>
      <c r="L211" s="151"/>
      <c r="M211" s="157"/>
      <c r="T211" s="158"/>
      <c r="AT211" s="153" t="s">
        <v>318</v>
      </c>
      <c r="AU211" s="153" t="s">
        <v>90</v>
      </c>
      <c r="AV211" s="12" t="s">
        <v>90</v>
      </c>
      <c r="AW211" s="12" t="s">
        <v>38</v>
      </c>
      <c r="AX211" s="12" t="s">
        <v>86</v>
      </c>
      <c r="AY211" s="153" t="s">
        <v>310</v>
      </c>
    </row>
    <row r="212" spans="2:65" s="1" customFormat="1" ht="24.2" customHeight="1">
      <c r="B212" s="33"/>
      <c r="C212" s="138" t="s">
        <v>594</v>
      </c>
      <c r="D212" s="138" t="s">
        <v>312</v>
      </c>
      <c r="E212" s="139" t="s">
        <v>595</v>
      </c>
      <c r="F212" s="140" t="s">
        <v>596</v>
      </c>
      <c r="G212" s="141" t="s">
        <v>338</v>
      </c>
      <c r="H212" s="142">
        <v>4.2050000000000001</v>
      </c>
      <c r="I212" s="143"/>
      <c r="J212" s="144">
        <f>ROUND(I212*H212,2)</f>
        <v>0</v>
      </c>
      <c r="K212" s="140" t="s">
        <v>430</v>
      </c>
      <c r="L212" s="33"/>
      <c r="M212" s="145" t="s">
        <v>1</v>
      </c>
      <c r="N212" s="146" t="s">
        <v>47</v>
      </c>
      <c r="P212" s="147">
        <f>O212*H212</f>
        <v>0</v>
      </c>
      <c r="Q212" s="147">
        <v>0</v>
      </c>
      <c r="R212" s="147">
        <f>Q212*H212</f>
        <v>0</v>
      </c>
      <c r="S212" s="147">
        <v>0</v>
      </c>
      <c r="T212" s="148">
        <f>S212*H212</f>
        <v>0</v>
      </c>
      <c r="AR212" s="149" t="s">
        <v>108</v>
      </c>
      <c r="AT212" s="149" t="s">
        <v>312</v>
      </c>
      <c r="AU212" s="149" t="s">
        <v>90</v>
      </c>
      <c r="AY212" s="17" t="s">
        <v>310</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108</v>
      </c>
      <c r="BM212" s="149" t="s">
        <v>597</v>
      </c>
    </row>
    <row r="213" spans="2:65" s="1" customFormat="1" ht="16.5" customHeight="1">
      <c r="B213" s="33"/>
      <c r="C213" s="138" t="s">
        <v>598</v>
      </c>
      <c r="D213" s="138" t="s">
        <v>312</v>
      </c>
      <c r="E213" s="139" t="s">
        <v>599</v>
      </c>
      <c r="F213" s="140" t="s">
        <v>600</v>
      </c>
      <c r="G213" s="141" t="s">
        <v>361</v>
      </c>
      <c r="H213" s="142">
        <v>5.5739999999999998</v>
      </c>
      <c r="I213" s="143"/>
      <c r="J213" s="144">
        <f>ROUND(I213*H213,2)</f>
        <v>0</v>
      </c>
      <c r="K213" s="140" t="s">
        <v>430</v>
      </c>
      <c r="L213" s="33"/>
      <c r="M213" s="145" t="s">
        <v>1</v>
      </c>
      <c r="N213" s="146" t="s">
        <v>47</v>
      </c>
      <c r="P213" s="147">
        <f>O213*H213</f>
        <v>0</v>
      </c>
      <c r="Q213" s="147">
        <v>0</v>
      </c>
      <c r="R213" s="147">
        <f>Q213*H213</f>
        <v>0</v>
      </c>
      <c r="S213" s="147">
        <v>0</v>
      </c>
      <c r="T213" s="148">
        <f>S213*H213</f>
        <v>0</v>
      </c>
      <c r="AR213" s="149" t="s">
        <v>108</v>
      </c>
      <c r="AT213" s="149" t="s">
        <v>312</v>
      </c>
      <c r="AU213" s="149" t="s">
        <v>90</v>
      </c>
      <c r="AY213" s="17" t="s">
        <v>310</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601</v>
      </c>
    </row>
    <row r="214" spans="2:65" s="1" customFormat="1" ht="16.5" customHeight="1">
      <c r="B214" s="33"/>
      <c r="C214" s="138" t="s">
        <v>602</v>
      </c>
      <c r="D214" s="138" t="s">
        <v>312</v>
      </c>
      <c r="E214" s="139" t="s">
        <v>603</v>
      </c>
      <c r="F214" s="140" t="s">
        <v>604</v>
      </c>
      <c r="G214" s="141" t="s">
        <v>460</v>
      </c>
      <c r="H214" s="142">
        <v>9</v>
      </c>
      <c r="I214" s="143"/>
      <c r="J214" s="144">
        <f>ROUND(I214*H214,2)</f>
        <v>0</v>
      </c>
      <c r="K214" s="140" t="s">
        <v>430</v>
      </c>
      <c r="L214" s="33"/>
      <c r="M214" s="145" t="s">
        <v>1</v>
      </c>
      <c r="N214" s="146" t="s">
        <v>47</v>
      </c>
      <c r="P214" s="147">
        <f>O214*H214</f>
        <v>0</v>
      </c>
      <c r="Q214" s="147">
        <v>0</v>
      </c>
      <c r="R214" s="147">
        <f>Q214*H214</f>
        <v>0</v>
      </c>
      <c r="S214" s="147">
        <v>0</v>
      </c>
      <c r="T214" s="148">
        <f>S214*H214</f>
        <v>0</v>
      </c>
      <c r="AR214" s="149" t="s">
        <v>108</v>
      </c>
      <c r="AT214" s="149" t="s">
        <v>312</v>
      </c>
      <c r="AU214" s="149" t="s">
        <v>90</v>
      </c>
      <c r="AY214" s="17" t="s">
        <v>310</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108</v>
      </c>
      <c r="BM214" s="149" t="s">
        <v>605</v>
      </c>
    </row>
    <row r="215" spans="2:65" s="1" customFormat="1" ht="87.75">
      <c r="B215" s="33"/>
      <c r="D215" s="152" t="s">
        <v>375</v>
      </c>
      <c r="F215" s="172" t="s">
        <v>606</v>
      </c>
      <c r="I215" s="173"/>
      <c r="L215" s="33"/>
      <c r="M215" s="174"/>
      <c r="T215" s="57"/>
      <c r="AT215" s="17" t="s">
        <v>375</v>
      </c>
      <c r="AU215" s="17" t="s">
        <v>90</v>
      </c>
    </row>
    <row r="216" spans="2:65" s="1" customFormat="1" ht="16.5" customHeight="1">
      <c r="B216" s="33"/>
      <c r="C216" s="138" t="s">
        <v>607</v>
      </c>
      <c r="D216" s="138" t="s">
        <v>312</v>
      </c>
      <c r="E216" s="139" t="s">
        <v>608</v>
      </c>
      <c r="F216" s="140" t="s">
        <v>609</v>
      </c>
      <c r="G216" s="141" t="s">
        <v>315</v>
      </c>
      <c r="H216" s="142">
        <v>236</v>
      </c>
      <c r="I216" s="143"/>
      <c r="J216" s="144">
        <f>ROUND(I216*H216,2)</f>
        <v>0</v>
      </c>
      <c r="K216" s="140" t="s">
        <v>430</v>
      </c>
      <c r="L216" s="33"/>
      <c r="M216" s="145" t="s">
        <v>1</v>
      </c>
      <c r="N216" s="146" t="s">
        <v>47</v>
      </c>
      <c r="P216" s="147">
        <f>O216*H216</f>
        <v>0</v>
      </c>
      <c r="Q216" s="147">
        <v>0</v>
      </c>
      <c r="R216" s="147">
        <f>Q216*H216</f>
        <v>0</v>
      </c>
      <c r="S216" s="147">
        <v>0</v>
      </c>
      <c r="T216" s="148">
        <f>S216*H216</f>
        <v>0</v>
      </c>
      <c r="AR216" s="149" t="s">
        <v>108</v>
      </c>
      <c r="AT216" s="149" t="s">
        <v>312</v>
      </c>
      <c r="AU216" s="149" t="s">
        <v>90</v>
      </c>
      <c r="AY216" s="17" t="s">
        <v>310</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610</v>
      </c>
    </row>
    <row r="217" spans="2:65" s="1" customFormat="1" ht="87.75">
      <c r="B217" s="33"/>
      <c r="D217" s="152" t="s">
        <v>375</v>
      </c>
      <c r="F217" s="172" t="s">
        <v>606</v>
      </c>
      <c r="I217" s="173"/>
      <c r="L217" s="33"/>
      <c r="M217" s="174"/>
      <c r="T217" s="57"/>
      <c r="AT217" s="17" t="s">
        <v>375</v>
      </c>
      <c r="AU217" s="17" t="s">
        <v>90</v>
      </c>
    </row>
    <row r="218" spans="2:65" s="11" customFormat="1" ht="22.9" customHeight="1">
      <c r="B218" s="126"/>
      <c r="D218" s="127" t="s">
        <v>81</v>
      </c>
      <c r="E218" s="136" t="s">
        <v>611</v>
      </c>
      <c r="F218" s="136" t="s">
        <v>612</v>
      </c>
      <c r="I218" s="129"/>
      <c r="J218" s="137">
        <f>BK218</f>
        <v>0</v>
      </c>
      <c r="L218" s="126"/>
      <c r="M218" s="131"/>
      <c r="P218" s="132">
        <f>SUM(P219:P220)</f>
        <v>0</v>
      </c>
      <c r="R218" s="132">
        <f>SUM(R219:R220)</f>
        <v>0</v>
      </c>
      <c r="T218" s="133">
        <f>SUM(T219:T220)</f>
        <v>0</v>
      </c>
      <c r="AR218" s="127" t="s">
        <v>86</v>
      </c>
      <c r="AT218" s="134" t="s">
        <v>81</v>
      </c>
      <c r="AU218" s="134" t="s">
        <v>86</v>
      </c>
      <c r="AY218" s="127" t="s">
        <v>310</v>
      </c>
      <c r="BK218" s="135">
        <f>SUM(BK219:BK220)</f>
        <v>0</v>
      </c>
    </row>
    <row r="219" spans="2:65" s="1" customFormat="1" ht="16.5" customHeight="1">
      <c r="B219" s="33"/>
      <c r="C219" s="138" t="s">
        <v>613</v>
      </c>
      <c r="D219" s="138" t="s">
        <v>312</v>
      </c>
      <c r="E219" s="139" t="s">
        <v>614</v>
      </c>
      <c r="F219" s="140" t="s">
        <v>615</v>
      </c>
      <c r="G219" s="141" t="s">
        <v>361</v>
      </c>
      <c r="H219" s="142">
        <v>9.56</v>
      </c>
      <c r="I219" s="143"/>
      <c r="J219" s="144">
        <f>ROUND(I219*H219,2)</f>
        <v>0</v>
      </c>
      <c r="K219" s="140" t="s">
        <v>316</v>
      </c>
      <c r="L219" s="33"/>
      <c r="M219" s="145" t="s">
        <v>1</v>
      </c>
      <c r="N219" s="146" t="s">
        <v>47</v>
      </c>
      <c r="P219" s="147">
        <f>O219*H219</f>
        <v>0</v>
      </c>
      <c r="Q219" s="147">
        <v>0</v>
      </c>
      <c r="R219" s="147">
        <f>Q219*H219</f>
        <v>0</v>
      </c>
      <c r="S219" s="147">
        <v>0</v>
      </c>
      <c r="T219" s="148">
        <f>S219*H219</f>
        <v>0</v>
      </c>
      <c r="AR219" s="149" t="s">
        <v>108</v>
      </c>
      <c r="AT219" s="149" t="s">
        <v>312</v>
      </c>
      <c r="AU219" s="149" t="s">
        <v>90</v>
      </c>
      <c r="AY219" s="17" t="s">
        <v>310</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108</v>
      </c>
      <c r="BM219" s="149" t="s">
        <v>616</v>
      </c>
    </row>
    <row r="220" spans="2:65" s="1" customFormat="1" ht="16.5" customHeight="1">
      <c r="B220" s="33"/>
      <c r="C220" s="138" t="s">
        <v>617</v>
      </c>
      <c r="D220" s="138" t="s">
        <v>312</v>
      </c>
      <c r="E220" s="139" t="s">
        <v>618</v>
      </c>
      <c r="F220" s="140" t="s">
        <v>619</v>
      </c>
      <c r="G220" s="141" t="s">
        <v>361</v>
      </c>
      <c r="H220" s="142">
        <v>9.56</v>
      </c>
      <c r="I220" s="143"/>
      <c r="J220" s="144">
        <f>ROUND(I220*H220,2)</f>
        <v>0</v>
      </c>
      <c r="K220" s="140" t="s">
        <v>316</v>
      </c>
      <c r="L220" s="33"/>
      <c r="M220" s="188" t="s">
        <v>1</v>
      </c>
      <c r="N220" s="189" t="s">
        <v>47</v>
      </c>
      <c r="O220" s="176"/>
      <c r="P220" s="190">
        <f>O220*H220</f>
        <v>0</v>
      </c>
      <c r="Q220" s="190">
        <v>0</v>
      </c>
      <c r="R220" s="190">
        <f>Q220*H220</f>
        <v>0</v>
      </c>
      <c r="S220" s="190">
        <v>0</v>
      </c>
      <c r="T220" s="191">
        <f>S220*H220</f>
        <v>0</v>
      </c>
      <c r="AR220" s="149" t="s">
        <v>108</v>
      </c>
      <c r="AT220" s="149" t="s">
        <v>312</v>
      </c>
      <c r="AU220" s="149" t="s">
        <v>90</v>
      </c>
      <c r="AY220" s="17" t="s">
        <v>310</v>
      </c>
      <c r="BE220" s="150">
        <f>IF(N220="základní",J220,0)</f>
        <v>0</v>
      </c>
      <c r="BF220" s="150">
        <f>IF(N220="snížená",J220,0)</f>
        <v>0</v>
      </c>
      <c r="BG220" s="150">
        <f>IF(N220="zákl. přenesená",J220,0)</f>
        <v>0</v>
      </c>
      <c r="BH220" s="150">
        <f>IF(N220="sníž. přenesená",J220,0)</f>
        <v>0</v>
      </c>
      <c r="BI220" s="150">
        <f>IF(N220="nulová",J220,0)</f>
        <v>0</v>
      </c>
      <c r="BJ220" s="17" t="s">
        <v>86</v>
      </c>
      <c r="BK220" s="150">
        <f>ROUND(I220*H220,2)</f>
        <v>0</v>
      </c>
      <c r="BL220" s="17" t="s">
        <v>108</v>
      </c>
      <c r="BM220" s="149" t="s">
        <v>620</v>
      </c>
    </row>
    <row r="221" spans="2:65" s="1" customFormat="1" ht="6.95" customHeight="1">
      <c r="B221" s="45"/>
      <c r="C221" s="46"/>
      <c r="D221" s="46"/>
      <c r="E221" s="46"/>
      <c r="F221" s="46"/>
      <c r="G221" s="46"/>
      <c r="H221" s="46"/>
      <c r="I221" s="46"/>
      <c r="J221" s="46"/>
      <c r="K221" s="46"/>
      <c r="L221" s="33"/>
    </row>
  </sheetData>
  <sheetProtection algorithmName="SHA-512" hashValue="HFjL8VYK8I/1DqcvKdFw0qubysfm1c/geSmelLEIDu/CumsXpQGP2XlA5D6FBdizh9Ha1N9VRFXlkzdpsn3sLA==" saltValue="GnRaPEJSvagNn8IH662isht6pQLfA0lJOKZuCsa63cdQmcoY1hfuOwYtH9i/0iuZwUS+rumC3X0hFvZqQr+lqQ==" spinCount="100000" sheet="1" objects="1" scenarios="1" formatColumns="0" formatRows="0" autoFilter="0"/>
  <autoFilter ref="C127:K220" xr:uid="{00000000-0009-0000-0000-000002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109</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621</v>
      </c>
      <c r="L12" s="33"/>
    </row>
    <row r="13" spans="2:46" s="1" customFormat="1" ht="16.5" customHeight="1">
      <c r="B13" s="33"/>
      <c r="E13" s="236" t="s">
        <v>622</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ROUND(J157,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ROUND((SUM(BE157:BE1659)),  2)</f>
        <v>0</v>
      </c>
      <c r="I37" s="98">
        <v>0.21</v>
      </c>
      <c r="J37" s="86">
        <f>ROUND(((SUM(BE157:BE1659))*I37),  2)</f>
        <v>0</v>
      </c>
      <c r="L37" s="33"/>
    </row>
    <row r="38" spans="2:12" s="1" customFormat="1" ht="14.45" customHeight="1">
      <c r="B38" s="33"/>
      <c r="E38" s="27" t="s">
        <v>48</v>
      </c>
      <c r="F38" s="86">
        <f>ROUND((SUM(BF157:BF1659)),  2)</f>
        <v>0</v>
      </c>
      <c r="I38" s="98">
        <v>0.15</v>
      </c>
      <c r="J38" s="86">
        <f>ROUND(((SUM(BF157:BF1659))*I38),  2)</f>
        <v>0</v>
      </c>
      <c r="L38" s="33"/>
    </row>
    <row r="39" spans="2:12" s="1" customFormat="1" ht="14.45" hidden="1" customHeight="1">
      <c r="B39" s="33"/>
      <c r="E39" s="27" t="s">
        <v>49</v>
      </c>
      <c r="F39" s="86">
        <f>ROUND((SUM(BG157:BG1659)),  2)</f>
        <v>0</v>
      </c>
      <c r="I39" s="98">
        <v>0.21</v>
      </c>
      <c r="J39" s="86">
        <f>0</f>
        <v>0</v>
      </c>
      <c r="L39" s="33"/>
    </row>
    <row r="40" spans="2:12" s="1" customFormat="1" ht="14.45" hidden="1" customHeight="1">
      <c r="B40" s="33"/>
      <c r="E40" s="27" t="s">
        <v>50</v>
      </c>
      <c r="F40" s="86">
        <f>ROUND((SUM(BH157:BH1659)),  2)</f>
        <v>0</v>
      </c>
      <c r="I40" s="98">
        <v>0.15</v>
      </c>
      <c r="J40" s="86">
        <f>0</f>
        <v>0</v>
      </c>
      <c r="L40" s="33"/>
    </row>
    <row r="41" spans="2:12" s="1" customFormat="1" ht="14.45" hidden="1" customHeight="1">
      <c r="B41" s="33"/>
      <c r="E41" s="27" t="s">
        <v>51</v>
      </c>
      <c r="F41" s="86">
        <f>ROUND((SUM(BI157:BI1659)),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621</v>
      </c>
      <c r="L90" s="33"/>
    </row>
    <row r="91" spans="2:12" s="1" customFormat="1" ht="16.5" customHeight="1">
      <c r="B91" s="33"/>
      <c r="E91" s="236" t="str">
        <f>E13</f>
        <v>D.1.1 - Architektonicko-stavební řešení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J157</f>
        <v>0</v>
      </c>
      <c r="L100" s="33"/>
      <c r="AU100" s="17" t="s">
        <v>288</v>
      </c>
    </row>
    <row r="101" spans="2:47" s="8" customFormat="1" ht="24.95" customHeight="1">
      <c r="B101" s="110"/>
      <c r="D101" s="111" t="s">
        <v>289</v>
      </c>
      <c r="E101" s="112"/>
      <c r="F101" s="112"/>
      <c r="G101" s="112"/>
      <c r="H101" s="112"/>
      <c r="I101" s="112"/>
      <c r="J101" s="113">
        <f>J158</f>
        <v>0</v>
      </c>
      <c r="L101" s="110"/>
    </row>
    <row r="102" spans="2:47" s="9" customFormat="1" ht="19.899999999999999" customHeight="1">
      <c r="B102" s="114"/>
      <c r="D102" s="115" t="s">
        <v>290</v>
      </c>
      <c r="E102" s="116"/>
      <c r="F102" s="116"/>
      <c r="G102" s="116"/>
      <c r="H102" s="116"/>
      <c r="I102" s="116"/>
      <c r="J102" s="117">
        <f>J159</f>
        <v>0</v>
      </c>
      <c r="L102" s="114"/>
    </row>
    <row r="103" spans="2:47" s="9" customFormat="1" ht="19.899999999999999" customHeight="1">
      <c r="B103" s="114"/>
      <c r="D103" s="115" t="s">
        <v>623</v>
      </c>
      <c r="E103" s="116"/>
      <c r="F103" s="116"/>
      <c r="G103" s="116"/>
      <c r="H103" s="116"/>
      <c r="I103" s="116"/>
      <c r="J103" s="117">
        <f>J224</f>
        <v>0</v>
      </c>
      <c r="L103" s="114"/>
    </row>
    <row r="104" spans="2:47" s="9" customFormat="1" ht="19.899999999999999" customHeight="1">
      <c r="B104" s="114"/>
      <c r="D104" s="115" t="s">
        <v>624</v>
      </c>
      <c r="E104" s="116"/>
      <c r="F104" s="116"/>
      <c r="G104" s="116"/>
      <c r="H104" s="116"/>
      <c r="I104" s="116"/>
      <c r="J104" s="117">
        <f>J244</f>
        <v>0</v>
      </c>
      <c r="L104" s="114"/>
    </row>
    <row r="105" spans="2:47" s="9" customFormat="1" ht="19.899999999999999" customHeight="1">
      <c r="B105" s="114"/>
      <c r="D105" s="115" t="s">
        <v>625</v>
      </c>
      <c r="E105" s="116"/>
      <c r="F105" s="116"/>
      <c r="G105" s="116"/>
      <c r="H105" s="116"/>
      <c r="I105" s="116"/>
      <c r="J105" s="117">
        <f>J306</f>
        <v>0</v>
      </c>
      <c r="L105" s="114"/>
    </row>
    <row r="106" spans="2:47" s="9" customFormat="1" ht="19.899999999999999" customHeight="1">
      <c r="B106" s="114"/>
      <c r="D106" s="115" t="s">
        <v>626</v>
      </c>
      <c r="E106" s="116"/>
      <c r="F106" s="116"/>
      <c r="G106" s="116"/>
      <c r="H106" s="116"/>
      <c r="I106" s="116"/>
      <c r="J106" s="117">
        <f>J332</f>
        <v>0</v>
      </c>
      <c r="L106" s="114"/>
    </row>
    <row r="107" spans="2:47" s="9" customFormat="1" ht="19.899999999999999" customHeight="1">
      <c r="B107" s="114"/>
      <c r="D107" s="115" t="s">
        <v>291</v>
      </c>
      <c r="E107" s="116"/>
      <c r="F107" s="116"/>
      <c r="G107" s="116"/>
      <c r="H107" s="116"/>
      <c r="I107" s="116"/>
      <c r="J107" s="117">
        <f>J632</f>
        <v>0</v>
      </c>
      <c r="L107" s="114"/>
    </row>
    <row r="108" spans="2:47" s="9" customFormat="1" ht="19.899999999999999" customHeight="1">
      <c r="B108" s="114"/>
      <c r="D108" s="115" t="s">
        <v>292</v>
      </c>
      <c r="E108" s="116"/>
      <c r="F108" s="116"/>
      <c r="G108" s="116"/>
      <c r="H108" s="116"/>
      <c r="I108" s="116"/>
      <c r="J108" s="117">
        <f>J648</f>
        <v>0</v>
      </c>
      <c r="L108" s="114"/>
    </row>
    <row r="109" spans="2:47" s="9" customFormat="1" ht="19.899999999999999" customHeight="1">
      <c r="B109" s="114"/>
      <c r="D109" s="115" t="s">
        <v>293</v>
      </c>
      <c r="E109" s="116"/>
      <c r="F109" s="116"/>
      <c r="G109" s="116"/>
      <c r="H109" s="116"/>
      <c r="I109" s="116"/>
      <c r="J109" s="117">
        <f>J783</f>
        <v>0</v>
      </c>
      <c r="L109" s="114"/>
    </row>
    <row r="110" spans="2:47" s="9" customFormat="1" ht="19.899999999999999" customHeight="1">
      <c r="B110" s="114"/>
      <c r="D110" s="115" t="s">
        <v>451</v>
      </c>
      <c r="E110" s="116"/>
      <c r="F110" s="116"/>
      <c r="G110" s="116"/>
      <c r="H110" s="116"/>
      <c r="I110" s="116"/>
      <c r="J110" s="117">
        <f>J791</f>
        <v>0</v>
      </c>
      <c r="L110" s="114"/>
    </row>
    <row r="111" spans="2:47" s="8" customFormat="1" ht="24.95" customHeight="1">
      <c r="B111" s="110"/>
      <c r="D111" s="111" t="s">
        <v>627</v>
      </c>
      <c r="E111" s="112"/>
      <c r="F111" s="112"/>
      <c r="G111" s="112"/>
      <c r="H111" s="112"/>
      <c r="I111" s="112"/>
      <c r="J111" s="113">
        <f>J794</f>
        <v>0</v>
      </c>
      <c r="L111" s="110"/>
    </row>
    <row r="112" spans="2:47" s="9" customFormat="1" ht="19.899999999999999" customHeight="1">
      <c r="B112" s="114"/>
      <c r="D112" s="115" t="s">
        <v>628</v>
      </c>
      <c r="E112" s="116"/>
      <c r="F112" s="116"/>
      <c r="G112" s="116"/>
      <c r="H112" s="116"/>
      <c r="I112" s="116"/>
      <c r="J112" s="117">
        <f>J795</f>
        <v>0</v>
      </c>
      <c r="L112" s="114"/>
    </row>
    <row r="113" spans="2:12" s="9" customFormat="1" ht="19.899999999999999" customHeight="1">
      <c r="B113" s="114"/>
      <c r="D113" s="115" t="s">
        <v>629</v>
      </c>
      <c r="E113" s="116"/>
      <c r="F113" s="116"/>
      <c r="G113" s="116"/>
      <c r="H113" s="116"/>
      <c r="I113" s="116"/>
      <c r="J113" s="117">
        <f>J874</f>
        <v>0</v>
      </c>
      <c r="L113" s="114"/>
    </row>
    <row r="114" spans="2:12" s="9" customFormat="1" ht="19.899999999999999" customHeight="1">
      <c r="B114" s="114"/>
      <c r="D114" s="115" t="s">
        <v>630</v>
      </c>
      <c r="E114" s="116"/>
      <c r="F114" s="116"/>
      <c r="G114" s="116"/>
      <c r="H114" s="116"/>
      <c r="I114" s="116"/>
      <c r="J114" s="117">
        <f>J962</f>
        <v>0</v>
      </c>
      <c r="L114" s="114"/>
    </row>
    <row r="115" spans="2:12" s="9" customFormat="1" ht="19.899999999999999" customHeight="1">
      <c r="B115" s="114"/>
      <c r="D115" s="115" t="s">
        <v>631</v>
      </c>
      <c r="E115" s="116"/>
      <c r="F115" s="116"/>
      <c r="G115" s="116"/>
      <c r="H115" s="116"/>
      <c r="I115" s="116"/>
      <c r="J115" s="117">
        <f>J1071</f>
        <v>0</v>
      </c>
      <c r="L115" s="114"/>
    </row>
    <row r="116" spans="2:12" s="9" customFormat="1" ht="19.899999999999999" customHeight="1">
      <c r="B116" s="114"/>
      <c r="D116" s="115" t="s">
        <v>632</v>
      </c>
      <c r="E116" s="116"/>
      <c r="F116" s="116"/>
      <c r="G116" s="116"/>
      <c r="H116" s="116"/>
      <c r="I116" s="116"/>
      <c r="J116" s="117">
        <f>J1079</f>
        <v>0</v>
      </c>
      <c r="L116" s="114"/>
    </row>
    <row r="117" spans="2:12" s="9" customFormat="1" ht="19.899999999999999" customHeight="1">
      <c r="B117" s="114"/>
      <c r="D117" s="115" t="s">
        <v>633</v>
      </c>
      <c r="E117" s="116"/>
      <c r="F117" s="116"/>
      <c r="G117" s="116"/>
      <c r="H117" s="116"/>
      <c r="I117" s="116"/>
      <c r="J117" s="117">
        <f>J1082</f>
        <v>0</v>
      </c>
      <c r="L117" s="114"/>
    </row>
    <row r="118" spans="2:12" s="9" customFormat="1" ht="19.899999999999999" customHeight="1">
      <c r="B118" s="114"/>
      <c r="D118" s="115" t="s">
        <v>634</v>
      </c>
      <c r="E118" s="116"/>
      <c r="F118" s="116"/>
      <c r="G118" s="116"/>
      <c r="H118" s="116"/>
      <c r="I118" s="116"/>
      <c r="J118" s="117">
        <f>J1090</f>
        <v>0</v>
      </c>
      <c r="L118" s="114"/>
    </row>
    <row r="119" spans="2:12" s="9" customFormat="1" ht="19.899999999999999" customHeight="1">
      <c r="B119" s="114"/>
      <c r="D119" s="115" t="s">
        <v>635</v>
      </c>
      <c r="E119" s="116"/>
      <c r="F119" s="116"/>
      <c r="G119" s="116"/>
      <c r="H119" s="116"/>
      <c r="I119" s="116"/>
      <c r="J119" s="117">
        <f>J1096</f>
        <v>0</v>
      </c>
      <c r="L119" s="114"/>
    </row>
    <row r="120" spans="2:12" s="9" customFormat="1" ht="19.899999999999999" customHeight="1">
      <c r="B120" s="114"/>
      <c r="D120" s="115" t="s">
        <v>636</v>
      </c>
      <c r="E120" s="116"/>
      <c r="F120" s="116"/>
      <c r="G120" s="116"/>
      <c r="H120" s="116"/>
      <c r="I120" s="116"/>
      <c r="J120" s="117">
        <f>J1248</f>
        <v>0</v>
      </c>
      <c r="L120" s="114"/>
    </row>
    <row r="121" spans="2:12" s="9" customFormat="1" ht="19.899999999999999" customHeight="1">
      <c r="B121" s="114"/>
      <c r="D121" s="115" t="s">
        <v>637</v>
      </c>
      <c r="E121" s="116"/>
      <c r="F121" s="116"/>
      <c r="G121" s="116"/>
      <c r="H121" s="116"/>
      <c r="I121" s="116"/>
      <c r="J121" s="117">
        <f>J1262</f>
        <v>0</v>
      </c>
      <c r="L121" s="114"/>
    </row>
    <row r="122" spans="2:12" s="9" customFormat="1" ht="19.899999999999999" customHeight="1">
      <c r="B122" s="114"/>
      <c r="D122" s="115" t="s">
        <v>638</v>
      </c>
      <c r="E122" s="116"/>
      <c r="F122" s="116"/>
      <c r="G122" s="116"/>
      <c r="H122" s="116"/>
      <c r="I122" s="116"/>
      <c r="J122" s="117">
        <f>J1305</f>
        <v>0</v>
      </c>
      <c r="L122" s="114"/>
    </row>
    <row r="123" spans="2:12" s="9" customFormat="1" ht="19.899999999999999" customHeight="1">
      <c r="B123" s="114"/>
      <c r="D123" s="115" t="s">
        <v>639</v>
      </c>
      <c r="E123" s="116"/>
      <c r="F123" s="116"/>
      <c r="G123" s="116"/>
      <c r="H123" s="116"/>
      <c r="I123" s="116"/>
      <c r="J123" s="117">
        <f>J1381</f>
        <v>0</v>
      </c>
      <c r="L123" s="114"/>
    </row>
    <row r="124" spans="2:12" s="9" customFormat="1" ht="19.899999999999999" customHeight="1">
      <c r="B124" s="114"/>
      <c r="D124" s="115" t="s">
        <v>640</v>
      </c>
      <c r="E124" s="116"/>
      <c r="F124" s="116"/>
      <c r="G124" s="116"/>
      <c r="H124" s="116"/>
      <c r="I124" s="116"/>
      <c r="J124" s="117">
        <f>J1431</f>
        <v>0</v>
      </c>
      <c r="L124" s="114"/>
    </row>
    <row r="125" spans="2:12" s="9" customFormat="1" ht="19.899999999999999" customHeight="1">
      <c r="B125" s="114"/>
      <c r="D125" s="115" t="s">
        <v>641</v>
      </c>
      <c r="E125" s="116"/>
      <c r="F125" s="116"/>
      <c r="G125" s="116"/>
      <c r="H125" s="116"/>
      <c r="I125" s="116"/>
      <c r="J125" s="117">
        <f>J1491</f>
        <v>0</v>
      </c>
      <c r="L125" s="114"/>
    </row>
    <row r="126" spans="2:12" s="9" customFormat="1" ht="19.899999999999999" customHeight="1">
      <c r="B126" s="114"/>
      <c r="D126" s="115" t="s">
        <v>642</v>
      </c>
      <c r="E126" s="116"/>
      <c r="F126" s="116"/>
      <c r="G126" s="116"/>
      <c r="H126" s="116"/>
      <c r="I126" s="116"/>
      <c r="J126" s="117">
        <f>J1504</f>
        <v>0</v>
      </c>
      <c r="L126" s="114"/>
    </row>
    <row r="127" spans="2:12" s="9" customFormat="1" ht="19.899999999999999" customHeight="1">
      <c r="B127" s="114"/>
      <c r="D127" s="115" t="s">
        <v>643</v>
      </c>
      <c r="E127" s="116"/>
      <c r="F127" s="116"/>
      <c r="G127" s="116"/>
      <c r="H127" s="116"/>
      <c r="I127" s="116"/>
      <c r="J127" s="117">
        <f>J1549</f>
        <v>0</v>
      </c>
      <c r="L127" s="114"/>
    </row>
    <row r="128" spans="2:12" s="9" customFormat="1" ht="19.899999999999999" customHeight="1">
      <c r="B128" s="114"/>
      <c r="D128" s="115" t="s">
        <v>644</v>
      </c>
      <c r="E128" s="116"/>
      <c r="F128" s="116"/>
      <c r="G128" s="116"/>
      <c r="H128" s="116"/>
      <c r="I128" s="116"/>
      <c r="J128" s="117">
        <f>J1578</f>
        <v>0</v>
      </c>
      <c r="L128" s="114"/>
    </row>
    <row r="129" spans="2:12" s="8" customFormat="1" ht="24.95" customHeight="1">
      <c r="B129" s="110"/>
      <c r="D129" s="111" t="s">
        <v>645</v>
      </c>
      <c r="E129" s="112"/>
      <c r="F129" s="112"/>
      <c r="G129" s="112"/>
      <c r="H129" s="112"/>
      <c r="I129" s="112"/>
      <c r="J129" s="113">
        <f>J1581</f>
        <v>0</v>
      </c>
      <c r="L129" s="110"/>
    </row>
    <row r="130" spans="2:12" s="8" customFormat="1" ht="24.95" customHeight="1">
      <c r="B130" s="110"/>
      <c r="D130" s="111" t="s">
        <v>646</v>
      </c>
      <c r="E130" s="112"/>
      <c r="F130" s="112"/>
      <c r="G130" s="112"/>
      <c r="H130" s="112"/>
      <c r="I130" s="112"/>
      <c r="J130" s="113">
        <f>J1613</f>
        <v>0</v>
      </c>
      <c r="L130" s="110"/>
    </row>
    <row r="131" spans="2:12" s="9" customFormat="1" ht="19.899999999999999" customHeight="1">
      <c r="B131" s="114"/>
      <c r="D131" s="115" t="s">
        <v>647</v>
      </c>
      <c r="E131" s="116"/>
      <c r="F131" s="116"/>
      <c r="G131" s="116"/>
      <c r="H131" s="116"/>
      <c r="I131" s="116"/>
      <c r="J131" s="117">
        <f>J1614</f>
        <v>0</v>
      </c>
      <c r="L131" s="114"/>
    </row>
    <row r="132" spans="2:12" s="9" customFormat="1" ht="19.899999999999999" customHeight="1">
      <c r="B132" s="114"/>
      <c r="D132" s="115" t="s">
        <v>648</v>
      </c>
      <c r="E132" s="116"/>
      <c r="F132" s="116"/>
      <c r="G132" s="116"/>
      <c r="H132" s="116"/>
      <c r="I132" s="116"/>
      <c r="J132" s="117">
        <f>J1623</f>
        <v>0</v>
      </c>
      <c r="L132" s="114"/>
    </row>
    <row r="133" spans="2:12" s="9" customFormat="1" ht="19.899999999999999" customHeight="1">
      <c r="B133" s="114"/>
      <c r="D133" s="115" t="s">
        <v>649</v>
      </c>
      <c r="E133" s="116"/>
      <c r="F133" s="116"/>
      <c r="G133" s="116"/>
      <c r="H133" s="116"/>
      <c r="I133" s="116"/>
      <c r="J133" s="117">
        <f>J1652</f>
        <v>0</v>
      </c>
      <c r="L133" s="114"/>
    </row>
    <row r="134" spans="2:12" s="1" customFormat="1" ht="21.75" customHeight="1">
      <c r="B134" s="33"/>
      <c r="L134" s="33"/>
    </row>
    <row r="135" spans="2:12" s="1" customFormat="1" ht="6.95" customHeight="1">
      <c r="B135" s="45"/>
      <c r="C135" s="46"/>
      <c r="D135" s="46"/>
      <c r="E135" s="46"/>
      <c r="F135" s="46"/>
      <c r="G135" s="46"/>
      <c r="H135" s="46"/>
      <c r="I135" s="46"/>
      <c r="J135" s="46"/>
      <c r="K135" s="46"/>
      <c r="L135" s="33"/>
    </row>
    <row r="139" spans="2:12" s="1" customFormat="1" ht="6.95" customHeight="1">
      <c r="B139" s="47"/>
      <c r="C139" s="48"/>
      <c r="D139" s="48"/>
      <c r="E139" s="48"/>
      <c r="F139" s="48"/>
      <c r="G139" s="48"/>
      <c r="H139" s="48"/>
      <c r="I139" s="48"/>
      <c r="J139" s="48"/>
      <c r="K139" s="48"/>
      <c r="L139" s="33"/>
    </row>
    <row r="140" spans="2:12" s="1" customFormat="1" ht="24.95" customHeight="1">
      <c r="B140" s="33"/>
      <c r="C140" s="21" t="s">
        <v>295</v>
      </c>
      <c r="L140" s="33"/>
    </row>
    <row r="141" spans="2:12" s="1" customFormat="1" ht="6.95" customHeight="1">
      <c r="B141" s="33"/>
      <c r="L141" s="33"/>
    </row>
    <row r="142" spans="2:12" s="1" customFormat="1" ht="12" customHeight="1">
      <c r="B142" s="33"/>
      <c r="C142" s="27" t="s">
        <v>16</v>
      </c>
      <c r="L142" s="33"/>
    </row>
    <row r="143" spans="2:12" s="1" customFormat="1" ht="16.5" customHeight="1">
      <c r="B143" s="33"/>
      <c r="E143" s="254" t="str">
        <f>E7</f>
        <v>HODONÍN NEMOCNICE – VÝSTAVBA PAVILONU MAGNETICKÉ REZONANCE</v>
      </c>
      <c r="F143" s="255"/>
      <c r="G143" s="255"/>
      <c r="H143" s="255"/>
      <c r="L143" s="33"/>
    </row>
    <row r="144" spans="2:12" ht="12" customHeight="1">
      <c r="B144" s="20"/>
      <c r="C144" s="27" t="s">
        <v>277</v>
      </c>
      <c r="L144" s="20"/>
    </row>
    <row r="145" spans="2:65" ht="16.5" customHeight="1">
      <c r="B145" s="20"/>
      <c r="E145" s="254" t="s">
        <v>278</v>
      </c>
      <c r="F145" s="215"/>
      <c r="G145" s="215"/>
      <c r="H145" s="215"/>
      <c r="L145" s="20"/>
    </row>
    <row r="146" spans="2:65" ht="12" customHeight="1">
      <c r="B146" s="20"/>
      <c r="C146" s="27" t="s">
        <v>279</v>
      </c>
      <c r="L146" s="20"/>
    </row>
    <row r="147" spans="2:65" s="1" customFormat="1" ht="16.5" customHeight="1">
      <c r="B147" s="33"/>
      <c r="E147" s="249" t="s">
        <v>280</v>
      </c>
      <c r="F147" s="256"/>
      <c r="G147" s="256"/>
      <c r="H147" s="256"/>
      <c r="L147" s="33"/>
    </row>
    <row r="148" spans="2:65" s="1" customFormat="1" ht="12" customHeight="1">
      <c r="B148" s="33"/>
      <c r="C148" s="27" t="s">
        <v>621</v>
      </c>
      <c r="L148" s="33"/>
    </row>
    <row r="149" spans="2:65" s="1" customFormat="1" ht="16.5" customHeight="1">
      <c r="B149" s="33"/>
      <c r="E149" s="236" t="str">
        <f>E13</f>
        <v>D.1.1 - Architektonicko-stavební řešení</v>
      </c>
      <c r="F149" s="256"/>
      <c r="G149" s="256"/>
      <c r="H149" s="256"/>
      <c r="L149" s="33"/>
    </row>
    <row r="150" spans="2:65" s="1" customFormat="1" ht="6.95" customHeight="1">
      <c r="B150" s="33"/>
      <c r="L150" s="33"/>
    </row>
    <row r="151" spans="2:65" s="1" customFormat="1" ht="12" customHeight="1">
      <c r="B151" s="33"/>
      <c r="C151" s="27" t="s">
        <v>22</v>
      </c>
      <c r="F151" s="25" t="str">
        <f>F16</f>
        <v xml:space="preserve"> </v>
      </c>
      <c r="I151" s="27" t="s">
        <v>24</v>
      </c>
      <c r="J151" s="53" t="str">
        <f>IF(J16="","",J16)</f>
        <v>2. 12. 2022</v>
      </c>
      <c r="L151" s="33"/>
    </row>
    <row r="152" spans="2:65" s="1" customFormat="1" ht="6.95" customHeight="1">
      <c r="B152" s="33"/>
      <c r="L152" s="33"/>
    </row>
    <row r="153" spans="2:65" s="1" customFormat="1" ht="15.2" customHeight="1">
      <c r="B153" s="33"/>
      <c r="C153" s="27" t="s">
        <v>30</v>
      </c>
      <c r="F153" s="25" t="str">
        <f>E19</f>
        <v>NEMOCNICE TGM HODONÍN, p.o.</v>
      </c>
      <c r="I153" s="27" t="s">
        <v>36</v>
      </c>
      <c r="J153" s="31" t="str">
        <f>E25</f>
        <v>KANIA a.s.</v>
      </c>
      <c r="L153" s="33"/>
    </row>
    <row r="154" spans="2:65" s="1" customFormat="1" ht="15.2" customHeight="1">
      <c r="B154" s="33"/>
      <c r="C154" s="27" t="s">
        <v>34</v>
      </c>
      <c r="F154" s="25" t="str">
        <f>IF(E22="","",E22)</f>
        <v>Vyplň údaj</v>
      </c>
      <c r="I154" s="27" t="s">
        <v>39</v>
      </c>
      <c r="J154" s="31" t="str">
        <f>E28</f>
        <v xml:space="preserve"> </v>
      </c>
      <c r="L154" s="33"/>
    </row>
    <row r="155" spans="2:65" s="1" customFormat="1" ht="10.35" customHeight="1">
      <c r="B155" s="33"/>
      <c r="L155" s="33"/>
    </row>
    <row r="156" spans="2:65" s="10" customFormat="1" ht="29.25" customHeight="1">
      <c r="B156" s="118"/>
      <c r="C156" s="119" t="s">
        <v>296</v>
      </c>
      <c r="D156" s="120" t="s">
        <v>67</v>
      </c>
      <c r="E156" s="120" t="s">
        <v>63</v>
      </c>
      <c r="F156" s="120" t="s">
        <v>64</v>
      </c>
      <c r="G156" s="120" t="s">
        <v>297</v>
      </c>
      <c r="H156" s="120" t="s">
        <v>298</v>
      </c>
      <c r="I156" s="120" t="s">
        <v>299</v>
      </c>
      <c r="J156" s="120" t="s">
        <v>286</v>
      </c>
      <c r="K156" s="121" t="s">
        <v>300</v>
      </c>
      <c r="L156" s="118"/>
      <c r="M156" s="60" t="s">
        <v>1</v>
      </c>
      <c r="N156" s="61" t="s">
        <v>46</v>
      </c>
      <c r="O156" s="61" t="s">
        <v>301</v>
      </c>
      <c r="P156" s="61" t="s">
        <v>302</v>
      </c>
      <c r="Q156" s="61" t="s">
        <v>303</v>
      </c>
      <c r="R156" s="61" t="s">
        <v>304</v>
      </c>
      <c r="S156" s="61" t="s">
        <v>305</v>
      </c>
      <c r="T156" s="62" t="s">
        <v>306</v>
      </c>
    </row>
    <row r="157" spans="2:65" s="1" customFormat="1" ht="22.9" customHeight="1">
      <c r="B157" s="33"/>
      <c r="C157" s="65" t="s">
        <v>307</v>
      </c>
      <c r="J157" s="122">
        <f>BK157</f>
        <v>0</v>
      </c>
      <c r="L157" s="33"/>
      <c r="M157" s="63"/>
      <c r="N157" s="54"/>
      <c r="O157" s="54"/>
      <c r="P157" s="123">
        <f>P158+P794+P1581+P1613</f>
        <v>0</v>
      </c>
      <c r="Q157" s="54"/>
      <c r="R157" s="123">
        <f>R158+R794+R1581+R1613</f>
        <v>4452.3544121800005</v>
      </c>
      <c r="S157" s="54"/>
      <c r="T157" s="124">
        <f>T158+T794+T1581+T1613</f>
        <v>160.30502899999996</v>
      </c>
      <c r="AT157" s="17" t="s">
        <v>81</v>
      </c>
      <c r="AU157" s="17" t="s">
        <v>288</v>
      </c>
      <c r="BK157" s="125">
        <f>BK158+BK794+BK1581+BK1613</f>
        <v>0</v>
      </c>
    </row>
    <row r="158" spans="2:65" s="11" customFormat="1" ht="25.9" customHeight="1">
      <c r="B158" s="126"/>
      <c r="D158" s="127" t="s">
        <v>81</v>
      </c>
      <c r="E158" s="128" t="s">
        <v>308</v>
      </c>
      <c r="F158" s="128" t="s">
        <v>309</v>
      </c>
      <c r="I158" s="129"/>
      <c r="J158" s="130">
        <f>BK158</f>
        <v>0</v>
      </c>
      <c r="L158" s="126"/>
      <c r="M158" s="131"/>
      <c r="P158" s="132">
        <f>P159+P224+P244+P306+P332+P632+P648+P783+P791</f>
        <v>0</v>
      </c>
      <c r="R158" s="132">
        <f>R159+R224+R244+R306+R332+R632+R648+R783+R791</f>
        <v>4213.9008729800007</v>
      </c>
      <c r="T158" s="133">
        <f>T159+T224+T244+T306+T332+T632+T648+T783+T791</f>
        <v>158.86299899999997</v>
      </c>
      <c r="AR158" s="127" t="s">
        <v>86</v>
      </c>
      <c r="AT158" s="134" t="s">
        <v>81</v>
      </c>
      <c r="AU158" s="134" t="s">
        <v>82</v>
      </c>
      <c r="AY158" s="127" t="s">
        <v>310</v>
      </c>
      <c r="BK158" s="135">
        <f>BK159+BK224+BK244+BK306+BK332+BK632+BK648+BK783+BK791</f>
        <v>0</v>
      </c>
    </row>
    <row r="159" spans="2:65" s="11" customFormat="1" ht="22.9" customHeight="1">
      <c r="B159" s="126"/>
      <c r="D159" s="127" t="s">
        <v>81</v>
      </c>
      <c r="E159" s="136" t="s">
        <v>86</v>
      </c>
      <c r="F159" s="136" t="s">
        <v>311</v>
      </c>
      <c r="I159" s="129"/>
      <c r="J159" s="137">
        <f>BK159</f>
        <v>0</v>
      </c>
      <c r="L159" s="126"/>
      <c r="M159" s="131"/>
      <c r="P159" s="132">
        <f>SUM(P160:P223)</f>
        <v>0</v>
      </c>
      <c r="R159" s="132">
        <f>SUM(R160:R223)</f>
        <v>0.108</v>
      </c>
      <c r="T159" s="133">
        <f>SUM(T160:T223)</f>
        <v>0</v>
      </c>
      <c r="AR159" s="127" t="s">
        <v>86</v>
      </c>
      <c r="AT159" s="134" t="s">
        <v>81</v>
      </c>
      <c r="AU159" s="134" t="s">
        <v>86</v>
      </c>
      <c r="AY159" s="127" t="s">
        <v>310</v>
      </c>
      <c r="BK159" s="135">
        <f>SUM(BK160:BK223)</f>
        <v>0</v>
      </c>
    </row>
    <row r="160" spans="2:65" s="1" customFormat="1" ht="16.5" customHeight="1">
      <c r="B160" s="33"/>
      <c r="C160" s="138" t="s">
        <v>86</v>
      </c>
      <c r="D160" s="138" t="s">
        <v>312</v>
      </c>
      <c r="E160" s="139" t="s">
        <v>650</v>
      </c>
      <c r="F160" s="140" t="s">
        <v>651</v>
      </c>
      <c r="G160" s="141" t="s">
        <v>652</v>
      </c>
      <c r="H160" s="142">
        <v>3600</v>
      </c>
      <c r="I160" s="143"/>
      <c r="J160" s="144">
        <f>ROUND(I160*H160,2)</f>
        <v>0</v>
      </c>
      <c r="K160" s="140" t="s">
        <v>316</v>
      </c>
      <c r="L160" s="33"/>
      <c r="M160" s="145" t="s">
        <v>1</v>
      </c>
      <c r="N160" s="146" t="s">
        <v>47</v>
      </c>
      <c r="P160" s="147">
        <f>O160*H160</f>
        <v>0</v>
      </c>
      <c r="Q160" s="147">
        <v>3.0000000000000001E-5</v>
      </c>
      <c r="R160" s="147">
        <f>Q160*H160</f>
        <v>0.108</v>
      </c>
      <c r="S160" s="147">
        <v>0</v>
      </c>
      <c r="T160" s="148">
        <f>S160*H160</f>
        <v>0</v>
      </c>
      <c r="AR160" s="149" t="s">
        <v>108</v>
      </c>
      <c r="AT160" s="149" t="s">
        <v>312</v>
      </c>
      <c r="AU160" s="149" t="s">
        <v>90</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653</v>
      </c>
    </row>
    <row r="161" spans="2:65" s="1" customFormat="1" ht="19.5">
      <c r="B161" s="33"/>
      <c r="D161" s="152" t="s">
        <v>375</v>
      </c>
      <c r="F161" s="172" t="s">
        <v>654</v>
      </c>
      <c r="I161" s="173"/>
      <c r="L161" s="33"/>
      <c r="M161" s="174"/>
      <c r="T161" s="57"/>
      <c r="AT161" s="17" t="s">
        <v>375</v>
      </c>
      <c r="AU161" s="17" t="s">
        <v>90</v>
      </c>
    </row>
    <row r="162" spans="2:65" s="12" customFormat="1" ht="11.25">
      <c r="B162" s="151"/>
      <c r="D162" s="152" t="s">
        <v>318</v>
      </c>
      <c r="E162" s="153" t="s">
        <v>1</v>
      </c>
      <c r="F162" s="154" t="s">
        <v>655</v>
      </c>
      <c r="H162" s="155">
        <v>3600</v>
      </c>
      <c r="I162" s="156"/>
      <c r="L162" s="151"/>
      <c r="M162" s="157"/>
      <c r="T162" s="158"/>
      <c r="AT162" s="153" t="s">
        <v>318</v>
      </c>
      <c r="AU162" s="153" t="s">
        <v>90</v>
      </c>
      <c r="AV162" s="12" t="s">
        <v>90</v>
      </c>
      <c r="AW162" s="12" t="s">
        <v>38</v>
      </c>
      <c r="AX162" s="12" t="s">
        <v>82</v>
      </c>
      <c r="AY162" s="153" t="s">
        <v>310</v>
      </c>
    </row>
    <row r="163" spans="2:65" s="13" customFormat="1" ht="11.25">
      <c r="B163" s="159"/>
      <c r="D163" s="152" t="s">
        <v>318</v>
      </c>
      <c r="E163" s="160" t="s">
        <v>1</v>
      </c>
      <c r="F163" s="161" t="s">
        <v>320</v>
      </c>
      <c r="H163" s="162">
        <v>3600</v>
      </c>
      <c r="I163" s="163"/>
      <c r="L163" s="159"/>
      <c r="M163" s="164"/>
      <c r="T163" s="165"/>
      <c r="AT163" s="160" t="s">
        <v>318</v>
      </c>
      <c r="AU163" s="160" t="s">
        <v>90</v>
      </c>
      <c r="AV163" s="13" t="s">
        <v>108</v>
      </c>
      <c r="AW163" s="13" t="s">
        <v>38</v>
      </c>
      <c r="AX163" s="13" t="s">
        <v>86</v>
      </c>
      <c r="AY163" s="160" t="s">
        <v>310</v>
      </c>
    </row>
    <row r="164" spans="2:65" s="1" customFormat="1" ht="16.5" customHeight="1">
      <c r="B164" s="33"/>
      <c r="C164" s="138" t="s">
        <v>90</v>
      </c>
      <c r="D164" s="138" t="s">
        <v>312</v>
      </c>
      <c r="E164" s="139" t="s">
        <v>656</v>
      </c>
      <c r="F164" s="140" t="s">
        <v>657</v>
      </c>
      <c r="G164" s="141" t="s">
        <v>338</v>
      </c>
      <c r="H164" s="142">
        <v>1827.799</v>
      </c>
      <c r="I164" s="143"/>
      <c r="J164" s="144">
        <f>ROUND(I164*H164,2)</f>
        <v>0</v>
      </c>
      <c r="K164" s="140" t="s">
        <v>316</v>
      </c>
      <c r="L164" s="33"/>
      <c r="M164" s="145" t="s">
        <v>1</v>
      </c>
      <c r="N164" s="146" t="s">
        <v>47</v>
      </c>
      <c r="P164" s="147">
        <f>O164*H164</f>
        <v>0</v>
      </c>
      <c r="Q164" s="147">
        <v>0</v>
      </c>
      <c r="R164" s="147">
        <f>Q164*H164</f>
        <v>0</v>
      </c>
      <c r="S164" s="147">
        <v>0</v>
      </c>
      <c r="T164" s="148">
        <f>S164*H164</f>
        <v>0</v>
      </c>
      <c r="AR164" s="149" t="s">
        <v>108</v>
      </c>
      <c r="AT164" s="149" t="s">
        <v>312</v>
      </c>
      <c r="AU164" s="149" t="s">
        <v>90</v>
      </c>
      <c r="AY164" s="17" t="s">
        <v>310</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658</v>
      </c>
    </row>
    <row r="165" spans="2:65" s="1" customFormat="1" ht="29.25">
      <c r="B165" s="33"/>
      <c r="D165" s="152" t="s">
        <v>375</v>
      </c>
      <c r="F165" s="172" t="s">
        <v>659</v>
      </c>
      <c r="I165" s="173"/>
      <c r="L165" s="33"/>
      <c r="M165" s="174"/>
      <c r="T165" s="57"/>
      <c r="AT165" s="17" t="s">
        <v>375</v>
      </c>
      <c r="AU165" s="17" t="s">
        <v>90</v>
      </c>
    </row>
    <row r="166" spans="2:65" s="14" customFormat="1" ht="11.25">
      <c r="B166" s="166"/>
      <c r="D166" s="152" t="s">
        <v>318</v>
      </c>
      <c r="E166" s="167" t="s">
        <v>1</v>
      </c>
      <c r="F166" s="168" t="s">
        <v>660</v>
      </c>
      <c r="H166" s="167" t="s">
        <v>1</v>
      </c>
      <c r="I166" s="169"/>
      <c r="L166" s="166"/>
      <c r="M166" s="170"/>
      <c r="T166" s="171"/>
      <c r="AT166" s="167" t="s">
        <v>318</v>
      </c>
      <c r="AU166" s="167" t="s">
        <v>90</v>
      </c>
      <c r="AV166" s="14" t="s">
        <v>86</v>
      </c>
      <c r="AW166" s="14" t="s">
        <v>38</v>
      </c>
      <c r="AX166" s="14" t="s">
        <v>82</v>
      </c>
      <c r="AY166" s="167" t="s">
        <v>310</v>
      </c>
    </row>
    <row r="167" spans="2:65" s="12" customFormat="1" ht="11.25">
      <c r="B167" s="151"/>
      <c r="D167" s="152" t="s">
        <v>318</v>
      </c>
      <c r="E167" s="153" t="s">
        <v>1</v>
      </c>
      <c r="F167" s="154" t="s">
        <v>661</v>
      </c>
      <c r="H167" s="155">
        <v>766.04300000000001</v>
      </c>
      <c r="I167" s="156"/>
      <c r="L167" s="151"/>
      <c r="M167" s="157"/>
      <c r="T167" s="158"/>
      <c r="AT167" s="153" t="s">
        <v>318</v>
      </c>
      <c r="AU167" s="153" t="s">
        <v>90</v>
      </c>
      <c r="AV167" s="12" t="s">
        <v>90</v>
      </c>
      <c r="AW167" s="12" t="s">
        <v>38</v>
      </c>
      <c r="AX167" s="12" t="s">
        <v>82</v>
      </c>
      <c r="AY167" s="153" t="s">
        <v>310</v>
      </c>
    </row>
    <row r="168" spans="2:65" s="12" customFormat="1" ht="11.25">
      <c r="B168" s="151"/>
      <c r="D168" s="152" t="s">
        <v>318</v>
      </c>
      <c r="E168" s="153" t="s">
        <v>1</v>
      </c>
      <c r="F168" s="154" t="s">
        <v>662</v>
      </c>
      <c r="H168" s="155">
        <v>542.61400000000003</v>
      </c>
      <c r="I168" s="156"/>
      <c r="L168" s="151"/>
      <c r="M168" s="157"/>
      <c r="T168" s="158"/>
      <c r="AT168" s="153" t="s">
        <v>318</v>
      </c>
      <c r="AU168" s="153" t="s">
        <v>90</v>
      </c>
      <c r="AV168" s="12" t="s">
        <v>90</v>
      </c>
      <c r="AW168" s="12" t="s">
        <v>38</v>
      </c>
      <c r="AX168" s="12" t="s">
        <v>82</v>
      </c>
      <c r="AY168" s="153" t="s">
        <v>310</v>
      </c>
    </row>
    <row r="169" spans="2:65" s="12" customFormat="1" ht="11.25">
      <c r="B169" s="151"/>
      <c r="D169" s="152" t="s">
        <v>318</v>
      </c>
      <c r="E169" s="153" t="s">
        <v>1</v>
      </c>
      <c r="F169" s="154" t="s">
        <v>663</v>
      </c>
      <c r="H169" s="155">
        <v>214.49199999999999</v>
      </c>
      <c r="I169" s="156"/>
      <c r="L169" s="151"/>
      <c r="M169" s="157"/>
      <c r="T169" s="158"/>
      <c r="AT169" s="153" t="s">
        <v>318</v>
      </c>
      <c r="AU169" s="153" t="s">
        <v>90</v>
      </c>
      <c r="AV169" s="12" t="s">
        <v>90</v>
      </c>
      <c r="AW169" s="12" t="s">
        <v>38</v>
      </c>
      <c r="AX169" s="12" t="s">
        <v>82</v>
      </c>
      <c r="AY169" s="153" t="s">
        <v>310</v>
      </c>
    </row>
    <row r="170" spans="2:65" s="15" customFormat="1" ht="11.25">
      <c r="B170" s="192"/>
      <c r="D170" s="152" t="s">
        <v>318</v>
      </c>
      <c r="E170" s="193" t="s">
        <v>1</v>
      </c>
      <c r="F170" s="194" t="s">
        <v>664</v>
      </c>
      <c r="H170" s="195">
        <v>1523.1489999999999</v>
      </c>
      <c r="I170" s="196"/>
      <c r="L170" s="192"/>
      <c r="M170" s="197"/>
      <c r="T170" s="198"/>
      <c r="AT170" s="193" t="s">
        <v>318</v>
      </c>
      <c r="AU170" s="193" t="s">
        <v>90</v>
      </c>
      <c r="AV170" s="15" t="s">
        <v>98</v>
      </c>
      <c r="AW170" s="15" t="s">
        <v>38</v>
      </c>
      <c r="AX170" s="15" t="s">
        <v>82</v>
      </c>
      <c r="AY170" s="193" t="s">
        <v>310</v>
      </c>
    </row>
    <row r="171" spans="2:65" s="12" customFormat="1" ht="11.25">
      <c r="B171" s="151"/>
      <c r="D171" s="152" t="s">
        <v>318</v>
      </c>
      <c r="E171" s="153" t="s">
        <v>1</v>
      </c>
      <c r="F171" s="154" t="s">
        <v>665</v>
      </c>
      <c r="H171" s="155">
        <v>304.64999999999998</v>
      </c>
      <c r="I171" s="156"/>
      <c r="L171" s="151"/>
      <c r="M171" s="157"/>
      <c r="T171" s="158"/>
      <c r="AT171" s="153" t="s">
        <v>318</v>
      </c>
      <c r="AU171" s="153" t="s">
        <v>90</v>
      </c>
      <c r="AV171" s="12" t="s">
        <v>90</v>
      </c>
      <c r="AW171" s="12" t="s">
        <v>38</v>
      </c>
      <c r="AX171" s="12" t="s">
        <v>82</v>
      </c>
      <c r="AY171" s="153" t="s">
        <v>310</v>
      </c>
    </row>
    <row r="172" spans="2:65" s="13" customFormat="1" ht="11.25">
      <c r="B172" s="159"/>
      <c r="D172" s="152" t="s">
        <v>318</v>
      </c>
      <c r="E172" s="160" t="s">
        <v>1</v>
      </c>
      <c r="F172" s="161" t="s">
        <v>320</v>
      </c>
      <c r="H172" s="162">
        <v>1827.799</v>
      </c>
      <c r="I172" s="163"/>
      <c r="L172" s="159"/>
      <c r="M172" s="164"/>
      <c r="T172" s="165"/>
      <c r="AT172" s="160" t="s">
        <v>318</v>
      </c>
      <c r="AU172" s="160" t="s">
        <v>90</v>
      </c>
      <c r="AV172" s="13" t="s">
        <v>108</v>
      </c>
      <c r="AW172" s="13" t="s">
        <v>38</v>
      </c>
      <c r="AX172" s="13" t="s">
        <v>86</v>
      </c>
      <c r="AY172" s="160" t="s">
        <v>310</v>
      </c>
    </row>
    <row r="173" spans="2:65" s="1" customFormat="1" ht="16.5" customHeight="1">
      <c r="B173" s="33"/>
      <c r="C173" s="138" t="s">
        <v>98</v>
      </c>
      <c r="D173" s="138" t="s">
        <v>312</v>
      </c>
      <c r="E173" s="139" t="s">
        <v>666</v>
      </c>
      <c r="F173" s="140" t="s">
        <v>667</v>
      </c>
      <c r="G173" s="141" t="s">
        <v>338</v>
      </c>
      <c r="H173" s="142">
        <v>54.834000000000003</v>
      </c>
      <c r="I173" s="143"/>
      <c r="J173" s="144">
        <f>ROUND(I173*H173,2)</f>
        <v>0</v>
      </c>
      <c r="K173" s="140" t="s">
        <v>316</v>
      </c>
      <c r="L173" s="33"/>
      <c r="M173" s="145" t="s">
        <v>1</v>
      </c>
      <c r="N173" s="146" t="s">
        <v>47</v>
      </c>
      <c r="P173" s="147">
        <f>O173*H173</f>
        <v>0</v>
      </c>
      <c r="Q173" s="147">
        <v>0</v>
      </c>
      <c r="R173" s="147">
        <f>Q173*H173</f>
        <v>0</v>
      </c>
      <c r="S173" s="147">
        <v>0</v>
      </c>
      <c r="T173" s="148">
        <f>S173*H173</f>
        <v>0</v>
      </c>
      <c r="AR173" s="149" t="s">
        <v>108</v>
      </c>
      <c r="AT173" s="149" t="s">
        <v>312</v>
      </c>
      <c r="AU173" s="149" t="s">
        <v>90</v>
      </c>
      <c r="AY173" s="17" t="s">
        <v>310</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668</v>
      </c>
    </row>
    <row r="174" spans="2:65" s="12" customFormat="1" ht="11.25">
      <c r="B174" s="151"/>
      <c r="D174" s="152" t="s">
        <v>318</v>
      </c>
      <c r="F174" s="154" t="s">
        <v>669</v>
      </c>
      <c r="H174" s="155">
        <v>54.834000000000003</v>
      </c>
      <c r="I174" s="156"/>
      <c r="L174" s="151"/>
      <c r="M174" s="157"/>
      <c r="T174" s="158"/>
      <c r="AT174" s="153" t="s">
        <v>318</v>
      </c>
      <c r="AU174" s="153" t="s">
        <v>90</v>
      </c>
      <c r="AV174" s="12" t="s">
        <v>90</v>
      </c>
      <c r="AW174" s="12" t="s">
        <v>4</v>
      </c>
      <c r="AX174" s="12" t="s">
        <v>86</v>
      </c>
      <c r="AY174" s="153" t="s">
        <v>310</v>
      </c>
    </row>
    <row r="175" spans="2:65" s="1" customFormat="1" ht="21.75" customHeight="1">
      <c r="B175" s="33"/>
      <c r="C175" s="138" t="s">
        <v>108</v>
      </c>
      <c r="D175" s="138" t="s">
        <v>312</v>
      </c>
      <c r="E175" s="139" t="s">
        <v>670</v>
      </c>
      <c r="F175" s="140" t="s">
        <v>671</v>
      </c>
      <c r="G175" s="141" t="s">
        <v>338</v>
      </c>
      <c r="H175" s="142">
        <v>393.12599999999998</v>
      </c>
      <c r="I175" s="143"/>
      <c r="J175" s="144">
        <f>ROUND(I175*H175,2)</f>
        <v>0</v>
      </c>
      <c r="K175" s="140" t="s">
        <v>316</v>
      </c>
      <c r="L175" s="33"/>
      <c r="M175" s="145" t="s">
        <v>1</v>
      </c>
      <c r="N175" s="146" t="s">
        <v>47</v>
      </c>
      <c r="P175" s="147">
        <f>O175*H175</f>
        <v>0</v>
      </c>
      <c r="Q175" s="147">
        <v>0</v>
      </c>
      <c r="R175" s="147">
        <f>Q175*H175</f>
        <v>0</v>
      </c>
      <c r="S175" s="147">
        <v>0</v>
      </c>
      <c r="T175" s="148">
        <f>S175*H175</f>
        <v>0</v>
      </c>
      <c r="AR175" s="149" t="s">
        <v>108</v>
      </c>
      <c r="AT175" s="149" t="s">
        <v>312</v>
      </c>
      <c r="AU175" s="149" t="s">
        <v>90</v>
      </c>
      <c r="AY175" s="17" t="s">
        <v>310</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672</v>
      </c>
    </row>
    <row r="176" spans="2:65" s="1" customFormat="1" ht="19.5">
      <c r="B176" s="33"/>
      <c r="D176" s="152" t="s">
        <v>375</v>
      </c>
      <c r="F176" s="172" t="s">
        <v>673</v>
      </c>
      <c r="I176" s="173"/>
      <c r="L176" s="33"/>
      <c r="M176" s="174"/>
      <c r="T176" s="57"/>
      <c r="AT176" s="17" t="s">
        <v>375</v>
      </c>
      <c r="AU176" s="17" t="s">
        <v>90</v>
      </c>
    </row>
    <row r="177" spans="2:65" s="12" customFormat="1" ht="11.25">
      <c r="B177" s="151"/>
      <c r="D177" s="152" t="s">
        <v>318</v>
      </c>
      <c r="F177" s="154" t="s">
        <v>674</v>
      </c>
      <c r="H177" s="155">
        <v>393.12599999999998</v>
      </c>
      <c r="I177" s="156"/>
      <c r="L177" s="151"/>
      <c r="M177" s="157"/>
      <c r="T177" s="158"/>
      <c r="AT177" s="153" t="s">
        <v>318</v>
      </c>
      <c r="AU177" s="153" t="s">
        <v>90</v>
      </c>
      <c r="AV177" s="12" t="s">
        <v>90</v>
      </c>
      <c r="AW177" s="12" t="s">
        <v>4</v>
      </c>
      <c r="AX177" s="12" t="s">
        <v>86</v>
      </c>
      <c r="AY177" s="153" t="s">
        <v>310</v>
      </c>
    </row>
    <row r="178" spans="2:65" s="1" customFormat="1" ht="21.75" customHeight="1">
      <c r="B178" s="33"/>
      <c r="C178" s="138" t="s">
        <v>121</v>
      </c>
      <c r="D178" s="138" t="s">
        <v>312</v>
      </c>
      <c r="E178" s="139" t="s">
        <v>348</v>
      </c>
      <c r="F178" s="140" t="s">
        <v>349</v>
      </c>
      <c r="G178" s="141" t="s">
        <v>338</v>
      </c>
      <c r="H178" s="142">
        <v>1631.2360000000001</v>
      </c>
      <c r="I178" s="143"/>
      <c r="J178" s="144">
        <f>ROUND(I178*H178,2)</f>
        <v>0</v>
      </c>
      <c r="K178" s="140" t="s">
        <v>316</v>
      </c>
      <c r="L178" s="33"/>
      <c r="M178" s="145" t="s">
        <v>1</v>
      </c>
      <c r="N178" s="146" t="s">
        <v>47</v>
      </c>
      <c r="P178" s="147">
        <f>O178*H178</f>
        <v>0</v>
      </c>
      <c r="Q178" s="147">
        <v>0</v>
      </c>
      <c r="R178" s="147">
        <f>Q178*H178</f>
        <v>0</v>
      </c>
      <c r="S178" s="147">
        <v>0</v>
      </c>
      <c r="T178" s="148">
        <f>S178*H178</f>
        <v>0</v>
      </c>
      <c r="AR178" s="149" t="s">
        <v>108</v>
      </c>
      <c r="AT178" s="149" t="s">
        <v>312</v>
      </c>
      <c r="AU178" s="149" t="s">
        <v>90</v>
      </c>
      <c r="AY178" s="17" t="s">
        <v>310</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675</v>
      </c>
    </row>
    <row r="179" spans="2:65" s="14" customFormat="1" ht="11.25">
      <c r="B179" s="166"/>
      <c r="D179" s="152" t="s">
        <v>318</v>
      </c>
      <c r="E179" s="167" t="s">
        <v>1</v>
      </c>
      <c r="F179" s="168" t="s">
        <v>660</v>
      </c>
      <c r="H179" s="167" t="s">
        <v>1</v>
      </c>
      <c r="I179" s="169"/>
      <c r="L179" s="166"/>
      <c r="M179" s="170"/>
      <c r="T179" s="171"/>
      <c r="AT179" s="167" t="s">
        <v>318</v>
      </c>
      <c r="AU179" s="167" t="s">
        <v>90</v>
      </c>
      <c r="AV179" s="14" t="s">
        <v>86</v>
      </c>
      <c r="AW179" s="14" t="s">
        <v>38</v>
      </c>
      <c r="AX179" s="14" t="s">
        <v>82</v>
      </c>
      <c r="AY179" s="167" t="s">
        <v>310</v>
      </c>
    </row>
    <row r="180" spans="2:65" s="12" customFormat="1" ht="11.25">
      <c r="B180" s="151"/>
      <c r="D180" s="152" t="s">
        <v>318</v>
      </c>
      <c r="E180" s="153" t="s">
        <v>1</v>
      </c>
      <c r="F180" s="154" t="s">
        <v>661</v>
      </c>
      <c r="H180" s="155">
        <v>766.04300000000001</v>
      </c>
      <c r="I180" s="156"/>
      <c r="L180" s="151"/>
      <c r="M180" s="157"/>
      <c r="T180" s="158"/>
      <c r="AT180" s="153" t="s">
        <v>318</v>
      </c>
      <c r="AU180" s="153" t="s">
        <v>90</v>
      </c>
      <c r="AV180" s="12" t="s">
        <v>90</v>
      </c>
      <c r="AW180" s="12" t="s">
        <v>38</v>
      </c>
      <c r="AX180" s="12" t="s">
        <v>82</v>
      </c>
      <c r="AY180" s="153" t="s">
        <v>310</v>
      </c>
    </row>
    <row r="181" spans="2:65" s="12" customFormat="1" ht="11.25">
      <c r="B181" s="151"/>
      <c r="D181" s="152" t="s">
        <v>318</v>
      </c>
      <c r="E181" s="153" t="s">
        <v>1</v>
      </c>
      <c r="F181" s="154" t="s">
        <v>662</v>
      </c>
      <c r="H181" s="155">
        <v>542.61400000000003</v>
      </c>
      <c r="I181" s="156"/>
      <c r="L181" s="151"/>
      <c r="M181" s="157"/>
      <c r="T181" s="158"/>
      <c r="AT181" s="153" t="s">
        <v>318</v>
      </c>
      <c r="AU181" s="153" t="s">
        <v>90</v>
      </c>
      <c r="AV181" s="12" t="s">
        <v>90</v>
      </c>
      <c r="AW181" s="12" t="s">
        <v>38</v>
      </c>
      <c r="AX181" s="12" t="s">
        <v>82</v>
      </c>
      <c r="AY181" s="153" t="s">
        <v>310</v>
      </c>
    </row>
    <row r="182" spans="2:65" s="12" customFormat="1" ht="11.25">
      <c r="B182" s="151"/>
      <c r="D182" s="152" t="s">
        <v>318</v>
      </c>
      <c r="E182" s="153" t="s">
        <v>1</v>
      </c>
      <c r="F182" s="154" t="s">
        <v>663</v>
      </c>
      <c r="H182" s="155">
        <v>214.49199999999999</v>
      </c>
      <c r="I182" s="156"/>
      <c r="L182" s="151"/>
      <c r="M182" s="157"/>
      <c r="T182" s="158"/>
      <c r="AT182" s="153" t="s">
        <v>318</v>
      </c>
      <c r="AU182" s="153" t="s">
        <v>90</v>
      </c>
      <c r="AV182" s="12" t="s">
        <v>90</v>
      </c>
      <c r="AW182" s="12" t="s">
        <v>38</v>
      </c>
      <c r="AX182" s="12" t="s">
        <v>82</v>
      </c>
      <c r="AY182" s="153" t="s">
        <v>310</v>
      </c>
    </row>
    <row r="183" spans="2:65" s="15" customFormat="1" ht="11.25">
      <c r="B183" s="192"/>
      <c r="D183" s="152" t="s">
        <v>318</v>
      </c>
      <c r="E183" s="193" t="s">
        <v>1</v>
      </c>
      <c r="F183" s="194" t="s">
        <v>664</v>
      </c>
      <c r="H183" s="195">
        <v>1523.1489999999999</v>
      </c>
      <c r="I183" s="196"/>
      <c r="L183" s="192"/>
      <c r="M183" s="197"/>
      <c r="T183" s="198"/>
      <c r="AT183" s="193" t="s">
        <v>318</v>
      </c>
      <c r="AU183" s="193" t="s">
        <v>90</v>
      </c>
      <c r="AV183" s="15" t="s">
        <v>98</v>
      </c>
      <c r="AW183" s="15" t="s">
        <v>38</v>
      </c>
      <c r="AX183" s="15" t="s">
        <v>82</v>
      </c>
      <c r="AY183" s="193" t="s">
        <v>310</v>
      </c>
    </row>
    <row r="184" spans="2:65" s="12" customFormat="1" ht="11.25">
      <c r="B184" s="151"/>
      <c r="D184" s="152" t="s">
        <v>318</v>
      </c>
      <c r="E184" s="153" t="s">
        <v>1</v>
      </c>
      <c r="F184" s="154" t="s">
        <v>665</v>
      </c>
      <c r="H184" s="155">
        <v>304.64999999999998</v>
      </c>
      <c r="I184" s="156"/>
      <c r="L184" s="151"/>
      <c r="M184" s="157"/>
      <c r="T184" s="158"/>
      <c r="AT184" s="153" t="s">
        <v>318</v>
      </c>
      <c r="AU184" s="153" t="s">
        <v>90</v>
      </c>
      <c r="AV184" s="12" t="s">
        <v>90</v>
      </c>
      <c r="AW184" s="12" t="s">
        <v>38</v>
      </c>
      <c r="AX184" s="12" t="s">
        <v>82</v>
      </c>
      <c r="AY184" s="153" t="s">
        <v>310</v>
      </c>
    </row>
    <row r="185" spans="2:65" s="15" customFormat="1" ht="11.25">
      <c r="B185" s="192"/>
      <c r="D185" s="152" t="s">
        <v>318</v>
      </c>
      <c r="E185" s="193" t="s">
        <v>1</v>
      </c>
      <c r="F185" s="194" t="s">
        <v>664</v>
      </c>
      <c r="H185" s="195">
        <v>304.64999999999998</v>
      </c>
      <c r="I185" s="196"/>
      <c r="L185" s="192"/>
      <c r="M185" s="197"/>
      <c r="T185" s="198"/>
      <c r="AT185" s="193" t="s">
        <v>318</v>
      </c>
      <c r="AU185" s="193" t="s">
        <v>90</v>
      </c>
      <c r="AV185" s="15" t="s">
        <v>98</v>
      </c>
      <c r="AW185" s="15" t="s">
        <v>38</v>
      </c>
      <c r="AX185" s="15" t="s">
        <v>82</v>
      </c>
      <c r="AY185" s="193" t="s">
        <v>310</v>
      </c>
    </row>
    <row r="186" spans="2:65" s="12" customFormat="1" ht="11.25">
      <c r="B186" s="151"/>
      <c r="D186" s="152" t="s">
        <v>318</v>
      </c>
      <c r="E186" s="153" t="s">
        <v>1</v>
      </c>
      <c r="F186" s="154" t="s">
        <v>676</v>
      </c>
      <c r="H186" s="155">
        <v>-196.56299999999999</v>
      </c>
      <c r="I186" s="156"/>
      <c r="L186" s="151"/>
      <c r="M186" s="157"/>
      <c r="T186" s="158"/>
      <c r="AT186" s="153" t="s">
        <v>318</v>
      </c>
      <c r="AU186" s="153" t="s">
        <v>90</v>
      </c>
      <c r="AV186" s="12" t="s">
        <v>90</v>
      </c>
      <c r="AW186" s="12" t="s">
        <v>38</v>
      </c>
      <c r="AX186" s="12" t="s">
        <v>82</v>
      </c>
      <c r="AY186" s="153" t="s">
        <v>310</v>
      </c>
    </row>
    <row r="187" spans="2:65" s="15" customFormat="1" ht="11.25">
      <c r="B187" s="192"/>
      <c r="D187" s="152" t="s">
        <v>318</v>
      </c>
      <c r="E187" s="193" t="s">
        <v>1</v>
      </c>
      <c r="F187" s="194" t="s">
        <v>664</v>
      </c>
      <c r="H187" s="195">
        <v>-196.56299999999999</v>
      </c>
      <c r="I187" s="196"/>
      <c r="L187" s="192"/>
      <c r="M187" s="197"/>
      <c r="T187" s="198"/>
      <c r="AT187" s="193" t="s">
        <v>318</v>
      </c>
      <c r="AU187" s="193" t="s">
        <v>90</v>
      </c>
      <c r="AV187" s="15" t="s">
        <v>98</v>
      </c>
      <c r="AW187" s="15" t="s">
        <v>38</v>
      </c>
      <c r="AX187" s="15" t="s">
        <v>82</v>
      </c>
      <c r="AY187" s="193" t="s">
        <v>310</v>
      </c>
    </row>
    <row r="188" spans="2:65" s="13" customFormat="1" ht="11.25">
      <c r="B188" s="159"/>
      <c r="D188" s="152" t="s">
        <v>318</v>
      </c>
      <c r="E188" s="160" t="s">
        <v>1</v>
      </c>
      <c r="F188" s="161" t="s">
        <v>320</v>
      </c>
      <c r="H188" s="162">
        <v>1631.2360000000001</v>
      </c>
      <c r="I188" s="163"/>
      <c r="L188" s="159"/>
      <c r="M188" s="164"/>
      <c r="T188" s="165"/>
      <c r="AT188" s="160" t="s">
        <v>318</v>
      </c>
      <c r="AU188" s="160" t="s">
        <v>90</v>
      </c>
      <c r="AV188" s="13" t="s">
        <v>108</v>
      </c>
      <c r="AW188" s="13" t="s">
        <v>38</v>
      </c>
      <c r="AX188" s="13" t="s">
        <v>86</v>
      </c>
      <c r="AY188" s="160" t="s">
        <v>310</v>
      </c>
    </row>
    <row r="189" spans="2:65" s="1" customFormat="1" ht="24.2" customHeight="1">
      <c r="B189" s="33"/>
      <c r="C189" s="138" t="s">
        <v>137</v>
      </c>
      <c r="D189" s="138" t="s">
        <v>312</v>
      </c>
      <c r="E189" s="139" t="s">
        <v>355</v>
      </c>
      <c r="F189" s="140" t="s">
        <v>356</v>
      </c>
      <c r="G189" s="141" t="s">
        <v>338</v>
      </c>
      <c r="H189" s="142">
        <v>16312.36</v>
      </c>
      <c r="I189" s="143"/>
      <c r="J189" s="144">
        <f>ROUND(I189*H189,2)</f>
        <v>0</v>
      </c>
      <c r="K189" s="140" t="s">
        <v>316</v>
      </c>
      <c r="L189" s="33"/>
      <c r="M189" s="145" t="s">
        <v>1</v>
      </c>
      <c r="N189" s="146" t="s">
        <v>47</v>
      </c>
      <c r="P189" s="147">
        <f>O189*H189</f>
        <v>0</v>
      </c>
      <c r="Q189" s="147">
        <v>0</v>
      </c>
      <c r="R189" s="147">
        <f>Q189*H189</f>
        <v>0</v>
      </c>
      <c r="S189" s="147">
        <v>0</v>
      </c>
      <c r="T189" s="148">
        <f>S189*H189</f>
        <v>0</v>
      </c>
      <c r="AR189" s="149" t="s">
        <v>108</v>
      </c>
      <c r="AT189" s="149" t="s">
        <v>312</v>
      </c>
      <c r="AU189" s="149" t="s">
        <v>90</v>
      </c>
      <c r="AY189" s="17" t="s">
        <v>310</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677</v>
      </c>
    </row>
    <row r="190" spans="2:65" s="12" customFormat="1" ht="11.25">
      <c r="B190" s="151"/>
      <c r="D190" s="152" t="s">
        <v>318</v>
      </c>
      <c r="F190" s="154" t="s">
        <v>678</v>
      </c>
      <c r="H190" s="155">
        <v>16312.36</v>
      </c>
      <c r="I190" s="156"/>
      <c r="L190" s="151"/>
      <c r="M190" s="157"/>
      <c r="T190" s="158"/>
      <c r="AT190" s="153" t="s">
        <v>318</v>
      </c>
      <c r="AU190" s="153" t="s">
        <v>90</v>
      </c>
      <c r="AV190" s="12" t="s">
        <v>90</v>
      </c>
      <c r="AW190" s="12" t="s">
        <v>4</v>
      </c>
      <c r="AX190" s="12" t="s">
        <v>86</v>
      </c>
      <c r="AY190" s="153" t="s">
        <v>310</v>
      </c>
    </row>
    <row r="191" spans="2:65" s="1" customFormat="1" ht="16.5" customHeight="1">
      <c r="B191" s="33"/>
      <c r="C191" s="138" t="s">
        <v>342</v>
      </c>
      <c r="D191" s="138" t="s">
        <v>312</v>
      </c>
      <c r="E191" s="139" t="s">
        <v>679</v>
      </c>
      <c r="F191" s="140" t="s">
        <v>680</v>
      </c>
      <c r="G191" s="141" t="s">
        <v>338</v>
      </c>
      <c r="H191" s="142">
        <v>1631.2360000000001</v>
      </c>
      <c r="I191" s="143"/>
      <c r="J191" s="144">
        <f>ROUND(I191*H191,2)</f>
        <v>0</v>
      </c>
      <c r="K191" s="140" t="s">
        <v>430</v>
      </c>
      <c r="L191" s="33"/>
      <c r="M191" s="145" t="s">
        <v>1</v>
      </c>
      <c r="N191" s="146" t="s">
        <v>47</v>
      </c>
      <c r="P191" s="147">
        <f>O191*H191</f>
        <v>0</v>
      </c>
      <c r="Q191" s="147">
        <v>0</v>
      </c>
      <c r="R191" s="147">
        <f>Q191*H191</f>
        <v>0</v>
      </c>
      <c r="S191" s="147">
        <v>0</v>
      </c>
      <c r="T191" s="148">
        <f>S191*H191</f>
        <v>0</v>
      </c>
      <c r="AR191" s="149" t="s">
        <v>108</v>
      </c>
      <c r="AT191" s="149" t="s">
        <v>312</v>
      </c>
      <c r="AU191" s="149" t="s">
        <v>90</v>
      </c>
      <c r="AY191" s="17" t="s">
        <v>310</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681</v>
      </c>
    </row>
    <row r="192" spans="2:65" s="1" customFormat="1" ht="16.5" customHeight="1">
      <c r="B192" s="33"/>
      <c r="C192" s="138" t="s">
        <v>347</v>
      </c>
      <c r="D192" s="138" t="s">
        <v>312</v>
      </c>
      <c r="E192" s="139" t="s">
        <v>365</v>
      </c>
      <c r="F192" s="140" t="s">
        <v>366</v>
      </c>
      <c r="G192" s="141" t="s">
        <v>338</v>
      </c>
      <c r="H192" s="142">
        <v>1631.2360000000001</v>
      </c>
      <c r="I192" s="143"/>
      <c r="J192" s="144">
        <f>ROUND(I192*H192,2)</f>
        <v>0</v>
      </c>
      <c r="K192" s="140" t="s">
        <v>316</v>
      </c>
      <c r="L192" s="33"/>
      <c r="M192" s="145" t="s">
        <v>1</v>
      </c>
      <c r="N192" s="146" t="s">
        <v>47</v>
      </c>
      <c r="P192" s="147">
        <f>O192*H192</f>
        <v>0</v>
      </c>
      <c r="Q192" s="147">
        <v>0</v>
      </c>
      <c r="R192" s="147">
        <f>Q192*H192</f>
        <v>0</v>
      </c>
      <c r="S192" s="147">
        <v>0</v>
      </c>
      <c r="T192" s="148">
        <f>S192*H192</f>
        <v>0</v>
      </c>
      <c r="AR192" s="149" t="s">
        <v>108</v>
      </c>
      <c r="AT192" s="149" t="s">
        <v>312</v>
      </c>
      <c r="AU192" s="149" t="s">
        <v>90</v>
      </c>
      <c r="AY192" s="17" t="s">
        <v>310</v>
      </c>
      <c r="BE192" s="150">
        <f>IF(N192="základní",J192,0)</f>
        <v>0</v>
      </c>
      <c r="BF192" s="150">
        <f>IF(N192="snížená",J192,0)</f>
        <v>0</v>
      </c>
      <c r="BG192" s="150">
        <f>IF(N192="zákl. přenesená",J192,0)</f>
        <v>0</v>
      </c>
      <c r="BH192" s="150">
        <f>IF(N192="sníž. přenesená",J192,0)</f>
        <v>0</v>
      </c>
      <c r="BI192" s="150">
        <f>IF(N192="nulová",J192,0)</f>
        <v>0</v>
      </c>
      <c r="BJ192" s="17" t="s">
        <v>86</v>
      </c>
      <c r="BK192" s="150">
        <f>ROUND(I192*H192,2)</f>
        <v>0</v>
      </c>
      <c r="BL192" s="17" t="s">
        <v>108</v>
      </c>
      <c r="BM192" s="149" t="s">
        <v>682</v>
      </c>
    </row>
    <row r="193" spans="2:65" s="14" customFormat="1" ht="11.25">
      <c r="B193" s="166"/>
      <c r="D193" s="152" t="s">
        <v>318</v>
      </c>
      <c r="E193" s="167" t="s">
        <v>1</v>
      </c>
      <c r="F193" s="168" t="s">
        <v>660</v>
      </c>
      <c r="H193" s="167" t="s">
        <v>1</v>
      </c>
      <c r="I193" s="169"/>
      <c r="L193" s="166"/>
      <c r="M193" s="170"/>
      <c r="T193" s="171"/>
      <c r="AT193" s="167" t="s">
        <v>318</v>
      </c>
      <c r="AU193" s="167" t="s">
        <v>90</v>
      </c>
      <c r="AV193" s="14" t="s">
        <v>86</v>
      </c>
      <c r="AW193" s="14" t="s">
        <v>38</v>
      </c>
      <c r="AX193" s="14" t="s">
        <v>82</v>
      </c>
      <c r="AY193" s="167" t="s">
        <v>310</v>
      </c>
    </row>
    <row r="194" spans="2:65" s="12" customFormat="1" ht="11.25">
      <c r="B194" s="151"/>
      <c r="D194" s="152" t="s">
        <v>318</v>
      </c>
      <c r="E194" s="153" t="s">
        <v>1</v>
      </c>
      <c r="F194" s="154" t="s">
        <v>661</v>
      </c>
      <c r="H194" s="155">
        <v>766.04300000000001</v>
      </c>
      <c r="I194" s="156"/>
      <c r="L194" s="151"/>
      <c r="M194" s="157"/>
      <c r="T194" s="158"/>
      <c r="AT194" s="153" t="s">
        <v>318</v>
      </c>
      <c r="AU194" s="153" t="s">
        <v>90</v>
      </c>
      <c r="AV194" s="12" t="s">
        <v>90</v>
      </c>
      <c r="AW194" s="12" t="s">
        <v>38</v>
      </c>
      <c r="AX194" s="12" t="s">
        <v>82</v>
      </c>
      <c r="AY194" s="153" t="s">
        <v>310</v>
      </c>
    </row>
    <row r="195" spans="2:65" s="12" customFormat="1" ht="11.25">
      <c r="B195" s="151"/>
      <c r="D195" s="152" t="s">
        <v>318</v>
      </c>
      <c r="E195" s="153" t="s">
        <v>1</v>
      </c>
      <c r="F195" s="154" t="s">
        <v>662</v>
      </c>
      <c r="H195" s="155">
        <v>542.61400000000003</v>
      </c>
      <c r="I195" s="156"/>
      <c r="L195" s="151"/>
      <c r="M195" s="157"/>
      <c r="T195" s="158"/>
      <c r="AT195" s="153" t="s">
        <v>318</v>
      </c>
      <c r="AU195" s="153" t="s">
        <v>90</v>
      </c>
      <c r="AV195" s="12" t="s">
        <v>90</v>
      </c>
      <c r="AW195" s="12" t="s">
        <v>38</v>
      </c>
      <c r="AX195" s="12" t="s">
        <v>82</v>
      </c>
      <c r="AY195" s="153" t="s">
        <v>310</v>
      </c>
    </row>
    <row r="196" spans="2:65" s="12" customFormat="1" ht="11.25">
      <c r="B196" s="151"/>
      <c r="D196" s="152" t="s">
        <v>318</v>
      </c>
      <c r="E196" s="153" t="s">
        <v>1</v>
      </c>
      <c r="F196" s="154" t="s">
        <v>663</v>
      </c>
      <c r="H196" s="155">
        <v>214.49199999999999</v>
      </c>
      <c r="I196" s="156"/>
      <c r="L196" s="151"/>
      <c r="M196" s="157"/>
      <c r="T196" s="158"/>
      <c r="AT196" s="153" t="s">
        <v>318</v>
      </c>
      <c r="AU196" s="153" t="s">
        <v>90</v>
      </c>
      <c r="AV196" s="12" t="s">
        <v>90</v>
      </c>
      <c r="AW196" s="12" t="s">
        <v>38</v>
      </c>
      <c r="AX196" s="12" t="s">
        <v>82</v>
      </c>
      <c r="AY196" s="153" t="s">
        <v>310</v>
      </c>
    </row>
    <row r="197" spans="2:65" s="15" customFormat="1" ht="11.25">
      <c r="B197" s="192"/>
      <c r="D197" s="152" t="s">
        <v>318</v>
      </c>
      <c r="E197" s="193" t="s">
        <v>1</v>
      </c>
      <c r="F197" s="194" t="s">
        <v>664</v>
      </c>
      <c r="H197" s="195">
        <v>1523.1489999999999</v>
      </c>
      <c r="I197" s="196"/>
      <c r="L197" s="192"/>
      <c r="M197" s="197"/>
      <c r="T197" s="198"/>
      <c r="AT197" s="193" t="s">
        <v>318</v>
      </c>
      <c r="AU197" s="193" t="s">
        <v>90</v>
      </c>
      <c r="AV197" s="15" t="s">
        <v>98</v>
      </c>
      <c r="AW197" s="15" t="s">
        <v>38</v>
      </c>
      <c r="AX197" s="15" t="s">
        <v>82</v>
      </c>
      <c r="AY197" s="193" t="s">
        <v>310</v>
      </c>
    </row>
    <row r="198" spans="2:65" s="12" customFormat="1" ht="11.25">
      <c r="B198" s="151"/>
      <c r="D198" s="152" t="s">
        <v>318</v>
      </c>
      <c r="E198" s="153" t="s">
        <v>1</v>
      </c>
      <c r="F198" s="154" t="s">
        <v>665</v>
      </c>
      <c r="H198" s="155">
        <v>304.64999999999998</v>
      </c>
      <c r="I198" s="156"/>
      <c r="L198" s="151"/>
      <c r="M198" s="157"/>
      <c r="T198" s="158"/>
      <c r="AT198" s="153" t="s">
        <v>318</v>
      </c>
      <c r="AU198" s="153" t="s">
        <v>90</v>
      </c>
      <c r="AV198" s="12" t="s">
        <v>90</v>
      </c>
      <c r="AW198" s="12" t="s">
        <v>38</v>
      </c>
      <c r="AX198" s="12" t="s">
        <v>82</v>
      </c>
      <c r="AY198" s="153" t="s">
        <v>310</v>
      </c>
    </row>
    <row r="199" spans="2:65" s="15" customFormat="1" ht="11.25">
      <c r="B199" s="192"/>
      <c r="D199" s="152" t="s">
        <v>318</v>
      </c>
      <c r="E199" s="193" t="s">
        <v>1</v>
      </c>
      <c r="F199" s="194" t="s">
        <v>664</v>
      </c>
      <c r="H199" s="195">
        <v>304.64999999999998</v>
      </c>
      <c r="I199" s="196"/>
      <c r="L199" s="192"/>
      <c r="M199" s="197"/>
      <c r="T199" s="198"/>
      <c r="AT199" s="193" t="s">
        <v>318</v>
      </c>
      <c r="AU199" s="193" t="s">
        <v>90</v>
      </c>
      <c r="AV199" s="15" t="s">
        <v>98</v>
      </c>
      <c r="AW199" s="15" t="s">
        <v>38</v>
      </c>
      <c r="AX199" s="15" t="s">
        <v>82</v>
      </c>
      <c r="AY199" s="193" t="s">
        <v>310</v>
      </c>
    </row>
    <row r="200" spans="2:65" s="12" customFormat="1" ht="11.25">
      <c r="B200" s="151"/>
      <c r="D200" s="152" t="s">
        <v>318</v>
      </c>
      <c r="E200" s="153" t="s">
        <v>1</v>
      </c>
      <c r="F200" s="154" t="s">
        <v>676</v>
      </c>
      <c r="H200" s="155">
        <v>-196.56299999999999</v>
      </c>
      <c r="I200" s="156"/>
      <c r="L200" s="151"/>
      <c r="M200" s="157"/>
      <c r="T200" s="158"/>
      <c r="AT200" s="153" t="s">
        <v>318</v>
      </c>
      <c r="AU200" s="153" t="s">
        <v>90</v>
      </c>
      <c r="AV200" s="12" t="s">
        <v>90</v>
      </c>
      <c r="AW200" s="12" t="s">
        <v>38</v>
      </c>
      <c r="AX200" s="12" t="s">
        <v>82</v>
      </c>
      <c r="AY200" s="153" t="s">
        <v>310</v>
      </c>
    </row>
    <row r="201" spans="2:65" s="15" customFormat="1" ht="11.25">
      <c r="B201" s="192"/>
      <c r="D201" s="152" t="s">
        <v>318</v>
      </c>
      <c r="E201" s="193" t="s">
        <v>1</v>
      </c>
      <c r="F201" s="194" t="s">
        <v>664</v>
      </c>
      <c r="H201" s="195">
        <v>-196.56299999999999</v>
      </c>
      <c r="I201" s="196"/>
      <c r="L201" s="192"/>
      <c r="M201" s="197"/>
      <c r="T201" s="198"/>
      <c r="AT201" s="193" t="s">
        <v>318</v>
      </c>
      <c r="AU201" s="193" t="s">
        <v>90</v>
      </c>
      <c r="AV201" s="15" t="s">
        <v>98</v>
      </c>
      <c r="AW201" s="15" t="s">
        <v>38</v>
      </c>
      <c r="AX201" s="15" t="s">
        <v>82</v>
      </c>
      <c r="AY201" s="193" t="s">
        <v>310</v>
      </c>
    </row>
    <row r="202" spans="2:65" s="13" customFormat="1" ht="11.25">
      <c r="B202" s="159"/>
      <c r="D202" s="152" t="s">
        <v>318</v>
      </c>
      <c r="E202" s="160" t="s">
        <v>1</v>
      </c>
      <c r="F202" s="161" t="s">
        <v>320</v>
      </c>
      <c r="H202" s="162">
        <v>1631.2360000000001</v>
      </c>
      <c r="I202" s="163"/>
      <c r="L202" s="159"/>
      <c r="M202" s="164"/>
      <c r="T202" s="165"/>
      <c r="AT202" s="160" t="s">
        <v>318</v>
      </c>
      <c r="AU202" s="160" t="s">
        <v>90</v>
      </c>
      <c r="AV202" s="13" t="s">
        <v>108</v>
      </c>
      <c r="AW202" s="13" t="s">
        <v>38</v>
      </c>
      <c r="AX202" s="13" t="s">
        <v>86</v>
      </c>
      <c r="AY202" s="160" t="s">
        <v>310</v>
      </c>
    </row>
    <row r="203" spans="2:65" s="1" customFormat="1" ht="16.5" customHeight="1">
      <c r="B203" s="33"/>
      <c r="C203" s="138" t="s">
        <v>354</v>
      </c>
      <c r="D203" s="138" t="s">
        <v>312</v>
      </c>
      <c r="E203" s="139" t="s">
        <v>683</v>
      </c>
      <c r="F203" s="140" t="s">
        <v>684</v>
      </c>
      <c r="G203" s="141" t="s">
        <v>338</v>
      </c>
      <c r="H203" s="142">
        <v>196.56299999999999</v>
      </c>
      <c r="I203" s="143"/>
      <c r="J203" s="144">
        <f>ROUND(I203*H203,2)</f>
        <v>0</v>
      </c>
      <c r="K203" s="140" t="s">
        <v>316</v>
      </c>
      <c r="L203" s="33"/>
      <c r="M203" s="145" t="s">
        <v>1</v>
      </c>
      <c r="N203" s="146" t="s">
        <v>47</v>
      </c>
      <c r="P203" s="147">
        <f>O203*H203</f>
        <v>0</v>
      </c>
      <c r="Q203" s="147">
        <v>0</v>
      </c>
      <c r="R203" s="147">
        <f>Q203*H203</f>
        <v>0</v>
      </c>
      <c r="S203" s="147">
        <v>0</v>
      </c>
      <c r="T203" s="148">
        <f>S203*H203</f>
        <v>0</v>
      </c>
      <c r="AR203" s="149" t="s">
        <v>108</v>
      </c>
      <c r="AT203" s="149" t="s">
        <v>312</v>
      </c>
      <c r="AU203" s="149" t="s">
        <v>90</v>
      </c>
      <c r="AY203" s="17" t="s">
        <v>310</v>
      </c>
      <c r="BE203" s="150">
        <f>IF(N203="základní",J203,0)</f>
        <v>0</v>
      </c>
      <c r="BF203" s="150">
        <f>IF(N203="snížená",J203,0)</f>
        <v>0</v>
      </c>
      <c r="BG203" s="150">
        <f>IF(N203="zákl. přenesená",J203,0)</f>
        <v>0</v>
      </c>
      <c r="BH203" s="150">
        <f>IF(N203="sníž. přenesená",J203,0)</f>
        <v>0</v>
      </c>
      <c r="BI203" s="150">
        <f>IF(N203="nulová",J203,0)</f>
        <v>0</v>
      </c>
      <c r="BJ203" s="17" t="s">
        <v>86</v>
      </c>
      <c r="BK203" s="150">
        <f>ROUND(I203*H203,2)</f>
        <v>0</v>
      </c>
      <c r="BL203" s="17" t="s">
        <v>108</v>
      </c>
      <c r="BM203" s="149" t="s">
        <v>685</v>
      </c>
    </row>
    <row r="204" spans="2:65" s="14" customFormat="1" ht="11.25">
      <c r="B204" s="166"/>
      <c r="D204" s="152" t="s">
        <v>318</v>
      </c>
      <c r="E204" s="167" t="s">
        <v>1</v>
      </c>
      <c r="F204" s="168" t="s">
        <v>660</v>
      </c>
      <c r="H204" s="167" t="s">
        <v>1</v>
      </c>
      <c r="I204" s="169"/>
      <c r="L204" s="166"/>
      <c r="M204" s="170"/>
      <c r="T204" s="171"/>
      <c r="AT204" s="167" t="s">
        <v>318</v>
      </c>
      <c r="AU204" s="167" t="s">
        <v>90</v>
      </c>
      <c r="AV204" s="14" t="s">
        <v>86</v>
      </c>
      <c r="AW204" s="14" t="s">
        <v>38</v>
      </c>
      <c r="AX204" s="14" t="s">
        <v>82</v>
      </c>
      <c r="AY204" s="167" t="s">
        <v>310</v>
      </c>
    </row>
    <row r="205" spans="2:65" s="12" customFormat="1" ht="11.25">
      <c r="B205" s="151"/>
      <c r="D205" s="152" t="s">
        <v>318</v>
      </c>
      <c r="E205" s="153" t="s">
        <v>1</v>
      </c>
      <c r="F205" s="154" t="s">
        <v>686</v>
      </c>
      <c r="H205" s="155">
        <v>196.56299999999999</v>
      </c>
      <c r="I205" s="156"/>
      <c r="L205" s="151"/>
      <c r="M205" s="157"/>
      <c r="T205" s="158"/>
      <c r="AT205" s="153" t="s">
        <v>318</v>
      </c>
      <c r="AU205" s="153" t="s">
        <v>90</v>
      </c>
      <c r="AV205" s="12" t="s">
        <v>90</v>
      </c>
      <c r="AW205" s="12" t="s">
        <v>38</v>
      </c>
      <c r="AX205" s="12" t="s">
        <v>82</v>
      </c>
      <c r="AY205" s="153" t="s">
        <v>310</v>
      </c>
    </row>
    <row r="206" spans="2:65" s="13" customFormat="1" ht="11.25">
      <c r="B206" s="159"/>
      <c r="D206" s="152" t="s">
        <v>318</v>
      </c>
      <c r="E206" s="160" t="s">
        <v>1</v>
      </c>
      <c r="F206" s="161" t="s">
        <v>320</v>
      </c>
      <c r="H206" s="162">
        <v>196.56299999999999</v>
      </c>
      <c r="I206" s="163"/>
      <c r="L206" s="159"/>
      <c r="M206" s="164"/>
      <c r="T206" s="165"/>
      <c r="AT206" s="160" t="s">
        <v>318</v>
      </c>
      <c r="AU206" s="160" t="s">
        <v>90</v>
      </c>
      <c r="AV206" s="13" t="s">
        <v>108</v>
      </c>
      <c r="AW206" s="13" t="s">
        <v>38</v>
      </c>
      <c r="AX206" s="13" t="s">
        <v>86</v>
      </c>
      <c r="AY206" s="160" t="s">
        <v>310</v>
      </c>
    </row>
    <row r="207" spans="2:65" s="1" customFormat="1" ht="16.5" customHeight="1">
      <c r="B207" s="33"/>
      <c r="C207" s="138" t="s">
        <v>180</v>
      </c>
      <c r="D207" s="138" t="s">
        <v>312</v>
      </c>
      <c r="E207" s="139" t="s">
        <v>687</v>
      </c>
      <c r="F207" s="140" t="s">
        <v>688</v>
      </c>
      <c r="G207" s="141" t="s">
        <v>315</v>
      </c>
      <c r="H207" s="142">
        <v>86.8</v>
      </c>
      <c r="I207" s="143"/>
      <c r="J207" s="144">
        <f>ROUND(I207*H207,2)</f>
        <v>0</v>
      </c>
      <c r="K207" s="140" t="s">
        <v>316</v>
      </c>
      <c r="L207" s="33"/>
      <c r="M207" s="145" t="s">
        <v>1</v>
      </c>
      <c r="N207" s="146" t="s">
        <v>47</v>
      </c>
      <c r="P207" s="147">
        <f>O207*H207</f>
        <v>0</v>
      </c>
      <c r="Q207" s="147">
        <v>0</v>
      </c>
      <c r="R207" s="147">
        <f>Q207*H207</f>
        <v>0</v>
      </c>
      <c r="S207" s="147">
        <v>0</v>
      </c>
      <c r="T207" s="148">
        <f>S207*H207</f>
        <v>0</v>
      </c>
      <c r="AR207" s="149" t="s">
        <v>108</v>
      </c>
      <c r="AT207" s="149" t="s">
        <v>312</v>
      </c>
      <c r="AU207" s="149" t="s">
        <v>90</v>
      </c>
      <c r="AY207" s="17" t="s">
        <v>310</v>
      </c>
      <c r="BE207" s="150">
        <f>IF(N207="základní",J207,0)</f>
        <v>0</v>
      </c>
      <c r="BF207" s="150">
        <f>IF(N207="snížená",J207,0)</f>
        <v>0</v>
      </c>
      <c r="BG207" s="150">
        <f>IF(N207="zákl. přenesená",J207,0)</f>
        <v>0</v>
      </c>
      <c r="BH207" s="150">
        <f>IF(N207="sníž. přenesená",J207,0)</f>
        <v>0</v>
      </c>
      <c r="BI207" s="150">
        <f>IF(N207="nulová",J207,0)</f>
        <v>0</v>
      </c>
      <c r="BJ207" s="17" t="s">
        <v>86</v>
      </c>
      <c r="BK207" s="150">
        <f>ROUND(I207*H207,2)</f>
        <v>0</v>
      </c>
      <c r="BL207" s="17" t="s">
        <v>108</v>
      </c>
      <c r="BM207" s="149" t="s">
        <v>689</v>
      </c>
    </row>
    <row r="208" spans="2:65" s="14" customFormat="1" ht="11.25">
      <c r="B208" s="166"/>
      <c r="D208" s="152" t="s">
        <v>318</v>
      </c>
      <c r="E208" s="167" t="s">
        <v>1</v>
      </c>
      <c r="F208" s="168" t="s">
        <v>690</v>
      </c>
      <c r="H208" s="167" t="s">
        <v>1</v>
      </c>
      <c r="I208" s="169"/>
      <c r="L208" s="166"/>
      <c r="M208" s="170"/>
      <c r="T208" s="171"/>
      <c r="AT208" s="167" t="s">
        <v>318</v>
      </c>
      <c r="AU208" s="167" t="s">
        <v>90</v>
      </c>
      <c r="AV208" s="14" t="s">
        <v>86</v>
      </c>
      <c r="AW208" s="14" t="s">
        <v>38</v>
      </c>
      <c r="AX208" s="14" t="s">
        <v>82</v>
      </c>
      <c r="AY208" s="167" t="s">
        <v>310</v>
      </c>
    </row>
    <row r="209" spans="2:65" s="12" customFormat="1" ht="11.25">
      <c r="B209" s="151"/>
      <c r="D209" s="152" t="s">
        <v>318</v>
      </c>
      <c r="E209" s="153" t="s">
        <v>1</v>
      </c>
      <c r="F209" s="154" t="s">
        <v>691</v>
      </c>
      <c r="H209" s="155">
        <v>86.8</v>
      </c>
      <c r="I209" s="156"/>
      <c r="L209" s="151"/>
      <c r="M209" s="157"/>
      <c r="T209" s="158"/>
      <c r="AT209" s="153" t="s">
        <v>318</v>
      </c>
      <c r="AU209" s="153" t="s">
        <v>90</v>
      </c>
      <c r="AV209" s="12" t="s">
        <v>90</v>
      </c>
      <c r="AW209" s="12" t="s">
        <v>38</v>
      </c>
      <c r="AX209" s="12" t="s">
        <v>82</v>
      </c>
      <c r="AY209" s="153" t="s">
        <v>310</v>
      </c>
    </row>
    <row r="210" spans="2:65" s="13" customFormat="1" ht="11.25">
      <c r="B210" s="159"/>
      <c r="D210" s="152" t="s">
        <v>318</v>
      </c>
      <c r="E210" s="160" t="s">
        <v>1</v>
      </c>
      <c r="F210" s="161" t="s">
        <v>320</v>
      </c>
      <c r="H210" s="162">
        <v>86.8</v>
      </c>
      <c r="I210" s="163"/>
      <c r="L210" s="159"/>
      <c r="M210" s="164"/>
      <c r="T210" s="165"/>
      <c r="AT210" s="160" t="s">
        <v>318</v>
      </c>
      <c r="AU210" s="160" t="s">
        <v>90</v>
      </c>
      <c r="AV210" s="13" t="s">
        <v>108</v>
      </c>
      <c r="AW210" s="13" t="s">
        <v>38</v>
      </c>
      <c r="AX210" s="13" t="s">
        <v>86</v>
      </c>
      <c r="AY210" s="160" t="s">
        <v>310</v>
      </c>
    </row>
    <row r="211" spans="2:65" s="1" customFormat="1" ht="16.5" customHeight="1">
      <c r="B211" s="33"/>
      <c r="C211" s="138" t="s">
        <v>364</v>
      </c>
      <c r="D211" s="138" t="s">
        <v>312</v>
      </c>
      <c r="E211" s="139" t="s">
        <v>687</v>
      </c>
      <c r="F211" s="140" t="s">
        <v>688</v>
      </c>
      <c r="G211" s="141" t="s">
        <v>315</v>
      </c>
      <c r="H211" s="142">
        <v>1115.989</v>
      </c>
      <c r="I211" s="143"/>
      <c r="J211" s="144">
        <f>ROUND(I211*H211,2)</f>
        <v>0</v>
      </c>
      <c r="K211" s="140" t="s">
        <v>316</v>
      </c>
      <c r="L211" s="33"/>
      <c r="M211" s="145" t="s">
        <v>1</v>
      </c>
      <c r="N211" s="146" t="s">
        <v>47</v>
      </c>
      <c r="P211" s="147">
        <f>O211*H211</f>
        <v>0</v>
      </c>
      <c r="Q211" s="147">
        <v>0</v>
      </c>
      <c r="R211" s="147">
        <f>Q211*H211</f>
        <v>0</v>
      </c>
      <c r="S211" s="147">
        <v>0</v>
      </c>
      <c r="T211" s="148">
        <f>S211*H211</f>
        <v>0</v>
      </c>
      <c r="AR211" s="149" t="s">
        <v>108</v>
      </c>
      <c r="AT211" s="149" t="s">
        <v>312</v>
      </c>
      <c r="AU211" s="149" t="s">
        <v>90</v>
      </c>
      <c r="AY211" s="17" t="s">
        <v>310</v>
      </c>
      <c r="BE211" s="150">
        <f>IF(N211="základní",J211,0)</f>
        <v>0</v>
      </c>
      <c r="BF211" s="150">
        <f>IF(N211="snížená",J211,0)</f>
        <v>0</v>
      </c>
      <c r="BG211" s="150">
        <f>IF(N211="zákl. přenesená",J211,0)</f>
        <v>0</v>
      </c>
      <c r="BH211" s="150">
        <f>IF(N211="sníž. přenesená",J211,0)</f>
        <v>0</v>
      </c>
      <c r="BI211" s="150">
        <f>IF(N211="nulová",J211,0)</f>
        <v>0</v>
      </c>
      <c r="BJ211" s="17" t="s">
        <v>86</v>
      </c>
      <c r="BK211" s="150">
        <f>ROUND(I211*H211,2)</f>
        <v>0</v>
      </c>
      <c r="BL211" s="17" t="s">
        <v>108</v>
      </c>
      <c r="BM211" s="149" t="s">
        <v>692</v>
      </c>
    </row>
    <row r="212" spans="2:65" s="14" customFormat="1" ht="11.25">
      <c r="B212" s="166"/>
      <c r="D212" s="152" t="s">
        <v>318</v>
      </c>
      <c r="E212" s="167" t="s">
        <v>1</v>
      </c>
      <c r="F212" s="168" t="s">
        <v>660</v>
      </c>
      <c r="H212" s="167" t="s">
        <v>1</v>
      </c>
      <c r="I212" s="169"/>
      <c r="L212" s="166"/>
      <c r="M212" s="170"/>
      <c r="T212" s="171"/>
      <c r="AT212" s="167" t="s">
        <v>318</v>
      </c>
      <c r="AU212" s="167" t="s">
        <v>90</v>
      </c>
      <c r="AV212" s="14" t="s">
        <v>86</v>
      </c>
      <c r="AW212" s="14" t="s">
        <v>38</v>
      </c>
      <c r="AX212" s="14" t="s">
        <v>82</v>
      </c>
      <c r="AY212" s="167" t="s">
        <v>310</v>
      </c>
    </row>
    <row r="213" spans="2:65" s="12" customFormat="1" ht="11.25">
      <c r="B213" s="151"/>
      <c r="D213" s="152" t="s">
        <v>318</v>
      </c>
      <c r="E213" s="153" t="s">
        <v>1</v>
      </c>
      <c r="F213" s="154" t="s">
        <v>693</v>
      </c>
      <c r="H213" s="155">
        <v>307.56</v>
      </c>
      <c r="I213" s="156"/>
      <c r="L213" s="151"/>
      <c r="M213" s="157"/>
      <c r="T213" s="158"/>
      <c r="AT213" s="153" t="s">
        <v>318</v>
      </c>
      <c r="AU213" s="153" t="s">
        <v>90</v>
      </c>
      <c r="AV213" s="12" t="s">
        <v>90</v>
      </c>
      <c r="AW213" s="12" t="s">
        <v>38</v>
      </c>
      <c r="AX213" s="12" t="s">
        <v>82</v>
      </c>
      <c r="AY213" s="153" t="s">
        <v>310</v>
      </c>
    </row>
    <row r="214" spans="2:65" s="12" customFormat="1" ht="11.25">
      <c r="B214" s="151"/>
      <c r="D214" s="152" t="s">
        <v>318</v>
      </c>
      <c r="E214" s="153" t="s">
        <v>1</v>
      </c>
      <c r="F214" s="154" t="s">
        <v>694</v>
      </c>
      <c r="H214" s="155">
        <v>808.42899999999997</v>
      </c>
      <c r="I214" s="156"/>
      <c r="L214" s="151"/>
      <c r="M214" s="157"/>
      <c r="T214" s="158"/>
      <c r="AT214" s="153" t="s">
        <v>318</v>
      </c>
      <c r="AU214" s="153" t="s">
        <v>90</v>
      </c>
      <c r="AV214" s="12" t="s">
        <v>90</v>
      </c>
      <c r="AW214" s="12" t="s">
        <v>38</v>
      </c>
      <c r="AX214" s="12" t="s">
        <v>82</v>
      </c>
      <c r="AY214" s="153" t="s">
        <v>310</v>
      </c>
    </row>
    <row r="215" spans="2:65" s="13" customFormat="1" ht="11.25">
      <c r="B215" s="159"/>
      <c r="D215" s="152" t="s">
        <v>318</v>
      </c>
      <c r="E215" s="160" t="s">
        <v>1</v>
      </c>
      <c r="F215" s="161" t="s">
        <v>320</v>
      </c>
      <c r="H215" s="162">
        <v>1115.989</v>
      </c>
      <c r="I215" s="163"/>
      <c r="L215" s="159"/>
      <c r="M215" s="164"/>
      <c r="T215" s="165"/>
      <c r="AT215" s="160" t="s">
        <v>318</v>
      </c>
      <c r="AU215" s="160" t="s">
        <v>90</v>
      </c>
      <c r="AV215" s="13" t="s">
        <v>108</v>
      </c>
      <c r="AW215" s="13" t="s">
        <v>38</v>
      </c>
      <c r="AX215" s="13" t="s">
        <v>86</v>
      </c>
      <c r="AY215" s="160" t="s">
        <v>310</v>
      </c>
    </row>
    <row r="216" spans="2:65" s="1" customFormat="1" ht="16.5" customHeight="1">
      <c r="B216" s="33"/>
      <c r="C216" s="138" t="s">
        <v>371</v>
      </c>
      <c r="D216" s="138" t="s">
        <v>312</v>
      </c>
      <c r="E216" s="139" t="s">
        <v>695</v>
      </c>
      <c r="F216" s="140" t="s">
        <v>696</v>
      </c>
      <c r="G216" s="141" t="s">
        <v>315</v>
      </c>
      <c r="H216" s="142">
        <v>919.25199999999995</v>
      </c>
      <c r="I216" s="143"/>
      <c r="J216" s="144">
        <f>ROUND(I216*H216,2)</f>
        <v>0</v>
      </c>
      <c r="K216" s="140" t="s">
        <v>316</v>
      </c>
      <c r="L216" s="33"/>
      <c r="M216" s="145" t="s">
        <v>1</v>
      </c>
      <c r="N216" s="146" t="s">
        <v>47</v>
      </c>
      <c r="P216" s="147">
        <f>O216*H216</f>
        <v>0</v>
      </c>
      <c r="Q216" s="147">
        <v>0</v>
      </c>
      <c r="R216" s="147">
        <f>Q216*H216</f>
        <v>0</v>
      </c>
      <c r="S216" s="147">
        <v>0</v>
      </c>
      <c r="T216" s="148">
        <f>S216*H216</f>
        <v>0</v>
      </c>
      <c r="AR216" s="149" t="s">
        <v>108</v>
      </c>
      <c r="AT216" s="149" t="s">
        <v>312</v>
      </c>
      <c r="AU216" s="149" t="s">
        <v>90</v>
      </c>
      <c r="AY216" s="17" t="s">
        <v>310</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697</v>
      </c>
    </row>
    <row r="217" spans="2:65" s="14" customFormat="1" ht="11.25">
      <c r="B217" s="166"/>
      <c r="D217" s="152" t="s">
        <v>318</v>
      </c>
      <c r="E217" s="167" t="s">
        <v>1</v>
      </c>
      <c r="F217" s="168" t="s">
        <v>660</v>
      </c>
      <c r="H217" s="167" t="s">
        <v>1</v>
      </c>
      <c r="I217" s="169"/>
      <c r="L217" s="166"/>
      <c r="M217" s="170"/>
      <c r="T217" s="171"/>
      <c r="AT217" s="167" t="s">
        <v>318</v>
      </c>
      <c r="AU217" s="167" t="s">
        <v>90</v>
      </c>
      <c r="AV217" s="14" t="s">
        <v>86</v>
      </c>
      <c r="AW217" s="14" t="s">
        <v>38</v>
      </c>
      <c r="AX217" s="14" t="s">
        <v>82</v>
      </c>
      <c r="AY217" s="167" t="s">
        <v>310</v>
      </c>
    </row>
    <row r="218" spans="2:65" s="12" customFormat="1" ht="11.25">
      <c r="B218" s="151"/>
      <c r="D218" s="152" t="s">
        <v>318</v>
      </c>
      <c r="E218" s="153" t="s">
        <v>1</v>
      </c>
      <c r="F218" s="154" t="s">
        <v>698</v>
      </c>
      <c r="H218" s="155">
        <v>919.25199999999995</v>
      </c>
      <c r="I218" s="156"/>
      <c r="L218" s="151"/>
      <c r="M218" s="157"/>
      <c r="T218" s="158"/>
      <c r="AT218" s="153" t="s">
        <v>318</v>
      </c>
      <c r="AU218" s="153" t="s">
        <v>90</v>
      </c>
      <c r="AV218" s="12" t="s">
        <v>90</v>
      </c>
      <c r="AW218" s="12" t="s">
        <v>38</v>
      </c>
      <c r="AX218" s="12" t="s">
        <v>82</v>
      </c>
      <c r="AY218" s="153" t="s">
        <v>310</v>
      </c>
    </row>
    <row r="219" spans="2:65" s="13" customFormat="1" ht="11.25">
      <c r="B219" s="159"/>
      <c r="D219" s="152" t="s">
        <v>318</v>
      </c>
      <c r="E219" s="160" t="s">
        <v>1</v>
      </c>
      <c r="F219" s="161" t="s">
        <v>320</v>
      </c>
      <c r="H219" s="162">
        <v>919.25199999999995</v>
      </c>
      <c r="I219" s="163"/>
      <c r="L219" s="159"/>
      <c r="M219" s="164"/>
      <c r="T219" s="165"/>
      <c r="AT219" s="160" t="s">
        <v>318</v>
      </c>
      <c r="AU219" s="160" t="s">
        <v>90</v>
      </c>
      <c r="AV219" s="13" t="s">
        <v>108</v>
      </c>
      <c r="AW219" s="13" t="s">
        <v>38</v>
      </c>
      <c r="AX219" s="13" t="s">
        <v>86</v>
      </c>
      <c r="AY219" s="160" t="s">
        <v>310</v>
      </c>
    </row>
    <row r="220" spans="2:65" s="1" customFormat="1" ht="16.5" customHeight="1">
      <c r="B220" s="33"/>
      <c r="C220" s="138" t="s">
        <v>379</v>
      </c>
      <c r="D220" s="138" t="s">
        <v>312</v>
      </c>
      <c r="E220" s="139" t="s">
        <v>699</v>
      </c>
      <c r="F220" s="140" t="s">
        <v>700</v>
      </c>
      <c r="G220" s="141" t="s">
        <v>338</v>
      </c>
      <c r="H220" s="142">
        <v>196.56299999999999</v>
      </c>
      <c r="I220" s="143"/>
      <c r="J220" s="144">
        <f>ROUND(I220*H220,2)</f>
        <v>0</v>
      </c>
      <c r="K220" s="140" t="s">
        <v>316</v>
      </c>
      <c r="L220" s="33"/>
      <c r="M220" s="145" t="s">
        <v>1</v>
      </c>
      <c r="N220" s="146" t="s">
        <v>47</v>
      </c>
      <c r="P220" s="147">
        <f>O220*H220</f>
        <v>0</v>
      </c>
      <c r="Q220" s="147">
        <v>0</v>
      </c>
      <c r="R220" s="147">
        <f>Q220*H220</f>
        <v>0</v>
      </c>
      <c r="S220" s="147">
        <v>0</v>
      </c>
      <c r="T220" s="148">
        <f>S220*H220</f>
        <v>0</v>
      </c>
      <c r="AR220" s="149" t="s">
        <v>108</v>
      </c>
      <c r="AT220" s="149" t="s">
        <v>312</v>
      </c>
      <c r="AU220" s="149" t="s">
        <v>90</v>
      </c>
      <c r="AY220" s="17" t="s">
        <v>310</v>
      </c>
      <c r="BE220" s="150">
        <f>IF(N220="základní",J220,0)</f>
        <v>0</v>
      </c>
      <c r="BF220" s="150">
        <f>IF(N220="snížená",J220,0)</f>
        <v>0</v>
      </c>
      <c r="BG220" s="150">
        <f>IF(N220="zákl. přenesená",J220,0)</f>
        <v>0</v>
      </c>
      <c r="BH220" s="150">
        <f>IF(N220="sníž. přenesená",J220,0)</f>
        <v>0</v>
      </c>
      <c r="BI220" s="150">
        <f>IF(N220="nulová",J220,0)</f>
        <v>0</v>
      </c>
      <c r="BJ220" s="17" t="s">
        <v>86</v>
      </c>
      <c r="BK220" s="150">
        <f>ROUND(I220*H220,2)</f>
        <v>0</v>
      </c>
      <c r="BL220" s="17" t="s">
        <v>108</v>
      </c>
      <c r="BM220" s="149" t="s">
        <v>701</v>
      </c>
    </row>
    <row r="221" spans="2:65" s="14" customFormat="1" ht="11.25">
      <c r="B221" s="166"/>
      <c r="D221" s="152" t="s">
        <v>318</v>
      </c>
      <c r="E221" s="167" t="s">
        <v>1</v>
      </c>
      <c r="F221" s="168" t="s">
        <v>660</v>
      </c>
      <c r="H221" s="167" t="s">
        <v>1</v>
      </c>
      <c r="I221" s="169"/>
      <c r="L221" s="166"/>
      <c r="M221" s="170"/>
      <c r="T221" s="171"/>
      <c r="AT221" s="167" t="s">
        <v>318</v>
      </c>
      <c r="AU221" s="167" t="s">
        <v>90</v>
      </c>
      <c r="AV221" s="14" t="s">
        <v>86</v>
      </c>
      <c r="AW221" s="14" t="s">
        <v>38</v>
      </c>
      <c r="AX221" s="14" t="s">
        <v>82</v>
      </c>
      <c r="AY221" s="167" t="s">
        <v>310</v>
      </c>
    </row>
    <row r="222" spans="2:65" s="12" customFormat="1" ht="11.25">
      <c r="B222" s="151"/>
      <c r="D222" s="152" t="s">
        <v>318</v>
      </c>
      <c r="E222" s="153" t="s">
        <v>1</v>
      </c>
      <c r="F222" s="154" t="s">
        <v>702</v>
      </c>
      <c r="H222" s="155">
        <v>196.56299999999999</v>
      </c>
      <c r="I222" s="156"/>
      <c r="L222" s="151"/>
      <c r="M222" s="157"/>
      <c r="T222" s="158"/>
      <c r="AT222" s="153" t="s">
        <v>318</v>
      </c>
      <c r="AU222" s="153" t="s">
        <v>90</v>
      </c>
      <c r="AV222" s="12" t="s">
        <v>90</v>
      </c>
      <c r="AW222" s="12" t="s">
        <v>38</v>
      </c>
      <c r="AX222" s="12" t="s">
        <v>82</v>
      </c>
      <c r="AY222" s="153" t="s">
        <v>310</v>
      </c>
    </row>
    <row r="223" spans="2:65" s="13" customFormat="1" ht="11.25">
      <c r="B223" s="159"/>
      <c r="D223" s="152" t="s">
        <v>318</v>
      </c>
      <c r="E223" s="160" t="s">
        <v>1</v>
      </c>
      <c r="F223" s="161" t="s">
        <v>320</v>
      </c>
      <c r="H223" s="162">
        <v>196.56299999999999</v>
      </c>
      <c r="I223" s="163"/>
      <c r="L223" s="159"/>
      <c r="M223" s="164"/>
      <c r="T223" s="165"/>
      <c r="AT223" s="160" t="s">
        <v>318</v>
      </c>
      <c r="AU223" s="160" t="s">
        <v>90</v>
      </c>
      <c r="AV223" s="13" t="s">
        <v>108</v>
      </c>
      <c r="AW223" s="13" t="s">
        <v>38</v>
      </c>
      <c r="AX223" s="13" t="s">
        <v>86</v>
      </c>
      <c r="AY223" s="160" t="s">
        <v>310</v>
      </c>
    </row>
    <row r="224" spans="2:65" s="11" customFormat="1" ht="22.9" customHeight="1">
      <c r="B224" s="126"/>
      <c r="D224" s="127" t="s">
        <v>81</v>
      </c>
      <c r="E224" s="136" t="s">
        <v>90</v>
      </c>
      <c r="F224" s="136" t="s">
        <v>703</v>
      </c>
      <c r="I224" s="129"/>
      <c r="J224" s="137">
        <f>BK224</f>
        <v>0</v>
      </c>
      <c r="L224" s="126"/>
      <c r="M224" s="131"/>
      <c r="P224" s="132">
        <f>SUM(P225:P243)</f>
        <v>0</v>
      </c>
      <c r="R224" s="132">
        <f>SUM(R225:R243)</f>
        <v>3011.5923014</v>
      </c>
      <c r="T224" s="133">
        <f>SUM(T225:T243)</f>
        <v>0</v>
      </c>
      <c r="AR224" s="127" t="s">
        <v>86</v>
      </c>
      <c r="AT224" s="134" t="s">
        <v>81</v>
      </c>
      <c r="AU224" s="134" t="s">
        <v>86</v>
      </c>
      <c r="AY224" s="127" t="s">
        <v>310</v>
      </c>
      <c r="BK224" s="135">
        <f>SUM(BK225:BK243)</f>
        <v>0</v>
      </c>
    </row>
    <row r="225" spans="2:65" s="1" customFormat="1" ht="16.5" customHeight="1">
      <c r="B225" s="33"/>
      <c r="C225" s="138" t="s">
        <v>388</v>
      </c>
      <c r="D225" s="138" t="s">
        <v>312</v>
      </c>
      <c r="E225" s="139" t="s">
        <v>704</v>
      </c>
      <c r="F225" s="140" t="s">
        <v>705</v>
      </c>
      <c r="G225" s="141" t="s">
        <v>338</v>
      </c>
      <c r="H225" s="142">
        <v>53.01</v>
      </c>
      <c r="I225" s="143"/>
      <c r="J225" s="144">
        <f>ROUND(I225*H225,2)</f>
        <v>0</v>
      </c>
      <c r="K225" s="140" t="s">
        <v>316</v>
      </c>
      <c r="L225" s="33"/>
      <c r="M225" s="145" t="s">
        <v>1</v>
      </c>
      <c r="N225" s="146" t="s">
        <v>47</v>
      </c>
      <c r="P225" s="147">
        <f>O225*H225</f>
        <v>0</v>
      </c>
      <c r="Q225" s="147">
        <v>1.63</v>
      </c>
      <c r="R225" s="147">
        <f>Q225*H225</f>
        <v>86.406299999999987</v>
      </c>
      <c r="S225" s="147">
        <v>0</v>
      </c>
      <c r="T225" s="148">
        <f>S225*H225</f>
        <v>0</v>
      </c>
      <c r="AR225" s="149" t="s">
        <v>108</v>
      </c>
      <c r="AT225" s="149" t="s">
        <v>312</v>
      </c>
      <c r="AU225" s="149" t="s">
        <v>90</v>
      </c>
      <c r="AY225" s="17" t="s">
        <v>310</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108</v>
      </c>
      <c r="BM225" s="149" t="s">
        <v>706</v>
      </c>
    </row>
    <row r="226" spans="2:65" s="14" customFormat="1" ht="11.25">
      <c r="B226" s="166"/>
      <c r="D226" s="152" t="s">
        <v>318</v>
      </c>
      <c r="E226" s="167" t="s">
        <v>1</v>
      </c>
      <c r="F226" s="168" t="s">
        <v>690</v>
      </c>
      <c r="H226" s="167" t="s">
        <v>1</v>
      </c>
      <c r="I226" s="169"/>
      <c r="L226" s="166"/>
      <c r="M226" s="170"/>
      <c r="T226" s="171"/>
      <c r="AT226" s="167" t="s">
        <v>318</v>
      </c>
      <c r="AU226" s="167" t="s">
        <v>90</v>
      </c>
      <c r="AV226" s="14" t="s">
        <v>86</v>
      </c>
      <c r="AW226" s="14" t="s">
        <v>38</v>
      </c>
      <c r="AX226" s="14" t="s">
        <v>82</v>
      </c>
      <c r="AY226" s="167" t="s">
        <v>310</v>
      </c>
    </row>
    <row r="227" spans="2:65" s="12" customFormat="1" ht="11.25">
      <c r="B227" s="151"/>
      <c r="D227" s="152" t="s">
        <v>318</v>
      </c>
      <c r="E227" s="153" t="s">
        <v>1</v>
      </c>
      <c r="F227" s="154" t="s">
        <v>707</v>
      </c>
      <c r="H227" s="155">
        <v>53.01</v>
      </c>
      <c r="I227" s="156"/>
      <c r="L227" s="151"/>
      <c r="M227" s="157"/>
      <c r="T227" s="158"/>
      <c r="AT227" s="153" t="s">
        <v>318</v>
      </c>
      <c r="AU227" s="153" t="s">
        <v>90</v>
      </c>
      <c r="AV227" s="12" t="s">
        <v>90</v>
      </c>
      <c r="AW227" s="12" t="s">
        <v>38</v>
      </c>
      <c r="AX227" s="12" t="s">
        <v>82</v>
      </c>
      <c r="AY227" s="153" t="s">
        <v>310</v>
      </c>
    </row>
    <row r="228" spans="2:65" s="13" customFormat="1" ht="11.25">
      <c r="B228" s="159"/>
      <c r="D228" s="152" t="s">
        <v>318</v>
      </c>
      <c r="E228" s="160" t="s">
        <v>1</v>
      </c>
      <c r="F228" s="161" t="s">
        <v>320</v>
      </c>
      <c r="H228" s="162">
        <v>53.01</v>
      </c>
      <c r="I228" s="163"/>
      <c r="L228" s="159"/>
      <c r="M228" s="164"/>
      <c r="T228" s="165"/>
      <c r="AT228" s="160" t="s">
        <v>318</v>
      </c>
      <c r="AU228" s="160" t="s">
        <v>90</v>
      </c>
      <c r="AV228" s="13" t="s">
        <v>108</v>
      </c>
      <c r="AW228" s="13" t="s">
        <v>38</v>
      </c>
      <c r="AX228" s="13" t="s">
        <v>86</v>
      </c>
      <c r="AY228" s="160" t="s">
        <v>310</v>
      </c>
    </row>
    <row r="229" spans="2:65" s="1" customFormat="1" ht="16.5" customHeight="1">
      <c r="B229" s="33"/>
      <c r="C229" s="138" t="s">
        <v>8</v>
      </c>
      <c r="D229" s="138" t="s">
        <v>312</v>
      </c>
      <c r="E229" s="139" t="s">
        <v>708</v>
      </c>
      <c r="F229" s="140" t="s">
        <v>709</v>
      </c>
      <c r="G229" s="141" t="s">
        <v>315</v>
      </c>
      <c r="H229" s="142">
        <v>347.2</v>
      </c>
      <c r="I229" s="143"/>
      <c r="J229" s="144">
        <f>ROUND(I229*H229,2)</f>
        <v>0</v>
      </c>
      <c r="K229" s="140" t="s">
        <v>316</v>
      </c>
      <c r="L229" s="33"/>
      <c r="M229" s="145" t="s">
        <v>1</v>
      </c>
      <c r="N229" s="146" t="s">
        <v>47</v>
      </c>
      <c r="P229" s="147">
        <f>O229*H229</f>
        <v>0</v>
      </c>
      <c r="Q229" s="147">
        <v>1.7000000000000001E-4</v>
      </c>
      <c r="R229" s="147">
        <f>Q229*H229</f>
        <v>5.9024E-2</v>
      </c>
      <c r="S229" s="147">
        <v>0</v>
      </c>
      <c r="T229" s="148">
        <f>S229*H229</f>
        <v>0</v>
      </c>
      <c r="AR229" s="149" t="s">
        <v>108</v>
      </c>
      <c r="AT229" s="149" t="s">
        <v>312</v>
      </c>
      <c r="AU229" s="149" t="s">
        <v>90</v>
      </c>
      <c r="AY229" s="17" t="s">
        <v>310</v>
      </c>
      <c r="BE229" s="150">
        <f>IF(N229="základní",J229,0)</f>
        <v>0</v>
      </c>
      <c r="BF229" s="150">
        <f>IF(N229="snížená",J229,0)</f>
        <v>0</v>
      </c>
      <c r="BG229" s="150">
        <f>IF(N229="zákl. přenesená",J229,0)</f>
        <v>0</v>
      </c>
      <c r="BH229" s="150">
        <f>IF(N229="sníž. přenesená",J229,0)</f>
        <v>0</v>
      </c>
      <c r="BI229" s="150">
        <f>IF(N229="nulová",J229,0)</f>
        <v>0</v>
      </c>
      <c r="BJ229" s="17" t="s">
        <v>86</v>
      </c>
      <c r="BK229" s="150">
        <f>ROUND(I229*H229,2)</f>
        <v>0</v>
      </c>
      <c r="BL229" s="17" t="s">
        <v>108</v>
      </c>
      <c r="BM229" s="149" t="s">
        <v>710</v>
      </c>
    </row>
    <row r="230" spans="2:65" s="14" customFormat="1" ht="11.25">
      <c r="B230" s="166"/>
      <c r="D230" s="152" t="s">
        <v>318</v>
      </c>
      <c r="E230" s="167" t="s">
        <v>1</v>
      </c>
      <c r="F230" s="168" t="s">
        <v>690</v>
      </c>
      <c r="H230" s="167" t="s">
        <v>1</v>
      </c>
      <c r="I230" s="169"/>
      <c r="L230" s="166"/>
      <c r="M230" s="170"/>
      <c r="T230" s="171"/>
      <c r="AT230" s="167" t="s">
        <v>318</v>
      </c>
      <c r="AU230" s="167" t="s">
        <v>90</v>
      </c>
      <c r="AV230" s="14" t="s">
        <v>86</v>
      </c>
      <c r="AW230" s="14" t="s">
        <v>38</v>
      </c>
      <c r="AX230" s="14" t="s">
        <v>82</v>
      </c>
      <c r="AY230" s="167" t="s">
        <v>310</v>
      </c>
    </row>
    <row r="231" spans="2:65" s="12" customFormat="1" ht="11.25">
      <c r="B231" s="151"/>
      <c r="D231" s="152" t="s">
        <v>318</v>
      </c>
      <c r="E231" s="153" t="s">
        <v>1</v>
      </c>
      <c r="F231" s="154" t="s">
        <v>711</v>
      </c>
      <c r="H231" s="155">
        <v>347.2</v>
      </c>
      <c r="I231" s="156"/>
      <c r="L231" s="151"/>
      <c r="M231" s="157"/>
      <c r="T231" s="158"/>
      <c r="AT231" s="153" t="s">
        <v>318</v>
      </c>
      <c r="AU231" s="153" t="s">
        <v>90</v>
      </c>
      <c r="AV231" s="12" t="s">
        <v>90</v>
      </c>
      <c r="AW231" s="12" t="s">
        <v>38</v>
      </c>
      <c r="AX231" s="12" t="s">
        <v>82</v>
      </c>
      <c r="AY231" s="153" t="s">
        <v>310</v>
      </c>
    </row>
    <row r="232" spans="2:65" s="13" customFormat="1" ht="11.25">
      <c r="B232" s="159"/>
      <c r="D232" s="152" t="s">
        <v>318</v>
      </c>
      <c r="E232" s="160" t="s">
        <v>1</v>
      </c>
      <c r="F232" s="161" t="s">
        <v>320</v>
      </c>
      <c r="H232" s="162">
        <v>347.2</v>
      </c>
      <c r="I232" s="163"/>
      <c r="L232" s="159"/>
      <c r="M232" s="164"/>
      <c r="T232" s="165"/>
      <c r="AT232" s="160" t="s">
        <v>318</v>
      </c>
      <c r="AU232" s="160" t="s">
        <v>90</v>
      </c>
      <c r="AV232" s="13" t="s">
        <v>108</v>
      </c>
      <c r="AW232" s="13" t="s">
        <v>38</v>
      </c>
      <c r="AX232" s="13" t="s">
        <v>86</v>
      </c>
      <c r="AY232" s="160" t="s">
        <v>310</v>
      </c>
    </row>
    <row r="233" spans="2:65" s="1" customFormat="1" ht="16.5" customHeight="1">
      <c r="B233" s="33"/>
      <c r="C233" s="178" t="s">
        <v>404</v>
      </c>
      <c r="D233" s="178" t="s">
        <v>515</v>
      </c>
      <c r="E233" s="179" t="s">
        <v>712</v>
      </c>
      <c r="F233" s="180" t="s">
        <v>713</v>
      </c>
      <c r="G233" s="181" t="s">
        <v>315</v>
      </c>
      <c r="H233" s="182">
        <v>411.25799999999998</v>
      </c>
      <c r="I233" s="183"/>
      <c r="J233" s="184">
        <f>ROUND(I233*H233,2)</f>
        <v>0</v>
      </c>
      <c r="K233" s="180" t="s">
        <v>316</v>
      </c>
      <c r="L233" s="185"/>
      <c r="M233" s="186" t="s">
        <v>1</v>
      </c>
      <c r="N233" s="187" t="s">
        <v>47</v>
      </c>
      <c r="P233" s="147">
        <f>O233*H233</f>
        <v>0</v>
      </c>
      <c r="Q233" s="147">
        <v>2.9999999999999997E-4</v>
      </c>
      <c r="R233" s="147">
        <f>Q233*H233</f>
        <v>0.12337739999999998</v>
      </c>
      <c r="S233" s="147">
        <v>0</v>
      </c>
      <c r="T233" s="148">
        <f>S233*H233</f>
        <v>0</v>
      </c>
      <c r="AR233" s="149" t="s">
        <v>347</v>
      </c>
      <c r="AT233" s="149" t="s">
        <v>515</v>
      </c>
      <c r="AU233" s="149" t="s">
        <v>90</v>
      </c>
      <c r="AY233" s="17" t="s">
        <v>310</v>
      </c>
      <c r="BE233" s="150">
        <f>IF(N233="základní",J233,0)</f>
        <v>0</v>
      </c>
      <c r="BF233" s="150">
        <f>IF(N233="snížená",J233,0)</f>
        <v>0</v>
      </c>
      <c r="BG233" s="150">
        <f>IF(N233="zákl. přenesená",J233,0)</f>
        <v>0</v>
      </c>
      <c r="BH233" s="150">
        <f>IF(N233="sníž. přenesená",J233,0)</f>
        <v>0</v>
      </c>
      <c r="BI233" s="150">
        <f>IF(N233="nulová",J233,0)</f>
        <v>0</v>
      </c>
      <c r="BJ233" s="17" t="s">
        <v>86</v>
      </c>
      <c r="BK233" s="150">
        <f>ROUND(I233*H233,2)</f>
        <v>0</v>
      </c>
      <c r="BL233" s="17" t="s">
        <v>108</v>
      </c>
      <c r="BM233" s="149" t="s">
        <v>714</v>
      </c>
    </row>
    <row r="234" spans="2:65" s="12" customFormat="1" ht="11.25">
      <c r="B234" s="151"/>
      <c r="D234" s="152" t="s">
        <v>318</v>
      </c>
      <c r="F234" s="154" t="s">
        <v>715</v>
      </c>
      <c r="H234" s="155">
        <v>411.25799999999998</v>
      </c>
      <c r="I234" s="156"/>
      <c r="L234" s="151"/>
      <c r="M234" s="157"/>
      <c r="T234" s="158"/>
      <c r="AT234" s="153" t="s">
        <v>318</v>
      </c>
      <c r="AU234" s="153" t="s">
        <v>90</v>
      </c>
      <c r="AV234" s="12" t="s">
        <v>90</v>
      </c>
      <c r="AW234" s="12" t="s">
        <v>4</v>
      </c>
      <c r="AX234" s="12" t="s">
        <v>86</v>
      </c>
      <c r="AY234" s="153" t="s">
        <v>310</v>
      </c>
    </row>
    <row r="235" spans="2:65" s="1" customFormat="1" ht="21.75" customHeight="1">
      <c r="B235" s="33"/>
      <c r="C235" s="138" t="s">
        <v>408</v>
      </c>
      <c r="D235" s="138" t="s">
        <v>312</v>
      </c>
      <c r="E235" s="139" t="s">
        <v>716</v>
      </c>
      <c r="F235" s="140" t="s">
        <v>717</v>
      </c>
      <c r="G235" s="141" t="s">
        <v>718</v>
      </c>
      <c r="H235" s="142">
        <v>136.4</v>
      </c>
      <c r="I235" s="143"/>
      <c r="J235" s="144">
        <f>ROUND(I235*H235,2)</f>
        <v>0</v>
      </c>
      <c r="K235" s="140" t="s">
        <v>316</v>
      </c>
      <c r="L235" s="33"/>
      <c r="M235" s="145" t="s">
        <v>1</v>
      </c>
      <c r="N235" s="146" t="s">
        <v>47</v>
      </c>
      <c r="P235" s="147">
        <f>O235*H235</f>
        <v>0</v>
      </c>
      <c r="Q235" s="147">
        <v>0.27360000000000001</v>
      </c>
      <c r="R235" s="147">
        <f>Q235*H235</f>
        <v>37.319040000000001</v>
      </c>
      <c r="S235" s="147">
        <v>0</v>
      </c>
      <c r="T235" s="148">
        <f>S235*H235</f>
        <v>0</v>
      </c>
      <c r="AR235" s="149" t="s">
        <v>108</v>
      </c>
      <c r="AT235" s="149" t="s">
        <v>312</v>
      </c>
      <c r="AU235" s="149" t="s">
        <v>90</v>
      </c>
      <c r="AY235" s="17" t="s">
        <v>310</v>
      </c>
      <c r="BE235" s="150">
        <f>IF(N235="základní",J235,0)</f>
        <v>0</v>
      </c>
      <c r="BF235" s="150">
        <f>IF(N235="snížená",J235,0)</f>
        <v>0</v>
      </c>
      <c r="BG235" s="150">
        <f>IF(N235="zákl. přenesená",J235,0)</f>
        <v>0</v>
      </c>
      <c r="BH235" s="150">
        <f>IF(N235="sníž. přenesená",J235,0)</f>
        <v>0</v>
      </c>
      <c r="BI235" s="150">
        <f>IF(N235="nulová",J235,0)</f>
        <v>0</v>
      </c>
      <c r="BJ235" s="17" t="s">
        <v>86</v>
      </c>
      <c r="BK235" s="150">
        <f>ROUND(I235*H235,2)</f>
        <v>0</v>
      </c>
      <c r="BL235" s="17" t="s">
        <v>108</v>
      </c>
      <c r="BM235" s="149" t="s">
        <v>719</v>
      </c>
    </row>
    <row r="236" spans="2:65" s="14" customFormat="1" ht="11.25">
      <c r="B236" s="166"/>
      <c r="D236" s="152" t="s">
        <v>318</v>
      </c>
      <c r="E236" s="167" t="s">
        <v>1</v>
      </c>
      <c r="F236" s="168" t="s">
        <v>690</v>
      </c>
      <c r="H236" s="167" t="s">
        <v>1</v>
      </c>
      <c r="I236" s="169"/>
      <c r="L236" s="166"/>
      <c r="M236" s="170"/>
      <c r="T236" s="171"/>
      <c r="AT236" s="167" t="s">
        <v>318</v>
      </c>
      <c r="AU236" s="167" t="s">
        <v>90</v>
      </c>
      <c r="AV236" s="14" t="s">
        <v>86</v>
      </c>
      <c r="AW236" s="14" t="s">
        <v>38</v>
      </c>
      <c r="AX236" s="14" t="s">
        <v>82</v>
      </c>
      <c r="AY236" s="167" t="s">
        <v>310</v>
      </c>
    </row>
    <row r="237" spans="2:65" s="12" customFormat="1" ht="11.25">
      <c r="B237" s="151"/>
      <c r="D237" s="152" t="s">
        <v>318</v>
      </c>
      <c r="E237" s="153" t="s">
        <v>1</v>
      </c>
      <c r="F237" s="154" t="s">
        <v>720</v>
      </c>
      <c r="H237" s="155">
        <v>136.4</v>
      </c>
      <c r="I237" s="156"/>
      <c r="L237" s="151"/>
      <c r="M237" s="157"/>
      <c r="T237" s="158"/>
      <c r="AT237" s="153" t="s">
        <v>318</v>
      </c>
      <c r="AU237" s="153" t="s">
        <v>90</v>
      </c>
      <c r="AV237" s="12" t="s">
        <v>90</v>
      </c>
      <c r="AW237" s="12" t="s">
        <v>38</v>
      </c>
      <c r="AX237" s="12" t="s">
        <v>82</v>
      </c>
      <c r="AY237" s="153" t="s">
        <v>310</v>
      </c>
    </row>
    <row r="238" spans="2:65" s="13" customFormat="1" ht="11.25">
      <c r="B238" s="159"/>
      <c r="D238" s="152" t="s">
        <v>318</v>
      </c>
      <c r="E238" s="160" t="s">
        <v>1</v>
      </c>
      <c r="F238" s="161" t="s">
        <v>320</v>
      </c>
      <c r="H238" s="162">
        <v>136.4</v>
      </c>
      <c r="I238" s="163"/>
      <c r="L238" s="159"/>
      <c r="M238" s="164"/>
      <c r="T238" s="165"/>
      <c r="AT238" s="160" t="s">
        <v>318</v>
      </c>
      <c r="AU238" s="160" t="s">
        <v>90</v>
      </c>
      <c r="AV238" s="13" t="s">
        <v>108</v>
      </c>
      <c r="AW238" s="13" t="s">
        <v>38</v>
      </c>
      <c r="AX238" s="13" t="s">
        <v>86</v>
      </c>
      <c r="AY238" s="160" t="s">
        <v>310</v>
      </c>
    </row>
    <row r="239" spans="2:65" s="1" customFormat="1" ht="16.5" customHeight="1">
      <c r="B239" s="33"/>
      <c r="C239" s="138" t="s">
        <v>412</v>
      </c>
      <c r="D239" s="138" t="s">
        <v>312</v>
      </c>
      <c r="E239" s="139" t="s">
        <v>721</v>
      </c>
      <c r="F239" s="140" t="s">
        <v>722</v>
      </c>
      <c r="G239" s="141" t="s">
        <v>338</v>
      </c>
      <c r="H239" s="142">
        <v>1336.8910000000001</v>
      </c>
      <c r="I239" s="143"/>
      <c r="J239" s="144">
        <f>ROUND(I239*H239,2)</f>
        <v>0</v>
      </c>
      <c r="K239" s="140" t="s">
        <v>316</v>
      </c>
      <c r="L239" s="33"/>
      <c r="M239" s="145" t="s">
        <v>1</v>
      </c>
      <c r="N239" s="146" t="s">
        <v>47</v>
      </c>
      <c r="P239" s="147">
        <f>O239*H239</f>
        <v>0</v>
      </c>
      <c r="Q239" s="147">
        <v>2.16</v>
      </c>
      <c r="R239" s="147">
        <f>Q239*H239</f>
        <v>2887.6845600000001</v>
      </c>
      <c r="S239" s="147">
        <v>0</v>
      </c>
      <c r="T239" s="148">
        <f>S239*H239</f>
        <v>0</v>
      </c>
      <c r="AR239" s="149" t="s">
        <v>108</v>
      </c>
      <c r="AT239" s="149" t="s">
        <v>312</v>
      </c>
      <c r="AU239" s="149" t="s">
        <v>90</v>
      </c>
      <c r="AY239" s="17" t="s">
        <v>310</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108</v>
      </c>
      <c r="BM239" s="149" t="s">
        <v>723</v>
      </c>
    </row>
    <row r="240" spans="2:65" s="1" customFormat="1" ht="19.5">
      <c r="B240" s="33"/>
      <c r="D240" s="152" t="s">
        <v>375</v>
      </c>
      <c r="F240" s="172" t="s">
        <v>724</v>
      </c>
      <c r="I240" s="173"/>
      <c r="L240" s="33"/>
      <c r="M240" s="174"/>
      <c r="T240" s="57"/>
      <c r="AT240" s="17" t="s">
        <v>375</v>
      </c>
      <c r="AU240" s="17" t="s">
        <v>90</v>
      </c>
    </row>
    <row r="241" spans="2:65" s="14" customFormat="1" ht="11.25">
      <c r="B241" s="166"/>
      <c r="D241" s="152" t="s">
        <v>318</v>
      </c>
      <c r="E241" s="167" t="s">
        <v>1</v>
      </c>
      <c r="F241" s="168" t="s">
        <v>660</v>
      </c>
      <c r="H241" s="167" t="s">
        <v>1</v>
      </c>
      <c r="I241" s="169"/>
      <c r="L241" s="166"/>
      <c r="M241" s="170"/>
      <c r="T241" s="171"/>
      <c r="AT241" s="167" t="s">
        <v>318</v>
      </c>
      <c r="AU241" s="167" t="s">
        <v>90</v>
      </c>
      <c r="AV241" s="14" t="s">
        <v>86</v>
      </c>
      <c r="AW241" s="14" t="s">
        <v>38</v>
      </c>
      <c r="AX241" s="14" t="s">
        <v>82</v>
      </c>
      <c r="AY241" s="167" t="s">
        <v>310</v>
      </c>
    </row>
    <row r="242" spans="2:65" s="12" customFormat="1" ht="11.25">
      <c r="B242" s="151"/>
      <c r="D242" s="152" t="s">
        <v>318</v>
      </c>
      <c r="E242" s="153" t="s">
        <v>1</v>
      </c>
      <c r="F242" s="154" t="s">
        <v>725</v>
      </c>
      <c r="H242" s="155">
        <v>1336.8910000000001</v>
      </c>
      <c r="I242" s="156"/>
      <c r="L242" s="151"/>
      <c r="M242" s="157"/>
      <c r="T242" s="158"/>
      <c r="AT242" s="153" t="s">
        <v>318</v>
      </c>
      <c r="AU242" s="153" t="s">
        <v>90</v>
      </c>
      <c r="AV242" s="12" t="s">
        <v>90</v>
      </c>
      <c r="AW242" s="12" t="s">
        <v>38</v>
      </c>
      <c r="AX242" s="12" t="s">
        <v>82</v>
      </c>
      <c r="AY242" s="153" t="s">
        <v>310</v>
      </c>
    </row>
    <row r="243" spans="2:65" s="13" customFormat="1" ht="11.25">
      <c r="B243" s="159"/>
      <c r="D243" s="152" t="s">
        <v>318</v>
      </c>
      <c r="E243" s="160" t="s">
        <v>1</v>
      </c>
      <c r="F243" s="161" t="s">
        <v>320</v>
      </c>
      <c r="H243" s="162">
        <v>1336.8910000000001</v>
      </c>
      <c r="I243" s="163"/>
      <c r="L243" s="159"/>
      <c r="M243" s="164"/>
      <c r="T243" s="165"/>
      <c r="AT243" s="160" t="s">
        <v>318</v>
      </c>
      <c r="AU243" s="160" t="s">
        <v>90</v>
      </c>
      <c r="AV243" s="13" t="s">
        <v>108</v>
      </c>
      <c r="AW243" s="13" t="s">
        <v>38</v>
      </c>
      <c r="AX243" s="13" t="s">
        <v>86</v>
      </c>
      <c r="AY243" s="160" t="s">
        <v>310</v>
      </c>
    </row>
    <row r="244" spans="2:65" s="11" customFormat="1" ht="22.9" customHeight="1">
      <c r="B244" s="126"/>
      <c r="D244" s="127" t="s">
        <v>81</v>
      </c>
      <c r="E244" s="136" t="s">
        <v>98</v>
      </c>
      <c r="F244" s="136" t="s">
        <v>726</v>
      </c>
      <c r="I244" s="129"/>
      <c r="J244" s="137">
        <f>BK244</f>
        <v>0</v>
      </c>
      <c r="L244" s="126"/>
      <c r="M244" s="131"/>
      <c r="P244" s="132">
        <f>SUM(P245:P305)</f>
        <v>0</v>
      </c>
      <c r="R244" s="132">
        <f>SUM(R245:R305)</f>
        <v>360.02764617000003</v>
      </c>
      <c r="T244" s="133">
        <f>SUM(T245:T305)</f>
        <v>0</v>
      </c>
      <c r="AR244" s="127" t="s">
        <v>86</v>
      </c>
      <c r="AT244" s="134" t="s">
        <v>81</v>
      </c>
      <c r="AU244" s="134" t="s">
        <v>86</v>
      </c>
      <c r="AY244" s="127" t="s">
        <v>310</v>
      </c>
      <c r="BK244" s="135">
        <f>SUM(BK245:BK305)</f>
        <v>0</v>
      </c>
    </row>
    <row r="245" spans="2:65" s="1" customFormat="1" ht="16.5" customHeight="1">
      <c r="B245" s="33"/>
      <c r="C245" s="138" t="s">
        <v>417</v>
      </c>
      <c r="D245" s="138" t="s">
        <v>312</v>
      </c>
      <c r="E245" s="139" t="s">
        <v>727</v>
      </c>
      <c r="F245" s="140" t="s">
        <v>728</v>
      </c>
      <c r="G245" s="141" t="s">
        <v>315</v>
      </c>
      <c r="H245" s="142">
        <v>12.33</v>
      </c>
      <c r="I245" s="143"/>
      <c r="J245" s="144">
        <f>ROUND(I245*H245,2)</f>
        <v>0</v>
      </c>
      <c r="K245" s="140" t="s">
        <v>316</v>
      </c>
      <c r="L245" s="33"/>
      <c r="M245" s="145" t="s">
        <v>1</v>
      </c>
      <c r="N245" s="146" t="s">
        <v>47</v>
      </c>
      <c r="P245" s="147">
        <f>O245*H245</f>
        <v>0</v>
      </c>
      <c r="Q245" s="147">
        <v>0.22897999999999999</v>
      </c>
      <c r="R245" s="147">
        <f>Q245*H245</f>
        <v>2.8233234</v>
      </c>
      <c r="S245" s="147">
        <v>0</v>
      </c>
      <c r="T245" s="148">
        <f>S245*H245</f>
        <v>0</v>
      </c>
      <c r="AR245" s="149" t="s">
        <v>108</v>
      </c>
      <c r="AT245" s="149" t="s">
        <v>312</v>
      </c>
      <c r="AU245" s="149" t="s">
        <v>90</v>
      </c>
      <c r="AY245" s="17" t="s">
        <v>310</v>
      </c>
      <c r="BE245" s="150">
        <f>IF(N245="základní",J245,0)</f>
        <v>0</v>
      </c>
      <c r="BF245" s="150">
        <f>IF(N245="snížená",J245,0)</f>
        <v>0</v>
      </c>
      <c r="BG245" s="150">
        <f>IF(N245="zákl. přenesená",J245,0)</f>
        <v>0</v>
      </c>
      <c r="BH245" s="150">
        <f>IF(N245="sníž. přenesená",J245,0)</f>
        <v>0</v>
      </c>
      <c r="BI245" s="150">
        <f>IF(N245="nulová",J245,0)</f>
        <v>0</v>
      </c>
      <c r="BJ245" s="17" t="s">
        <v>86</v>
      </c>
      <c r="BK245" s="150">
        <f>ROUND(I245*H245,2)</f>
        <v>0</v>
      </c>
      <c r="BL245" s="17" t="s">
        <v>108</v>
      </c>
      <c r="BM245" s="149" t="s">
        <v>729</v>
      </c>
    </row>
    <row r="246" spans="2:65" s="1" customFormat="1" ht="29.25">
      <c r="B246" s="33"/>
      <c r="D246" s="152" t="s">
        <v>375</v>
      </c>
      <c r="F246" s="172" t="s">
        <v>730</v>
      </c>
      <c r="I246" s="173"/>
      <c r="L246" s="33"/>
      <c r="M246" s="174"/>
      <c r="T246" s="57"/>
      <c r="AT246" s="17" t="s">
        <v>375</v>
      </c>
      <c r="AU246" s="17" t="s">
        <v>90</v>
      </c>
    </row>
    <row r="247" spans="2:65" s="14" customFormat="1" ht="11.25">
      <c r="B247" s="166"/>
      <c r="D247" s="152" t="s">
        <v>318</v>
      </c>
      <c r="E247" s="167" t="s">
        <v>1</v>
      </c>
      <c r="F247" s="168" t="s">
        <v>731</v>
      </c>
      <c r="H247" s="167" t="s">
        <v>1</v>
      </c>
      <c r="I247" s="169"/>
      <c r="L247" s="166"/>
      <c r="M247" s="170"/>
      <c r="T247" s="171"/>
      <c r="AT247" s="167" t="s">
        <v>318</v>
      </c>
      <c r="AU247" s="167" t="s">
        <v>90</v>
      </c>
      <c r="AV247" s="14" t="s">
        <v>86</v>
      </c>
      <c r="AW247" s="14" t="s">
        <v>38</v>
      </c>
      <c r="AX247" s="14" t="s">
        <v>82</v>
      </c>
      <c r="AY247" s="167" t="s">
        <v>310</v>
      </c>
    </row>
    <row r="248" spans="2:65" s="12" customFormat="1" ht="11.25">
      <c r="B248" s="151"/>
      <c r="D248" s="152" t="s">
        <v>318</v>
      </c>
      <c r="E248" s="153" t="s">
        <v>1</v>
      </c>
      <c r="F248" s="154" t="s">
        <v>732</v>
      </c>
      <c r="H248" s="155">
        <v>12.33</v>
      </c>
      <c r="I248" s="156"/>
      <c r="L248" s="151"/>
      <c r="M248" s="157"/>
      <c r="T248" s="158"/>
      <c r="AT248" s="153" t="s">
        <v>318</v>
      </c>
      <c r="AU248" s="153" t="s">
        <v>90</v>
      </c>
      <c r="AV248" s="12" t="s">
        <v>90</v>
      </c>
      <c r="AW248" s="12" t="s">
        <v>38</v>
      </c>
      <c r="AX248" s="12" t="s">
        <v>82</v>
      </c>
      <c r="AY248" s="153" t="s">
        <v>310</v>
      </c>
    </row>
    <row r="249" spans="2:65" s="13" customFormat="1" ht="11.25">
      <c r="B249" s="159"/>
      <c r="D249" s="152" t="s">
        <v>318</v>
      </c>
      <c r="E249" s="160" t="s">
        <v>1</v>
      </c>
      <c r="F249" s="161" t="s">
        <v>320</v>
      </c>
      <c r="H249" s="162">
        <v>12.33</v>
      </c>
      <c r="I249" s="163"/>
      <c r="L249" s="159"/>
      <c r="M249" s="164"/>
      <c r="T249" s="165"/>
      <c r="AT249" s="160" t="s">
        <v>318</v>
      </c>
      <c r="AU249" s="160" t="s">
        <v>90</v>
      </c>
      <c r="AV249" s="13" t="s">
        <v>108</v>
      </c>
      <c r="AW249" s="13" t="s">
        <v>38</v>
      </c>
      <c r="AX249" s="13" t="s">
        <v>86</v>
      </c>
      <c r="AY249" s="160" t="s">
        <v>310</v>
      </c>
    </row>
    <row r="250" spans="2:65" s="1" customFormat="1" ht="16.5" customHeight="1">
      <c r="B250" s="33"/>
      <c r="C250" s="138" t="s">
        <v>421</v>
      </c>
      <c r="D250" s="138" t="s">
        <v>312</v>
      </c>
      <c r="E250" s="139" t="s">
        <v>733</v>
      </c>
      <c r="F250" s="140" t="s">
        <v>734</v>
      </c>
      <c r="G250" s="141" t="s">
        <v>315</v>
      </c>
      <c r="H250" s="142">
        <v>1189.1500000000001</v>
      </c>
      <c r="I250" s="143"/>
      <c r="J250" s="144">
        <f>ROUND(I250*H250,2)</f>
        <v>0</v>
      </c>
      <c r="K250" s="140" t="s">
        <v>316</v>
      </c>
      <c r="L250" s="33"/>
      <c r="M250" s="145" t="s">
        <v>1</v>
      </c>
      <c r="N250" s="146" t="s">
        <v>47</v>
      </c>
      <c r="P250" s="147">
        <f>O250*H250</f>
        <v>0</v>
      </c>
      <c r="Q250" s="147">
        <v>0.22897999999999999</v>
      </c>
      <c r="R250" s="147">
        <f>Q250*H250</f>
        <v>272.29156699999999</v>
      </c>
      <c r="S250" s="147">
        <v>0</v>
      </c>
      <c r="T250" s="148">
        <f>S250*H250</f>
        <v>0</v>
      </c>
      <c r="AR250" s="149" t="s">
        <v>108</v>
      </c>
      <c r="AT250" s="149" t="s">
        <v>312</v>
      </c>
      <c r="AU250" s="149" t="s">
        <v>90</v>
      </c>
      <c r="AY250" s="17" t="s">
        <v>310</v>
      </c>
      <c r="BE250" s="150">
        <f>IF(N250="základní",J250,0)</f>
        <v>0</v>
      </c>
      <c r="BF250" s="150">
        <f>IF(N250="snížená",J250,0)</f>
        <v>0</v>
      </c>
      <c r="BG250" s="150">
        <f>IF(N250="zákl. přenesená",J250,0)</f>
        <v>0</v>
      </c>
      <c r="BH250" s="150">
        <f>IF(N250="sníž. přenesená",J250,0)</f>
        <v>0</v>
      </c>
      <c r="BI250" s="150">
        <f>IF(N250="nulová",J250,0)</f>
        <v>0</v>
      </c>
      <c r="BJ250" s="17" t="s">
        <v>86</v>
      </c>
      <c r="BK250" s="150">
        <f>ROUND(I250*H250,2)</f>
        <v>0</v>
      </c>
      <c r="BL250" s="17" t="s">
        <v>108</v>
      </c>
      <c r="BM250" s="149" t="s">
        <v>735</v>
      </c>
    </row>
    <row r="251" spans="2:65" s="1" customFormat="1" ht="29.25">
      <c r="B251" s="33"/>
      <c r="D251" s="152" t="s">
        <v>375</v>
      </c>
      <c r="F251" s="172" t="s">
        <v>730</v>
      </c>
      <c r="I251" s="173"/>
      <c r="L251" s="33"/>
      <c r="M251" s="174"/>
      <c r="T251" s="57"/>
      <c r="AT251" s="17" t="s">
        <v>375</v>
      </c>
      <c r="AU251" s="17" t="s">
        <v>90</v>
      </c>
    </row>
    <row r="252" spans="2:65" s="14" customFormat="1" ht="11.25">
      <c r="B252" s="166"/>
      <c r="D252" s="152" t="s">
        <v>318</v>
      </c>
      <c r="E252" s="167" t="s">
        <v>1</v>
      </c>
      <c r="F252" s="168" t="s">
        <v>731</v>
      </c>
      <c r="H252" s="167" t="s">
        <v>1</v>
      </c>
      <c r="I252" s="169"/>
      <c r="L252" s="166"/>
      <c r="M252" s="170"/>
      <c r="T252" s="171"/>
      <c r="AT252" s="167" t="s">
        <v>318</v>
      </c>
      <c r="AU252" s="167" t="s">
        <v>90</v>
      </c>
      <c r="AV252" s="14" t="s">
        <v>86</v>
      </c>
      <c r="AW252" s="14" t="s">
        <v>38</v>
      </c>
      <c r="AX252" s="14" t="s">
        <v>82</v>
      </c>
      <c r="AY252" s="167" t="s">
        <v>310</v>
      </c>
    </row>
    <row r="253" spans="2:65" s="14" customFormat="1" ht="11.25">
      <c r="B253" s="166"/>
      <c r="D253" s="152" t="s">
        <v>318</v>
      </c>
      <c r="E253" s="167" t="s">
        <v>1</v>
      </c>
      <c r="F253" s="168" t="s">
        <v>736</v>
      </c>
      <c r="H253" s="167" t="s">
        <v>1</v>
      </c>
      <c r="I253" s="169"/>
      <c r="L253" s="166"/>
      <c r="M253" s="170"/>
      <c r="T253" s="171"/>
      <c r="AT253" s="167" t="s">
        <v>318</v>
      </c>
      <c r="AU253" s="167" t="s">
        <v>90</v>
      </c>
      <c r="AV253" s="14" t="s">
        <v>86</v>
      </c>
      <c r="AW253" s="14" t="s">
        <v>38</v>
      </c>
      <c r="AX253" s="14" t="s">
        <v>82</v>
      </c>
      <c r="AY253" s="167" t="s">
        <v>310</v>
      </c>
    </row>
    <row r="254" spans="2:65" s="12" customFormat="1" ht="11.25">
      <c r="B254" s="151"/>
      <c r="D254" s="152" t="s">
        <v>318</v>
      </c>
      <c r="E254" s="153" t="s">
        <v>1</v>
      </c>
      <c r="F254" s="154" t="s">
        <v>737</v>
      </c>
      <c r="H254" s="155">
        <v>406.1</v>
      </c>
      <c r="I254" s="156"/>
      <c r="L254" s="151"/>
      <c r="M254" s="157"/>
      <c r="T254" s="158"/>
      <c r="AT254" s="153" t="s">
        <v>318</v>
      </c>
      <c r="AU254" s="153" t="s">
        <v>90</v>
      </c>
      <c r="AV254" s="12" t="s">
        <v>90</v>
      </c>
      <c r="AW254" s="12" t="s">
        <v>38</v>
      </c>
      <c r="AX254" s="12" t="s">
        <v>82</v>
      </c>
      <c r="AY254" s="153" t="s">
        <v>310</v>
      </c>
    </row>
    <row r="255" spans="2:65" s="12" customFormat="1" ht="11.25">
      <c r="B255" s="151"/>
      <c r="D255" s="152" t="s">
        <v>318</v>
      </c>
      <c r="E255" s="153" t="s">
        <v>1</v>
      </c>
      <c r="F255" s="154" t="s">
        <v>738</v>
      </c>
      <c r="H255" s="155">
        <v>497.24</v>
      </c>
      <c r="I255" s="156"/>
      <c r="L255" s="151"/>
      <c r="M255" s="157"/>
      <c r="T255" s="158"/>
      <c r="AT255" s="153" t="s">
        <v>318</v>
      </c>
      <c r="AU255" s="153" t="s">
        <v>90</v>
      </c>
      <c r="AV255" s="12" t="s">
        <v>90</v>
      </c>
      <c r="AW255" s="12" t="s">
        <v>38</v>
      </c>
      <c r="AX255" s="12" t="s">
        <v>82</v>
      </c>
      <c r="AY255" s="153" t="s">
        <v>310</v>
      </c>
    </row>
    <row r="256" spans="2:65" s="12" customFormat="1" ht="11.25">
      <c r="B256" s="151"/>
      <c r="D256" s="152" t="s">
        <v>318</v>
      </c>
      <c r="E256" s="153" t="s">
        <v>1</v>
      </c>
      <c r="F256" s="154" t="s">
        <v>739</v>
      </c>
      <c r="H256" s="155">
        <v>492.28</v>
      </c>
      <c r="I256" s="156"/>
      <c r="L256" s="151"/>
      <c r="M256" s="157"/>
      <c r="T256" s="158"/>
      <c r="AT256" s="153" t="s">
        <v>318</v>
      </c>
      <c r="AU256" s="153" t="s">
        <v>90</v>
      </c>
      <c r="AV256" s="12" t="s">
        <v>90</v>
      </c>
      <c r="AW256" s="12" t="s">
        <v>38</v>
      </c>
      <c r="AX256" s="12" t="s">
        <v>82</v>
      </c>
      <c r="AY256" s="153" t="s">
        <v>310</v>
      </c>
    </row>
    <row r="257" spans="2:65" s="15" customFormat="1" ht="11.25">
      <c r="B257" s="192"/>
      <c r="D257" s="152" t="s">
        <v>318</v>
      </c>
      <c r="E257" s="193" t="s">
        <v>1</v>
      </c>
      <c r="F257" s="194" t="s">
        <v>664</v>
      </c>
      <c r="H257" s="195">
        <v>1395.62</v>
      </c>
      <c r="I257" s="196"/>
      <c r="L257" s="192"/>
      <c r="M257" s="197"/>
      <c r="T257" s="198"/>
      <c r="AT257" s="193" t="s">
        <v>318</v>
      </c>
      <c r="AU257" s="193" t="s">
        <v>90</v>
      </c>
      <c r="AV257" s="15" t="s">
        <v>98</v>
      </c>
      <c r="AW257" s="15" t="s">
        <v>38</v>
      </c>
      <c r="AX257" s="15" t="s">
        <v>82</v>
      </c>
      <c r="AY257" s="193" t="s">
        <v>310</v>
      </c>
    </row>
    <row r="258" spans="2:65" s="12" customFormat="1" ht="11.25">
      <c r="B258" s="151"/>
      <c r="D258" s="152" t="s">
        <v>318</v>
      </c>
      <c r="E258" s="153" t="s">
        <v>1</v>
      </c>
      <c r="F258" s="154" t="s">
        <v>740</v>
      </c>
      <c r="H258" s="155">
        <v>-206.47</v>
      </c>
      <c r="I258" s="156"/>
      <c r="L258" s="151"/>
      <c r="M258" s="157"/>
      <c r="T258" s="158"/>
      <c r="AT258" s="153" t="s">
        <v>318</v>
      </c>
      <c r="AU258" s="153" t="s">
        <v>90</v>
      </c>
      <c r="AV258" s="12" t="s">
        <v>90</v>
      </c>
      <c r="AW258" s="12" t="s">
        <v>38</v>
      </c>
      <c r="AX258" s="12" t="s">
        <v>82</v>
      </c>
      <c r="AY258" s="153" t="s">
        <v>310</v>
      </c>
    </row>
    <row r="259" spans="2:65" s="15" customFormat="1" ht="11.25">
      <c r="B259" s="192"/>
      <c r="D259" s="152" t="s">
        <v>318</v>
      </c>
      <c r="E259" s="193" t="s">
        <v>1</v>
      </c>
      <c r="F259" s="194" t="s">
        <v>664</v>
      </c>
      <c r="H259" s="195">
        <v>-206.47</v>
      </c>
      <c r="I259" s="196"/>
      <c r="L259" s="192"/>
      <c r="M259" s="197"/>
      <c r="T259" s="198"/>
      <c r="AT259" s="193" t="s">
        <v>318</v>
      </c>
      <c r="AU259" s="193" t="s">
        <v>90</v>
      </c>
      <c r="AV259" s="15" t="s">
        <v>98</v>
      </c>
      <c r="AW259" s="15" t="s">
        <v>38</v>
      </c>
      <c r="AX259" s="15" t="s">
        <v>82</v>
      </c>
      <c r="AY259" s="193" t="s">
        <v>310</v>
      </c>
    </row>
    <row r="260" spans="2:65" s="13" customFormat="1" ht="11.25">
      <c r="B260" s="159"/>
      <c r="D260" s="152" t="s">
        <v>318</v>
      </c>
      <c r="E260" s="160" t="s">
        <v>1</v>
      </c>
      <c r="F260" s="161" t="s">
        <v>320</v>
      </c>
      <c r="H260" s="162">
        <v>1189.1500000000001</v>
      </c>
      <c r="I260" s="163"/>
      <c r="L260" s="159"/>
      <c r="M260" s="164"/>
      <c r="T260" s="165"/>
      <c r="AT260" s="160" t="s">
        <v>318</v>
      </c>
      <c r="AU260" s="160" t="s">
        <v>90</v>
      </c>
      <c r="AV260" s="13" t="s">
        <v>108</v>
      </c>
      <c r="AW260" s="13" t="s">
        <v>38</v>
      </c>
      <c r="AX260" s="13" t="s">
        <v>86</v>
      </c>
      <c r="AY260" s="160" t="s">
        <v>310</v>
      </c>
    </row>
    <row r="261" spans="2:65" s="1" customFormat="1" ht="16.5" customHeight="1">
      <c r="B261" s="33"/>
      <c r="C261" s="138" t="s">
        <v>7</v>
      </c>
      <c r="D261" s="138" t="s">
        <v>312</v>
      </c>
      <c r="E261" s="139" t="s">
        <v>741</v>
      </c>
      <c r="F261" s="140" t="s">
        <v>742</v>
      </c>
      <c r="G261" s="141" t="s">
        <v>315</v>
      </c>
      <c r="H261" s="142">
        <v>97.075000000000003</v>
      </c>
      <c r="I261" s="143"/>
      <c r="J261" s="144">
        <f>ROUND(I261*H261,2)</f>
        <v>0</v>
      </c>
      <c r="K261" s="140" t="s">
        <v>316</v>
      </c>
      <c r="L261" s="33"/>
      <c r="M261" s="145" t="s">
        <v>1</v>
      </c>
      <c r="N261" s="146" t="s">
        <v>47</v>
      </c>
      <c r="P261" s="147">
        <f>O261*H261</f>
        <v>0</v>
      </c>
      <c r="Q261" s="147">
        <v>0.18970999999999999</v>
      </c>
      <c r="R261" s="147">
        <f>Q261*H261</f>
        <v>18.416098250000001</v>
      </c>
      <c r="S261" s="147">
        <v>0</v>
      </c>
      <c r="T261" s="148">
        <f>S261*H261</f>
        <v>0</v>
      </c>
      <c r="AR261" s="149" t="s">
        <v>108</v>
      </c>
      <c r="AT261" s="149" t="s">
        <v>312</v>
      </c>
      <c r="AU261" s="149" t="s">
        <v>90</v>
      </c>
      <c r="AY261" s="17" t="s">
        <v>310</v>
      </c>
      <c r="BE261" s="150">
        <f>IF(N261="základní",J261,0)</f>
        <v>0</v>
      </c>
      <c r="BF261" s="150">
        <f>IF(N261="snížená",J261,0)</f>
        <v>0</v>
      </c>
      <c r="BG261" s="150">
        <f>IF(N261="zákl. přenesená",J261,0)</f>
        <v>0</v>
      </c>
      <c r="BH261" s="150">
        <f>IF(N261="sníž. přenesená",J261,0)</f>
        <v>0</v>
      </c>
      <c r="BI261" s="150">
        <f>IF(N261="nulová",J261,0)</f>
        <v>0</v>
      </c>
      <c r="BJ261" s="17" t="s">
        <v>86</v>
      </c>
      <c r="BK261" s="150">
        <f>ROUND(I261*H261,2)</f>
        <v>0</v>
      </c>
      <c r="BL261" s="17" t="s">
        <v>108</v>
      </c>
      <c r="BM261" s="149" t="s">
        <v>743</v>
      </c>
    </row>
    <row r="262" spans="2:65" s="14" customFormat="1" ht="11.25">
      <c r="B262" s="166"/>
      <c r="D262" s="152" t="s">
        <v>318</v>
      </c>
      <c r="E262" s="167" t="s">
        <v>1</v>
      </c>
      <c r="F262" s="168" t="s">
        <v>744</v>
      </c>
      <c r="H262" s="167" t="s">
        <v>1</v>
      </c>
      <c r="I262" s="169"/>
      <c r="L262" s="166"/>
      <c r="M262" s="170"/>
      <c r="T262" s="171"/>
      <c r="AT262" s="167" t="s">
        <v>318</v>
      </c>
      <c r="AU262" s="167" t="s">
        <v>90</v>
      </c>
      <c r="AV262" s="14" t="s">
        <v>86</v>
      </c>
      <c r="AW262" s="14" t="s">
        <v>38</v>
      </c>
      <c r="AX262" s="14" t="s">
        <v>82</v>
      </c>
      <c r="AY262" s="167" t="s">
        <v>310</v>
      </c>
    </row>
    <row r="263" spans="2:65" s="12" customFormat="1" ht="11.25">
      <c r="B263" s="151"/>
      <c r="D263" s="152" t="s">
        <v>318</v>
      </c>
      <c r="E263" s="153" t="s">
        <v>1</v>
      </c>
      <c r="F263" s="154" t="s">
        <v>745</v>
      </c>
      <c r="H263" s="155">
        <v>97.075000000000003</v>
      </c>
      <c r="I263" s="156"/>
      <c r="L263" s="151"/>
      <c r="M263" s="157"/>
      <c r="T263" s="158"/>
      <c r="AT263" s="153" t="s">
        <v>318</v>
      </c>
      <c r="AU263" s="153" t="s">
        <v>90</v>
      </c>
      <c r="AV263" s="12" t="s">
        <v>90</v>
      </c>
      <c r="AW263" s="12" t="s">
        <v>38</v>
      </c>
      <c r="AX263" s="12" t="s">
        <v>82</v>
      </c>
      <c r="AY263" s="153" t="s">
        <v>310</v>
      </c>
    </row>
    <row r="264" spans="2:65" s="13" customFormat="1" ht="11.25">
      <c r="B264" s="159"/>
      <c r="D264" s="152" t="s">
        <v>318</v>
      </c>
      <c r="E264" s="160" t="s">
        <v>1</v>
      </c>
      <c r="F264" s="161" t="s">
        <v>320</v>
      </c>
      <c r="H264" s="162">
        <v>97.075000000000003</v>
      </c>
      <c r="I264" s="163"/>
      <c r="L264" s="159"/>
      <c r="M264" s="164"/>
      <c r="T264" s="165"/>
      <c r="AT264" s="160" t="s">
        <v>318</v>
      </c>
      <c r="AU264" s="160" t="s">
        <v>90</v>
      </c>
      <c r="AV264" s="13" t="s">
        <v>108</v>
      </c>
      <c r="AW264" s="13" t="s">
        <v>38</v>
      </c>
      <c r="AX264" s="13" t="s">
        <v>86</v>
      </c>
      <c r="AY264" s="160" t="s">
        <v>310</v>
      </c>
    </row>
    <row r="265" spans="2:65" s="1" customFormat="1" ht="16.5" customHeight="1">
      <c r="B265" s="33"/>
      <c r="C265" s="138" t="s">
        <v>434</v>
      </c>
      <c r="D265" s="138" t="s">
        <v>312</v>
      </c>
      <c r="E265" s="139" t="s">
        <v>741</v>
      </c>
      <c r="F265" s="140" t="s">
        <v>742</v>
      </c>
      <c r="G265" s="141" t="s">
        <v>315</v>
      </c>
      <c r="H265" s="142">
        <v>78.134</v>
      </c>
      <c r="I265" s="143"/>
      <c r="J265" s="144">
        <f>ROUND(I265*H265,2)</f>
        <v>0</v>
      </c>
      <c r="K265" s="140" t="s">
        <v>316</v>
      </c>
      <c r="L265" s="33"/>
      <c r="M265" s="145" t="s">
        <v>1</v>
      </c>
      <c r="N265" s="146" t="s">
        <v>47</v>
      </c>
      <c r="P265" s="147">
        <f>O265*H265</f>
        <v>0</v>
      </c>
      <c r="Q265" s="147">
        <v>0.18970999999999999</v>
      </c>
      <c r="R265" s="147">
        <f>Q265*H265</f>
        <v>14.822801139999999</v>
      </c>
      <c r="S265" s="147">
        <v>0</v>
      </c>
      <c r="T265" s="148">
        <f>S265*H265</f>
        <v>0</v>
      </c>
      <c r="AR265" s="149" t="s">
        <v>108</v>
      </c>
      <c r="AT265" s="149" t="s">
        <v>312</v>
      </c>
      <c r="AU265" s="149" t="s">
        <v>90</v>
      </c>
      <c r="AY265" s="17" t="s">
        <v>310</v>
      </c>
      <c r="BE265" s="150">
        <f>IF(N265="základní",J265,0)</f>
        <v>0</v>
      </c>
      <c r="BF265" s="150">
        <f>IF(N265="snížená",J265,0)</f>
        <v>0</v>
      </c>
      <c r="BG265" s="150">
        <f>IF(N265="zákl. přenesená",J265,0)</f>
        <v>0</v>
      </c>
      <c r="BH265" s="150">
        <f>IF(N265="sníž. přenesená",J265,0)</f>
        <v>0</v>
      </c>
      <c r="BI265" s="150">
        <f>IF(N265="nulová",J265,0)</f>
        <v>0</v>
      </c>
      <c r="BJ265" s="17" t="s">
        <v>86</v>
      </c>
      <c r="BK265" s="150">
        <f>ROUND(I265*H265,2)</f>
        <v>0</v>
      </c>
      <c r="BL265" s="17" t="s">
        <v>108</v>
      </c>
      <c r="BM265" s="149" t="s">
        <v>746</v>
      </c>
    </row>
    <row r="266" spans="2:65" s="1" customFormat="1" ht="29.25">
      <c r="B266" s="33"/>
      <c r="D266" s="152" t="s">
        <v>375</v>
      </c>
      <c r="F266" s="172" t="s">
        <v>730</v>
      </c>
      <c r="I266" s="173"/>
      <c r="L266" s="33"/>
      <c r="M266" s="174"/>
      <c r="T266" s="57"/>
      <c r="AT266" s="17" t="s">
        <v>375</v>
      </c>
      <c r="AU266" s="17" t="s">
        <v>90</v>
      </c>
    </row>
    <row r="267" spans="2:65" s="14" customFormat="1" ht="11.25">
      <c r="B267" s="166"/>
      <c r="D267" s="152" t="s">
        <v>318</v>
      </c>
      <c r="E267" s="167" t="s">
        <v>1</v>
      </c>
      <c r="F267" s="168" t="s">
        <v>731</v>
      </c>
      <c r="H267" s="167" t="s">
        <v>1</v>
      </c>
      <c r="I267" s="169"/>
      <c r="L267" s="166"/>
      <c r="M267" s="170"/>
      <c r="T267" s="171"/>
      <c r="AT267" s="167" t="s">
        <v>318</v>
      </c>
      <c r="AU267" s="167" t="s">
        <v>90</v>
      </c>
      <c r="AV267" s="14" t="s">
        <v>86</v>
      </c>
      <c r="AW267" s="14" t="s">
        <v>38</v>
      </c>
      <c r="AX267" s="14" t="s">
        <v>82</v>
      </c>
      <c r="AY267" s="167" t="s">
        <v>310</v>
      </c>
    </row>
    <row r="268" spans="2:65" s="14" customFormat="1" ht="11.25">
      <c r="B268" s="166"/>
      <c r="D268" s="152" t="s">
        <v>318</v>
      </c>
      <c r="E268" s="167" t="s">
        <v>1</v>
      </c>
      <c r="F268" s="168" t="s">
        <v>747</v>
      </c>
      <c r="H268" s="167" t="s">
        <v>1</v>
      </c>
      <c r="I268" s="169"/>
      <c r="L268" s="166"/>
      <c r="M268" s="170"/>
      <c r="T268" s="171"/>
      <c r="AT268" s="167" t="s">
        <v>318</v>
      </c>
      <c r="AU268" s="167" t="s">
        <v>90</v>
      </c>
      <c r="AV268" s="14" t="s">
        <v>86</v>
      </c>
      <c r="AW268" s="14" t="s">
        <v>38</v>
      </c>
      <c r="AX268" s="14" t="s">
        <v>82</v>
      </c>
      <c r="AY268" s="167" t="s">
        <v>310</v>
      </c>
    </row>
    <row r="269" spans="2:65" s="12" customFormat="1" ht="11.25">
      <c r="B269" s="151"/>
      <c r="D269" s="152" t="s">
        <v>318</v>
      </c>
      <c r="E269" s="153" t="s">
        <v>1</v>
      </c>
      <c r="F269" s="154" t="s">
        <v>748</v>
      </c>
      <c r="H269" s="155">
        <v>34.223999999999997</v>
      </c>
      <c r="I269" s="156"/>
      <c r="L269" s="151"/>
      <c r="M269" s="157"/>
      <c r="T269" s="158"/>
      <c r="AT269" s="153" t="s">
        <v>318</v>
      </c>
      <c r="AU269" s="153" t="s">
        <v>90</v>
      </c>
      <c r="AV269" s="12" t="s">
        <v>90</v>
      </c>
      <c r="AW269" s="12" t="s">
        <v>38</v>
      </c>
      <c r="AX269" s="12" t="s">
        <v>82</v>
      </c>
      <c r="AY269" s="153" t="s">
        <v>310</v>
      </c>
    </row>
    <row r="270" spans="2:65" s="12" customFormat="1" ht="11.25">
      <c r="B270" s="151"/>
      <c r="D270" s="152" t="s">
        <v>318</v>
      </c>
      <c r="E270" s="153" t="s">
        <v>1</v>
      </c>
      <c r="F270" s="154" t="s">
        <v>749</v>
      </c>
      <c r="H270" s="155">
        <v>43.91</v>
      </c>
      <c r="I270" s="156"/>
      <c r="L270" s="151"/>
      <c r="M270" s="157"/>
      <c r="T270" s="158"/>
      <c r="AT270" s="153" t="s">
        <v>318</v>
      </c>
      <c r="AU270" s="153" t="s">
        <v>90</v>
      </c>
      <c r="AV270" s="12" t="s">
        <v>90</v>
      </c>
      <c r="AW270" s="12" t="s">
        <v>38</v>
      </c>
      <c r="AX270" s="12" t="s">
        <v>82</v>
      </c>
      <c r="AY270" s="153" t="s">
        <v>310</v>
      </c>
    </row>
    <row r="271" spans="2:65" s="12" customFormat="1" ht="11.25">
      <c r="B271" s="151"/>
      <c r="D271" s="152" t="s">
        <v>318</v>
      </c>
      <c r="E271" s="153" t="s">
        <v>1</v>
      </c>
      <c r="F271" s="154" t="s">
        <v>750</v>
      </c>
      <c r="H271" s="155">
        <v>0</v>
      </c>
      <c r="I271" s="156"/>
      <c r="L271" s="151"/>
      <c r="M271" s="157"/>
      <c r="T271" s="158"/>
      <c r="AT271" s="153" t="s">
        <v>318</v>
      </c>
      <c r="AU271" s="153" t="s">
        <v>90</v>
      </c>
      <c r="AV271" s="12" t="s">
        <v>90</v>
      </c>
      <c r="AW271" s="12" t="s">
        <v>38</v>
      </c>
      <c r="AX271" s="12" t="s">
        <v>82</v>
      </c>
      <c r="AY271" s="153" t="s">
        <v>310</v>
      </c>
    </row>
    <row r="272" spans="2:65" s="13" customFormat="1" ht="11.25">
      <c r="B272" s="159"/>
      <c r="D272" s="152" t="s">
        <v>318</v>
      </c>
      <c r="E272" s="160" t="s">
        <v>1</v>
      </c>
      <c r="F272" s="161" t="s">
        <v>320</v>
      </c>
      <c r="H272" s="162">
        <v>78.134</v>
      </c>
      <c r="I272" s="163"/>
      <c r="L272" s="159"/>
      <c r="M272" s="164"/>
      <c r="T272" s="165"/>
      <c r="AT272" s="160" t="s">
        <v>318</v>
      </c>
      <c r="AU272" s="160" t="s">
        <v>90</v>
      </c>
      <c r="AV272" s="13" t="s">
        <v>108</v>
      </c>
      <c r="AW272" s="13" t="s">
        <v>38</v>
      </c>
      <c r="AX272" s="13" t="s">
        <v>86</v>
      </c>
      <c r="AY272" s="160" t="s">
        <v>310</v>
      </c>
    </row>
    <row r="273" spans="2:65" s="1" customFormat="1" ht="16.5" customHeight="1">
      <c r="B273" s="33"/>
      <c r="C273" s="138" t="s">
        <v>534</v>
      </c>
      <c r="D273" s="138" t="s">
        <v>312</v>
      </c>
      <c r="E273" s="139" t="s">
        <v>751</v>
      </c>
      <c r="F273" s="140" t="s">
        <v>752</v>
      </c>
      <c r="G273" s="141" t="s">
        <v>460</v>
      </c>
      <c r="H273" s="142">
        <v>10</v>
      </c>
      <c r="I273" s="143"/>
      <c r="J273" s="144">
        <f t="shared" ref="J273:J284" si="0">ROUND(I273*H273,2)</f>
        <v>0</v>
      </c>
      <c r="K273" s="140" t="s">
        <v>316</v>
      </c>
      <c r="L273" s="33"/>
      <c r="M273" s="145" t="s">
        <v>1</v>
      </c>
      <c r="N273" s="146" t="s">
        <v>47</v>
      </c>
      <c r="P273" s="147">
        <f t="shared" ref="P273:P284" si="1">O273*H273</f>
        <v>0</v>
      </c>
      <c r="Q273" s="147">
        <v>2.6929999999999999E-2</v>
      </c>
      <c r="R273" s="147">
        <f t="shared" ref="R273:R284" si="2">Q273*H273</f>
        <v>0.26929999999999998</v>
      </c>
      <c r="S273" s="147">
        <v>0</v>
      </c>
      <c r="T273" s="148">
        <f t="shared" ref="T273:T284" si="3">S273*H273</f>
        <v>0</v>
      </c>
      <c r="AR273" s="149" t="s">
        <v>108</v>
      </c>
      <c r="AT273" s="149" t="s">
        <v>312</v>
      </c>
      <c r="AU273" s="149" t="s">
        <v>90</v>
      </c>
      <c r="AY273" s="17" t="s">
        <v>310</v>
      </c>
      <c r="BE273" s="150">
        <f t="shared" ref="BE273:BE284" si="4">IF(N273="základní",J273,0)</f>
        <v>0</v>
      </c>
      <c r="BF273" s="150">
        <f t="shared" ref="BF273:BF284" si="5">IF(N273="snížená",J273,0)</f>
        <v>0</v>
      </c>
      <c r="BG273" s="150">
        <f t="shared" ref="BG273:BG284" si="6">IF(N273="zákl. přenesená",J273,0)</f>
        <v>0</v>
      </c>
      <c r="BH273" s="150">
        <f t="shared" ref="BH273:BH284" si="7">IF(N273="sníž. přenesená",J273,0)</f>
        <v>0</v>
      </c>
      <c r="BI273" s="150">
        <f t="shared" ref="BI273:BI284" si="8">IF(N273="nulová",J273,0)</f>
        <v>0</v>
      </c>
      <c r="BJ273" s="17" t="s">
        <v>86</v>
      </c>
      <c r="BK273" s="150">
        <f t="shared" ref="BK273:BK284" si="9">ROUND(I273*H273,2)</f>
        <v>0</v>
      </c>
      <c r="BL273" s="17" t="s">
        <v>108</v>
      </c>
      <c r="BM273" s="149" t="s">
        <v>753</v>
      </c>
    </row>
    <row r="274" spans="2:65" s="1" customFormat="1" ht="16.5" customHeight="1">
      <c r="B274" s="33"/>
      <c r="C274" s="138" t="s">
        <v>539</v>
      </c>
      <c r="D274" s="138" t="s">
        <v>312</v>
      </c>
      <c r="E274" s="139" t="s">
        <v>754</v>
      </c>
      <c r="F274" s="140" t="s">
        <v>755</v>
      </c>
      <c r="G274" s="141" t="s">
        <v>460</v>
      </c>
      <c r="H274" s="142">
        <v>1</v>
      </c>
      <c r="I274" s="143"/>
      <c r="J274" s="144">
        <f t="shared" si="0"/>
        <v>0</v>
      </c>
      <c r="K274" s="140" t="s">
        <v>316</v>
      </c>
      <c r="L274" s="33"/>
      <c r="M274" s="145" t="s">
        <v>1</v>
      </c>
      <c r="N274" s="146" t="s">
        <v>47</v>
      </c>
      <c r="P274" s="147">
        <f t="shared" si="1"/>
        <v>0</v>
      </c>
      <c r="Q274" s="147">
        <v>3.1949999999999999E-2</v>
      </c>
      <c r="R274" s="147">
        <f t="shared" si="2"/>
        <v>3.1949999999999999E-2</v>
      </c>
      <c r="S274" s="147">
        <v>0</v>
      </c>
      <c r="T274" s="148">
        <f t="shared" si="3"/>
        <v>0</v>
      </c>
      <c r="AR274" s="149" t="s">
        <v>108</v>
      </c>
      <c r="AT274" s="149" t="s">
        <v>312</v>
      </c>
      <c r="AU274" s="149" t="s">
        <v>90</v>
      </c>
      <c r="AY274" s="17" t="s">
        <v>310</v>
      </c>
      <c r="BE274" s="150">
        <f t="shared" si="4"/>
        <v>0</v>
      </c>
      <c r="BF274" s="150">
        <f t="shared" si="5"/>
        <v>0</v>
      </c>
      <c r="BG274" s="150">
        <f t="shared" si="6"/>
        <v>0</v>
      </c>
      <c r="BH274" s="150">
        <f t="shared" si="7"/>
        <v>0</v>
      </c>
      <c r="BI274" s="150">
        <f t="shared" si="8"/>
        <v>0</v>
      </c>
      <c r="BJ274" s="17" t="s">
        <v>86</v>
      </c>
      <c r="BK274" s="150">
        <f t="shared" si="9"/>
        <v>0</v>
      </c>
      <c r="BL274" s="17" t="s">
        <v>108</v>
      </c>
      <c r="BM274" s="149" t="s">
        <v>756</v>
      </c>
    </row>
    <row r="275" spans="2:65" s="1" customFormat="1" ht="16.5" customHeight="1">
      <c r="B275" s="33"/>
      <c r="C275" s="138" t="s">
        <v>543</v>
      </c>
      <c r="D275" s="138" t="s">
        <v>312</v>
      </c>
      <c r="E275" s="139" t="s">
        <v>757</v>
      </c>
      <c r="F275" s="140" t="s">
        <v>758</v>
      </c>
      <c r="G275" s="141" t="s">
        <v>460</v>
      </c>
      <c r="H275" s="142">
        <v>9</v>
      </c>
      <c r="I275" s="143"/>
      <c r="J275" s="144">
        <f t="shared" si="0"/>
        <v>0</v>
      </c>
      <c r="K275" s="140" t="s">
        <v>316</v>
      </c>
      <c r="L275" s="33"/>
      <c r="M275" s="145" t="s">
        <v>1</v>
      </c>
      <c r="N275" s="146" t="s">
        <v>47</v>
      </c>
      <c r="P275" s="147">
        <f t="shared" si="1"/>
        <v>0</v>
      </c>
      <c r="Q275" s="147">
        <v>3.6979999999999999E-2</v>
      </c>
      <c r="R275" s="147">
        <f t="shared" si="2"/>
        <v>0.33282</v>
      </c>
      <c r="S275" s="147">
        <v>0</v>
      </c>
      <c r="T275" s="148">
        <f t="shared" si="3"/>
        <v>0</v>
      </c>
      <c r="AR275" s="149" t="s">
        <v>108</v>
      </c>
      <c r="AT275" s="149" t="s">
        <v>312</v>
      </c>
      <c r="AU275" s="149" t="s">
        <v>90</v>
      </c>
      <c r="AY275" s="17" t="s">
        <v>310</v>
      </c>
      <c r="BE275" s="150">
        <f t="shared" si="4"/>
        <v>0</v>
      </c>
      <c r="BF275" s="150">
        <f t="shared" si="5"/>
        <v>0</v>
      </c>
      <c r="BG275" s="150">
        <f t="shared" si="6"/>
        <v>0</v>
      </c>
      <c r="BH275" s="150">
        <f t="shared" si="7"/>
        <v>0</v>
      </c>
      <c r="BI275" s="150">
        <f t="shared" si="8"/>
        <v>0</v>
      </c>
      <c r="BJ275" s="17" t="s">
        <v>86</v>
      </c>
      <c r="BK275" s="150">
        <f t="shared" si="9"/>
        <v>0</v>
      </c>
      <c r="BL275" s="17" t="s">
        <v>108</v>
      </c>
      <c r="BM275" s="149" t="s">
        <v>759</v>
      </c>
    </row>
    <row r="276" spans="2:65" s="1" customFormat="1" ht="16.5" customHeight="1">
      <c r="B276" s="33"/>
      <c r="C276" s="138" t="s">
        <v>548</v>
      </c>
      <c r="D276" s="138" t="s">
        <v>312</v>
      </c>
      <c r="E276" s="139" t="s">
        <v>760</v>
      </c>
      <c r="F276" s="140" t="s">
        <v>761</v>
      </c>
      <c r="G276" s="141" t="s">
        <v>460</v>
      </c>
      <c r="H276" s="142">
        <v>1</v>
      </c>
      <c r="I276" s="143"/>
      <c r="J276" s="144">
        <f t="shared" si="0"/>
        <v>0</v>
      </c>
      <c r="K276" s="140" t="s">
        <v>316</v>
      </c>
      <c r="L276" s="33"/>
      <c r="M276" s="145" t="s">
        <v>1</v>
      </c>
      <c r="N276" s="146" t="s">
        <v>47</v>
      </c>
      <c r="P276" s="147">
        <f t="shared" si="1"/>
        <v>0</v>
      </c>
      <c r="Q276" s="147">
        <v>4.7759999999999997E-2</v>
      </c>
      <c r="R276" s="147">
        <f t="shared" si="2"/>
        <v>4.7759999999999997E-2</v>
      </c>
      <c r="S276" s="147">
        <v>0</v>
      </c>
      <c r="T276" s="148">
        <f t="shared" si="3"/>
        <v>0</v>
      </c>
      <c r="AR276" s="149" t="s">
        <v>108</v>
      </c>
      <c r="AT276" s="149" t="s">
        <v>312</v>
      </c>
      <c r="AU276" s="149" t="s">
        <v>90</v>
      </c>
      <c r="AY276" s="17" t="s">
        <v>310</v>
      </c>
      <c r="BE276" s="150">
        <f t="shared" si="4"/>
        <v>0</v>
      </c>
      <c r="BF276" s="150">
        <f t="shared" si="5"/>
        <v>0</v>
      </c>
      <c r="BG276" s="150">
        <f t="shared" si="6"/>
        <v>0</v>
      </c>
      <c r="BH276" s="150">
        <f t="shared" si="7"/>
        <v>0</v>
      </c>
      <c r="BI276" s="150">
        <f t="shared" si="8"/>
        <v>0</v>
      </c>
      <c r="BJ276" s="17" t="s">
        <v>86</v>
      </c>
      <c r="BK276" s="150">
        <f t="shared" si="9"/>
        <v>0</v>
      </c>
      <c r="BL276" s="17" t="s">
        <v>108</v>
      </c>
      <c r="BM276" s="149" t="s">
        <v>762</v>
      </c>
    </row>
    <row r="277" spans="2:65" s="1" customFormat="1" ht="16.5" customHeight="1">
      <c r="B277" s="33"/>
      <c r="C277" s="138" t="s">
        <v>553</v>
      </c>
      <c r="D277" s="138" t="s">
        <v>312</v>
      </c>
      <c r="E277" s="139" t="s">
        <v>763</v>
      </c>
      <c r="F277" s="140" t="s">
        <v>764</v>
      </c>
      <c r="G277" s="141" t="s">
        <v>460</v>
      </c>
      <c r="H277" s="142">
        <v>1</v>
      </c>
      <c r="I277" s="143"/>
      <c r="J277" s="144">
        <f t="shared" si="0"/>
        <v>0</v>
      </c>
      <c r="K277" s="140" t="s">
        <v>316</v>
      </c>
      <c r="L277" s="33"/>
      <c r="M277" s="145" t="s">
        <v>1</v>
      </c>
      <c r="N277" s="146" t="s">
        <v>47</v>
      </c>
      <c r="P277" s="147">
        <f t="shared" si="1"/>
        <v>0</v>
      </c>
      <c r="Q277" s="147">
        <v>5.781E-2</v>
      </c>
      <c r="R277" s="147">
        <f t="shared" si="2"/>
        <v>5.781E-2</v>
      </c>
      <c r="S277" s="147">
        <v>0</v>
      </c>
      <c r="T277" s="148">
        <f t="shared" si="3"/>
        <v>0</v>
      </c>
      <c r="AR277" s="149" t="s">
        <v>108</v>
      </c>
      <c r="AT277" s="149" t="s">
        <v>312</v>
      </c>
      <c r="AU277" s="149" t="s">
        <v>90</v>
      </c>
      <c r="AY277" s="17" t="s">
        <v>310</v>
      </c>
      <c r="BE277" s="150">
        <f t="shared" si="4"/>
        <v>0</v>
      </c>
      <c r="BF277" s="150">
        <f t="shared" si="5"/>
        <v>0</v>
      </c>
      <c r="BG277" s="150">
        <f t="shared" si="6"/>
        <v>0</v>
      </c>
      <c r="BH277" s="150">
        <f t="shared" si="7"/>
        <v>0</v>
      </c>
      <c r="BI277" s="150">
        <f t="shared" si="8"/>
        <v>0</v>
      </c>
      <c r="BJ277" s="17" t="s">
        <v>86</v>
      </c>
      <c r="BK277" s="150">
        <f t="shared" si="9"/>
        <v>0</v>
      </c>
      <c r="BL277" s="17" t="s">
        <v>108</v>
      </c>
      <c r="BM277" s="149" t="s">
        <v>765</v>
      </c>
    </row>
    <row r="278" spans="2:65" s="1" customFormat="1" ht="16.5" customHeight="1">
      <c r="B278" s="33"/>
      <c r="C278" s="138" t="s">
        <v>558</v>
      </c>
      <c r="D278" s="138" t="s">
        <v>312</v>
      </c>
      <c r="E278" s="139" t="s">
        <v>766</v>
      </c>
      <c r="F278" s="140" t="s">
        <v>767</v>
      </c>
      <c r="G278" s="141" t="s">
        <v>460</v>
      </c>
      <c r="H278" s="142">
        <v>30</v>
      </c>
      <c r="I278" s="143"/>
      <c r="J278" s="144">
        <f t="shared" si="0"/>
        <v>0</v>
      </c>
      <c r="K278" s="140" t="s">
        <v>316</v>
      </c>
      <c r="L278" s="33"/>
      <c r="M278" s="145" t="s">
        <v>1</v>
      </c>
      <c r="N278" s="146" t="s">
        <v>47</v>
      </c>
      <c r="P278" s="147">
        <f t="shared" si="1"/>
        <v>0</v>
      </c>
      <c r="Q278" s="147">
        <v>3.6549999999999999E-2</v>
      </c>
      <c r="R278" s="147">
        <f t="shared" si="2"/>
        <v>1.0965</v>
      </c>
      <c r="S278" s="147">
        <v>0</v>
      </c>
      <c r="T278" s="148">
        <f t="shared" si="3"/>
        <v>0</v>
      </c>
      <c r="AR278" s="149" t="s">
        <v>108</v>
      </c>
      <c r="AT278" s="149" t="s">
        <v>312</v>
      </c>
      <c r="AU278" s="149" t="s">
        <v>90</v>
      </c>
      <c r="AY278" s="17" t="s">
        <v>310</v>
      </c>
      <c r="BE278" s="150">
        <f t="shared" si="4"/>
        <v>0</v>
      </c>
      <c r="BF278" s="150">
        <f t="shared" si="5"/>
        <v>0</v>
      </c>
      <c r="BG278" s="150">
        <f t="shared" si="6"/>
        <v>0</v>
      </c>
      <c r="BH278" s="150">
        <f t="shared" si="7"/>
        <v>0</v>
      </c>
      <c r="BI278" s="150">
        <f t="shared" si="8"/>
        <v>0</v>
      </c>
      <c r="BJ278" s="17" t="s">
        <v>86</v>
      </c>
      <c r="BK278" s="150">
        <f t="shared" si="9"/>
        <v>0</v>
      </c>
      <c r="BL278" s="17" t="s">
        <v>108</v>
      </c>
      <c r="BM278" s="149" t="s">
        <v>768</v>
      </c>
    </row>
    <row r="279" spans="2:65" s="1" customFormat="1" ht="16.5" customHeight="1">
      <c r="B279" s="33"/>
      <c r="C279" s="138" t="s">
        <v>562</v>
      </c>
      <c r="D279" s="138" t="s">
        <v>312</v>
      </c>
      <c r="E279" s="139" t="s">
        <v>769</v>
      </c>
      <c r="F279" s="140" t="s">
        <v>770</v>
      </c>
      <c r="G279" s="141" t="s">
        <v>460</v>
      </c>
      <c r="H279" s="142">
        <v>3</v>
      </c>
      <c r="I279" s="143"/>
      <c r="J279" s="144">
        <f t="shared" si="0"/>
        <v>0</v>
      </c>
      <c r="K279" s="140" t="s">
        <v>316</v>
      </c>
      <c r="L279" s="33"/>
      <c r="M279" s="145" t="s">
        <v>1</v>
      </c>
      <c r="N279" s="146" t="s">
        <v>47</v>
      </c>
      <c r="P279" s="147">
        <f t="shared" si="1"/>
        <v>0</v>
      </c>
      <c r="Q279" s="147">
        <v>5.4550000000000001E-2</v>
      </c>
      <c r="R279" s="147">
        <f t="shared" si="2"/>
        <v>0.16365000000000002</v>
      </c>
      <c r="S279" s="147">
        <v>0</v>
      </c>
      <c r="T279" s="148">
        <f t="shared" si="3"/>
        <v>0</v>
      </c>
      <c r="AR279" s="149" t="s">
        <v>108</v>
      </c>
      <c r="AT279" s="149" t="s">
        <v>312</v>
      </c>
      <c r="AU279" s="149" t="s">
        <v>90</v>
      </c>
      <c r="AY279" s="17" t="s">
        <v>310</v>
      </c>
      <c r="BE279" s="150">
        <f t="shared" si="4"/>
        <v>0</v>
      </c>
      <c r="BF279" s="150">
        <f t="shared" si="5"/>
        <v>0</v>
      </c>
      <c r="BG279" s="150">
        <f t="shared" si="6"/>
        <v>0</v>
      </c>
      <c r="BH279" s="150">
        <f t="shared" si="7"/>
        <v>0</v>
      </c>
      <c r="BI279" s="150">
        <f t="shared" si="8"/>
        <v>0</v>
      </c>
      <c r="BJ279" s="17" t="s">
        <v>86</v>
      </c>
      <c r="BK279" s="150">
        <f t="shared" si="9"/>
        <v>0</v>
      </c>
      <c r="BL279" s="17" t="s">
        <v>108</v>
      </c>
      <c r="BM279" s="149" t="s">
        <v>771</v>
      </c>
    </row>
    <row r="280" spans="2:65" s="1" customFormat="1" ht="16.5" customHeight="1">
      <c r="B280" s="33"/>
      <c r="C280" s="138" t="s">
        <v>566</v>
      </c>
      <c r="D280" s="138" t="s">
        <v>312</v>
      </c>
      <c r="E280" s="139" t="s">
        <v>772</v>
      </c>
      <c r="F280" s="140" t="s">
        <v>773</v>
      </c>
      <c r="G280" s="141" t="s">
        <v>460</v>
      </c>
      <c r="H280" s="142">
        <v>144</v>
      </c>
      <c r="I280" s="143"/>
      <c r="J280" s="144">
        <f t="shared" si="0"/>
        <v>0</v>
      </c>
      <c r="K280" s="140" t="s">
        <v>316</v>
      </c>
      <c r="L280" s="33"/>
      <c r="M280" s="145" t="s">
        <v>1</v>
      </c>
      <c r="N280" s="146" t="s">
        <v>47</v>
      </c>
      <c r="P280" s="147">
        <f t="shared" si="1"/>
        <v>0</v>
      </c>
      <c r="Q280" s="147">
        <v>6.3549999999999995E-2</v>
      </c>
      <c r="R280" s="147">
        <f t="shared" si="2"/>
        <v>9.1511999999999993</v>
      </c>
      <c r="S280" s="147">
        <v>0</v>
      </c>
      <c r="T280" s="148">
        <f t="shared" si="3"/>
        <v>0</v>
      </c>
      <c r="AR280" s="149" t="s">
        <v>108</v>
      </c>
      <c r="AT280" s="149" t="s">
        <v>312</v>
      </c>
      <c r="AU280" s="149" t="s">
        <v>90</v>
      </c>
      <c r="AY280" s="17" t="s">
        <v>310</v>
      </c>
      <c r="BE280" s="150">
        <f t="shared" si="4"/>
        <v>0</v>
      </c>
      <c r="BF280" s="150">
        <f t="shared" si="5"/>
        <v>0</v>
      </c>
      <c r="BG280" s="150">
        <f t="shared" si="6"/>
        <v>0</v>
      </c>
      <c r="BH280" s="150">
        <f t="shared" si="7"/>
        <v>0</v>
      </c>
      <c r="BI280" s="150">
        <f t="shared" si="8"/>
        <v>0</v>
      </c>
      <c r="BJ280" s="17" t="s">
        <v>86</v>
      </c>
      <c r="BK280" s="150">
        <f t="shared" si="9"/>
        <v>0</v>
      </c>
      <c r="BL280" s="17" t="s">
        <v>108</v>
      </c>
      <c r="BM280" s="149" t="s">
        <v>774</v>
      </c>
    </row>
    <row r="281" spans="2:65" s="1" customFormat="1" ht="16.5" customHeight="1">
      <c r="B281" s="33"/>
      <c r="C281" s="138" t="s">
        <v>570</v>
      </c>
      <c r="D281" s="138" t="s">
        <v>312</v>
      </c>
      <c r="E281" s="139" t="s">
        <v>775</v>
      </c>
      <c r="F281" s="140" t="s">
        <v>776</v>
      </c>
      <c r="G281" s="141" t="s">
        <v>460</v>
      </c>
      <c r="H281" s="142">
        <v>3</v>
      </c>
      <c r="I281" s="143"/>
      <c r="J281" s="144">
        <f t="shared" si="0"/>
        <v>0</v>
      </c>
      <c r="K281" s="140" t="s">
        <v>316</v>
      </c>
      <c r="L281" s="33"/>
      <c r="M281" s="145" t="s">
        <v>1</v>
      </c>
      <c r="N281" s="146" t="s">
        <v>47</v>
      </c>
      <c r="P281" s="147">
        <f t="shared" si="1"/>
        <v>0</v>
      </c>
      <c r="Q281" s="147">
        <v>7.2849999999999998E-2</v>
      </c>
      <c r="R281" s="147">
        <f t="shared" si="2"/>
        <v>0.21854999999999999</v>
      </c>
      <c r="S281" s="147">
        <v>0</v>
      </c>
      <c r="T281" s="148">
        <f t="shared" si="3"/>
        <v>0</v>
      </c>
      <c r="AR281" s="149" t="s">
        <v>108</v>
      </c>
      <c r="AT281" s="149" t="s">
        <v>312</v>
      </c>
      <c r="AU281" s="149" t="s">
        <v>90</v>
      </c>
      <c r="AY281" s="17" t="s">
        <v>310</v>
      </c>
      <c r="BE281" s="150">
        <f t="shared" si="4"/>
        <v>0</v>
      </c>
      <c r="BF281" s="150">
        <f t="shared" si="5"/>
        <v>0</v>
      </c>
      <c r="BG281" s="150">
        <f t="shared" si="6"/>
        <v>0</v>
      </c>
      <c r="BH281" s="150">
        <f t="shared" si="7"/>
        <v>0</v>
      </c>
      <c r="BI281" s="150">
        <f t="shared" si="8"/>
        <v>0</v>
      </c>
      <c r="BJ281" s="17" t="s">
        <v>86</v>
      </c>
      <c r="BK281" s="150">
        <f t="shared" si="9"/>
        <v>0</v>
      </c>
      <c r="BL281" s="17" t="s">
        <v>108</v>
      </c>
      <c r="BM281" s="149" t="s">
        <v>777</v>
      </c>
    </row>
    <row r="282" spans="2:65" s="1" customFormat="1" ht="16.5" customHeight="1">
      <c r="B282" s="33"/>
      <c r="C282" s="138" t="s">
        <v>574</v>
      </c>
      <c r="D282" s="138" t="s">
        <v>312</v>
      </c>
      <c r="E282" s="139" t="s">
        <v>778</v>
      </c>
      <c r="F282" s="140" t="s">
        <v>779</v>
      </c>
      <c r="G282" s="141" t="s">
        <v>460</v>
      </c>
      <c r="H282" s="142">
        <v>6</v>
      </c>
      <c r="I282" s="143"/>
      <c r="J282" s="144">
        <f t="shared" si="0"/>
        <v>0</v>
      </c>
      <c r="K282" s="140" t="s">
        <v>316</v>
      </c>
      <c r="L282" s="33"/>
      <c r="M282" s="145" t="s">
        <v>1</v>
      </c>
      <c r="N282" s="146" t="s">
        <v>47</v>
      </c>
      <c r="P282" s="147">
        <f t="shared" si="1"/>
        <v>0</v>
      </c>
      <c r="Q282" s="147">
        <v>9.1050000000000006E-2</v>
      </c>
      <c r="R282" s="147">
        <f t="shared" si="2"/>
        <v>0.54630000000000001</v>
      </c>
      <c r="S282" s="147">
        <v>0</v>
      </c>
      <c r="T282" s="148">
        <f t="shared" si="3"/>
        <v>0</v>
      </c>
      <c r="AR282" s="149" t="s">
        <v>108</v>
      </c>
      <c r="AT282" s="149" t="s">
        <v>312</v>
      </c>
      <c r="AU282" s="149" t="s">
        <v>90</v>
      </c>
      <c r="AY282" s="17" t="s">
        <v>310</v>
      </c>
      <c r="BE282" s="150">
        <f t="shared" si="4"/>
        <v>0</v>
      </c>
      <c r="BF282" s="150">
        <f t="shared" si="5"/>
        <v>0</v>
      </c>
      <c r="BG282" s="150">
        <f t="shared" si="6"/>
        <v>0</v>
      </c>
      <c r="BH282" s="150">
        <f t="shared" si="7"/>
        <v>0</v>
      </c>
      <c r="BI282" s="150">
        <f t="shared" si="8"/>
        <v>0</v>
      </c>
      <c r="BJ282" s="17" t="s">
        <v>86</v>
      </c>
      <c r="BK282" s="150">
        <f t="shared" si="9"/>
        <v>0</v>
      </c>
      <c r="BL282" s="17" t="s">
        <v>108</v>
      </c>
      <c r="BM282" s="149" t="s">
        <v>780</v>
      </c>
    </row>
    <row r="283" spans="2:65" s="1" customFormat="1" ht="16.5" customHeight="1">
      <c r="B283" s="33"/>
      <c r="C283" s="138" t="s">
        <v>578</v>
      </c>
      <c r="D283" s="138" t="s">
        <v>312</v>
      </c>
      <c r="E283" s="139" t="s">
        <v>781</v>
      </c>
      <c r="F283" s="140" t="s">
        <v>782</v>
      </c>
      <c r="G283" s="141" t="s">
        <v>460</v>
      </c>
      <c r="H283" s="142">
        <v>3</v>
      </c>
      <c r="I283" s="143"/>
      <c r="J283" s="144">
        <f t="shared" si="0"/>
        <v>0</v>
      </c>
      <c r="K283" s="140" t="s">
        <v>316</v>
      </c>
      <c r="L283" s="33"/>
      <c r="M283" s="145" t="s">
        <v>1</v>
      </c>
      <c r="N283" s="146" t="s">
        <v>47</v>
      </c>
      <c r="P283" s="147">
        <f t="shared" si="1"/>
        <v>0</v>
      </c>
      <c r="Q283" s="147">
        <v>0.11805</v>
      </c>
      <c r="R283" s="147">
        <f t="shared" si="2"/>
        <v>0.35415000000000002</v>
      </c>
      <c r="S283" s="147">
        <v>0</v>
      </c>
      <c r="T283" s="148">
        <f t="shared" si="3"/>
        <v>0</v>
      </c>
      <c r="AR283" s="149" t="s">
        <v>108</v>
      </c>
      <c r="AT283" s="149" t="s">
        <v>312</v>
      </c>
      <c r="AU283" s="149" t="s">
        <v>90</v>
      </c>
      <c r="AY283" s="17" t="s">
        <v>310</v>
      </c>
      <c r="BE283" s="150">
        <f t="shared" si="4"/>
        <v>0</v>
      </c>
      <c r="BF283" s="150">
        <f t="shared" si="5"/>
        <v>0</v>
      </c>
      <c r="BG283" s="150">
        <f t="shared" si="6"/>
        <v>0</v>
      </c>
      <c r="BH283" s="150">
        <f t="shared" si="7"/>
        <v>0</v>
      </c>
      <c r="BI283" s="150">
        <f t="shared" si="8"/>
        <v>0</v>
      </c>
      <c r="BJ283" s="17" t="s">
        <v>86</v>
      </c>
      <c r="BK283" s="150">
        <f t="shared" si="9"/>
        <v>0</v>
      </c>
      <c r="BL283" s="17" t="s">
        <v>108</v>
      </c>
      <c r="BM283" s="149" t="s">
        <v>783</v>
      </c>
    </row>
    <row r="284" spans="2:65" s="1" customFormat="1" ht="16.5" customHeight="1">
      <c r="B284" s="33"/>
      <c r="C284" s="138" t="s">
        <v>582</v>
      </c>
      <c r="D284" s="138" t="s">
        <v>312</v>
      </c>
      <c r="E284" s="139" t="s">
        <v>784</v>
      </c>
      <c r="F284" s="140" t="s">
        <v>785</v>
      </c>
      <c r="G284" s="141" t="s">
        <v>361</v>
      </c>
      <c r="H284" s="142">
        <v>0.1</v>
      </c>
      <c r="I284" s="143"/>
      <c r="J284" s="144">
        <f t="shared" si="0"/>
        <v>0</v>
      </c>
      <c r="K284" s="140" t="s">
        <v>316</v>
      </c>
      <c r="L284" s="33"/>
      <c r="M284" s="145" t="s">
        <v>1</v>
      </c>
      <c r="N284" s="146" t="s">
        <v>47</v>
      </c>
      <c r="P284" s="147">
        <f t="shared" si="1"/>
        <v>0</v>
      </c>
      <c r="Q284" s="147">
        <v>1.0900000000000001</v>
      </c>
      <c r="R284" s="147">
        <f t="shared" si="2"/>
        <v>0.10900000000000001</v>
      </c>
      <c r="S284" s="147">
        <v>0</v>
      </c>
      <c r="T284" s="148">
        <f t="shared" si="3"/>
        <v>0</v>
      </c>
      <c r="AR284" s="149" t="s">
        <v>108</v>
      </c>
      <c r="AT284" s="149" t="s">
        <v>312</v>
      </c>
      <c r="AU284" s="149" t="s">
        <v>90</v>
      </c>
      <c r="AY284" s="17" t="s">
        <v>310</v>
      </c>
      <c r="BE284" s="150">
        <f t="shared" si="4"/>
        <v>0</v>
      </c>
      <c r="BF284" s="150">
        <f t="shared" si="5"/>
        <v>0</v>
      </c>
      <c r="BG284" s="150">
        <f t="shared" si="6"/>
        <v>0</v>
      </c>
      <c r="BH284" s="150">
        <f t="shared" si="7"/>
        <v>0</v>
      </c>
      <c r="BI284" s="150">
        <f t="shared" si="8"/>
        <v>0</v>
      </c>
      <c r="BJ284" s="17" t="s">
        <v>86</v>
      </c>
      <c r="BK284" s="150">
        <f t="shared" si="9"/>
        <v>0</v>
      </c>
      <c r="BL284" s="17" t="s">
        <v>108</v>
      </c>
      <c r="BM284" s="149" t="s">
        <v>786</v>
      </c>
    </row>
    <row r="285" spans="2:65" s="1" customFormat="1" ht="19.5">
      <c r="B285" s="33"/>
      <c r="D285" s="152" t="s">
        <v>375</v>
      </c>
      <c r="F285" s="172" t="s">
        <v>787</v>
      </c>
      <c r="I285" s="173"/>
      <c r="L285" s="33"/>
      <c r="M285" s="174"/>
      <c r="T285" s="57"/>
      <c r="AT285" s="17" t="s">
        <v>375</v>
      </c>
      <c r="AU285" s="17" t="s">
        <v>90</v>
      </c>
    </row>
    <row r="286" spans="2:65" s="1" customFormat="1" ht="16.5" customHeight="1">
      <c r="B286" s="33"/>
      <c r="C286" s="138" t="s">
        <v>586</v>
      </c>
      <c r="D286" s="138" t="s">
        <v>312</v>
      </c>
      <c r="E286" s="139" t="s">
        <v>788</v>
      </c>
      <c r="F286" s="140" t="s">
        <v>789</v>
      </c>
      <c r="G286" s="141" t="s">
        <v>718</v>
      </c>
      <c r="H286" s="142">
        <v>26.437999999999999</v>
      </c>
      <c r="I286" s="143"/>
      <c r="J286" s="144">
        <f>ROUND(I286*H286,2)</f>
        <v>0</v>
      </c>
      <c r="K286" s="140" t="s">
        <v>316</v>
      </c>
      <c r="L286" s="33"/>
      <c r="M286" s="145" t="s">
        <v>1</v>
      </c>
      <c r="N286" s="146" t="s">
        <v>47</v>
      </c>
      <c r="P286" s="147">
        <f>O286*H286</f>
        <v>0</v>
      </c>
      <c r="Q286" s="147">
        <v>2.3000000000000001E-4</v>
      </c>
      <c r="R286" s="147">
        <f>Q286*H286</f>
        <v>6.0807400000000003E-3</v>
      </c>
      <c r="S286" s="147">
        <v>0</v>
      </c>
      <c r="T286" s="148">
        <f>S286*H286</f>
        <v>0</v>
      </c>
      <c r="AR286" s="149" t="s">
        <v>108</v>
      </c>
      <c r="AT286" s="149" t="s">
        <v>312</v>
      </c>
      <c r="AU286" s="149" t="s">
        <v>90</v>
      </c>
      <c r="AY286" s="17" t="s">
        <v>310</v>
      </c>
      <c r="BE286" s="150">
        <f>IF(N286="základní",J286,0)</f>
        <v>0</v>
      </c>
      <c r="BF286" s="150">
        <f>IF(N286="snížená",J286,0)</f>
        <v>0</v>
      </c>
      <c r="BG286" s="150">
        <f>IF(N286="zákl. přenesená",J286,0)</f>
        <v>0</v>
      </c>
      <c r="BH286" s="150">
        <f>IF(N286="sníž. přenesená",J286,0)</f>
        <v>0</v>
      </c>
      <c r="BI286" s="150">
        <f>IF(N286="nulová",J286,0)</f>
        <v>0</v>
      </c>
      <c r="BJ286" s="17" t="s">
        <v>86</v>
      </c>
      <c r="BK286" s="150">
        <f>ROUND(I286*H286,2)</f>
        <v>0</v>
      </c>
      <c r="BL286" s="17" t="s">
        <v>108</v>
      </c>
      <c r="BM286" s="149" t="s">
        <v>790</v>
      </c>
    </row>
    <row r="287" spans="2:65" s="12" customFormat="1" ht="11.25">
      <c r="B287" s="151"/>
      <c r="D287" s="152" t="s">
        <v>318</v>
      </c>
      <c r="E287" s="153" t="s">
        <v>1</v>
      </c>
      <c r="F287" s="154" t="s">
        <v>791</v>
      </c>
      <c r="H287" s="155">
        <v>26.437999999999999</v>
      </c>
      <c r="I287" s="156"/>
      <c r="L287" s="151"/>
      <c r="M287" s="157"/>
      <c r="T287" s="158"/>
      <c r="AT287" s="153" t="s">
        <v>318</v>
      </c>
      <c r="AU287" s="153" t="s">
        <v>90</v>
      </c>
      <c r="AV287" s="12" t="s">
        <v>90</v>
      </c>
      <c r="AW287" s="12" t="s">
        <v>38</v>
      </c>
      <c r="AX287" s="12" t="s">
        <v>82</v>
      </c>
      <c r="AY287" s="153" t="s">
        <v>310</v>
      </c>
    </row>
    <row r="288" spans="2:65" s="13" customFormat="1" ht="11.25">
      <c r="B288" s="159"/>
      <c r="D288" s="152" t="s">
        <v>318</v>
      </c>
      <c r="E288" s="160" t="s">
        <v>1</v>
      </c>
      <c r="F288" s="161" t="s">
        <v>320</v>
      </c>
      <c r="H288" s="162">
        <v>26.437999999999999</v>
      </c>
      <c r="I288" s="163"/>
      <c r="L288" s="159"/>
      <c r="M288" s="164"/>
      <c r="T288" s="165"/>
      <c r="AT288" s="160" t="s">
        <v>318</v>
      </c>
      <c r="AU288" s="160" t="s">
        <v>90</v>
      </c>
      <c r="AV288" s="13" t="s">
        <v>108</v>
      </c>
      <c r="AW288" s="13" t="s">
        <v>38</v>
      </c>
      <c r="AX288" s="13" t="s">
        <v>86</v>
      </c>
      <c r="AY288" s="160" t="s">
        <v>310</v>
      </c>
    </row>
    <row r="289" spans="2:65" s="1" customFormat="1" ht="16.5" customHeight="1">
      <c r="B289" s="33"/>
      <c r="C289" s="138" t="s">
        <v>590</v>
      </c>
      <c r="D289" s="138" t="s">
        <v>312</v>
      </c>
      <c r="E289" s="139" t="s">
        <v>792</v>
      </c>
      <c r="F289" s="140" t="s">
        <v>793</v>
      </c>
      <c r="G289" s="141" t="s">
        <v>315</v>
      </c>
      <c r="H289" s="142">
        <v>5.0830000000000002</v>
      </c>
      <c r="I289" s="143"/>
      <c r="J289" s="144">
        <f>ROUND(I289*H289,2)</f>
        <v>0</v>
      </c>
      <c r="K289" s="140" t="s">
        <v>316</v>
      </c>
      <c r="L289" s="33"/>
      <c r="M289" s="145" t="s">
        <v>1</v>
      </c>
      <c r="N289" s="146" t="s">
        <v>47</v>
      </c>
      <c r="P289" s="147">
        <f>O289*H289</f>
        <v>0</v>
      </c>
      <c r="Q289" s="147">
        <v>6.8479999999999999E-2</v>
      </c>
      <c r="R289" s="147">
        <f>Q289*H289</f>
        <v>0.34808384000000003</v>
      </c>
      <c r="S289" s="147">
        <v>0</v>
      </c>
      <c r="T289" s="148">
        <f>S289*H289</f>
        <v>0</v>
      </c>
      <c r="AR289" s="149" t="s">
        <v>108</v>
      </c>
      <c r="AT289" s="149" t="s">
        <v>312</v>
      </c>
      <c r="AU289" s="149" t="s">
        <v>90</v>
      </c>
      <c r="AY289" s="17" t="s">
        <v>310</v>
      </c>
      <c r="BE289" s="150">
        <f>IF(N289="základní",J289,0)</f>
        <v>0</v>
      </c>
      <c r="BF289" s="150">
        <f>IF(N289="snížená",J289,0)</f>
        <v>0</v>
      </c>
      <c r="BG289" s="150">
        <f>IF(N289="zákl. přenesená",J289,0)</f>
        <v>0</v>
      </c>
      <c r="BH289" s="150">
        <f>IF(N289="sníž. přenesená",J289,0)</f>
        <v>0</v>
      </c>
      <c r="BI289" s="150">
        <f>IF(N289="nulová",J289,0)</f>
        <v>0</v>
      </c>
      <c r="BJ289" s="17" t="s">
        <v>86</v>
      </c>
      <c r="BK289" s="150">
        <f>ROUND(I289*H289,2)</f>
        <v>0</v>
      </c>
      <c r="BL289" s="17" t="s">
        <v>108</v>
      </c>
      <c r="BM289" s="149" t="s">
        <v>794</v>
      </c>
    </row>
    <row r="290" spans="2:65" s="1" customFormat="1" ht="29.25">
      <c r="B290" s="33"/>
      <c r="D290" s="152" t="s">
        <v>375</v>
      </c>
      <c r="F290" s="172" t="s">
        <v>730</v>
      </c>
      <c r="I290" s="173"/>
      <c r="L290" s="33"/>
      <c r="M290" s="174"/>
      <c r="T290" s="57"/>
      <c r="AT290" s="17" t="s">
        <v>375</v>
      </c>
      <c r="AU290" s="17" t="s">
        <v>90</v>
      </c>
    </row>
    <row r="291" spans="2:65" s="14" customFormat="1" ht="11.25">
      <c r="B291" s="166"/>
      <c r="D291" s="152" t="s">
        <v>318</v>
      </c>
      <c r="E291" s="167" t="s">
        <v>1</v>
      </c>
      <c r="F291" s="168" t="s">
        <v>731</v>
      </c>
      <c r="H291" s="167" t="s">
        <v>1</v>
      </c>
      <c r="I291" s="169"/>
      <c r="L291" s="166"/>
      <c r="M291" s="170"/>
      <c r="T291" s="171"/>
      <c r="AT291" s="167" t="s">
        <v>318</v>
      </c>
      <c r="AU291" s="167" t="s">
        <v>90</v>
      </c>
      <c r="AV291" s="14" t="s">
        <v>86</v>
      </c>
      <c r="AW291" s="14" t="s">
        <v>38</v>
      </c>
      <c r="AX291" s="14" t="s">
        <v>82</v>
      </c>
      <c r="AY291" s="167" t="s">
        <v>310</v>
      </c>
    </row>
    <row r="292" spans="2:65" s="12" customFormat="1" ht="11.25">
      <c r="B292" s="151"/>
      <c r="D292" s="152" t="s">
        <v>318</v>
      </c>
      <c r="E292" s="153" t="s">
        <v>1</v>
      </c>
      <c r="F292" s="154" t="s">
        <v>795</v>
      </c>
      <c r="H292" s="155">
        <v>5.0830000000000002</v>
      </c>
      <c r="I292" s="156"/>
      <c r="L292" s="151"/>
      <c r="M292" s="157"/>
      <c r="T292" s="158"/>
      <c r="AT292" s="153" t="s">
        <v>318</v>
      </c>
      <c r="AU292" s="153" t="s">
        <v>90</v>
      </c>
      <c r="AV292" s="12" t="s">
        <v>90</v>
      </c>
      <c r="AW292" s="12" t="s">
        <v>38</v>
      </c>
      <c r="AX292" s="12" t="s">
        <v>82</v>
      </c>
      <c r="AY292" s="153" t="s">
        <v>310</v>
      </c>
    </row>
    <row r="293" spans="2:65" s="13" customFormat="1" ht="11.25">
      <c r="B293" s="159"/>
      <c r="D293" s="152" t="s">
        <v>318</v>
      </c>
      <c r="E293" s="160" t="s">
        <v>1</v>
      </c>
      <c r="F293" s="161" t="s">
        <v>320</v>
      </c>
      <c r="H293" s="162">
        <v>5.0830000000000002</v>
      </c>
      <c r="I293" s="163"/>
      <c r="L293" s="159"/>
      <c r="M293" s="164"/>
      <c r="T293" s="165"/>
      <c r="AT293" s="160" t="s">
        <v>318</v>
      </c>
      <c r="AU293" s="160" t="s">
        <v>90</v>
      </c>
      <c r="AV293" s="13" t="s">
        <v>108</v>
      </c>
      <c r="AW293" s="13" t="s">
        <v>38</v>
      </c>
      <c r="AX293" s="13" t="s">
        <v>86</v>
      </c>
      <c r="AY293" s="160" t="s">
        <v>310</v>
      </c>
    </row>
    <row r="294" spans="2:65" s="1" customFormat="1" ht="16.5" customHeight="1">
      <c r="B294" s="33"/>
      <c r="C294" s="138" t="s">
        <v>594</v>
      </c>
      <c r="D294" s="138" t="s">
        <v>312</v>
      </c>
      <c r="E294" s="139" t="s">
        <v>796</v>
      </c>
      <c r="F294" s="140" t="s">
        <v>797</v>
      </c>
      <c r="G294" s="141" t="s">
        <v>315</v>
      </c>
      <c r="H294" s="142">
        <v>246.15799999999999</v>
      </c>
      <c r="I294" s="143"/>
      <c r="J294" s="144">
        <f>ROUND(I294*H294,2)</f>
        <v>0</v>
      </c>
      <c r="K294" s="140" t="s">
        <v>316</v>
      </c>
      <c r="L294" s="33"/>
      <c r="M294" s="145" t="s">
        <v>1</v>
      </c>
      <c r="N294" s="146" t="s">
        <v>47</v>
      </c>
      <c r="P294" s="147">
        <f>O294*H294</f>
        <v>0</v>
      </c>
      <c r="Q294" s="147">
        <v>0.11396000000000001</v>
      </c>
      <c r="R294" s="147">
        <f>Q294*H294</f>
        <v>28.052165680000002</v>
      </c>
      <c r="S294" s="147">
        <v>0</v>
      </c>
      <c r="T294" s="148">
        <f>S294*H294</f>
        <v>0</v>
      </c>
      <c r="AR294" s="149" t="s">
        <v>108</v>
      </c>
      <c r="AT294" s="149" t="s">
        <v>312</v>
      </c>
      <c r="AU294" s="149" t="s">
        <v>90</v>
      </c>
      <c r="AY294" s="17" t="s">
        <v>310</v>
      </c>
      <c r="BE294" s="150">
        <f>IF(N294="základní",J294,0)</f>
        <v>0</v>
      </c>
      <c r="BF294" s="150">
        <f>IF(N294="snížená",J294,0)</f>
        <v>0</v>
      </c>
      <c r="BG294" s="150">
        <f>IF(N294="zákl. přenesená",J294,0)</f>
        <v>0</v>
      </c>
      <c r="BH294" s="150">
        <f>IF(N294="sníž. přenesená",J294,0)</f>
        <v>0</v>
      </c>
      <c r="BI294" s="150">
        <f>IF(N294="nulová",J294,0)</f>
        <v>0</v>
      </c>
      <c r="BJ294" s="17" t="s">
        <v>86</v>
      </c>
      <c r="BK294" s="150">
        <f>ROUND(I294*H294,2)</f>
        <v>0</v>
      </c>
      <c r="BL294" s="17" t="s">
        <v>108</v>
      </c>
      <c r="BM294" s="149" t="s">
        <v>798</v>
      </c>
    </row>
    <row r="295" spans="2:65" s="1" customFormat="1" ht="29.25">
      <c r="B295" s="33"/>
      <c r="D295" s="152" t="s">
        <v>375</v>
      </c>
      <c r="F295" s="172" t="s">
        <v>730</v>
      </c>
      <c r="I295" s="173"/>
      <c r="L295" s="33"/>
      <c r="M295" s="174"/>
      <c r="T295" s="57"/>
      <c r="AT295" s="17" t="s">
        <v>375</v>
      </c>
      <c r="AU295" s="17" t="s">
        <v>90</v>
      </c>
    </row>
    <row r="296" spans="2:65" s="14" customFormat="1" ht="11.25">
      <c r="B296" s="166"/>
      <c r="D296" s="152" t="s">
        <v>318</v>
      </c>
      <c r="E296" s="167" t="s">
        <v>1</v>
      </c>
      <c r="F296" s="168" t="s">
        <v>731</v>
      </c>
      <c r="H296" s="167" t="s">
        <v>1</v>
      </c>
      <c r="I296" s="169"/>
      <c r="L296" s="166"/>
      <c r="M296" s="170"/>
      <c r="T296" s="171"/>
      <c r="AT296" s="167" t="s">
        <v>318</v>
      </c>
      <c r="AU296" s="167" t="s">
        <v>90</v>
      </c>
      <c r="AV296" s="14" t="s">
        <v>86</v>
      </c>
      <c r="AW296" s="14" t="s">
        <v>38</v>
      </c>
      <c r="AX296" s="14" t="s">
        <v>82</v>
      </c>
      <c r="AY296" s="167" t="s">
        <v>310</v>
      </c>
    </row>
    <row r="297" spans="2:65" s="12" customFormat="1" ht="11.25">
      <c r="B297" s="151"/>
      <c r="D297" s="152" t="s">
        <v>318</v>
      </c>
      <c r="E297" s="153" t="s">
        <v>1</v>
      </c>
      <c r="F297" s="154" t="s">
        <v>799</v>
      </c>
      <c r="H297" s="155">
        <v>246.15799999999999</v>
      </c>
      <c r="I297" s="156"/>
      <c r="L297" s="151"/>
      <c r="M297" s="157"/>
      <c r="T297" s="158"/>
      <c r="AT297" s="153" t="s">
        <v>318</v>
      </c>
      <c r="AU297" s="153" t="s">
        <v>90</v>
      </c>
      <c r="AV297" s="12" t="s">
        <v>90</v>
      </c>
      <c r="AW297" s="12" t="s">
        <v>38</v>
      </c>
      <c r="AX297" s="12" t="s">
        <v>82</v>
      </c>
      <c r="AY297" s="153" t="s">
        <v>310</v>
      </c>
    </row>
    <row r="298" spans="2:65" s="13" customFormat="1" ht="11.25">
      <c r="B298" s="159"/>
      <c r="D298" s="152" t="s">
        <v>318</v>
      </c>
      <c r="E298" s="160" t="s">
        <v>1</v>
      </c>
      <c r="F298" s="161" t="s">
        <v>320</v>
      </c>
      <c r="H298" s="162">
        <v>246.15799999999999</v>
      </c>
      <c r="I298" s="163"/>
      <c r="L298" s="159"/>
      <c r="M298" s="164"/>
      <c r="T298" s="165"/>
      <c r="AT298" s="160" t="s">
        <v>318</v>
      </c>
      <c r="AU298" s="160" t="s">
        <v>90</v>
      </c>
      <c r="AV298" s="13" t="s">
        <v>108</v>
      </c>
      <c r="AW298" s="13" t="s">
        <v>38</v>
      </c>
      <c r="AX298" s="13" t="s">
        <v>86</v>
      </c>
      <c r="AY298" s="160" t="s">
        <v>310</v>
      </c>
    </row>
    <row r="299" spans="2:65" s="1" customFormat="1" ht="16.5" customHeight="1">
      <c r="B299" s="33"/>
      <c r="C299" s="138" t="s">
        <v>598</v>
      </c>
      <c r="D299" s="138" t="s">
        <v>312</v>
      </c>
      <c r="E299" s="139" t="s">
        <v>800</v>
      </c>
      <c r="F299" s="140" t="s">
        <v>801</v>
      </c>
      <c r="G299" s="141" t="s">
        <v>315</v>
      </c>
      <c r="H299" s="142">
        <v>95.546999999999997</v>
      </c>
      <c r="I299" s="143"/>
      <c r="J299" s="144">
        <f>ROUND(I299*H299,2)</f>
        <v>0</v>
      </c>
      <c r="K299" s="140" t="s">
        <v>430</v>
      </c>
      <c r="L299" s="33"/>
      <c r="M299" s="145" t="s">
        <v>1</v>
      </c>
      <c r="N299" s="146" t="s">
        <v>47</v>
      </c>
      <c r="P299" s="147">
        <f>O299*H299</f>
        <v>0</v>
      </c>
      <c r="Q299" s="147">
        <v>0.11396000000000001</v>
      </c>
      <c r="R299" s="147">
        <f>Q299*H299</f>
        <v>10.888536119999999</v>
      </c>
      <c r="S299" s="147">
        <v>0</v>
      </c>
      <c r="T299" s="148">
        <f>S299*H299</f>
        <v>0</v>
      </c>
      <c r="AR299" s="149" t="s">
        <v>108</v>
      </c>
      <c r="AT299" s="149" t="s">
        <v>312</v>
      </c>
      <c r="AU299" s="149" t="s">
        <v>90</v>
      </c>
      <c r="AY299" s="17" t="s">
        <v>310</v>
      </c>
      <c r="BE299" s="150">
        <f>IF(N299="základní",J299,0)</f>
        <v>0</v>
      </c>
      <c r="BF299" s="150">
        <f>IF(N299="snížená",J299,0)</f>
        <v>0</v>
      </c>
      <c r="BG299" s="150">
        <f>IF(N299="zákl. přenesená",J299,0)</f>
        <v>0</v>
      </c>
      <c r="BH299" s="150">
        <f>IF(N299="sníž. přenesená",J299,0)</f>
        <v>0</v>
      </c>
      <c r="BI299" s="150">
        <f>IF(N299="nulová",J299,0)</f>
        <v>0</v>
      </c>
      <c r="BJ299" s="17" t="s">
        <v>86</v>
      </c>
      <c r="BK299" s="150">
        <f>ROUND(I299*H299,2)</f>
        <v>0</v>
      </c>
      <c r="BL299" s="17" t="s">
        <v>108</v>
      </c>
      <c r="BM299" s="149" t="s">
        <v>802</v>
      </c>
    </row>
    <row r="300" spans="2:65" s="1" customFormat="1" ht="107.25">
      <c r="B300" s="33"/>
      <c r="D300" s="152" t="s">
        <v>375</v>
      </c>
      <c r="F300" s="172" t="s">
        <v>803</v>
      </c>
      <c r="I300" s="173"/>
      <c r="L300" s="33"/>
      <c r="M300" s="174"/>
      <c r="T300" s="57"/>
      <c r="AT300" s="17" t="s">
        <v>375</v>
      </c>
      <c r="AU300" s="17" t="s">
        <v>90</v>
      </c>
    </row>
    <row r="301" spans="2:65" s="14" customFormat="1" ht="11.25">
      <c r="B301" s="166"/>
      <c r="D301" s="152" t="s">
        <v>318</v>
      </c>
      <c r="E301" s="167" t="s">
        <v>1</v>
      </c>
      <c r="F301" s="168" t="s">
        <v>731</v>
      </c>
      <c r="H301" s="167" t="s">
        <v>1</v>
      </c>
      <c r="I301" s="169"/>
      <c r="L301" s="166"/>
      <c r="M301" s="170"/>
      <c r="T301" s="171"/>
      <c r="AT301" s="167" t="s">
        <v>318</v>
      </c>
      <c r="AU301" s="167" t="s">
        <v>90</v>
      </c>
      <c r="AV301" s="14" t="s">
        <v>86</v>
      </c>
      <c r="AW301" s="14" t="s">
        <v>38</v>
      </c>
      <c r="AX301" s="14" t="s">
        <v>82</v>
      </c>
      <c r="AY301" s="167" t="s">
        <v>310</v>
      </c>
    </row>
    <row r="302" spans="2:65" s="14" customFormat="1" ht="11.25">
      <c r="B302" s="166"/>
      <c r="D302" s="152" t="s">
        <v>318</v>
      </c>
      <c r="E302" s="167" t="s">
        <v>1</v>
      </c>
      <c r="F302" s="168" t="s">
        <v>804</v>
      </c>
      <c r="H302" s="167" t="s">
        <v>1</v>
      </c>
      <c r="I302" s="169"/>
      <c r="L302" s="166"/>
      <c r="M302" s="170"/>
      <c r="T302" s="171"/>
      <c r="AT302" s="167" t="s">
        <v>318</v>
      </c>
      <c r="AU302" s="167" t="s">
        <v>90</v>
      </c>
      <c r="AV302" s="14" t="s">
        <v>86</v>
      </c>
      <c r="AW302" s="14" t="s">
        <v>38</v>
      </c>
      <c r="AX302" s="14" t="s">
        <v>82</v>
      </c>
      <c r="AY302" s="167" t="s">
        <v>310</v>
      </c>
    </row>
    <row r="303" spans="2:65" s="14" customFormat="1" ht="11.25">
      <c r="B303" s="166"/>
      <c r="D303" s="152" t="s">
        <v>318</v>
      </c>
      <c r="E303" s="167" t="s">
        <v>1</v>
      </c>
      <c r="F303" s="168" t="s">
        <v>805</v>
      </c>
      <c r="H303" s="167" t="s">
        <v>1</v>
      </c>
      <c r="I303" s="169"/>
      <c r="L303" s="166"/>
      <c r="M303" s="170"/>
      <c r="T303" s="171"/>
      <c r="AT303" s="167" t="s">
        <v>318</v>
      </c>
      <c r="AU303" s="167" t="s">
        <v>90</v>
      </c>
      <c r="AV303" s="14" t="s">
        <v>86</v>
      </c>
      <c r="AW303" s="14" t="s">
        <v>38</v>
      </c>
      <c r="AX303" s="14" t="s">
        <v>82</v>
      </c>
      <c r="AY303" s="167" t="s">
        <v>310</v>
      </c>
    </row>
    <row r="304" spans="2:65" s="12" customFormat="1" ht="11.25">
      <c r="B304" s="151"/>
      <c r="D304" s="152" t="s">
        <v>318</v>
      </c>
      <c r="E304" s="153" t="s">
        <v>1</v>
      </c>
      <c r="F304" s="154" t="s">
        <v>806</v>
      </c>
      <c r="H304" s="155">
        <v>95.546999999999997</v>
      </c>
      <c r="I304" s="156"/>
      <c r="L304" s="151"/>
      <c r="M304" s="157"/>
      <c r="T304" s="158"/>
      <c r="AT304" s="153" t="s">
        <v>318</v>
      </c>
      <c r="AU304" s="153" t="s">
        <v>90</v>
      </c>
      <c r="AV304" s="12" t="s">
        <v>90</v>
      </c>
      <c r="AW304" s="12" t="s">
        <v>38</v>
      </c>
      <c r="AX304" s="12" t="s">
        <v>82</v>
      </c>
      <c r="AY304" s="153" t="s">
        <v>310</v>
      </c>
    </row>
    <row r="305" spans="2:65" s="13" customFormat="1" ht="11.25">
      <c r="B305" s="159"/>
      <c r="D305" s="152" t="s">
        <v>318</v>
      </c>
      <c r="E305" s="160" t="s">
        <v>1</v>
      </c>
      <c r="F305" s="161" t="s">
        <v>320</v>
      </c>
      <c r="H305" s="162">
        <v>95.546999999999997</v>
      </c>
      <c r="I305" s="163"/>
      <c r="L305" s="159"/>
      <c r="M305" s="164"/>
      <c r="T305" s="165"/>
      <c r="AT305" s="160" t="s">
        <v>318</v>
      </c>
      <c r="AU305" s="160" t="s">
        <v>90</v>
      </c>
      <c r="AV305" s="13" t="s">
        <v>108</v>
      </c>
      <c r="AW305" s="13" t="s">
        <v>38</v>
      </c>
      <c r="AX305" s="13" t="s">
        <v>86</v>
      </c>
      <c r="AY305" s="160" t="s">
        <v>310</v>
      </c>
    </row>
    <row r="306" spans="2:65" s="11" customFormat="1" ht="22.9" customHeight="1">
      <c r="B306" s="126"/>
      <c r="D306" s="127" t="s">
        <v>81</v>
      </c>
      <c r="E306" s="136" t="s">
        <v>108</v>
      </c>
      <c r="F306" s="136" t="s">
        <v>807</v>
      </c>
      <c r="I306" s="129"/>
      <c r="J306" s="137">
        <f>BK306</f>
        <v>0</v>
      </c>
      <c r="L306" s="126"/>
      <c r="M306" s="131"/>
      <c r="P306" s="132">
        <f>SUM(P307:P331)</f>
        <v>0</v>
      </c>
      <c r="R306" s="132">
        <f>SUM(R307:R331)</f>
        <v>163.82051730000001</v>
      </c>
      <c r="T306" s="133">
        <f>SUM(T307:T331)</f>
        <v>0</v>
      </c>
      <c r="AR306" s="127" t="s">
        <v>86</v>
      </c>
      <c r="AT306" s="134" t="s">
        <v>81</v>
      </c>
      <c r="AU306" s="134" t="s">
        <v>86</v>
      </c>
      <c r="AY306" s="127" t="s">
        <v>310</v>
      </c>
      <c r="BK306" s="135">
        <f>SUM(BK307:BK331)</f>
        <v>0</v>
      </c>
    </row>
    <row r="307" spans="2:65" s="1" customFormat="1" ht="16.5" customHeight="1">
      <c r="B307" s="33"/>
      <c r="C307" s="138" t="s">
        <v>613</v>
      </c>
      <c r="D307" s="138" t="s">
        <v>312</v>
      </c>
      <c r="E307" s="139" t="s">
        <v>808</v>
      </c>
      <c r="F307" s="140" t="s">
        <v>809</v>
      </c>
      <c r="G307" s="141" t="s">
        <v>338</v>
      </c>
      <c r="H307" s="142">
        <v>7.2809999999999997</v>
      </c>
      <c r="I307" s="143"/>
      <c r="J307" s="144">
        <f>ROUND(I307*H307,2)</f>
        <v>0</v>
      </c>
      <c r="K307" s="140" t="s">
        <v>316</v>
      </c>
      <c r="L307" s="33"/>
      <c r="M307" s="145" t="s">
        <v>1</v>
      </c>
      <c r="N307" s="146" t="s">
        <v>47</v>
      </c>
      <c r="P307" s="147">
        <f>O307*H307</f>
        <v>0</v>
      </c>
      <c r="Q307" s="147">
        <v>2.5019800000000001</v>
      </c>
      <c r="R307" s="147">
        <f>Q307*H307</f>
        <v>18.216916380000001</v>
      </c>
      <c r="S307" s="147">
        <v>0</v>
      </c>
      <c r="T307" s="148">
        <f>S307*H307</f>
        <v>0</v>
      </c>
      <c r="AR307" s="149" t="s">
        <v>108</v>
      </c>
      <c r="AT307" s="149" t="s">
        <v>312</v>
      </c>
      <c r="AU307" s="149" t="s">
        <v>90</v>
      </c>
      <c r="AY307" s="17" t="s">
        <v>310</v>
      </c>
      <c r="BE307" s="150">
        <f>IF(N307="základní",J307,0)</f>
        <v>0</v>
      </c>
      <c r="BF307" s="150">
        <f>IF(N307="snížená",J307,0)</f>
        <v>0</v>
      </c>
      <c r="BG307" s="150">
        <f>IF(N307="zákl. přenesená",J307,0)</f>
        <v>0</v>
      </c>
      <c r="BH307" s="150">
        <f>IF(N307="sníž. přenesená",J307,0)</f>
        <v>0</v>
      </c>
      <c r="BI307" s="150">
        <f>IF(N307="nulová",J307,0)</f>
        <v>0</v>
      </c>
      <c r="BJ307" s="17" t="s">
        <v>86</v>
      </c>
      <c r="BK307" s="150">
        <f>ROUND(I307*H307,2)</f>
        <v>0</v>
      </c>
      <c r="BL307" s="17" t="s">
        <v>108</v>
      </c>
      <c r="BM307" s="149" t="s">
        <v>810</v>
      </c>
    </row>
    <row r="308" spans="2:65" s="14" customFormat="1" ht="11.25">
      <c r="B308" s="166"/>
      <c r="D308" s="152" t="s">
        <v>318</v>
      </c>
      <c r="E308" s="167" t="s">
        <v>1</v>
      </c>
      <c r="F308" s="168" t="s">
        <v>744</v>
      </c>
      <c r="H308" s="167" t="s">
        <v>1</v>
      </c>
      <c r="I308" s="169"/>
      <c r="L308" s="166"/>
      <c r="M308" s="170"/>
      <c r="T308" s="171"/>
      <c r="AT308" s="167" t="s">
        <v>318</v>
      </c>
      <c r="AU308" s="167" t="s">
        <v>90</v>
      </c>
      <c r="AV308" s="14" t="s">
        <v>86</v>
      </c>
      <c r="AW308" s="14" t="s">
        <v>38</v>
      </c>
      <c r="AX308" s="14" t="s">
        <v>82</v>
      </c>
      <c r="AY308" s="167" t="s">
        <v>310</v>
      </c>
    </row>
    <row r="309" spans="2:65" s="12" customFormat="1" ht="11.25">
      <c r="B309" s="151"/>
      <c r="D309" s="152" t="s">
        <v>318</v>
      </c>
      <c r="E309" s="153" t="s">
        <v>1</v>
      </c>
      <c r="F309" s="154" t="s">
        <v>811</v>
      </c>
      <c r="H309" s="155">
        <v>7.2809999999999997</v>
      </c>
      <c r="I309" s="156"/>
      <c r="L309" s="151"/>
      <c r="M309" s="157"/>
      <c r="T309" s="158"/>
      <c r="AT309" s="153" t="s">
        <v>318</v>
      </c>
      <c r="AU309" s="153" t="s">
        <v>90</v>
      </c>
      <c r="AV309" s="12" t="s">
        <v>90</v>
      </c>
      <c r="AW309" s="12" t="s">
        <v>38</v>
      </c>
      <c r="AX309" s="12" t="s">
        <v>82</v>
      </c>
      <c r="AY309" s="153" t="s">
        <v>310</v>
      </c>
    </row>
    <row r="310" spans="2:65" s="13" customFormat="1" ht="11.25">
      <c r="B310" s="159"/>
      <c r="D310" s="152" t="s">
        <v>318</v>
      </c>
      <c r="E310" s="160" t="s">
        <v>1</v>
      </c>
      <c r="F310" s="161" t="s">
        <v>320</v>
      </c>
      <c r="H310" s="162">
        <v>7.2809999999999997</v>
      </c>
      <c r="I310" s="163"/>
      <c r="L310" s="159"/>
      <c r="M310" s="164"/>
      <c r="T310" s="165"/>
      <c r="AT310" s="160" t="s">
        <v>318</v>
      </c>
      <c r="AU310" s="160" t="s">
        <v>90</v>
      </c>
      <c r="AV310" s="13" t="s">
        <v>108</v>
      </c>
      <c r="AW310" s="13" t="s">
        <v>38</v>
      </c>
      <c r="AX310" s="13" t="s">
        <v>86</v>
      </c>
      <c r="AY310" s="160" t="s">
        <v>310</v>
      </c>
    </row>
    <row r="311" spans="2:65" s="1" customFormat="1" ht="16.5" customHeight="1">
      <c r="B311" s="33"/>
      <c r="C311" s="138" t="s">
        <v>617</v>
      </c>
      <c r="D311" s="138" t="s">
        <v>312</v>
      </c>
      <c r="E311" s="139" t="s">
        <v>812</v>
      </c>
      <c r="F311" s="140" t="s">
        <v>813</v>
      </c>
      <c r="G311" s="141" t="s">
        <v>315</v>
      </c>
      <c r="H311" s="142">
        <v>58.244999999999997</v>
      </c>
      <c r="I311" s="143"/>
      <c r="J311" s="144">
        <f>ROUND(I311*H311,2)</f>
        <v>0</v>
      </c>
      <c r="K311" s="140" t="s">
        <v>316</v>
      </c>
      <c r="L311" s="33"/>
      <c r="M311" s="145" t="s">
        <v>1</v>
      </c>
      <c r="N311" s="146" t="s">
        <v>47</v>
      </c>
      <c r="P311" s="147">
        <f>O311*H311</f>
        <v>0</v>
      </c>
      <c r="Q311" s="147">
        <v>5.7600000000000004E-3</v>
      </c>
      <c r="R311" s="147">
        <f>Q311*H311</f>
        <v>0.33549119999999999</v>
      </c>
      <c r="S311" s="147">
        <v>0</v>
      </c>
      <c r="T311" s="148">
        <f>S311*H311</f>
        <v>0</v>
      </c>
      <c r="AR311" s="149" t="s">
        <v>108</v>
      </c>
      <c r="AT311" s="149" t="s">
        <v>312</v>
      </c>
      <c r="AU311" s="149" t="s">
        <v>90</v>
      </c>
      <c r="AY311" s="17" t="s">
        <v>310</v>
      </c>
      <c r="BE311" s="150">
        <f>IF(N311="základní",J311,0)</f>
        <v>0</v>
      </c>
      <c r="BF311" s="150">
        <f>IF(N311="snížená",J311,0)</f>
        <v>0</v>
      </c>
      <c r="BG311" s="150">
        <f>IF(N311="zákl. přenesená",J311,0)</f>
        <v>0</v>
      </c>
      <c r="BH311" s="150">
        <f>IF(N311="sníž. přenesená",J311,0)</f>
        <v>0</v>
      </c>
      <c r="BI311" s="150">
        <f>IF(N311="nulová",J311,0)</f>
        <v>0</v>
      </c>
      <c r="BJ311" s="17" t="s">
        <v>86</v>
      </c>
      <c r="BK311" s="150">
        <f>ROUND(I311*H311,2)</f>
        <v>0</v>
      </c>
      <c r="BL311" s="17" t="s">
        <v>108</v>
      </c>
      <c r="BM311" s="149" t="s">
        <v>814</v>
      </c>
    </row>
    <row r="312" spans="2:65" s="14" customFormat="1" ht="11.25">
      <c r="B312" s="166"/>
      <c r="D312" s="152" t="s">
        <v>318</v>
      </c>
      <c r="E312" s="167" t="s">
        <v>1</v>
      </c>
      <c r="F312" s="168" t="s">
        <v>744</v>
      </c>
      <c r="H312" s="167" t="s">
        <v>1</v>
      </c>
      <c r="I312" s="169"/>
      <c r="L312" s="166"/>
      <c r="M312" s="170"/>
      <c r="T312" s="171"/>
      <c r="AT312" s="167" t="s">
        <v>318</v>
      </c>
      <c r="AU312" s="167" t="s">
        <v>90</v>
      </c>
      <c r="AV312" s="14" t="s">
        <v>86</v>
      </c>
      <c r="AW312" s="14" t="s">
        <v>38</v>
      </c>
      <c r="AX312" s="14" t="s">
        <v>82</v>
      </c>
      <c r="AY312" s="167" t="s">
        <v>310</v>
      </c>
    </row>
    <row r="313" spans="2:65" s="12" customFormat="1" ht="11.25">
      <c r="B313" s="151"/>
      <c r="D313" s="152" t="s">
        <v>318</v>
      </c>
      <c r="E313" s="153" t="s">
        <v>1</v>
      </c>
      <c r="F313" s="154" t="s">
        <v>815</v>
      </c>
      <c r="H313" s="155">
        <v>58.244999999999997</v>
      </c>
      <c r="I313" s="156"/>
      <c r="L313" s="151"/>
      <c r="M313" s="157"/>
      <c r="T313" s="158"/>
      <c r="AT313" s="153" t="s">
        <v>318</v>
      </c>
      <c r="AU313" s="153" t="s">
        <v>90</v>
      </c>
      <c r="AV313" s="12" t="s">
        <v>90</v>
      </c>
      <c r="AW313" s="12" t="s">
        <v>38</v>
      </c>
      <c r="AX313" s="12" t="s">
        <v>82</v>
      </c>
      <c r="AY313" s="153" t="s">
        <v>310</v>
      </c>
    </row>
    <row r="314" spans="2:65" s="13" customFormat="1" ht="11.25">
      <c r="B314" s="159"/>
      <c r="D314" s="152" t="s">
        <v>318</v>
      </c>
      <c r="E314" s="160" t="s">
        <v>1</v>
      </c>
      <c r="F314" s="161" t="s">
        <v>320</v>
      </c>
      <c r="H314" s="162">
        <v>58.244999999999997</v>
      </c>
      <c r="I314" s="163"/>
      <c r="L314" s="159"/>
      <c r="M314" s="164"/>
      <c r="T314" s="165"/>
      <c r="AT314" s="160" t="s">
        <v>318</v>
      </c>
      <c r="AU314" s="160" t="s">
        <v>90</v>
      </c>
      <c r="AV314" s="13" t="s">
        <v>108</v>
      </c>
      <c r="AW314" s="13" t="s">
        <v>38</v>
      </c>
      <c r="AX314" s="13" t="s">
        <v>86</v>
      </c>
      <c r="AY314" s="160" t="s">
        <v>310</v>
      </c>
    </row>
    <row r="315" spans="2:65" s="1" customFormat="1" ht="16.5" customHeight="1">
      <c r="B315" s="33"/>
      <c r="C315" s="138" t="s">
        <v>602</v>
      </c>
      <c r="D315" s="138" t="s">
        <v>312</v>
      </c>
      <c r="E315" s="139" t="s">
        <v>816</v>
      </c>
      <c r="F315" s="140" t="s">
        <v>817</v>
      </c>
      <c r="G315" s="141" t="s">
        <v>315</v>
      </c>
      <c r="H315" s="142">
        <v>58.244999999999997</v>
      </c>
      <c r="I315" s="143"/>
      <c r="J315" s="144">
        <f>ROUND(I315*H315,2)</f>
        <v>0</v>
      </c>
      <c r="K315" s="140" t="s">
        <v>316</v>
      </c>
      <c r="L315" s="33"/>
      <c r="M315" s="145" t="s">
        <v>1</v>
      </c>
      <c r="N315" s="146" t="s">
        <v>47</v>
      </c>
      <c r="P315" s="147">
        <f>O315*H315</f>
        <v>0</v>
      </c>
      <c r="Q315" s="147">
        <v>0</v>
      </c>
      <c r="R315" s="147">
        <f>Q315*H315</f>
        <v>0</v>
      </c>
      <c r="S315" s="147">
        <v>0</v>
      </c>
      <c r="T315" s="148">
        <f>S315*H315</f>
        <v>0</v>
      </c>
      <c r="AR315" s="149" t="s">
        <v>108</v>
      </c>
      <c r="AT315" s="149" t="s">
        <v>312</v>
      </c>
      <c r="AU315" s="149" t="s">
        <v>90</v>
      </c>
      <c r="AY315" s="17" t="s">
        <v>310</v>
      </c>
      <c r="BE315" s="150">
        <f>IF(N315="základní",J315,0)</f>
        <v>0</v>
      </c>
      <c r="BF315" s="150">
        <f>IF(N315="snížená",J315,0)</f>
        <v>0</v>
      </c>
      <c r="BG315" s="150">
        <f>IF(N315="zákl. přenesená",J315,0)</f>
        <v>0</v>
      </c>
      <c r="BH315" s="150">
        <f>IF(N315="sníž. přenesená",J315,0)</f>
        <v>0</v>
      </c>
      <c r="BI315" s="150">
        <f>IF(N315="nulová",J315,0)</f>
        <v>0</v>
      </c>
      <c r="BJ315" s="17" t="s">
        <v>86</v>
      </c>
      <c r="BK315" s="150">
        <f>ROUND(I315*H315,2)</f>
        <v>0</v>
      </c>
      <c r="BL315" s="17" t="s">
        <v>108</v>
      </c>
      <c r="BM315" s="149" t="s">
        <v>818</v>
      </c>
    </row>
    <row r="316" spans="2:65" s="1" customFormat="1" ht="16.5" customHeight="1">
      <c r="B316" s="33"/>
      <c r="C316" s="138" t="s">
        <v>607</v>
      </c>
      <c r="D316" s="138" t="s">
        <v>312</v>
      </c>
      <c r="E316" s="139" t="s">
        <v>819</v>
      </c>
      <c r="F316" s="140" t="s">
        <v>820</v>
      </c>
      <c r="G316" s="141" t="s">
        <v>361</v>
      </c>
      <c r="H316" s="142">
        <v>1.0920000000000001</v>
      </c>
      <c r="I316" s="143"/>
      <c r="J316" s="144">
        <f>ROUND(I316*H316,2)</f>
        <v>0</v>
      </c>
      <c r="K316" s="140" t="s">
        <v>316</v>
      </c>
      <c r="L316" s="33"/>
      <c r="M316" s="145" t="s">
        <v>1</v>
      </c>
      <c r="N316" s="146" t="s">
        <v>47</v>
      </c>
      <c r="P316" s="147">
        <f>O316*H316</f>
        <v>0</v>
      </c>
      <c r="Q316" s="147">
        <v>1.05291</v>
      </c>
      <c r="R316" s="147">
        <f>Q316*H316</f>
        <v>1.1497777200000001</v>
      </c>
      <c r="S316" s="147">
        <v>0</v>
      </c>
      <c r="T316" s="148">
        <f>S316*H316</f>
        <v>0</v>
      </c>
      <c r="AR316" s="149" t="s">
        <v>108</v>
      </c>
      <c r="AT316" s="149" t="s">
        <v>312</v>
      </c>
      <c r="AU316" s="149" t="s">
        <v>90</v>
      </c>
      <c r="AY316" s="17" t="s">
        <v>310</v>
      </c>
      <c r="BE316" s="150">
        <f>IF(N316="základní",J316,0)</f>
        <v>0</v>
      </c>
      <c r="BF316" s="150">
        <f>IF(N316="snížená",J316,0)</f>
        <v>0</v>
      </c>
      <c r="BG316" s="150">
        <f>IF(N316="zákl. přenesená",J316,0)</f>
        <v>0</v>
      </c>
      <c r="BH316" s="150">
        <f>IF(N316="sníž. přenesená",J316,0)</f>
        <v>0</v>
      </c>
      <c r="BI316" s="150">
        <f>IF(N316="nulová",J316,0)</f>
        <v>0</v>
      </c>
      <c r="BJ316" s="17" t="s">
        <v>86</v>
      </c>
      <c r="BK316" s="150">
        <f>ROUND(I316*H316,2)</f>
        <v>0</v>
      </c>
      <c r="BL316" s="17" t="s">
        <v>108</v>
      </c>
      <c r="BM316" s="149" t="s">
        <v>821</v>
      </c>
    </row>
    <row r="317" spans="2:65" s="14" customFormat="1" ht="11.25">
      <c r="B317" s="166"/>
      <c r="D317" s="152" t="s">
        <v>318</v>
      </c>
      <c r="E317" s="167" t="s">
        <v>1</v>
      </c>
      <c r="F317" s="168" t="s">
        <v>744</v>
      </c>
      <c r="H317" s="167" t="s">
        <v>1</v>
      </c>
      <c r="I317" s="169"/>
      <c r="L317" s="166"/>
      <c r="M317" s="170"/>
      <c r="T317" s="171"/>
      <c r="AT317" s="167" t="s">
        <v>318</v>
      </c>
      <c r="AU317" s="167" t="s">
        <v>90</v>
      </c>
      <c r="AV317" s="14" t="s">
        <v>86</v>
      </c>
      <c r="AW317" s="14" t="s">
        <v>38</v>
      </c>
      <c r="AX317" s="14" t="s">
        <v>82</v>
      </c>
      <c r="AY317" s="167" t="s">
        <v>310</v>
      </c>
    </row>
    <row r="318" spans="2:65" s="12" customFormat="1" ht="11.25">
      <c r="B318" s="151"/>
      <c r="D318" s="152" t="s">
        <v>318</v>
      </c>
      <c r="E318" s="153" t="s">
        <v>1</v>
      </c>
      <c r="F318" s="154" t="s">
        <v>822</v>
      </c>
      <c r="H318" s="155">
        <v>1.0920000000000001</v>
      </c>
      <c r="I318" s="156"/>
      <c r="L318" s="151"/>
      <c r="M318" s="157"/>
      <c r="T318" s="158"/>
      <c r="AT318" s="153" t="s">
        <v>318</v>
      </c>
      <c r="AU318" s="153" t="s">
        <v>90</v>
      </c>
      <c r="AV318" s="12" t="s">
        <v>90</v>
      </c>
      <c r="AW318" s="12" t="s">
        <v>38</v>
      </c>
      <c r="AX318" s="12" t="s">
        <v>82</v>
      </c>
      <c r="AY318" s="153" t="s">
        <v>310</v>
      </c>
    </row>
    <row r="319" spans="2:65" s="14" customFormat="1" ht="11.25">
      <c r="B319" s="166"/>
      <c r="D319" s="152" t="s">
        <v>318</v>
      </c>
      <c r="E319" s="167" t="s">
        <v>1</v>
      </c>
      <c r="F319" s="168" t="s">
        <v>823</v>
      </c>
      <c r="H319" s="167" t="s">
        <v>1</v>
      </c>
      <c r="I319" s="169"/>
      <c r="L319" s="166"/>
      <c r="M319" s="170"/>
      <c r="T319" s="171"/>
      <c r="AT319" s="167" t="s">
        <v>318</v>
      </c>
      <c r="AU319" s="167" t="s">
        <v>90</v>
      </c>
      <c r="AV319" s="14" t="s">
        <v>86</v>
      </c>
      <c r="AW319" s="14" t="s">
        <v>38</v>
      </c>
      <c r="AX319" s="14" t="s">
        <v>82</v>
      </c>
      <c r="AY319" s="167" t="s">
        <v>310</v>
      </c>
    </row>
    <row r="320" spans="2:65" s="13" customFormat="1" ht="11.25">
      <c r="B320" s="159"/>
      <c r="D320" s="152" t="s">
        <v>318</v>
      </c>
      <c r="E320" s="160" t="s">
        <v>1</v>
      </c>
      <c r="F320" s="161" t="s">
        <v>320</v>
      </c>
      <c r="H320" s="162">
        <v>1.0920000000000001</v>
      </c>
      <c r="I320" s="163"/>
      <c r="L320" s="159"/>
      <c r="M320" s="164"/>
      <c r="T320" s="165"/>
      <c r="AT320" s="160" t="s">
        <v>318</v>
      </c>
      <c r="AU320" s="160" t="s">
        <v>90</v>
      </c>
      <c r="AV320" s="13" t="s">
        <v>108</v>
      </c>
      <c r="AW320" s="13" t="s">
        <v>38</v>
      </c>
      <c r="AX320" s="13" t="s">
        <v>86</v>
      </c>
      <c r="AY320" s="160" t="s">
        <v>310</v>
      </c>
    </row>
    <row r="321" spans="2:65" s="1" customFormat="1" ht="16.5" customHeight="1">
      <c r="B321" s="33"/>
      <c r="C321" s="138" t="s">
        <v>824</v>
      </c>
      <c r="D321" s="138" t="s">
        <v>312</v>
      </c>
      <c r="E321" s="139" t="s">
        <v>825</v>
      </c>
      <c r="F321" s="140" t="s">
        <v>826</v>
      </c>
      <c r="G321" s="141" t="s">
        <v>315</v>
      </c>
      <c r="H321" s="142">
        <v>307.56</v>
      </c>
      <c r="I321" s="143"/>
      <c r="J321" s="144">
        <f>ROUND(I321*H321,2)</f>
        <v>0</v>
      </c>
      <c r="K321" s="140" t="s">
        <v>316</v>
      </c>
      <c r="L321" s="33"/>
      <c r="M321" s="145" t="s">
        <v>1</v>
      </c>
      <c r="N321" s="146" t="s">
        <v>47</v>
      </c>
      <c r="P321" s="147">
        <f>O321*H321</f>
        <v>0</v>
      </c>
      <c r="Q321" s="147">
        <v>0.22797999999999999</v>
      </c>
      <c r="R321" s="147">
        <f>Q321*H321</f>
        <v>70.117528800000002</v>
      </c>
      <c r="S321" s="147">
        <v>0</v>
      </c>
      <c r="T321" s="148">
        <f>S321*H321</f>
        <v>0</v>
      </c>
      <c r="AR321" s="149" t="s">
        <v>108</v>
      </c>
      <c r="AT321" s="149" t="s">
        <v>312</v>
      </c>
      <c r="AU321" s="149" t="s">
        <v>90</v>
      </c>
      <c r="AY321" s="17" t="s">
        <v>310</v>
      </c>
      <c r="BE321" s="150">
        <f>IF(N321="základní",J321,0)</f>
        <v>0</v>
      </c>
      <c r="BF321" s="150">
        <f>IF(N321="snížená",J321,0)</f>
        <v>0</v>
      </c>
      <c r="BG321" s="150">
        <f>IF(N321="zákl. přenesená",J321,0)</f>
        <v>0</v>
      </c>
      <c r="BH321" s="150">
        <f>IF(N321="sníž. přenesená",J321,0)</f>
        <v>0</v>
      </c>
      <c r="BI321" s="150">
        <f>IF(N321="nulová",J321,0)</f>
        <v>0</v>
      </c>
      <c r="BJ321" s="17" t="s">
        <v>86</v>
      </c>
      <c r="BK321" s="150">
        <f>ROUND(I321*H321,2)</f>
        <v>0</v>
      </c>
      <c r="BL321" s="17" t="s">
        <v>108</v>
      </c>
      <c r="BM321" s="149" t="s">
        <v>827</v>
      </c>
    </row>
    <row r="322" spans="2:65" s="14" customFormat="1" ht="11.25">
      <c r="B322" s="166"/>
      <c r="D322" s="152" t="s">
        <v>318</v>
      </c>
      <c r="E322" s="167" t="s">
        <v>1</v>
      </c>
      <c r="F322" s="168" t="s">
        <v>660</v>
      </c>
      <c r="H322" s="167" t="s">
        <v>1</v>
      </c>
      <c r="I322" s="169"/>
      <c r="L322" s="166"/>
      <c r="M322" s="170"/>
      <c r="T322" s="171"/>
      <c r="AT322" s="167" t="s">
        <v>318</v>
      </c>
      <c r="AU322" s="167" t="s">
        <v>90</v>
      </c>
      <c r="AV322" s="14" t="s">
        <v>86</v>
      </c>
      <c r="AW322" s="14" t="s">
        <v>38</v>
      </c>
      <c r="AX322" s="14" t="s">
        <v>82</v>
      </c>
      <c r="AY322" s="167" t="s">
        <v>310</v>
      </c>
    </row>
    <row r="323" spans="2:65" s="12" customFormat="1" ht="11.25">
      <c r="B323" s="151"/>
      <c r="D323" s="152" t="s">
        <v>318</v>
      </c>
      <c r="E323" s="153" t="s">
        <v>1</v>
      </c>
      <c r="F323" s="154" t="s">
        <v>693</v>
      </c>
      <c r="H323" s="155">
        <v>307.56</v>
      </c>
      <c r="I323" s="156"/>
      <c r="L323" s="151"/>
      <c r="M323" s="157"/>
      <c r="T323" s="158"/>
      <c r="AT323" s="153" t="s">
        <v>318</v>
      </c>
      <c r="AU323" s="153" t="s">
        <v>90</v>
      </c>
      <c r="AV323" s="12" t="s">
        <v>90</v>
      </c>
      <c r="AW323" s="12" t="s">
        <v>38</v>
      </c>
      <c r="AX323" s="12" t="s">
        <v>82</v>
      </c>
      <c r="AY323" s="153" t="s">
        <v>310</v>
      </c>
    </row>
    <row r="324" spans="2:65" s="13" customFormat="1" ht="11.25">
      <c r="B324" s="159"/>
      <c r="D324" s="152" t="s">
        <v>318</v>
      </c>
      <c r="E324" s="160" t="s">
        <v>1</v>
      </c>
      <c r="F324" s="161" t="s">
        <v>320</v>
      </c>
      <c r="H324" s="162">
        <v>307.56</v>
      </c>
      <c r="I324" s="163"/>
      <c r="L324" s="159"/>
      <c r="M324" s="164"/>
      <c r="T324" s="165"/>
      <c r="AT324" s="160" t="s">
        <v>318</v>
      </c>
      <c r="AU324" s="160" t="s">
        <v>90</v>
      </c>
      <c r="AV324" s="13" t="s">
        <v>108</v>
      </c>
      <c r="AW324" s="13" t="s">
        <v>38</v>
      </c>
      <c r="AX324" s="13" t="s">
        <v>86</v>
      </c>
      <c r="AY324" s="160" t="s">
        <v>310</v>
      </c>
    </row>
    <row r="325" spans="2:65" s="1" customFormat="1" ht="16.5" customHeight="1">
      <c r="B325" s="33"/>
      <c r="C325" s="138" t="s">
        <v>828</v>
      </c>
      <c r="D325" s="138" t="s">
        <v>312</v>
      </c>
      <c r="E325" s="139" t="s">
        <v>829</v>
      </c>
      <c r="F325" s="140" t="s">
        <v>830</v>
      </c>
      <c r="G325" s="141" t="s">
        <v>338</v>
      </c>
      <c r="H325" s="142">
        <v>11.16</v>
      </c>
      <c r="I325" s="143"/>
      <c r="J325" s="144">
        <f>ROUND(I325*H325,2)</f>
        <v>0</v>
      </c>
      <c r="K325" s="140" t="s">
        <v>316</v>
      </c>
      <c r="L325" s="33"/>
      <c r="M325" s="145" t="s">
        <v>1</v>
      </c>
      <c r="N325" s="146" t="s">
        <v>47</v>
      </c>
      <c r="P325" s="147">
        <f>O325*H325</f>
        <v>0</v>
      </c>
      <c r="Q325" s="147">
        <v>2.3010199999999998</v>
      </c>
      <c r="R325" s="147">
        <f>Q325*H325</f>
        <v>25.6793832</v>
      </c>
      <c r="S325" s="147">
        <v>0</v>
      </c>
      <c r="T325" s="148">
        <f>S325*H325</f>
        <v>0</v>
      </c>
      <c r="AR325" s="149" t="s">
        <v>108</v>
      </c>
      <c r="AT325" s="149" t="s">
        <v>312</v>
      </c>
      <c r="AU325" s="149" t="s">
        <v>90</v>
      </c>
      <c r="AY325" s="17" t="s">
        <v>310</v>
      </c>
      <c r="BE325" s="150">
        <f>IF(N325="základní",J325,0)</f>
        <v>0</v>
      </c>
      <c r="BF325" s="150">
        <f>IF(N325="snížená",J325,0)</f>
        <v>0</v>
      </c>
      <c r="BG325" s="150">
        <f>IF(N325="zákl. přenesená",J325,0)</f>
        <v>0</v>
      </c>
      <c r="BH325" s="150">
        <f>IF(N325="sníž. přenesená",J325,0)</f>
        <v>0</v>
      </c>
      <c r="BI325" s="150">
        <f>IF(N325="nulová",J325,0)</f>
        <v>0</v>
      </c>
      <c r="BJ325" s="17" t="s">
        <v>86</v>
      </c>
      <c r="BK325" s="150">
        <f>ROUND(I325*H325,2)</f>
        <v>0</v>
      </c>
      <c r="BL325" s="17" t="s">
        <v>108</v>
      </c>
      <c r="BM325" s="149" t="s">
        <v>831</v>
      </c>
    </row>
    <row r="326" spans="2:65" s="14" customFormat="1" ht="11.25">
      <c r="B326" s="166"/>
      <c r="D326" s="152" t="s">
        <v>318</v>
      </c>
      <c r="E326" s="167" t="s">
        <v>1</v>
      </c>
      <c r="F326" s="168" t="s">
        <v>690</v>
      </c>
      <c r="H326" s="167" t="s">
        <v>1</v>
      </c>
      <c r="I326" s="169"/>
      <c r="L326" s="166"/>
      <c r="M326" s="170"/>
      <c r="T326" s="171"/>
      <c r="AT326" s="167" t="s">
        <v>318</v>
      </c>
      <c r="AU326" s="167" t="s">
        <v>90</v>
      </c>
      <c r="AV326" s="14" t="s">
        <v>86</v>
      </c>
      <c r="AW326" s="14" t="s">
        <v>38</v>
      </c>
      <c r="AX326" s="14" t="s">
        <v>82</v>
      </c>
      <c r="AY326" s="167" t="s">
        <v>310</v>
      </c>
    </row>
    <row r="327" spans="2:65" s="12" customFormat="1" ht="11.25">
      <c r="B327" s="151"/>
      <c r="D327" s="152" t="s">
        <v>318</v>
      </c>
      <c r="E327" s="153" t="s">
        <v>1</v>
      </c>
      <c r="F327" s="154" t="s">
        <v>832</v>
      </c>
      <c r="H327" s="155">
        <v>11.16</v>
      </c>
      <c r="I327" s="156"/>
      <c r="L327" s="151"/>
      <c r="M327" s="157"/>
      <c r="T327" s="158"/>
      <c r="AT327" s="153" t="s">
        <v>318</v>
      </c>
      <c r="AU327" s="153" t="s">
        <v>90</v>
      </c>
      <c r="AV327" s="12" t="s">
        <v>90</v>
      </c>
      <c r="AW327" s="12" t="s">
        <v>38</v>
      </c>
      <c r="AX327" s="12" t="s">
        <v>82</v>
      </c>
      <c r="AY327" s="153" t="s">
        <v>310</v>
      </c>
    </row>
    <row r="328" spans="2:65" s="13" customFormat="1" ht="11.25">
      <c r="B328" s="159"/>
      <c r="D328" s="152" t="s">
        <v>318</v>
      </c>
      <c r="E328" s="160" t="s">
        <v>1</v>
      </c>
      <c r="F328" s="161" t="s">
        <v>320</v>
      </c>
      <c r="H328" s="162">
        <v>11.16</v>
      </c>
      <c r="I328" s="163"/>
      <c r="L328" s="159"/>
      <c r="M328" s="164"/>
      <c r="T328" s="165"/>
      <c r="AT328" s="160" t="s">
        <v>318</v>
      </c>
      <c r="AU328" s="160" t="s">
        <v>90</v>
      </c>
      <c r="AV328" s="13" t="s">
        <v>108</v>
      </c>
      <c r="AW328" s="13" t="s">
        <v>38</v>
      </c>
      <c r="AX328" s="13" t="s">
        <v>86</v>
      </c>
      <c r="AY328" s="160" t="s">
        <v>310</v>
      </c>
    </row>
    <row r="329" spans="2:65" s="1" customFormat="1" ht="16.5" customHeight="1">
      <c r="B329" s="33"/>
      <c r="C329" s="138" t="s">
        <v>833</v>
      </c>
      <c r="D329" s="138" t="s">
        <v>312</v>
      </c>
      <c r="E329" s="139" t="s">
        <v>834</v>
      </c>
      <c r="F329" s="140" t="s">
        <v>835</v>
      </c>
      <c r="G329" s="141" t="s">
        <v>338</v>
      </c>
      <c r="H329" s="142">
        <v>21</v>
      </c>
      <c r="I329" s="143"/>
      <c r="J329" s="144">
        <f>ROUND(I329*H329,2)</f>
        <v>0</v>
      </c>
      <c r="K329" s="140" t="s">
        <v>316</v>
      </c>
      <c r="L329" s="33"/>
      <c r="M329" s="145" t="s">
        <v>1</v>
      </c>
      <c r="N329" s="146" t="s">
        <v>47</v>
      </c>
      <c r="P329" s="147">
        <f>O329*H329</f>
        <v>0</v>
      </c>
      <c r="Q329" s="147">
        <v>2.3010199999999998</v>
      </c>
      <c r="R329" s="147">
        <f>Q329*H329</f>
        <v>48.321419999999996</v>
      </c>
      <c r="S329" s="147">
        <v>0</v>
      </c>
      <c r="T329" s="148">
        <f>S329*H329</f>
        <v>0</v>
      </c>
      <c r="AR329" s="149" t="s">
        <v>108</v>
      </c>
      <c r="AT329" s="149" t="s">
        <v>312</v>
      </c>
      <c r="AU329" s="149" t="s">
        <v>90</v>
      </c>
      <c r="AY329" s="17" t="s">
        <v>310</v>
      </c>
      <c r="BE329" s="150">
        <f>IF(N329="základní",J329,0)</f>
        <v>0</v>
      </c>
      <c r="BF329" s="150">
        <f>IF(N329="snížená",J329,0)</f>
        <v>0</v>
      </c>
      <c r="BG329" s="150">
        <f>IF(N329="zákl. přenesená",J329,0)</f>
        <v>0</v>
      </c>
      <c r="BH329" s="150">
        <f>IF(N329="sníž. přenesená",J329,0)</f>
        <v>0</v>
      </c>
      <c r="BI329" s="150">
        <f>IF(N329="nulová",J329,0)</f>
        <v>0</v>
      </c>
      <c r="BJ329" s="17" t="s">
        <v>86</v>
      </c>
      <c r="BK329" s="150">
        <f>ROUND(I329*H329,2)</f>
        <v>0</v>
      </c>
      <c r="BL329" s="17" t="s">
        <v>108</v>
      </c>
      <c r="BM329" s="149" t="s">
        <v>836</v>
      </c>
    </row>
    <row r="330" spans="2:65" s="12" customFormat="1" ht="11.25">
      <c r="B330" s="151"/>
      <c r="D330" s="152" t="s">
        <v>318</v>
      </c>
      <c r="E330" s="153" t="s">
        <v>1</v>
      </c>
      <c r="F330" s="154" t="s">
        <v>837</v>
      </c>
      <c r="H330" s="155">
        <v>21</v>
      </c>
      <c r="I330" s="156"/>
      <c r="L330" s="151"/>
      <c r="M330" s="157"/>
      <c r="T330" s="158"/>
      <c r="AT330" s="153" t="s">
        <v>318</v>
      </c>
      <c r="AU330" s="153" t="s">
        <v>90</v>
      </c>
      <c r="AV330" s="12" t="s">
        <v>90</v>
      </c>
      <c r="AW330" s="12" t="s">
        <v>38</v>
      </c>
      <c r="AX330" s="12" t="s">
        <v>82</v>
      </c>
      <c r="AY330" s="153" t="s">
        <v>310</v>
      </c>
    </row>
    <row r="331" spans="2:65" s="13" customFormat="1" ht="11.25">
      <c r="B331" s="159"/>
      <c r="D331" s="152" t="s">
        <v>318</v>
      </c>
      <c r="E331" s="160" t="s">
        <v>1</v>
      </c>
      <c r="F331" s="161" t="s">
        <v>320</v>
      </c>
      <c r="H331" s="162">
        <v>21</v>
      </c>
      <c r="I331" s="163"/>
      <c r="L331" s="159"/>
      <c r="M331" s="164"/>
      <c r="T331" s="165"/>
      <c r="AT331" s="160" t="s">
        <v>318</v>
      </c>
      <c r="AU331" s="160" t="s">
        <v>90</v>
      </c>
      <c r="AV331" s="13" t="s">
        <v>108</v>
      </c>
      <c r="AW331" s="13" t="s">
        <v>38</v>
      </c>
      <c r="AX331" s="13" t="s">
        <v>86</v>
      </c>
      <c r="AY331" s="160" t="s">
        <v>310</v>
      </c>
    </row>
    <row r="332" spans="2:65" s="11" customFormat="1" ht="22.9" customHeight="1">
      <c r="B332" s="126"/>
      <c r="D332" s="127" t="s">
        <v>81</v>
      </c>
      <c r="E332" s="136" t="s">
        <v>137</v>
      </c>
      <c r="F332" s="136" t="s">
        <v>838</v>
      </c>
      <c r="I332" s="129"/>
      <c r="J332" s="137">
        <f>BK332</f>
        <v>0</v>
      </c>
      <c r="L332" s="126"/>
      <c r="M332" s="131"/>
      <c r="P332" s="132">
        <f>SUM(P333:P631)</f>
        <v>0</v>
      </c>
      <c r="R332" s="132">
        <f>SUM(R333:R631)</f>
        <v>668.11454423999987</v>
      </c>
      <c r="T332" s="133">
        <f>SUM(T333:T631)</f>
        <v>3.9680000000000004</v>
      </c>
      <c r="AR332" s="127" t="s">
        <v>86</v>
      </c>
      <c r="AT332" s="134" t="s">
        <v>81</v>
      </c>
      <c r="AU332" s="134" t="s">
        <v>86</v>
      </c>
      <c r="AY332" s="127" t="s">
        <v>310</v>
      </c>
      <c r="BK332" s="135">
        <f>SUM(BK333:BK631)</f>
        <v>0</v>
      </c>
    </row>
    <row r="333" spans="2:65" s="1" customFormat="1" ht="16.5" customHeight="1">
      <c r="B333" s="33"/>
      <c r="C333" s="138" t="s">
        <v>839</v>
      </c>
      <c r="D333" s="138" t="s">
        <v>312</v>
      </c>
      <c r="E333" s="139" t="s">
        <v>840</v>
      </c>
      <c r="F333" s="140" t="s">
        <v>841</v>
      </c>
      <c r="G333" s="141" t="s">
        <v>315</v>
      </c>
      <c r="H333" s="142">
        <v>638.09100000000001</v>
      </c>
      <c r="I333" s="143"/>
      <c r="J333" s="144">
        <f>ROUND(I333*H333,2)</f>
        <v>0</v>
      </c>
      <c r="K333" s="140" t="s">
        <v>316</v>
      </c>
      <c r="L333" s="33"/>
      <c r="M333" s="145" t="s">
        <v>1</v>
      </c>
      <c r="N333" s="146" t="s">
        <v>47</v>
      </c>
      <c r="P333" s="147">
        <f>O333*H333</f>
        <v>0</v>
      </c>
      <c r="Q333" s="147">
        <v>6.4999999999999997E-3</v>
      </c>
      <c r="R333" s="147">
        <f>Q333*H333</f>
        <v>4.1475914999999999</v>
      </c>
      <c r="S333" s="147">
        <v>0</v>
      </c>
      <c r="T333" s="148">
        <f>S333*H333</f>
        <v>0</v>
      </c>
      <c r="AR333" s="149" t="s">
        <v>108</v>
      </c>
      <c r="AT333" s="149" t="s">
        <v>312</v>
      </c>
      <c r="AU333" s="149" t="s">
        <v>90</v>
      </c>
      <c r="AY333" s="17" t="s">
        <v>310</v>
      </c>
      <c r="BE333" s="150">
        <f>IF(N333="základní",J333,0)</f>
        <v>0</v>
      </c>
      <c r="BF333" s="150">
        <f>IF(N333="snížená",J333,0)</f>
        <v>0</v>
      </c>
      <c r="BG333" s="150">
        <f>IF(N333="zákl. přenesená",J333,0)</f>
        <v>0</v>
      </c>
      <c r="BH333" s="150">
        <f>IF(N333="sníž. přenesená",J333,0)</f>
        <v>0</v>
      </c>
      <c r="BI333" s="150">
        <f>IF(N333="nulová",J333,0)</f>
        <v>0</v>
      </c>
      <c r="BJ333" s="17" t="s">
        <v>86</v>
      </c>
      <c r="BK333" s="150">
        <f>ROUND(I333*H333,2)</f>
        <v>0</v>
      </c>
      <c r="BL333" s="17" t="s">
        <v>108</v>
      </c>
      <c r="BM333" s="149" t="s">
        <v>842</v>
      </c>
    </row>
    <row r="334" spans="2:65" s="14" customFormat="1" ht="11.25">
      <c r="B334" s="166"/>
      <c r="D334" s="152" t="s">
        <v>318</v>
      </c>
      <c r="E334" s="167" t="s">
        <v>1</v>
      </c>
      <c r="F334" s="168" t="s">
        <v>843</v>
      </c>
      <c r="H334" s="167" t="s">
        <v>1</v>
      </c>
      <c r="I334" s="169"/>
      <c r="L334" s="166"/>
      <c r="M334" s="170"/>
      <c r="T334" s="171"/>
      <c r="AT334" s="167" t="s">
        <v>318</v>
      </c>
      <c r="AU334" s="167" t="s">
        <v>90</v>
      </c>
      <c r="AV334" s="14" t="s">
        <v>86</v>
      </c>
      <c r="AW334" s="14" t="s">
        <v>38</v>
      </c>
      <c r="AX334" s="14" t="s">
        <v>82</v>
      </c>
      <c r="AY334" s="167" t="s">
        <v>310</v>
      </c>
    </row>
    <row r="335" spans="2:65" s="12" customFormat="1" ht="11.25">
      <c r="B335" s="151"/>
      <c r="D335" s="152" t="s">
        <v>318</v>
      </c>
      <c r="E335" s="153" t="s">
        <v>1</v>
      </c>
      <c r="F335" s="154" t="s">
        <v>844</v>
      </c>
      <c r="H335" s="155">
        <v>638.09100000000001</v>
      </c>
      <c r="I335" s="156"/>
      <c r="L335" s="151"/>
      <c r="M335" s="157"/>
      <c r="T335" s="158"/>
      <c r="AT335" s="153" t="s">
        <v>318</v>
      </c>
      <c r="AU335" s="153" t="s">
        <v>90</v>
      </c>
      <c r="AV335" s="12" t="s">
        <v>90</v>
      </c>
      <c r="AW335" s="12" t="s">
        <v>38</v>
      </c>
      <c r="AX335" s="12" t="s">
        <v>82</v>
      </c>
      <c r="AY335" s="153" t="s">
        <v>310</v>
      </c>
    </row>
    <row r="336" spans="2:65" s="13" customFormat="1" ht="11.25">
      <c r="B336" s="159"/>
      <c r="D336" s="152" t="s">
        <v>318</v>
      </c>
      <c r="E336" s="160" t="s">
        <v>1</v>
      </c>
      <c r="F336" s="161" t="s">
        <v>320</v>
      </c>
      <c r="H336" s="162">
        <v>638.09100000000001</v>
      </c>
      <c r="I336" s="163"/>
      <c r="L336" s="159"/>
      <c r="M336" s="164"/>
      <c r="T336" s="165"/>
      <c r="AT336" s="160" t="s">
        <v>318</v>
      </c>
      <c r="AU336" s="160" t="s">
        <v>90</v>
      </c>
      <c r="AV336" s="13" t="s">
        <v>108</v>
      </c>
      <c r="AW336" s="13" t="s">
        <v>38</v>
      </c>
      <c r="AX336" s="13" t="s">
        <v>86</v>
      </c>
      <c r="AY336" s="160" t="s">
        <v>310</v>
      </c>
    </row>
    <row r="337" spans="2:65" s="1" customFormat="1" ht="16.5" customHeight="1">
      <c r="B337" s="33"/>
      <c r="C337" s="138" t="s">
        <v>845</v>
      </c>
      <c r="D337" s="138" t="s">
        <v>312</v>
      </c>
      <c r="E337" s="139" t="s">
        <v>846</v>
      </c>
      <c r="F337" s="140" t="s">
        <v>847</v>
      </c>
      <c r="G337" s="141" t="s">
        <v>315</v>
      </c>
      <c r="H337" s="142">
        <v>105.11</v>
      </c>
      <c r="I337" s="143"/>
      <c r="J337" s="144">
        <f>ROUND(I337*H337,2)</f>
        <v>0</v>
      </c>
      <c r="K337" s="140" t="s">
        <v>316</v>
      </c>
      <c r="L337" s="33"/>
      <c r="M337" s="145" t="s">
        <v>1</v>
      </c>
      <c r="N337" s="146" t="s">
        <v>47</v>
      </c>
      <c r="P337" s="147">
        <f>O337*H337</f>
        <v>0</v>
      </c>
      <c r="Q337" s="147">
        <v>7.3499999999999998E-3</v>
      </c>
      <c r="R337" s="147">
        <f>Q337*H337</f>
        <v>0.77255849999999993</v>
      </c>
      <c r="S337" s="147">
        <v>0</v>
      </c>
      <c r="T337" s="148">
        <f>S337*H337</f>
        <v>0</v>
      </c>
      <c r="AR337" s="149" t="s">
        <v>108</v>
      </c>
      <c r="AT337" s="149" t="s">
        <v>312</v>
      </c>
      <c r="AU337" s="149" t="s">
        <v>90</v>
      </c>
      <c r="AY337" s="17" t="s">
        <v>310</v>
      </c>
      <c r="BE337" s="150">
        <f>IF(N337="základní",J337,0)</f>
        <v>0</v>
      </c>
      <c r="BF337" s="150">
        <f>IF(N337="snížená",J337,0)</f>
        <v>0</v>
      </c>
      <c r="BG337" s="150">
        <f>IF(N337="zákl. přenesená",J337,0)</f>
        <v>0</v>
      </c>
      <c r="BH337" s="150">
        <f>IF(N337="sníž. přenesená",J337,0)</f>
        <v>0</v>
      </c>
      <c r="BI337" s="150">
        <f>IF(N337="nulová",J337,0)</f>
        <v>0</v>
      </c>
      <c r="BJ337" s="17" t="s">
        <v>86</v>
      </c>
      <c r="BK337" s="150">
        <f>ROUND(I337*H337,2)</f>
        <v>0</v>
      </c>
      <c r="BL337" s="17" t="s">
        <v>108</v>
      </c>
      <c r="BM337" s="149" t="s">
        <v>848</v>
      </c>
    </row>
    <row r="338" spans="2:65" s="14" customFormat="1" ht="11.25">
      <c r="B338" s="166"/>
      <c r="D338" s="152" t="s">
        <v>318</v>
      </c>
      <c r="E338" s="167" t="s">
        <v>1</v>
      </c>
      <c r="F338" s="168" t="s">
        <v>843</v>
      </c>
      <c r="H338" s="167" t="s">
        <v>1</v>
      </c>
      <c r="I338" s="169"/>
      <c r="L338" s="166"/>
      <c r="M338" s="170"/>
      <c r="T338" s="171"/>
      <c r="AT338" s="167" t="s">
        <v>318</v>
      </c>
      <c r="AU338" s="167" t="s">
        <v>90</v>
      </c>
      <c r="AV338" s="14" t="s">
        <v>86</v>
      </c>
      <c r="AW338" s="14" t="s">
        <v>38</v>
      </c>
      <c r="AX338" s="14" t="s">
        <v>82</v>
      </c>
      <c r="AY338" s="167" t="s">
        <v>310</v>
      </c>
    </row>
    <row r="339" spans="2:65" s="12" customFormat="1" ht="11.25">
      <c r="B339" s="151"/>
      <c r="D339" s="152" t="s">
        <v>318</v>
      </c>
      <c r="E339" s="153" t="s">
        <v>1</v>
      </c>
      <c r="F339" s="154" t="s">
        <v>849</v>
      </c>
      <c r="H339" s="155">
        <v>105.11</v>
      </c>
      <c r="I339" s="156"/>
      <c r="L339" s="151"/>
      <c r="M339" s="157"/>
      <c r="T339" s="158"/>
      <c r="AT339" s="153" t="s">
        <v>318</v>
      </c>
      <c r="AU339" s="153" t="s">
        <v>90</v>
      </c>
      <c r="AV339" s="12" t="s">
        <v>90</v>
      </c>
      <c r="AW339" s="12" t="s">
        <v>38</v>
      </c>
      <c r="AX339" s="12" t="s">
        <v>82</v>
      </c>
      <c r="AY339" s="153" t="s">
        <v>310</v>
      </c>
    </row>
    <row r="340" spans="2:65" s="13" customFormat="1" ht="11.25">
      <c r="B340" s="159"/>
      <c r="D340" s="152" t="s">
        <v>318</v>
      </c>
      <c r="E340" s="160" t="s">
        <v>1</v>
      </c>
      <c r="F340" s="161" t="s">
        <v>320</v>
      </c>
      <c r="H340" s="162">
        <v>105.11</v>
      </c>
      <c r="I340" s="163"/>
      <c r="L340" s="159"/>
      <c r="M340" s="164"/>
      <c r="T340" s="165"/>
      <c r="AT340" s="160" t="s">
        <v>318</v>
      </c>
      <c r="AU340" s="160" t="s">
        <v>90</v>
      </c>
      <c r="AV340" s="13" t="s">
        <v>108</v>
      </c>
      <c r="AW340" s="13" t="s">
        <v>38</v>
      </c>
      <c r="AX340" s="13" t="s">
        <v>86</v>
      </c>
      <c r="AY340" s="160" t="s">
        <v>310</v>
      </c>
    </row>
    <row r="341" spans="2:65" s="1" customFormat="1" ht="16.5" customHeight="1">
      <c r="B341" s="33"/>
      <c r="C341" s="138" t="s">
        <v>850</v>
      </c>
      <c r="D341" s="138" t="s">
        <v>312</v>
      </c>
      <c r="E341" s="139" t="s">
        <v>851</v>
      </c>
      <c r="F341" s="140" t="s">
        <v>852</v>
      </c>
      <c r="G341" s="141" t="s">
        <v>315</v>
      </c>
      <c r="H341" s="142">
        <v>229.233</v>
      </c>
      <c r="I341" s="143"/>
      <c r="J341" s="144">
        <f>ROUND(I341*H341,2)</f>
        <v>0</v>
      </c>
      <c r="K341" s="140" t="s">
        <v>316</v>
      </c>
      <c r="L341" s="33"/>
      <c r="M341" s="145" t="s">
        <v>1</v>
      </c>
      <c r="N341" s="146" t="s">
        <v>47</v>
      </c>
      <c r="P341" s="147">
        <f>O341*H341</f>
        <v>0</v>
      </c>
      <c r="Q341" s="147">
        <v>2.5999999999999998E-4</v>
      </c>
      <c r="R341" s="147">
        <f>Q341*H341</f>
        <v>5.9600579999999993E-2</v>
      </c>
      <c r="S341" s="147">
        <v>0</v>
      </c>
      <c r="T341" s="148">
        <f>S341*H341</f>
        <v>0</v>
      </c>
      <c r="AR341" s="149" t="s">
        <v>108</v>
      </c>
      <c r="AT341" s="149" t="s">
        <v>312</v>
      </c>
      <c r="AU341" s="149" t="s">
        <v>90</v>
      </c>
      <c r="AY341" s="17" t="s">
        <v>310</v>
      </c>
      <c r="BE341" s="150">
        <f>IF(N341="základní",J341,0)</f>
        <v>0</v>
      </c>
      <c r="BF341" s="150">
        <f>IF(N341="snížená",J341,0)</f>
        <v>0</v>
      </c>
      <c r="BG341" s="150">
        <f>IF(N341="zákl. přenesená",J341,0)</f>
        <v>0</v>
      </c>
      <c r="BH341" s="150">
        <f>IF(N341="sníž. přenesená",J341,0)</f>
        <v>0</v>
      </c>
      <c r="BI341" s="150">
        <f>IF(N341="nulová",J341,0)</f>
        <v>0</v>
      </c>
      <c r="BJ341" s="17" t="s">
        <v>86</v>
      </c>
      <c r="BK341" s="150">
        <f>ROUND(I341*H341,2)</f>
        <v>0</v>
      </c>
      <c r="BL341" s="17" t="s">
        <v>108</v>
      </c>
      <c r="BM341" s="149" t="s">
        <v>853</v>
      </c>
    </row>
    <row r="342" spans="2:65" s="14" customFormat="1" ht="11.25">
      <c r="B342" s="166"/>
      <c r="D342" s="152" t="s">
        <v>318</v>
      </c>
      <c r="E342" s="167" t="s">
        <v>1</v>
      </c>
      <c r="F342" s="168" t="s">
        <v>843</v>
      </c>
      <c r="H342" s="167" t="s">
        <v>1</v>
      </c>
      <c r="I342" s="169"/>
      <c r="L342" s="166"/>
      <c r="M342" s="170"/>
      <c r="T342" s="171"/>
      <c r="AT342" s="167" t="s">
        <v>318</v>
      </c>
      <c r="AU342" s="167" t="s">
        <v>90</v>
      </c>
      <c r="AV342" s="14" t="s">
        <v>86</v>
      </c>
      <c r="AW342" s="14" t="s">
        <v>38</v>
      </c>
      <c r="AX342" s="14" t="s">
        <v>82</v>
      </c>
      <c r="AY342" s="167" t="s">
        <v>310</v>
      </c>
    </row>
    <row r="343" spans="2:65" s="12" customFormat="1" ht="11.25">
      <c r="B343" s="151"/>
      <c r="D343" s="152" t="s">
        <v>318</v>
      </c>
      <c r="E343" s="153" t="s">
        <v>1</v>
      </c>
      <c r="F343" s="154" t="s">
        <v>849</v>
      </c>
      <c r="H343" s="155">
        <v>105.11</v>
      </c>
      <c r="I343" s="156"/>
      <c r="L343" s="151"/>
      <c r="M343" s="157"/>
      <c r="T343" s="158"/>
      <c r="AT343" s="153" t="s">
        <v>318</v>
      </c>
      <c r="AU343" s="153" t="s">
        <v>90</v>
      </c>
      <c r="AV343" s="12" t="s">
        <v>90</v>
      </c>
      <c r="AW343" s="12" t="s">
        <v>38</v>
      </c>
      <c r="AX343" s="12" t="s">
        <v>82</v>
      </c>
      <c r="AY343" s="153" t="s">
        <v>310</v>
      </c>
    </row>
    <row r="344" spans="2:65" s="15" customFormat="1" ht="11.25">
      <c r="B344" s="192"/>
      <c r="D344" s="152" t="s">
        <v>318</v>
      </c>
      <c r="E344" s="193" t="s">
        <v>1</v>
      </c>
      <c r="F344" s="194" t="s">
        <v>664</v>
      </c>
      <c r="H344" s="195">
        <v>105.11</v>
      </c>
      <c r="I344" s="196"/>
      <c r="L344" s="192"/>
      <c r="M344" s="197"/>
      <c r="T344" s="198"/>
      <c r="AT344" s="193" t="s">
        <v>318</v>
      </c>
      <c r="AU344" s="193" t="s">
        <v>90</v>
      </c>
      <c r="AV344" s="15" t="s">
        <v>98</v>
      </c>
      <c r="AW344" s="15" t="s">
        <v>38</v>
      </c>
      <c r="AX344" s="15" t="s">
        <v>82</v>
      </c>
      <c r="AY344" s="193" t="s">
        <v>310</v>
      </c>
    </row>
    <row r="345" spans="2:65" s="12" customFormat="1" ht="11.25">
      <c r="B345" s="151"/>
      <c r="D345" s="152" t="s">
        <v>318</v>
      </c>
      <c r="E345" s="153" t="s">
        <v>1</v>
      </c>
      <c r="F345" s="154" t="s">
        <v>854</v>
      </c>
      <c r="H345" s="155">
        <v>124.123</v>
      </c>
      <c r="I345" s="156"/>
      <c r="L345" s="151"/>
      <c r="M345" s="157"/>
      <c r="T345" s="158"/>
      <c r="AT345" s="153" t="s">
        <v>318</v>
      </c>
      <c r="AU345" s="153" t="s">
        <v>90</v>
      </c>
      <c r="AV345" s="12" t="s">
        <v>90</v>
      </c>
      <c r="AW345" s="12" t="s">
        <v>38</v>
      </c>
      <c r="AX345" s="12" t="s">
        <v>82</v>
      </c>
      <c r="AY345" s="153" t="s">
        <v>310</v>
      </c>
    </row>
    <row r="346" spans="2:65" s="14" customFormat="1" ht="11.25">
      <c r="B346" s="166"/>
      <c r="D346" s="152" t="s">
        <v>318</v>
      </c>
      <c r="E346" s="167" t="s">
        <v>1</v>
      </c>
      <c r="F346" s="168" t="s">
        <v>855</v>
      </c>
      <c r="H346" s="167" t="s">
        <v>1</v>
      </c>
      <c r="I346" s="169"/>
      <c r="L346" s="166"/>
      <c r="M346" s="170"/>
      <c r="T346" s="171"/>
      <c r="AT346" s="167" t="s">
        <v>318</v>
      </c>
      <c r="AU346" s="167" t="s">
        <v>90</v>
      </c>
      <c r="AV346" s="14" t="s">
        <v>86</v>
      </c>
      <c r="AW346" s="14" t="s">
        <v>38</v>
      </c>
      <c r="AX346" s="14" t="s">
        <v>82</v>
      </c>
      <c r="AY346" s="167" t="s">
        <v>310</v>
      </c>
    </row>
    <row r="347" spans="2:65" s="15" customFormat="1" ht="11.25">
      <c r="B347" s="192"/>
      <c r="D347" s="152" t="s">
        <v>318</v>
      </c>
      <c r="E347" s="193" t="s">
        <v>1</v>
      </c>
      <c r="F347" s="194" t="s">
        <v>664</v>
      </c>
      <c r="H347" s="195">
        <v>124.123</v>
      </c>
      <c r="I347" s="196"/>
      <c r="L347" s="192"/>
      <c r="M347" s="197"/>
      <c r="T347" s="198"/>
      <c r="AT347" s="193" t="s">
        <v>318</v>
      </c>
      <c r="AU347" s="193" t="s">
        <v>90</v>
      </c>
      <c r="AV347" s="15" t="s">
        <v>98</v>
      </c>
      <c r="AW347" s="15" t="s">
        <v>38</v>
      </c>
      <c r="AX347" s="15" t="s">
        <v>82</v>
      </c>
      <c r="AY347" s="193" t="s">
        <v>310</v>
      </c>
    </row>
    <row r="348" spans="2:65" s="13" customFormat="1" ht="11.25">
      <c r="B348" s="159"/>
      <c r="D348" s="152" t="s">
        <v>318</v>
      </c>
      <c r="E348" s="160" t="s">
        <v>1</v>
      </c>
      <c r="F348" s="161" t="s">
        <v>320</v>
      </c>
      <c r="H348" s="162">
        <v>229.233</v>
      </c>
      <c r="I348" s="163"/>
      <c r="L348" s="159"/>
      <c r="M348" s="164"/>
      <c r="T348" s="165"/>
      <c r="AT348" s="160" t="s">
        <v>318</v>
      </c>
      <c r="AU348" s="160" t="s">
        <v>90</v>
      </c>
      <c r="AV348" s="13" t="s">
        <v>108</v>
      </c>
      <c r="AW348" s="13" t="s">
        <v>38</v>
      </c>
      <c r="AX348" s="13" t="s">
        <v>86</v>
      </c>
      <c r="AY348" s="160" t="s">
        <v>310</v>
      </c>
    </row>
    <row r="349" spans="2:65" s="1" customFormat="1" ht="16.5" customHeight="1">
      <c r="B349" s="33"/>
      <c r="C349" s="138" t="s">
        <v>856</v>
      </c>
      <c r="D349" s="138" t="s">
        <v>312</v>
      </c>
      <c r="E349" s="139" t="s">
        <v>857</v>
      </c>
      <c r="F349" s="140" t="s">
        <v>858</v>
      </c>
      <c r="G349" s="141" t="s">
        <v>315</v>
      </c>
      <c r="H349" s="142">
        <v>74.319999999999993</v>
      </c>
      <c r="I349" s="143"/>
      <c r="J349" s="144">
        <f>ROUND(I349*H349,2)</f>
        <v>0</v>
      </c>
      <c r="K349" s="140" t="s">
        <v>316</v>
      </c>
      <c r="L349" s="33"/>
      <c r="M349" s="145" t="s">
        <v>1</v>
      </c>
      <c r="N349" s="146" t="s">
        <v>47</v>
      </c>
      <c r="P349" s="147">
        <f>O349*H349</f>
        <v>0</v>
      </c>
      <c r="Q349" s="147">
        <v>0.04</v>
      </c>
      <c r="R349" s="147">
        <f>Q349*H349</f>
        <v>2.9727999999999999</v>
      </c>
      <c r="S349" s="147">
        <v>0</v>
      </c>
      <c r="T349" s="148">
        <f>S349*H349</f>
        <v>0</v>
      </c>
      <c r="AR349" s="149" t="s">
        <v>108</v>
      </c>
      <c r="AT349" s="149" t="s">
        <v>312</v>
      </c>
      <c r="AU349" s="149" t="s">
        <v>90</v>
      </c>
      <c r="AY349" s="17" t="s">
        <v>310</v>
      </c>
      <c r="BE349" s="150">
        <f>IF(N349="základní",J349,0)</f>
        <v>0</v>
      </c>
      <c r="BF349" s="150">
        <f>IF(N349="snížená",J349,0)</f>
        <v>0</v>
      </c>
      <c r="BG349" s="150">
        <f>IF(N349="zákl. přenesená",J349,0)</f>
        <v>0</v>
      </c>
      <c r="BH349" s="150">
        <f>IF(N349="sníž. přenesená",J349,0)</f>
        <v>0</v>
      </c>
      <c r="BI349" s="150">
        <f>IF(N349="nulová",J349,0)</f>
        <v>0</v>
      </c>
      <c r="BJ349" s="17" t="s">
        <v>86</v>
      </c>
      <c r="BK349" s="150">
        <f>ROUND(I349*H349,2)</f>
        <v>0</v>
      </c>
      <c r="BL349" s="17" t="s">
        <v>108</v>
      </c>
      <c r="BM349" s="149" t="s">
        <v>859</v>
      </c>
    </row>
    <row r="350" spans="2:65" s="1" customFormat="1" ht="16.5" customHeight="1">
      <c r="B350" s="33"/>
      <c r="C350" s="138" t="s">
        <v>860</v>
      </c>
      <c r="D350" s="138" t="s">
        <v>312</v>
      </c>
      <c r="E350" s="139" t="s">
        <v>861</v>
      </c>
      <c r="F350" s="140" t="s">
        <v>862</v>
      </c>
      <c r="G350" s="141" t="s">
        <v>315</v>
      </c>
      <c r="H350" s="142">
        <v>867.32399999999996</v>
      </c>
      <c r="I350" s="143"/>
      <c r="J350" s="144">
        <f>ROUND(I350*H350,2)</f>
        <v>0</v>
      </c>
      <c r="K350" s="140" t="s">
        <v>316</v>
      </c>
      <c r="L350" s="33"/>
      <c r="M350" s="145" t="s">
        <v>1</v>
      </c>
      <c r="N350" s="146" t="s">
        <v>47</v>
      </c>
      <c r="P350" s="147">
        <f>O350*H350</f>
        <v>0</v>
      </c>
      <c r="Q350" s="147">
        <v>4.3800000000000002E-3</v>
      </c>
      <c r="R350" s="147">
        <f>Q350*H350</f>
        <v>3.7988791200000001</v>
      </c>
      <c r="S350" s="147">
        <v>0</v>
      </c>
      <c r="T350" s="148">
        <f>S350*H350</f>
        <v>0</v>
      </c>
      <c r="AR350" s="149" t="s">
        <v>108</v>
      </c>
      <c r="AT350" s="149" t="s">
        <v>312</v>
      </c>
      <c r="AU350" s="149" t="s">
        <v>90</v>
      </c>
      <c r="AY350" s="17" t="s">
        <v>310</v>
      </c>
      <c r="BE350" s="150">
        <f>IF(N350="základní",J350,0)</f>
        <v>0</v>
      </c>
      <c r="BF350" s="150">
        <f>IF(N350="snížená",J350,0)</f>
        <v>0</v>
      </c>
      <c r="BG350" s="150">
        <f>IF(N350="zákl. přenesená",J350,0)</f>
        <v>0</v>
      </c>
      <c r="BH350" s="150">
        <f>IF(N350="sníž. přenesená",J350,0)</f>
        <v>0</v>
      </c>
      <c r="BI350" s="150">
        <f>IF(N350="nulová",J350,0)</f>
        <v>0</v>
      </c>
      <c r="BJ350" s="17" t="s">
        <v>86</v>
      </c>
      <c r="BK350" s="150">
        <f>ROUND(I350*H350,2)</f>
        <v>0</v>
      </c>
      <c r="BL350" s="17" t="s">
        <v>108</v>
      </c>
      <c r="BM350" s="149" t="s">
        <v>863</v>
      </c>
    </row>
    <row r="351" spans="2:65" s="14" customFormat="1" ht="11.25">
      <c r="B351" s="166"/>
      <c r="D351" s="152" t="s">
        <v>318</v>
      </c>
      <c r="E351" s="167" t="s">
        <v>1</v>
      </c>
      <c r="F351" s="168" t="s">
        <v>843</v>
      </c>
      <c r="H351" s="167" t="s">
        <v>1</v>
      </c>
      <c r="I351" s="169"/>
      <c r="L351" s="166"/>
      <c r="M351" s="170"/>
      <c r="T351" s="171"/>
      <c r="AT351" s="167" t="s">
        <v>318</v>
      </c>
      <c r="AU351" s="167" t="s">
        <v>90</v>
      </c>
      <c r="AV351" s="14" t="s">
        <v>86</v>
      </c>
      <c r="AW351" s="14" t="s">
        <v>38</v>
      </c>
      <c r="AX351" s="14" t="s">
        <v>82</v>
      </c>
      <c r="AY351" s="167" t="s">
        <v>310</v>
      </c>
    </row>
    <row r="352" spans="2:65" s="12" customFormat="1" ht="11.25">
      <c r="B352" s="151"/>
      <c r="D352" s="152" t="s">
        <v>318</v>
      </c>
      <c r="E352" s="153" t="s">
        <v>1</v>
      </c>
      <c r="F352" s="154" t="s">
        <v>844</v>
      </c>
      <c r="H352" s="155">
        <v>638.09100000000001</v>
      </c>
      <c r="I352" s="156"/>
      <c r="L352" s="151"/>
      <c r="M352" s="157"/>
      <c r="T352" s="158"/>
      <c r="AT352" s="153" t="s">
        <v>318</v>
      </c>
      <c r="AU352" s="153" t="s">
        <v>90</v>
      </c>
      <c r="AV352" s="12" t="s">
        <v>90</v>
      </c>
      <c r="AW352" s="12" t="s">
        <v>38</v>
      </c>
      <c r="AX352" s="12" t="s">
        <v>82</v>
      </c>
      <c r="AY352" s="153" t="s">
        <v>310</v>
      </c>
    </row>
    <row r="353" spans="2:65" s="15" customFormat="1" ht="11.25">
      <c r="B353" s="192"/>
      <c r="D353" s="152" t="s">
        <v>318</v>
      </c>
      <c r="E353" s="193" t="s">
        <v>1</v>
      </c>
      <c r="F353" s="194" t="s">
        <v>664</v>
      </c>
      <c r="H353" s="195">
        <v>638.09100000000001</v>
      </c>
      <c r="I353" s="196"/>
      <c r="L353" s="192"/>
      <c r="M353" s="197"/>
      <c r="T353" s="198"/>
      <c r="AT353" s="193" t="s">
        <v>318</v>
      </c>
      <c r="AU353" s="193" t="s">
        <v>90</v>
      </c>
      <c r="AV353" s="15" t="s">
        <v>98</v>
      </c>
      <c r="AW353" s="15" t="s">
        <v>38</v>
      </c>
      <c r="AX353" s="15" t="s">
        <v>82</v>
      </c>
      <c r="AY353" s="193" t="s">
        <v>310</v>
      </c>
    </row>
    <row r="354" spans="2:65" s="12" customFormat="1" ht="11.25">
      <c r="B354" s="151"/>
      <c r="D354" s="152" t="s">
        <v>318</v>
      </c>
      <c r="E354" s="153" t="s">
        <v>1</v>
      </c>
      <c r="F354" s="154" t="s">
        <v>849</v>
      </c>
      <c r="H354" s="155">
        <v>105.11</v>
      </c>
      <c r="I354" s="156"/>
      <c r="L354" s="151"/>
      <c r="M354" s="157"/>
      <c r="T354" s="158"/>
      <c r="AT354" s="153" t="s">
        <v>318</v>
      </c>
      <c r="AU354" s="153" t="s">
        <v>90</v>
      </c>
      <c r="AV354" s="12" t="s">
        <v>90</v>
      </c>
      <c r="AW354" s="12" t="s">
        <v>38</v>
      </c>
      <c r="AX354" s="12" t="s">
        <v>82</v>
      </c>
      <c r="AY354" s="153" t="s">
        <v>310</v>
      </c>
    </row>
    <row r="355" spans="2:65" s="15" customFormat="1" ht="11.25">
      <c r="B355" s="192"/>
      <c r="D355" s="152" t="s">
        <v>318</v>
      </c>
      <c r="E355" s="193" t="s">
        <v>1</v>
      </c>
      <c r="F355" s="194" t="s">
        <v>664</v>
      </c>
      <c r="H355" s="195">
        <v>105.11</v>
      </c>
      <c r="I355" s="196"/>
      <c r="L355" s="192"/>
      <c r="M355" s="197"/>
      <c r="T355" s="198"/>
      <c r="AT355" s="193" t="s">
        <v>318</v>
      </c>
      <c r="AU355" s="193" t="s">
        <v>90</v>
      </c>
      <c r="AV355" s="15" t="s">
        <v>98</v>
      </c>
      <c r="AW355" s="15" t="s">
        <v>38</v>
      </c>
      <c r="AX355" s="15" t="s">
        <v>82</v>
      </c>
      <c r="AY355" s="193" t="s">
        <v>310</v>
      </c>
    </row>
    <row r="356" spans="2:65" s="12" customFormat="1" ht="11.25">
      <c r="B356" s="151"/>
      <c r="D356" s="152" t="s">
        <v>318</v>
      </c>
      <c r="E356" s="153" t="s">
        <v>1</v>
      </c>
      <c r="F356" s="154" t="s">
        <v>854</v>
      </c>
      <c r="H356" s="155">
        <v>124.123</v>
      </c>
      <c r="I356" s="156"/>
      <c r="L356" s="151"/>
      <c r="M356" s="157"/>
      <c r="T356" s="158"/>
      <c r="AT356" s="153" t="s">
        <v>318</v>
      </c>
      <c r="AU356" s="153" t="s">
        <v>90</v>
      </c>
      <c r="AV356" s="12" t="s">
        <v>90</v>
      </c>
      <c r="AW356" s="12" t="s">
        <v>38</v>
      </c>
      <c r="AX356" s="12" t="s">
        <v>82</v>
      </c>
      <c r="AY356" s="153" t="s">
        <v>310</v>
      </c>
    </row>
    <row r="357" spans="2:65" s="14" customFormat="1" ht="11.25">
      <c r="B357" s="166"/>
      <c r="D357" s="152" t="s">
        <v>318</v>
      </c>
      <c r="E357" s="167" t="s">
        <v>1</v>
      </c>
      <c r="F357" s="168" t="s">
        <v>855</v>
      </c>
      <c r="H357" s="167" t="s">
        <v>1</v>
      </c>
      <c r="I357" s="169"/>
      <c r="L357" s="166"/>
      <c r="M357" s="170"/>
      <c r="T357" s="171"/>
      <c r="AT357" s="167" t="s">
        <v>318</v>
      </c>
      <c r="AU357" s="167" t="s">
        <v>90</v>
      </c>
      <c r="AV357" s="14" t="s">
        <v>86</v>
      </c>
      <c r="AW357" s="14" t="s">
        <v>38</v>
      </c>
      <c r="AX357" s="14" t="s">
        <v>82</v>
      </c>
      <c r="AY357" s="167" t="s">
        <v>310</v>
      </c>
    </row>
    <row r="358" spans="2:65" s="15" customFormat="1" ht="11.25">
      <c r="B358" s="192"/>
      <c r="D358" s="152" t="s">
        <v>318</v>
      </c>
      <c r="E358" s="193" t="s">
        <v>1</v>
      </c>
      <c r="F358" s="194" t="s">
        <v>664</v>
      </c>
      <c r="H358" s="195">
        <v>124.123</v>
      </c>
      <c r="I358" s="196"/>
      <c r="L358" s="192"/>
      <c r="M358" s="197"/>
      <c r="T358" s="198"/>
      <c r="AT358" s="193" t="s">
        <v>318</v>
      </c>
      <c r="AU358" s="193" t="s">
        <v>90</v>
      </c>
      <c r="AV358" s="15" t="s">
        <v>98</v>
      </c>
      <c r="AW358" s="15" t="s">
        <v>38</v>
      </c>
      <c r="AX358" s="15" t="s">
        <v>82</v>
      </c>
      <c r="AY358" s="193" t="s">
        <v>310</v>
      </c>
    </row>
    <row r="359" spans="2:65" s="13" customFormat="1" ht="11.25">
      <c r="B359" s="159"/>
      <c r="D359" s="152" t="s">
        <v>318</v>
      </c>
      <c r="E359" s="160" t="s">
        <v>1</v>
      </c>
      <c r="F359" s="161" t="s">
        <v>320</v>
      </c>
      <c r="H359" s="162">
        <v>867.32399999999996</v>
      </c>
      <c r="I359" s="163"/>
      <c r="L359" s="159"/>
      <c r="M359" s="164"/>
      <c r="T359" s="165"/>
      <c r="AT359" s="160" t="s">
        <v>318</v>
      </c>
      <c r="AU359" s="160" t="s">
        <v>90</v>
      </c>
      <c r="AV359" s="13" t="s">
        <v>108</v>
      </c>
      <c r="AW359" s="13" t="s">
        <v>38</v>
      </c>
      <c r="AX359" s="13" t="s">
        <v>86</v>
      </c>
      <c r="AY359" s="160" t="s">
        <v>310</v>
      </c>
    </row>
    <row r="360" spans="2:65" s="1" customFormat="1" ht="16.5" customHeight="1">
      <c r="B360" s="33"/>
      <c r="C360" s="138" t="s">
        <v>864</v>
      </c>
      <c r="D360" s="138" t="s">
        <v>312</v>
      </c>
      <c r="E360" s="139" t="s">
        <v>865</v>
      </c>
      <c r="F360" s="140" t="s">
        <v>866</v>
      </c>
      <c r="G360" s="141" t="s">
        <v>315</v>
      </c>
      <c r="H360" s="142">
        <v>638.09100000000001</v>
      </c>
      <c r="I360" s="143"/>
      <c r="J360" s="144">
        <f>ROUND(I360*H360,2)</f>
        <v>0</v>
      </c>
      <c r="K360" s="140" t="s">
        <v>316</v>
      </c>
      <c r="L360" s="33"/>
      <c r="M360" s="145" t="s">
        <v>1</v>
      </c>
      <c r="N360" s="146" t="s">
        <v>47</v>
      </c>
      <c r="P360" s="147">
        <f>O360*H360</f>
        <v>0</v>
      </c>
      <c r="Q360" s="147">
        <v>1.103E-2</v>
      </c>
      <c r="R360" s="147">
        <f>Q360*H360</f>
        <v>7.0381437299999998</v>
      </c>
      <c r="S360" s="147">
        <v>0</v>
      </c>
      <c r="T360" s="148">
        <f>S360*H360</f>
        <v>0</v>
      </c>
      <c r="AR360" s="149" t="s">
        <v>108</v>
      </c>
      <c r="AT360" s="149" t="s">
        <v>312</v>
      </c>
      <c r="AU360" s="149" t="s">
        <v>90</v>
      </c>
      <c r="AY360" s="17" t="s">
        <v>310</v>
      </c>
      <c r="BE360" s="150">
        <f>IF(N360="základní",J360,0)</f>
        <v>0</v>
      </c>
      <c r="BF360" s="150">
        <f>IF(N360="snížená",J360,0)</f>
        <v>0</v>
      </c>
      <c r="BG360" s="150">
        <f>IF(N360="zákl. přenesená",J360,0)</f>
        <v>0</v>
      </c>
      <c r="BH360" s="150">
        <f>IF(N360="sníž. přenesená",J360,0)</f>
        <v>0</v>
      </c>
      <c r="BI360" s="150">
        <f>IF(N360="nulová",J360,0)</f>
        <v>0</v>
      </c>
      <c r="BJ360" s="17" t="s">
        <v>86</v>
      </c>
      <c r="BK360" s="150">
        <f>ROUND(I360*H360,2)</f>
        <v>0</v>
      </c>
      <c r="BL360" s="17" t="s">
        <v>108</v>
      </c>
      <c r="BM360" s="149" t="s">
        <v>867</v>
      </c>
    </row>
    <row r="361" spans="2:65" s="14" customFormat="1" ht="11.25">
      <c r="B361" s="166"/>
      <c r="D361" s="152" t="s">
        <v>318</v>
      </c>
      <c r="E361" s="167" t="s">
        <v>1</v>
      </c>
      <c r="F361" s="168" t="s">
        <v>843</v>
      </c>
      <c r="H361" s="167" t="s">
        <v>1</v>
      </c>
      <c r="I361" s="169"/>
      <c r="L361" s="166"/>
      <c r="M361" s="170"/>
      <c r="T361" s="171"/>
      <c r="AT361" s="167" t="s">
        <v>318</v>
      </c>
      <c r="AU361" s="167" t="s">
        <v>90</v>
      </c>
      <c r="AV361" s="14" t="s">
        <v>86</v>
      </c>
      <c r="AW361" s="14" t="s">
        <v>38</v>
      </c>
      <c r="AX361" s="14" t="s">
        <v>82</v>
      </c>
      <c r="AY361" s="167" t="s">
        <v>310</v>
      </c>
    </row>
    <row r="362" spans="2:65" s="12" customFormat="1" ht="11.25">
      <c r="B362" s="151"/>
      <c r="D362" s="152" t="s">
        <v>318</v>
      </c>
      <c r="E362" s="153" t="s">
        <v>1</v>
      </c>
      <c r="F362" s="154" t="s">
        <v>844</v>
      </c>
      <c r="H362" s="155">
        <v>638.09100000000001</v>
      </c>
      <c r="I362" s="156"/>
      <c r="L362" s="151"/>
      <c r="M362" s="157"/>
      <c r="T362" s="158"/>
      <c r="AT362" s="153" t="s">
        <v>318</v>
      </c>
      <c r="AU362" s="153" t="s">
        <v>90</v>
      </c>
      <c r="AV362" s="12" t="s">
        <v>90</v>
      </c>
      <c r="AW362" s="12" t="s">
        <v>38</v>
      </c>
      <c r="AX362" s="12" t="s">
        <v>82</v>
      </c>
      <c r="AY362" s="153" t="s">
        <v>310</v>
      </c>
    </row>
    <row r="363" spans="2:65" s="13" customFormat="1" ht="11.25">
      <c r="B363" s="159"/>
      <c r="D363" s="152" t="s">
        <v>318</v>
      </c>
      <c r="E363" s="160" t="s">
        <v>1</v>
      </c>
      <c r="F363" s="161" t="s">
        <v>320</v>
      </c>
      <c r="H363" s="162">
        <v>638.09100000000001</v>
      </c>
      <c r="I363" s="163"/>
      <c r="L363" s="159"/>
      <c r="M363" s="164"/>
      <c r="T363" s="165"/>
      <c r="AT363" s="160" t="s">
        <v>318</v>
      </c>
      <c r="AU363" s="160" t="s">
        <v>90</v>
      </c>
      <c r="AV363" s="13" t="s">
        <v>108</v>
      </c>
      <c r="AW363" s="13" t="s">
        <v>38</v>
      </c>
      <c r="AX363" s="13" t="s">
        <v>86</v>
      </c>
      <c r="AY363" s="160" t="s">
        <v>310</v>
      </c>
    </row>
    <row r="364" spans="2:65" s="1" customFormat="1" ht="16.5" customHeight="1">
      <c r="B364" s="33"/>
      <c r="C364" s="138" t="s">
        <v>868</v>
      </c>
      <c r="D364" s="138" t="s">
        <v>312</v>
      </c>
      <c r="E364" s="139" t="s">
        <v>869</v>
      </c>
      <c r="F364" s="140" t="s">
        <v>870</v>
      </c>
      <c r="G364" s="141" t="s">
        <v>315</v>
      </c>
      <c r="H364" s="142">
        <v>229.233</v>
      </c>
      <c r="I364" s="143"/>
      <c r="J364" s="144">
        <f>ROUND(I364*H364,2)</f>
        <v>0</v>
      </c>
      <c r="K364" s="140" t="s">
        <v>316</v>
      </c>
      <c r="L364" s="33"/>
      <c r="M364" s="145" t="s">
        <v>1</v>
      </c>
      <c r="N364" s="146" t="s">
        <v>47</v>
      </c>
      <c r="P364" s="147">
        <f>O364*H364</f>
        <v>0</v>
      </c>
      <c r="Q364" s="147">
        <v>3.5000000000000001E-3</v>
      </c>
      <c r="R364" s="147">
        <f>Q364*H364</f>
        <v>0.80231550000000007</v>
      </c>
      <c r="S364" s="147">
        <v>0</v>
      </c>
      <c r="T364" s="148">
        <f>S364*H364</f>
        <v>0</v>
      </c>
      <c r="AR364" s="149" t="s">
        <v>108</v>
      </c>
      <c r="AT364" s="149" t="s">
        <v>312</v>
      </c>
      <c r="AU364" s="149" t="s">
        <v>90</v>
      </c>
      <c r="AY364" s="17" t="s">
        <v>310</v>
      </c>
      <c r="BE364" s="150">
        <f>IF(N364="základní",J364,0)</f>
        <v>0</v>
      </c>
      <c r="BF364" s="150">
        <f>IF(N364="snížená",J364,0)</f>
        <v>0</v>
      </c>
      <c r="BG364" s="150">
        <f>IF(N364="zákl. přenesená",J364,0)</f>
        <v>0</v>
      </c>
      <c r="BH364" s="150">
        <f>IF(N364="sníž. přenesená",J364,0)</f>
        <v>0</v>
      </c>
      <c r="BI364" s="150">
        <f>IF(N364="nulová",J364,0)</f>
        <v>0</v>
      </c>
      <c r="BJ364" s="17" t="s">
        <v>86</v>
      </c>
      <c r="BK364" s="150">
        <f>ROUND(I364*H364,2)</f>
        <v>0</v>
      </c>
      <c r="BL364" s="17" t="s">
        <v>108</v>
      </c>
      <c r="BM364" s="149" t="s">
        <v>871</v>
      </c>
    </row>
    <row r="365" spans="2:65" s="14" customFormat="1" ht="11.25">
      <c r="B365" s="166"/>
      <c r="D365" s="152" t="s">
        <v>318</v>
      </c>
      <c r="E365" s="167" t="s">
        <v>1</v>
      </c>
      <c r="F365" s="168" t="s">
        <v>843</v>
      </c>
      <c r="H365" s="167" t="s">
        <v>1</v>
      </c>
      <c r="I365" s="169"/>
      <c r="L365" s="166"/>
      <c r="M365" s="170"/>
      <c r="T365" s="171"/>
      <c r="AT365" s="167" t="s">
        <v>318</v>
      </c>
      <c r="AU365" s="167" t="s">
        <v>90</v>
      </c>
      <c r="AV365" s="14" t="s">
        <v>86</v>
      </c>
      <c r="AW365" s="14" t="s">
        <v>38</v>
      </c>
      <c r="AX365" s="14" t="s">
        <v>82</v>
      </c>
      <c r="AY365" s="167" t="s">
        <v>310</v>
      </c>
    </row>
    <row r="366" spans="2:65" s="12" customFormat="1" ht="11.25">
      <c r="B366" s="151"/>
      <c r="D366" s="152" t="s">
        <v>318</v>
      </c>
      <c r="E366" s="153" t="s">
        <v>1</v>
      </c>
      <c r="F366" s="154" t="s">
        <v>849</v>
      </c>
      <c r="H366" s="155">
        <v>105.11</v>
      </c>
      <c r="I366" s="156"/>
      <c r="L366" s="151"/>
      <c r="M366" s="157"/>
      <c r="T366" s="158"/>
      <c r="AT366" s="153" t="s">
        <v>318</v>
      </c>
      <c r="AU366" s="153" t="s">
        <v>90</v>
      </c>
      <c r="AV366" s="12" t="s">
        <v>90</v>
      </c>
      <c r="AW366" s="12" t="s">
        <v>38</v>
      </c>
      <c r="AX366" s="12" t="s">
        <v>82</v>
      </c>
      <c r="AY366" s="153" t="s">
        <v>310</v>
      </c>
    </row>
    <row r="367" spans="2:65" s="15" customFormat="1" ht="11.25">
      <c r="B367" s="192"/>
      <c r="D367" s="152" t="s">
        <v>318</v>
      </c>
      <c r="E367" s="193" t="s">
        <v>1</v>
      </c>
      <c r="F367" s="194" t="s">
        <v>664</v>
      </c>
      <c r="H367" s="195">
        <v>105.11</v>
      </c>
      <c r="I367" s="196"/>
      <c r="L367" s="192"/>
      <c r="M367" s="197"/>
      <c r="T367" s="198"/>
      <c r="AT367" s="193" t="s">
        <v>318</v>
      </c>
      <c r="AU367" s="193" t="s">
        <v>90</v>
      </c>
      <c r="AV367" s="15" t="s">
        <v>98</v>
      </c>
      <c r="AW367" s="15" t="s">
        <v>38</v>
      </c>
      <c r="AX367" s="15" t="s">
        <v>82</v>
      </c>
      <c r="AY367" s="193" t="s">
        <v>310</v>
      </c>
    </row>
    <row r="368" spans="2:65" s="12" customFormat="1" ht="11.25">
      <c r="B368" s="151"/>
      <c r="D368" s="152" t="s">
        <v>318</v>
      </c>
      <c r="E368" s="153" t="s">
        <v>1</v>
      </c>
      <c r="F368" s="154" t="s">
        <v>854</v>
      </c>
      <c r="H368" s="155">
        <v>124.123</v>
      </c>
      <c r="I368" s="156"/>
      <c r="L368" s="151"/>
      <c r="M368" s="157"/>
      <c r="T368" s="158"/>
      <c r="AT368" s="153" t="s">
        <v>318</v>
      </c>
      <c r="AU368" s="153" t="s">
        <v>90</v>
      </c>
      <c r="AV368" s="12" t="s">
        <v>90</v>
      </c>
      <c r="AW368" s="12" t="s">
        <v>38</v>
      </c>
      <c r="AX368" s="12" t="s">
        <v>82</v>
      </c>
      <c r="AY368" s="153" t="s">
        <v>310</v>
      </c>
    </row>
    <row r="369" spans="2:65" s="14" customFormat="1" ht="11.25">
      <c r="B369" s="166"/>
      <c r="D369" s="152" t="s">
        <v>318</v>
      </c>
      <c r="E369" s="167" t="s">
        <v>1</v>
      </c>
      <c r="F369" s="168" t="s">
        <v>855</v>
      </c>
      <c r="H369" s="167" t="s">
        <v>1</v>
      </c>
      <c r="I369" s="169"/>
      <c r="L369" s="166"/>
      <c r="M369" s="170"/>
      <c r="T369" s="171"/>
      <c r="AT369" s="167" t="s">
        <v>318</v>
      </c>
      <c r="AU369" s="167" t="s">
        <v>90</v>
      </c>
      <c r="AV369" s="14" t="s">
        <v>86</v>
      </c>
      <c r="AW369" s="14" t="s">
        <v>38</v>
      </c>
      <c r="AX369" s="14" t="s">
        <v>82</v>
      </c>
      <c r="AY369" s="167" t="s">
        <v>310</v>
      </c>
    </row>
    <row r="370" spans="2:65" s="15" customFormat="1" ht="11.25">
      <c r="B370" s="192"/>
      <c r="D370" s="152" t="s">
        <v>318</v>
      </c>
      <c r="E370" s="193" t="s">
        <v>1</v>
      </c>
      <c r="F370" s="194" t="s">
        <v>664</v>
      </c>
      <c r="H370" s="195">
        <v>124.123</v>
      </c>
      <c r="I370" s="196"/>
      <c r="L370" s="192"/>
      <c r="M370" s="197"/>
      <c r="T370" s="198"/>
      <c r="AT370" s="193" t="s">
        <v>318</v>
      </c>
      <c r="AU370" s="193" t="s">
        <v>90</v>
      </c>
      <c r="AV370" s="15" t="s">
        <v>98</v>
      </c>
      <c r="AW370" s="15" t="s">
        <v>38</v>
      </c>
      <c r="AX370" s="15" t="s">
        <v>82</v>
      </c>
      <c r="AY370" s="193" t="s">
        <v>310</v>
      </c>
    </row>
    <row r="371" spans="2:65" s="13" customFormat="1" ht="11.25">
      <c r="B371" s="159"/>
      <c r="D371" s="152" t="s">
        <v>318</v>
      </c>
      <c r="E371" s="160" t="s">
        <v>1</v>
      </c>
      <c r="F371" s="161" t="s">
        <v>320</v>
      </c>
      <c r="H371" s="162">
        <v>229.233</v>
      </c>
      <c r="I371" s="163"/>
      <c r="L371" s="159"/>
      <c r="M371" s="164"/>
      <c r="T371" s="165"/>
      <c r="AT371" s="160" t="s">
        <v>318</v>
      </c>
      <c r="AU371" s="160" t="s">
        <v>90</v>
      </c>
      <c r="AV371" s="13" t="s">
        <v>108</v>
      </c>
      <c r="AW371" s="13" t="s">
        <v>38</v>
      </c>
      <c r="AX371" s="13" t="s">
        <v>86</v>
      </c>
      <c r="AY371" s="160" t="s">
        <v>310</v>
      </c>
    </row>
    <row r="372" spans="2:65" s="1" customFormat="1" ht="16.5" customHeight="1">
      <c r="B372" s="33"/>
      <c r="C372" s="138" t="s">
        <v>872</v>
      </c>
      <c r="D372" s="138" t="s">
        <v>312</v>
      </c>
      <c r="E372" s="139" t="s">
        <v>873</v>
      </c>
      <c r="F372" s="140" t="s">
        <v>874</v>
      </c>
      <c r="G372" s="141" t="s">
        <v>315</v>
      </c>
      <c r="H372" s="142">
        <v>638.09100000000001</v>
      </c>
      <c r="I372" s="143"/>
      <c r="J372" s="144">
        <f>ROUND(I372*H372,2)</f>
        <v>0</v>
      </c>
      <c r="K372" s="140" t="s">
        <v>316</v>
      </c>
      <c r="L372" s="33"/>
      <c r="M372" s="145" t="s">
        <v>1</v>
      </c>
      <c r="N372" s="146" t="s">
        <v>47</v>
      </c>
      <c r="P372" s="147">
        <f>O372*H372</f>
        <v>0</v>
      </c>
      <c r="Q372" s="147">
        <v>5.5199999999999997E-3</v>
      </c>
      <c r="R372" s="147">
        <f>Q372*H372</f>
        <v>3.5222623199999998</v>
      </c>
      <c r="S372" s="147">
        <v>0</v>
      </c>
      <c r="T372" s="148">
        <f>S372*H372</f>
        <v>0</v>
      </c>
      <c r="AR372" s="149" t="s">
        <v>108</v>
      </c>
      <c r="AT372" s="149" t="s">
        <v>312</v>
      </c>
      <c r="AU372" s="149" t="s">
        <v>90</v>
      </c>
      <c r="AY372" s="17" t="s">
        <v>310</v>
      </c>
      <c r="BE372" s="150">
        <f>IF(N372="základní",J372,0)</f>
        <v>0</v>
      </c>
      <c r="BF372" s="150">
        <f>IF(N372="snížená",J372,0)</f>
        <v>0</v>
      </c>
      <c r="BG372" s="150">
        <f>IF(N372="zákl. přenesená",J372,0)</f>
        <v>0</v>
      </c>
      <c r="BH372" s="150">
        <f>IF(N372="sníž. přenesená",J372,0)</f>
        <v>0</v>
      </c>
      <c r="BI372" s="150">
        <f>IF(N372="nulová",J372,0)</f>
        <v>0</v>
      </c>
      <c r="BJ372" s="17" t="s">
        <v>86</v>
      </c>
      <c r="BK372" s="150">
        <f>ROUND(I372*H372,2)</f>
        <v>0</v>
      </c>
      <c r="BL372" s="17" t="s">
        <v>108</v>
      </c>
      <c r="BM372" s="149" t="s">
        <v>875</v>
      </c>
    </row>
    <row r="373" spans="2:65" s="1" customFormat="1" ht="16.5" customHeight="1">
      <c r="B373" s="33"/>
      <c r="C373" s="138" t="s">
        <v>876</v>
      </c>
      <c r="D373" s="138" t="s">
        <v>312</v>
      </c>
      <c r="E373" s="139" t="s">
        <v>877</v>
      </c>
      <c r="F373" s="140" t="s">
        <v>878</v>
      </c>
      <c r="G373" s="141" t="s">
        <v>315</v>
      </c>
      <c r="H373" s="142">
        <v>124.123</v>
      </c>
      <c r="I373" s="143"/>
      <c r="J373" s="144">
        <f>ROUND(I373*H373,2)</f>
        <v>0</v>
      </c>
      <c r="K373" s="140" t="s">
        <v>316</v>
      </c>
      <c r="L373" s="33"/>
      <c r="M373" s="145" t="s">
        <v>1</v>
      </c>
      <c r="N373" s="146" t="s">
        <v>47</v>
      </c>
      <c r="P373" s="147">
        <f>O373*H373</f>
        <v>0</v>
      </c>
      <c r="Q373" s="147">
        <v>6.6800000000000002E-3</v>
      </c>
      <c r="R373" s="147">
        <f>Q373*H373</f>
        <v>0.82914164000000001</v>
      </c>
      <c r="S373" s="147">
        <v>0</v>
      </c>
      <c r="T373" s="148">
        <f>S373*H373</f>
        <v>0</v>
      </c>
      <c r="AR373" s="149" t="s">
        <v>108</v>
      </c>
      <c r="AT373" s="149" t="s">
        <v>312</v>
      </c>
      <c r="AU373" s="149" t="s">
        <v>90</v>
      </c>
      <c r="AY373" s="17" t="s">
        <v>310</v>
      </c>
      <c r="BE373" s="150">
        <f>IF(N373="základní",J373,0)</f>
        <v>0</v>
      </c>
      <c r="BF373" s="150">
        <f>IF(N373="snížená",J373,0)</f>
        <v>0</v>
      </c>
      <c r="BG373" s="150">
        <f>IF(N373="zákl. přenesená",J373,0)</f>
        <v>0</v>
      </c>
      <c r="BH373" s="150">
        <f>IF(N373="sníž. přenesená",J373,0)</f>
        <v>0</v>
      </c>
      <c r="BI373" s="150">
        <f>IF(N373="nulová",J373,0)</f>
        <v>0</v>
      </c>
      <c r="BJ373" s="17" t="s">
        <v>86</v>
      </c>
      <c r="BK373" s="150">
        <f>ROUND(I373*H373,2)</f>
        <v>0</v>
      </c>
      <c r="BL373" s="17" t="s">
        <v>108</v>
      </c>
      <c r="BM373" s="149" t="s">
        <v>879</v>
      </c>
    </row>
    <row r="374" spans="2:65" s="1" customFormat="1" ht="16.5" customHeight="1">
      <c r="B374" s="33"/>
      <c r="C374" s="138" t="s">
        <v>880</v>
      </c>
      <c r="D374" s="138" t="s">
        <v>312</v>
      </c>
      <c r="E374" s="139" t="s">
        <v>881</v>
      </c>
      <c r="F374" s="140" t="s">
        <v>882</v>
      </c>
      <c r="G374" s="141" t="s">
        <v>315</v>
      </c>
      <c r="H374" s="142">
        <v>315.33</v>
      </c>
      <c r="I374" s="143"/>
      <c r="J374" s="144">
        <f>ROUND(I374*H374,2)</f>
        <v>0</v>
      </c>
      <c r="K374" s="140" t="s">
        <v>316</v>
      </c>
      <c r="L374" s="33"/>
      <c r="M374" s="145" t="s">
        <v>1</v>
      </c>
      <c r="N374" s="146" t="s">
        <v>47</v>
      </c>
      <c r="P374" s="147">
        <f>O374*H374</f>
        <v>0</v>
      </c>
      <c r="Q374" s="147">
        <v>2.6249999999999999E-2</v>
      </c>
      <c r="R374" s="147">
        <f>Q374*H374</f>
        <v>8.2774124999999987</v>
      </c>
      <c r="S374" s="147">
        <v>0</v>
      </c>
      <c r="T374" s="148">
        <f>S374*H374</f>
        <v>0</v>
      </c>
      <c r="AR374" s="149" t="s">
        <v>108</v>
      </c>
      <c r="AT374" s="149" t="s">
        <v>312</v>
      </c>
      <c r="AU374" s="149" t="s">
        <v>90</v>
      </c>
      <c r="AY374" s="17" t="s">
        <v>310</v>
      </c>
      <c r="BE374" s="150">
        <f>IF(N374="základní",J374,0)</f>
        <v>0</v>
      </c>
      <c r="BF374" s="150">
        <f>IF(N374="snížená",J374,0)</f>
        <v>0</v>
      </c>
      <c r="BG374" s="150">
        <f>IF(N374="zákl. přenesená",J374,0)</f>
        <v>0</v>
      </c>
      <c r="BH374" s="150">
        <f>IF(N374="sníž. přenesená",J374,0)</f>
        <v>0</v>
      </c>
      <c r="BI374" s="150">
        <f>IF(N374="nulová",J374,0)</f>
        <v>0</v>
      </c>
      <c r="BJ374" s="17" t="s">
        <v>86</v>
      </c>
      <c r="BK374" s="150">
        <f>ROUND(I374*H374,2)</f>
        <v>0</v>
      </c>
      <c r="BL374" s="17" t="s">
        <v>108</v>
      </c>
      <c r="BM374" s="149" t="s">
        <v>883</v>
      </c>
    </row>
    <row r="375" spans="2:65" s="14" customFormat="1" ht="11.25">
      <c r="B375" s="166"/>
      <c r="D375" s="152" t="s">
        <v>318</v>
      </c>
      <c r="E375" s="167" t="s">
        <v>1</v>
      </c>
      <c r="F375" s="168" t="s">
        <v>843</v>
      </c>
      <c r="H375" s="167" t="s">
        <v>1</v>
      </c>
      <c r="I375" s="169"/>
      <c r="L375" s="166"/>
      <c r="M375" s="170"/>
      <c r="T375" s="171"/>
      <c r="AT375" s="167" t="s">
        <v>318</v>
      </c>
      <c r="AU375" s="167" t="s">
        <v>90</v>
      </c>
      <c r="AV375" s="14" t="s">
        <v>86</v>
      </c>
      <c r="AW375" s="14" t="s">
        <v>38</v>
      </c>
      <c r="AX375" s="14" t="s">
        <v>82</v>
      </c>
      <c r="AY375" s="167" t="s">
        <v>310</v>
      </c>
    </row>
    <row r="376" spans="2:65" s="12" customFormat="1" ht="11.25">
      <c r="B376" s="151"/>
      <c r="D376" s="152" t="s">
        <v>318</v>
      </c>
      <c r="E376" s="153" t="s">
        <v>1</v>
      </c>
      <c r="F376" s="154" t="s">
        <v>884</v>
      </c>
      <c r="H376" s="155">
        <v>315.33</v>
      </c>
      <c r="I376" s="156"/>
      <c r="L376" s="151"/>
      <c r="M376" s="157"/>
      <c r="T376" s="158"/>
      <c r="AT376" s="153" t="s">
        <v>318</v>
      </c>
      <c r="AU376" s="153" t="s">
        <v>90</v>
      </c>
      <c r="AV376" s="12" t="s">
        <v>90</v>
      </c>
      <c r="AW376" s="12" t="s">
        <v>38</v>
      </c>
      <c r="AX376" s="12" t="s">
        <v>82</v>
      </c>
      <c r="AY376" s="153" t="s">
        <v>310</v>
      </c>
    </row>
    <row r="377" spans="2:65" s="14" customFormat="1" ht="11.25">
      <c r="B377" s="166"/>
      <c r="D377" s="152" t="s">
        <v>318</v>
      </c>
      <c r="E377" s="167" t="s">
        <v>1</v>
      </c>
      <c r="F377" s="168" t="s">
        <v>885</v>
      </c>
      <c r="H377" s="167" t="s">
        <v>1</v>
      </c>
      <c r="I377" s="169"/>
      <c r="L377" s="166"/>
      <c r="M377" s="170"/>
      <c r="T377" s="171"/>
      <c r="AT377" s="167" t="s">
        <v>318</v>
      </c>
      <c r="AU377" s="167" t="s">
        <v>90</v>
      </c>
      <c r="AV377" s="14" t="s">
        <v>86</v>
      </c>
      <c r="AW377" s="14" t="s">
        <v>38</v>
      </c>
      <c r="AX377" s="14" t="s">
        <v>82</v>
      </c>
      <c r="AY377" s="167" t="s">
        <v>310</v>
      </c>
    </row>
    <row r="378" spans="2:65" s="13" customFormat="1" ht="11.25">
      <c r="B378" s="159"/>
      <c r="D378" s="152" t="s">
        <v>318</v>
      </c>
      <c r="E378" s="160" t="s">
        <v>1</v>
      </c>
      <c r="F378" s="161" t="s">
        <v>320</v>
      </c>
      <c r="H378" s="162">
        <v>315.33</v>
      </c>
      <c r="I378" s="163"/>
      <c r="L378" s="159"/>
      <c r="M378" s="164"/>
      <c r="T378" s="165"/>
      <c r="AT378" s="160" t="s">
        <v>318</v>
      </c>
      <c r="AU378" s="160" t="s">
        <v>90</v>
      </c>
      <c r="AV378" s="13" t="s">
        <v>108</v>
      </c>
      <c r="AW378" s="13" t="s">
        <v>38</v>
      </c>
      <c r="AX378" s="13" t="s">
        <v>86</v>
      </c>
      <c r="AY378" s="160" t="s">
        <v>310</v>
      </c>
    </row>
    <row r="379" spans="2:65" s="1" customFormat="1" ht="16.5" customHeight="1">
      <c r="B379" s="33"/>
      <c r="C379" s="138" t="s">
        <v>886</v>
      </c>
      <c r="D379" s="138" t="s">
        <v>312</v>
      </c>
      <c r="E379" s="139" t="s">
        <v>887</v>
      </c>
      <c r="F379" s="140" t="s">
        <v>888</v>
      </c>
      <c r="G379" s="141" t="s">
        <v>315</v>
      </c>
      <c r="H379" s="142">
        <v>1730.421</v>
      </c>
      <c r="I379" s="143"/>
      <c r="J379" s="144">
        <f>ROUND(I379*H379,2)</f>
        <v>0</v>
      </c>
      <c r="K379" s="140" t="s">
        <v>316</v>
      </c>
      <c r="L379" s="33"/>
      <c r="M379" s="145" t="s">
        <v>1</v>
      </c>
      <c r="N379" s="146" t="s">
        <v>47</v>
      </c>
      <c r="P379" s="147">
        <f>O379*H379</f>
        <v>0</v>
      </c>
      <c r="Q379" s="147">
        <v>6.4999999999999997E-3</v>
      </c>
      <c r="R379" s="147">
        <f>Q379*H379</f>
        <v>11.2477365</v>
      </c>
      <c r="S379" s="147">
        <v>0</v>
      </c>
      <c r="T379" s="148">
        <f>S379*H379</f>
        <v>0</v>
      </c>
      <c r="AR379" s="149" t="s">
        <v>108</v>
      </c>
      <c r="AT379" s="149" t="s">
        <v>312</v>
      </c>
      <c r="AU379" s="149" t="s">
        <v>90</v>
      </c>
      <c r="AY379" s="17" t="s">
        <v>310</v>
      </c>
      <c r="BE379" s="150">
        <f>IF(N379="základní",J379,0)</f>
        <v>0</v>
      </c>
      <c r="BF379" s="150">
        <f>IF(N379="snížená",J379,0)</f>
        <v>0</v>
      </c>
      <c r="BG379" s="150">
        <f>IF(N379="zákl. přenesená",J379,0)</f>
        <v>0</v>
      </c>
      <c r="BH379" s="150">
        <f>IF(N379="sníž. přenesená",J379,0)</f>
        <v>0</v>
      </c>
      <c r="BI379" s="150">
        <f>IF(N379="nulová",J379,0)</f>
        <v>0</v>
      </c>
      <c r="BJ379" s="17" t="s">
        <v>86</v>
      </c>
      <c r="BK379" s="150">
        <f>ROUND(I379*H379,2)</f>
        <v>0</v>
      </c>
      <c r="BL379" s="17" t="s">
        <v>108</v>
      </c>
      <c r="BM379" s="149" t="s">
        <v>889</v>
      </c>
    </row>
    <row r="380" spans="2:65" s="14" customFormat="1" ht="11.25">
      <c r="B380" s="166"/>
      <c r="D380" s="152" t="s">
        <v>318</v>
      </c>
      <c r="E380" s="167" t="s">
        <v>1</v>
      </c>
      <c r="F380" s="168" t="s">
        <v>731</v>
      </c>
      <c r="H380" s="167" t="s">
        <v>1</v>
      </c>
      <c r="I380" s="169"/>
      <c r="L380" s="166"/>
      <c r="M380" s="170"/>
      <c r="T380" s="171"/>
      <c r="AT380" s="167" t="s">
        <v>318</v>
      </c>
      <c r="AU380" s="167" t="s">
        <v>90</v>
      </c>
      <c r="AV380" s="14" t="s">
        <v>86</v>
      </c>
      <c r="AW380" s="14" t="s">
        <v>38</v>
      </c>
      <c r="AX380" s="14" t="s">
        <v>82</v>
      </c>
      <c r="AY380" s="167" t="s">
        <v>310</v>
      </c>
    </row>
    <row r="381" spans="2:65" s="14" customFormat="1" ht="11.25">
      <c r="B381" s="166"/>
      <c r="D381" s="152" t="s">
        <v>318</v>
      </c>
      <c r="E381" s="167" t="s">
        <v>1</v>
      </c>
      <c r="F381" s="168" t="s">
        <v>890</v>
      </c>
      <c r="H381" s="167" t="s">
        <v>1</v>
      </c>
      <c r="I381" s="169"/>
      <c r="L381" s="166"/>
      <c r="M381" s="170"/>
      <c r="T381" s="171"/>
      <c r="AT381" s="167" t="s">
        <v>318</v>
      </c>
      <c r="AU381" s="167" t="s">
        <v>90</v>
      </c>
      <c r="AV381" s="14" t="s">
        <v>86</v>
      </c>
      <c r="AW381" s="14" t="s">
        <v>38</v>
      </c>
      <c r="AX381" s="14" t="s">
        <v>82</v>
      </c>
      <c r="AY381" s="167" t="s">
        <v>310</v>
      </c>
    </row>
    <row r="382" spans="2:65" s="12" customFormat="1" ht="11.25">
      <c r="B382" s="151"/>
      <c r="D382" s="152" t="s">
        <v>318</v>
      </c>
      <c r="E382" s="153" t="s">
        <v>1</v>
      </c>
      <c r="F382" s="154" t="s">
        <v>891</v>
      </c>
      <c r="H382" s="155">
        <v>238.41399999999999</v>
      </c>
      <c r="I382" s="156"/>
      <c r="L382" s="151"/>
      <c r="M382" s="157"/>
      <c r="T382" s="158"/>
      <c r="AT382" s="153" t="s">
        <v>318</v>
      </c>
      <c r="AU382" s="153" t="s">
        <v>90</v>
      </c>
      <c r="AV382" s="12" t="s">
        <v>90</v>
      </c>
      <c r="AW382" s="12" t="s">
        <v>38</v>
      </c>
      <c r="AX382" s="12" t="s">
        <v>82</v>
      </c>
      <c r="AY382" s="153" t="s">
        <v>310</v>
      </c>
    </row>
    <row r="383" spans="2:65" s="12" customFormat="1" ht="11.25">
      <c r="B383" s="151"/>
      <c r="D383" s="152" t="s">
        <v>318</v>
      </c>
      <c r="E383" s="153" t="s">
        <v>1</v>
      </c>
      <c r="F383" s="154" t="s">
        <v>892</v>
      </c>
      <c r="H383" s="155">
        <v>1872.56</v>
      </c>
      <c r="I383" s="156"/>
      <c r="L383" s="151"/>
      <c r="M383" s="157"/>
      <c r="T383" s="158"/>
      <c r="AT383" s="153" t="s">
        <v>318</v>
      </c>
      <c r="AU383" s="153" t="s">
        <v>90</v>
      </c>
      <c r="AV383" s="12" t="s">
        <v>90</v>
      </c>
      <c r="AW383" s="12" t="s">
        <v>38</v>
      </c>
      <c r="AX383" s="12" t="s">
        <v>82</v>
      </c>
      <c r="AY383" s="153" t="s">
        <v>310</v>
      </c>
    </row>
    <row r="384" spans="2:65" s="12" customFormat="1" ht="11.25">
      <c r="B384" s="151"/>
      <c r="D384" s="152" t="s">
        <v>318</v>
      </c>
      <c r="E384" s="153" t="s">
        <v>1</v>
      </c>
      <c r="F384" s="154" t="s">
        <v>893</v>
      </c>
      <c r="H384" s="155">
        <v>93.995000000000005</v>
      </c>
      <c r="I384" s="156"/>
      <c r="L384" s="151"/>
      <c r="M384" s="157"/>
      <c r="T384" s="158"/>
      <c r="AT384" s="153" t="s">
        <v>318</v>
      </c>
      <c r="AU384" s="153" t="s">
        <v>90</v>
      </c>
      <c r="AV384" s="12" t="s">
        <v>90</v>
      </c>
      <c r="AW384" s="12" t="s">
        <v>38</v>
      </c>
      <c r="AX384" s="12" t="s">
        <v>82</v>
      </c>
      <c r="AY384" s="153" t="s">
        <v>310</v>
      </c>
    </row>
    <row r="385" spans="2:65" s="15" customFormat="1" ht="11.25">
      <c r="B385" s="192"/>
      <c r="D385" s="152" t="s">
        <v>318</v>
      </c>
      <c r="E385" s="193" t="s">
        <v>1</v>
      </c>
      <c r="F385" s="194" t="s">
        <v>664</v>
      </c>
      <c r="H385" s="195">
        <v>2204.9690000000001</v>
      </c>
      <c r="I385" s="196"/>
      <c r="L385" s="192"/>
      <c r="M385" s="197"/>
      <c r="T385" s="198"/>
      <c r="AT385" s="193" t="s">
        <v>318</v>
      </c>
      <c r="AU385" s="193" t="s">
        <v>90</v>
      </c>
      <c r="AV385" s="15" t="s">
        <v>98</v>
      </c>
      <c r="AW385" s="15" t="s">
        <v>38</v>
      </c>
      <c r="AX385" s="15" t="s">
        <v>82</v>
      </c>
      <c r="AY385" s="193" t="s">
        <v>310</v>
      </c>
    </row>
    <row r="386" spans="2:65" s="12" customFormat="1" ht="11.25">
      <c r="B386" s="151"/>
      <c r="D386" s="152" t="s">
        <v>318</v>
      </c>
      <c r="E386" s="153" t="s">
        <v>1</v>
      </c>
      <c r="F386" s="154" t="s">
        <v>894</v>
      </c>
      <c r="H386" s="155">
        <v>-474.548</v>
      </c>
      <c r="I386" s="156"/>
      <c r="L386" s="151"/>
      <c r="M386" s="157"/>
      <c r="T386" s="158"/>
      <c r="AT386" s="153" t="s">
        <v>318</v>
      </c>
      <c r="AU386" s="153" t="s">
        <v>90</v>
      </c>
      <c r="AV386" s="12" t="s">
        <v>90</v>
      </c>
      <c r="AW386" s="12" t="s">
        <v>38</v>
      </c>
      <c r="AX386" s="12" t="s">
        <v>82</v>
      </c>
      <c r="AY386" s="153" t="s">
        <v>310</v>
      </c>
    </row>
    <row r="387" spans="2:65" s="13" customFormat="1" ht="11.25">
      <c r="B387" s="159"/>
      <c r="D387" s="152" t="s">
        <v>318</v>
      </c>
      <c r="E387" s="160" t="s">
        <v>1</v>
      </c>
      <c r="F387" s="161" t="s">
        <v>320</v>
      </c>
      <c r="H387" s="162">
        <v>1730.421</v>
      </c>
      <c r="I387" s="163"/>
      <c r="L387" s="159"/>
      <c r="M387" s="164"/>
      <c r="T387" s="165"/>
      <c r="AT387" s="160" t="s">
        <v>318</v>
      </c>
      <c r="AU387" s="160" t="s">
        <v>90</v>
      </c>
      <c r="AV387" s="13" t="s">
        <v>108</v>
      </c>
      <c r="AW387" s="13" t="s">
        <v>38</v>
      </c>
      <c r="AX387" s="13" t="s">
        <v>86</v>
      </c>
      <c r="AY387" s="160" t="s">
        <v>310</v>
      </c>
    </row>
    <row r="388" spans="2:65" s="1" customFormat="1" ht="16.5" customHeight="1">
      <c r="B388" s="33"/>
      <c r="C388" s="138" t="s">
        <v>895</v>
      </c>
      <c r="D388" s="138" t="s">
        <v>312</v>
      </c>
      <c r="E388" s="139" t="s">
        <v>896</v>
      </c>
      <c r="F388" s="140" t="s">
        <v>897</v>
      </c>
      <c r="G388" s="141" t="s">
        <v>315</v>
      </c>
      <c r="H388" s="142">
        <v>322.80500000000001</v>
      </c>
      <c r="I388" s="143"/>
      <c r="J388" s="144">
        <f>ROUND(I388*H388,2)</f>
        <v>0</v>
      </c>
      <c r="K388" s="140" t="s">
        <v>316</v>
      </c>
      <c r="L388" s="33"/>
      <c r="M388" s="145" t="s">
        <v>1</v>
      </c>
      <c r="N388" s="146" t="s">
        <v>47</v>
      </c>
      <c r="P388" s="147">
        <f>O388*H388</f>
        <v>0</v>
      </c>
      <c r="Q388" s="147">
        <v>7.3499999999999998E-3</v>
      </c>
      <c r="R388" s="147">
        <f>Q388*H388</f>
        <v>2.3726167500000002</v>
      </c>
      <c r="S388" s="147">
        <v>0</v>
      </c>
      <c r="T388" s="148">
        <f>S388*H388</f>
        <v>0</v>
      </c>
      <c r="AR388" s="149" t="s">
        <v>108</v>
      </c>
      <c r="AT388" s="149" t="s">
        <v>312</v>
      </c>
      <c r="AU388" s="149" t="s">
        <v>90</v>
      </c>
      <c r="AY388" s="17" t="s">
        <v>310</v>
      </c>
      <c r="BE388" s="150">
        <f>IF(N388="základní",J388,0)</f>
        <v>0</v>
      </c>
      <c r="BF388" s="150">
        <f>IF(N388="snížená",J388,0)</f>
        <v>0</v>
      </c>
      <c r="BG388" s="150">
        <f>IF(N388="zákl. přenesená",J388,0)</f>
        <v>0</v>
      </c>
      <c r="BH388" s="150">
        <f>IF(N388="sníž. přenesená",J388,0)</f>
        <v>0</v>
      </c>
      <c r="BI388" s="150">
        <f>IF(N388="nulová",J388,0)</f>
        <v>0</v>
      </c>
      <c r="BJ388" s="17" t="s">
        <v>86</v>
      </c>
      <c r="BK388" s="150">
        <f>ROUND(I388*H388,2)</f>
        <v>0</v>
      </c>
      <c r="BL388" s="17" t="s">
        <v>108</v>
      </c>
      <c r="BM388" s="149" t="s">
        <v>898</v>
      </c>
    </row>
    <row r="389" spans="2:65" s="14" customFormat="1" ht="11.25">
      <c r="B389" s="166"/>
      <c r="D389" s="152" t="s">
        <v>318</v>
      </c>
      <c r="E389" s="167" t="s">
        <v>1</v>
      </c>
      <c r="F389" s="168" t="s">
        <v>731</v>
      </c>
      <c r="H389" s="167" t="s">
        <v>1</v>
      </c>
      <c r="I389" s="169"/>
      <c r="L389" s="166"/>
      <c r="M389" s="170"/>
      <c r="T389" s="171"/>
      <c r="AT389" s="167" t="s">
        <v>318</v>
      </c>
      <c r="AU389" s="167" t="s">
        <v>90</v>
      </c>
      <c r="AV389" s="14" t="s">
        <v>86</v>
      </c>
      <c r="AW389" s="14" t="s">
        <v>38</v>
      </c>
      <c r="AX389" s="14" t="s">
        <v>82</v>
      </c>
      <c r="AY389" s="167" t="s">
        <v>310</v>
      </c>
    </row>
    <row r="390" spans="2:65" s="12" customFormat="1" ht="11.25">
      <c r="B390" s="151"/>
      <c r="D390" s="152" t="s">
        <v>318</v>
      </c>
      <c r="E390" s="153" t="s">
        <v>1</v>
      </c>
      <c r="F390" s="154" t="s">
        <v>899</v>
      </c>
      <c r="H390" s="155">
        <v>322.80500000000001</v>
      </c>
      <c r="I390" s="156"/>
      <c r="L390" s="151"/>
      <c r="M390" s="157"/>
      <c r="T390" s="158"/>
      <c r="AT390" s="153" t="s">
        <v>318</v>
      </c>
      <c r="AU390" s="153" t="s">
        <v>90</v>
      </c>
      <c r="AV390" s="12" t="s">
        <v>90</v>
      </c>
      <c r="AW390" s="12" t="s">
        <v>38</v>
      </c>
      <c r="AX390" s="12" t="s">
        <v>82</v>
      </c>
      <c r="AY390" s="153" t="s">
        <v>310</v>
      </c>
    </row>
    <row r="391" spans="2:65" s="13" customFormat="1" ht="11.25">
      <c r="B391" s="159"/>
      <c r="D391" s="152" t="s">
        <v>318</v>
      </c>
      <c r="E391" s="160" t="s">
        <v>1</v>
      </c>
      <c r="F391" s="161" t="s">
        <v>320</v>
      </c>
      <c r="H391" s="162">
        <v>322.80500000000001</v>
      </c>
      <c r="I391" s="163"/>
      <c r="L391" s="159"/>
      <c r="M391" s="164"/>
      <c r="T391" s="165"/>
      <c r="AT391" s="160" t="s">
        <v>318</v>
      </c>
      <c r="AU391" s="160" t="s">
        <v>90</v>
      </c>
      <c r="AV391" s="13" t="s">
        <v>108</v>
      </c>
      <c r="AW391" s="13" t="s">
        <v>38</v>
      </c>
      <c r="AX391" s="13" t="s">
        <v>86</v>
      </c>
      <c r="AY391" s="160" t="s">
        <v>310</v>
      </c>
    </row>
    <row r="392" spans="2:65" s="1" customFormat="1" ht="16.5" customHeight="1">
      <c r="B392" s="33"/>
      <c r="C392" s="138" t="s">
        <v>900</v>
      </c>
      <c r="D392" s="138" t="s">
        <v>312</v>
      </c>
      <c r="E392" s="139" t="s">
        <v>901</v>
      </c>
      <c r="F392" s="140" t="s">
        <v>902</v>
      </c>
      <c r="G392" s="141" t="s">
        <v>315</v>
      </c>
      <c r="H392" s="142">
        <v>322.80500000000001</v>
      </c>
      <c r="I392" s="143"/>
      <c r="J392" s="144">
        <f>ROUND(I392*H392,2)</f>
        <v>0</v>
      </c>
      <c r="K392" s="140" t="s">
        <v>316</v>
      </c>
      <c r="L392" s="33"/>
      <c r="M392" s="145" t="s">
        <v>1</v>
      </c>
      <c r="N392" s="146" t="s">
        <v>47</v>
      </c>
      <c r="P392" s="147">
        <f>O392*H392</f>
        <v>0</v>
      </c>
      <c r="Q392" s="147">
        <v>2.5999999999999998E-4</v>
      </c>
      <c r="R392" s="147">
        <f>Q392*H392</f>
        <v>8.3929299999999998E-2</v>
      </c>
      <c r="S392" s="147">
        <v>0</v>
      </c>
      <c r="T392" s="148">
        <f>S392*H392</f>
        <v>0</v>
      </c>
      <c r="AR392" s="149" t="s">
        <v>108</v>
      </c>
      <c r="AT392" s="149" t="s">
        <v>312</v>
      </c>
      <c r="AU392" s="149" t="s">
        <v>90</v>
      </c>
      <c r="AY392" s="17" t="s">
        <v>310</v>
      </c>
      <c r="BE392" s="150">
        <f>IF(N392="základní",J392,0)</f>
        <v>0</v>
      </c>
      <c r="BF392" s="150">
        <f>IF(N392="snížená",J392,0)</f>
        <v>0</v>
      </c>
      <c r="BG392" s="150">
        <f>IF(N392="zákl. přenesená",J392,0)</f>
        <v>0</v>
      </c>
      <c r="BH392" s="150">
        <f>IF(N392="sníž. přenesená",J392,0)</f>
        <v>0</v>
      </c>
      <c r="BI392" s="150">
        <f>IF(N392="nulová",J392,0)</f>
        <v>0</v>
      </c>
      <c r="BJ392" s="17" t="s">
        <v>86</v>
      </c>
      <c r="BK392" s="150">
        <f>ROUND(I392*H392,2)</f>
        <v>0</v>
      </c>
      <c r="BL392" s="17" t="s">
        <v>108</v>
      </c>
      <c r="BM392" s="149" t="s">
        <v>903</v>
      </c>
    </row>
    <row r="393" spans="2:65" s="14" customFormat="1" ht="11.25">
      <c r="B393" s="166"/>
      <c r="D393" s="152" t="s">
        <v>318</v>
      </c>
      <c r="E393" s="167" t="s">
        <v>1</v>
      </c>
      <c r="F393" s="168" t="s">
        <v>731</v>
      </c>
      <c r="H393" s="167" t="s">
        <v>1</v>
      </c>
      <c r="I393" s="169"/>
      <c r="L393" s="166"/>
      <c r="M393" s="170"/>
      <c r="T393" s="171"/>
      <c r="AT393" s="167" t="s">
        <v>318</v>
      </c>
      <c r="AU393" s="167" t="s">
        <v>90</v>
      </c>
      <c r="AV393" s="14" t="s">
        <v>86</v>
      </c>
      <c r="AW393" s="14" t="s">
        <v>38</v>
      </c>
      <c r="AX393" s="14" t="s">
        <v>82</v>
      </c>
      <c r="AY393" s="167" t="s">
        <v>310</v>
      </c>
    </row>
    <row r="394" spans="2:65" s="12" customFormat="1" ht="11.25">
      <c r="B394" s="151"/>
      <c r="D394" s="152" t="s">
        <v>318</v>
      </c>
      <c r="E394" s="153" t="s">
        <v>1</v>
      </c>
      <c r="F394" s="154" t="s">
        <v>899</v>
      </c>
      <c r="H394" s="155">
        <v>322.80500000000001</v>
      </c>
      <c r="I394" s="156"/>
      <c r="L394" s="151"/>
      <c r="M394" s="157"/>
      <c r="T394" s="158"/>
      <c r="AT394" s="153" t="s">
        <v>318</v>
      </c>
      <c r="AU394" s="153" t="s">
        <v>90</v>
      </c>
      <c r="AV394" s="12" t="s">
        <v>90</v>
      </c>
      <c r="AW394" s="12" t="s">
        <v>38</v>
      </c>
      <c r="AX394" s="12" t="s">
        <v>82</v>
      </c>
      <c r="AY394" s="153" t="s">
        <v>310</v>
      </c>
    </row>
    <row r="395" spans="2:65" s="13" customFormat="1" ht="11.25">
      <c r="B395" s="159"/>
      <c r="D395" s="152" t="s">
        <v>318</v>
      </c>
      <c r="E395" s="160" t="s">
        <v>1</v>
      </c>
      <c r="F395" s="161" t="s">
        <v>320</v>
      </c>
      <c r="H395" s="162">
        <v>322.80500000000001</v>
      </c>
      <c r="I395" s="163"/>
      <c r="L395" s="159"/>
      <c r="M395" s="164"/>
      <c r="T395" s="165"/>
      <c r="AT395" s="160" t="s">
        <v>318</v>
      </c>
      <c r="AU395" s="160" t="s">
        <v>90</v>
      </c>
      <c r="AV395" s="13" t="s">
        <v>108</v>
      </c>
      <c r="AW395" s="13" t="s">
        <v>38</v>
      </c>
      <c r="AX395" s="13" t="s">
        <v>86</v>
      </c>
      <c r="AY395" s="160" t="s">
        <v>310</v>
      </c>
    </row>
    <row r="396" spans="2:65" s="1" customFormat="1" ht="16.5" customHeight="1">
      <c r="B396" s="33"/>
      <c r="C396" s="138" t="s">
        <v>904</v>
      </c>
      <c r="D396" s="138" t="s">
        <v>312</v>
      </c>
      <c r="E396" s="139" t="s">
        <v>905</v>
      </c>
      <c r="F396" s="140" t="s">
        <v>906</v>
      </c>
      <c r="G396" s="141" t="s">
        <v>315</v>
      </c>
      <c r="H396" s="142">
        <v>205.322</v>
      </c>
      <c r="I396" s="143"/>
      <c r="J396" s="144">
        <f>ROUND(I396*H396,2)</f>
        <v>0</v>
      </c>
      <c r="K396" s="140" t="s">
        <v>316</v>
      </c>
      <c r="L396" s="33"/>
      <c r="M396" s="145" t="s">
        <v>1</v>
      </c>
      <c r="N396" s="146" t="s">
        <v>47</v>
      </c>
      <c r="P396" s="147">
        <f>O396*H396</f>
        <v>0</v>
      </c>
      <c r="Q396" s="147">
        <v>0.04</v>
      </c>
      <c r="R396" s="147">
        <f>Q396*H396</f>
        <v>8.2128800000000002</v>
      </c>
      <c r="S396" s="147">
        <v>0</v>
      </c>
      <c r="T396" s="148">
        <f>S396*H396</f>
        <v>0</v>
      </c>
      <c r="AR396" s="149" t="s">
        <v>108</v>
      </c>
      <c r="AT396" s="149" t="s">
        <v>312</v>
      </c>
      <c r="AU396" s="149" t="s">
        <v>90</v>
      </c>
      <c r="AY396" s="17" t="s">
        <v>310</v>
      </c>
      <c r="BE396" s="150">
        <f>IF(N396="základní",J396,0)</f>
        <v>0</v>
      </c>
      <c r="BF396" s="150">
        <f>IF(N396="snížená",J396,0)</f>
        <v>0</v>
      </c>
      <c r="BG396" s="150">
        <f>IF(N396="zákl. přenesená",J396,0)</f>
        <v>0</v>
      </c>
      <c r="BH396" s="150">
        <f>IF(N396="sníž. přenesená",J396,0)</f>
        <v>0</v>
      </c>
      <c r="BI396" s="150">
        <f>IF(N396="nulová",J396,0)</f>
        <v>0</v>
      </c>
      <c r="BJ396" s="17" t="s">
        <v>86</v>
      </c>
      <c r="BK396" s="150">
        <f>ROUND(I396*H396,2)</f>
        <v>0</v>
      </c>
      <c r="BL396" s="17" t="s">
        <v>108</v>
      </c>
      <c r="BM396" s="149" t="s">
        <v>907</v>
      </c>
    </row>
    <row r="397" spans="2:65" s="12" customFormat="1" ht="11.25">
      <c r="B397" s="151"/>
      <c r="D397" s="152" t="s">
        <v>318</v>
      </c>
      <c r="E397" s="153" t="s">
        <v>1</v>
      </c>
      <c r="F397" s="154" t="s">
        <v>908</v>
      </c>
      <c r="H397" s="155">
        <v>252.77699999999999</v>
      </c>
      <c r="I397" s="156"/>
      <c r="L397" s="151"/>
      <c r="M397" s="157"/>
      <c r="T397" s="158"/>
      <c r="AT397" s="153" t="s">
        <v>318</v>
      </c>
      <c r="AU397" s="153" t="s">
        <v>90</v>
      </c>
      <c r="AV397" s="12" t="s">
        <v>90</v>
      </c>
      <c r="AW397" s="12" t="s">
        <v>38</v>
      </c>
      <c r="AX397" s="12" t="s">
        <v>82</v>
      </c>
      <c r="AY397" s="153" t="s">
        <v>310</v>
      </c>
    </row>
    <row r="398" spans="2:65" s="15" customFormat="1" ht="11.25">
      <c r="B398" s="192"/>
      <c r="D398" s="152" t="s">
        <v>318</v>
      </c>
      <c r="E398" s="193" t="s">
        <v>1</v>
      </c>
      <c r="F398" s="194" t="s">
        <v>664</v>
      </c>
      <c r="H398" s="195">
        <v>252.77699999999999</v>
      </c>
      <c r="I398" s="196"/>
      <c r="L398" s="192"/>
      <c r="M398" s="197"/>
      <c r="T398" s="198"/>
      <c r="AT398" s="193" t="s">
        <v>318</v>
      </c>
      <c r="AU398" s="193" t="s">
        <v>90</v>
      </c>
      <c r="AV398" s="15" t="s">
        <v>98</v>
      </c>
      <c r="AW398" s="15" t="s">
        <v>38</v>
      </c>
      <c r="AX398" s="15" t="s">
        <v>82</v>
      </c>
      <c r="AY398" s="193" t="s">
        <v>310</v>
      </c>
    </row>
    <row r="399" spans="2:65" s="12" customFormat="1" ht="11.25">
      <c r="B399" s="151"/>
      <c r="D399" s="152" t="s">
        <v>318</v>
      </c>
      <c r="E399" s="153" t="s">
        <v>1</v>
      </c>
      <c r="F399" s="154" t="s">
        <v>909</v>
      </c>
      <c r="H399" s="155">
        <v>-47.454999999999998</v>
      </c>
      <c r="I399" s="156"/>
      <c r="L399" s="151"/>
      <c r="M399" s="157"/>
      <c r="T399" s="158"/>
      <c r="AT399" s="153" t="s">
        <v>318</v>
      </c>
      <c r="AU399" s="153" t="s">
        <v>90</v>
      </c>
      <c r="AV399" s="12" t="s">
        <v>90</v>
      </c>
      <c r="AW399" s="12" t="s">
        <v>38</v>
      </c>
      <c r="AX399" s="12" t="s">
        <v>82</v>
      </c>
      <c r="AY399" s="153" t="s">
        <v>310</v>
      </c>
    </row>
    <row r="400" spans="2:65" s="13" customFormat="1" ht="11.25">
      <c r="B400" s="159"/>
      <c r="D400" s="152" t="s">
        <v>318</v>
      </c>
      <c r="E400" s="160" t="s">
        <v>1</v>
      </c>
      <c r="F400" s="161" t="s">
        <v>320</v>
      </c>
      <c r="H400" s="162">
        <v>205.322</v>
      </c>
      <c r="I400" s="163"/>
      <c r="L400" s="159"/>
      <c r="M400" s="164"/>
      <c r="T400" s="165"/>
      <c r="AT400" s="160" t="s">
        <v>318</v>
      </c>
      <c r="AU400" s="160" t="s">
        <v>90</v>
      </c>
      <c r="AV400" s="13" t="s">
        <v>108</v>
      </c>
      <c r="AW400" s="13" t="s">
        <v>38</v>
      </c>
      <c r="AX400" s="13" t="s">
        <v>86</v>
      </c>
      <c r="AY400" s="160" t="s">
        <v>310</v>
      </c>
    </row>
    <row r="401" spans="2:65" s="1" customFormat="1" ht="16.5" customHeight="1">
      <c r="B401" s="33"/>
      <c r="C401" s="138" t="s">
        <v>910</v>
      </c>
      <c r="D401" s="138" t="s">
        <v>312</v>
      </c>
      <c r="E401" s="139" t="s">
        <v>911</v>
      </c>
      <c r="F401" s="140" t="s">
        <v>912</v>
      </c>
      <c r="G401" s="141" t="s">
        <v>315</v>
      </c>
      <c r="H401" s="142">
        <v>2053.2260000000001</v>
      </c>
      <c r="I401" s="143"/>
      <c r="J401" s="144">
        <f>ROUND(I401*H401,2)</f>
        <v>0</v>
      </c>
      <c r="K401" s="140" t="s">
        <v>316</v>
      </c>
      <c r="L401" s="33"/>
      <c r="M401" s="145" t="s">
        <v>1</v>
      </c>
      <c r="N401" s="146" t="s">
        <v>47</v>
      </c>
      <c r="P401" s="147">
        <f>O401*H401</f>
        <v>0</v>
      </c>
      <c r="Q401" s="147">
        <v>4.3800000000000002E-3</v>
      </c>
      <c r="R401" s="147">
        <f>Q401*H401</f>
        <v>8.9931298800000015</v>
      </c>
      <c r="S401" s="147">
        <v>0</v>
      </c>
      <c r="T401" s="148">
        <f>S401*H401</f>
        <v>0</v>
      </c>
      <c r="AR401" s="149" t="s">
        <v>108</v>
      </c>
      <c r="AT401" s="149" t="s">
        <v>312</v>
      </c>
      <c r="AU401" s="149" t="s">
        <v>90</v>
      </c>
      <c r="AY401" s="17" t="s">
        <v>310</v>
      </c>
      <c r="BE401" s="150">
        <f>IF(N401="základní",J401,0)</f>
        <v>0</v>
      </c>
      <c r="BF401" s="150">
        <f>IF(N401="snížená",J401,0)</f>
        <v>0</v>
      </c>
      <c r="BG401" s="150">
        <f>IF(N401="zákl. přenesená",J401,0)</f>
        <v>0</v>
      </c>
      <c r="BH401" s="150">
        <f>IF(N401="sníž. přenesená",J401,0)</f>
        <v>0</v>
      </c>
      <c r="BI401" s="150">
        <f>IF(N401="nulová",J401,0)</f>
        <v>0</v>
      </c>
      <c r="BJ401" s="17" t="s">
        <v>86</v>
      </c>
      <c r="BK401" s="150">
        <f>ROUND(I401*H401,2)</f>
        <v>0</v>
      </c>
      <c r="BL401" s="17" t="s">
        <v>108</v>
      </c>
      <c r="BM401" s="149" t="s">
        <v>913</v>
      </c>
    </row>
    <row r="402" spans="2:65" s="1" customFormat="1" ht="24.2" customHeight="1">
      <c r="B402" s="33"/>
      <c r="C402" s="138" t="s">
        <v>914</v>
      </c>
      <c r="D402" s="138" t="s">
        <v>312</v>
      </c>
      <c r="E402" s="139" t="s">
        <v>915</v>
      </c>
      <c r="F402" s="140" t="s">
        <v>916</v>
      </c>
      <c r="G402" s="141" t="s">
        <v>315</v>
      </c>
      <c r="H402" s="142">
        <v>867.32399999999996</v>
      </c>
      <c r="I402" s="143"/>
      <c r="J402" s="144">
        <f>ROUND(I402*H402,2)</f>
        <v>0</v>
      </c>
      <c r="K402" s="140" t="s">
        <v>430</v>
      </c>
      <c r="L402" s="33"/>
      <c r="M402" s="145" t="s">
        <v>1</v>
      </c>
      <c r="N402" s="146" t="s">
        <v>47</v>
      </c>
      <c r="P402" s="147">
        <f>O402*H402</f>
        <v>0</v>
      </c>
      <c r="Q402" s="147">
        <v>0</v>
      </c>
      <c r="R402" s="147">
        <f>Q402*H402</f>
        <v>0</v>
      </c>
      <c r="S402" s="147">
        <v>0</v>
      </c>
      <c r="T402" s="148">
        <f>S402*H402</f>
        <v>0</v>
      </c>
      <c r="AR402" s="149" t="s">
        <v>108</v>
      </c>
      <c r="AT402" s="149" t="s">
        <v>312</v>
      </c>
      <c r="AU402" s="149" t="s">
        <v>90</v>
      </c>
      <c r="AY402" s="17" t="s">
        <v>310</v>
      </c>
      <c r="BE402" s="150">
        <f>IF(N402="základní",J402,0)</f>
        <v>0</v>
      </c>
      <c r="BF402" s="150">
        <f>IF(N402="snížená",J402,0)</f>
        <v>0</v>
      </c>
      <c r="BG402" s="150">
        <f>IF(N402="zákl. přenesená",J402,0)</f>
        <v>0</v>
      </c>
      <c r="BH402" s="150">
        <f>IF(N402="sníž. přenesená",J402,0)</f>
        <v>0</v>
      </c>
      <c r="BI402" s="150">
        <f>IF(N402="nulová",J402,0)</f>
        <v>0</v>
      </c>
      <c r="BJ402" s="17" t="s">
        <v>86</v>
      </c>
      <c r="BK402" s="150">
        <f>ROUND(I402*H402,2)</f>
        <v>0</v>
      </c>
      <c r="BL402" s="17" t="s">
        <v>108</v>
      </c>
      <c r="BM402" s="149" t="s">
        <v>917</v>
      </c>
    </row>
    <row r="403" spans="2:65" s="14" customFormat="1" ht="11.25">
      <c r="B403" s="166"/>
      <c r="D403" s="152" t="s">
        <v>318</v>
      </c>
      <c r="E403" s="167" t="s">
        <v>1</v>
      </c>
      <c r="F403" s="168" t="s">
        <v>918</v>
      </c>
      <c r="H403" s="167" t="s">
        <v>1</v>
      </c>
      <c r="I403" s="169"/>
      <c r="L403" s="166"/>
      <c r="M403" s="170"/>
      <c r="T403" s="171"/>
      <c r="AT403" s="167" t="s">
        <v>318</v>
      </c>
      <c r="AU403" s="167" t="s">
        <v>90</v>
      </c>
      <c r="AV403" s="14" t="s">
        <v>86</v>
      </c>
      <c r="AW403" s="14" t="s">
        <v>38</v>
      </c>
      <c r="AX403" s="14" t="s">
        <v>82</v>
      </c>
      <c r="AY403" s="167" t="s">
        <v>310</v>
      </c>
    </row>
    <row r="404" spans="2:65" s="14" customFormat="1" ht="11.25">
      <c r="B404" s="166"/>
      <c r="D404" s="152" t="s">
        <v>318</v>
      </c>
      <c r="E404" s="167" t="s">
        <v>1</v>
      </c>
      <c r="F404" s="168" t="s">
        <v>919</v>
      </c>
      <c r="H404" s="167" t="s">
        <v>1</v>
      </c>
      <c r="I404" s="169"/>
      <c r="L404" s="166"/>
      <c r="M404" s="170"/>
      <c r="T404" s="171"/>
      <c r="AT404" s="167" t="s">
        <v>318</v>
      </c>
      <c r="AU404" s="167" t="s">
        <v>90</v>
      </c>
      <c r="AV404" s="14" t="s">
        <v>86</v>
      </c>
      <c r="AW404" s="14" t="s">
        <v>38</v>
      </c>
      <c r="AX404" s="14" t="s">
        <v>82</v>
      </c>
      <c r="AY404" s="167" t="s">
        <v>310</v>
      </c>
    </row>
    <row r="405" spans="2:65" s="12" customFormat="1" ht="11.25">
      <c r="B405" s="151"/>
      <c r="D405" s="152" t="s">
        <v>318</v>
      </c>
      <c r="E405" s="153" t="s">
        <v>1</v>
      </c>
      <c r="F405" s="154" t="s">
        <v>920</v>
      </c>
      <c r="H405" s="155">
        <v>867.32399999999996</v>
      </c>
      <c r="I405" s="156"/>
      <c r="L405" s="151"/>
      <c r="M405" s="157"/>
      <c r="T405" s="158"/>
      <c r="AT405" s="153" t="s">
        <v>318</v>
      </c>
      <c r="AU405" s="153" t="s">
        <v>90</v>
      </c>
      <c r="AV405" s="12" t="s">
        <v>90</v>
      </c>
      <c r="AW405" s="12" t="s">
        <v>38</v>
      </c>
      <c r="AX405" s="12" t="s">
        <v>82</v>
      </c>
      <c r="AY405" s="153" t="s">
        <v>310</v>
      </c>
    </row>
    <row r="406" spans="2:65" s="13" customFormat="1" ht="11.25">
      <c r="B406" s="159"/>
      <c r="D406" s="152" t="s">
        <v>318</v>
      </c>
      <c r="E406" s="160" t="s">
        <v>1</v>
      </c>
      <c r="F406" s="161" t="s">
        <v>320</v>
      </c>
      <c r="H406" s="162">
        <v>867.32399999999996</v>
      </c>
      <c r="I406" s="163"/>
      <c r="L406" s="159"/>
      <c r="M406" s="164"/>
      <c r="T406" s="165"/>
      <c r="AT406" s="160" t="s">
        <v>318</v>
      </c>
      <c r="AU406" s="160" t="s">
        <v>90</v>
      </c>
      <c r="AV406" s="13" t="s">
        <v>108</v>
      </c>
      <c r="AW406" s="13" t="s">
        <v>38</v>
      </c>
      <c r="AX406" s="13" t="s">
        <v>86</v>
      </c>
      <c r="AY406" s="160" t="s">
        <v>310</v>
      </c>
    </row>
    <row r="407" spans="2:65" s="1" customFormat="1" ht="24.2" customHeight="1">
      <c r="B407" s="33"/>
      <c r="C407" s="138" t="s">
        <v>921</v>
      </c>
      <c r="D407" s="138" t="s">
        <v>312</v>
      </c>
      <c r="E407" s="139" t="s">
        <v>922</v>
      </c>
      <c r="F407" s="140" t="s">
        <v>923</v>
      </c>
      <c r="G407" s="141" t="s">
        <v>315</v>
      </c>
      <c r="H407" s="142">
        <v>2255.0360000000001</v>
      </c>
      <c r="I407" s="143"/>
      <c r="J407" s="144">
        <f>ROUND(I407*H407,2)</f>
        <v>0</v>
      </c>
      <c r="K407" s="140" t="s">
        <v>430</v>
      </c>
      <c r="L407" s="33"/>
      <c r="M407" s="145" t="s">
        <v>1</v>
      </c>
      <c r="N407" s="146" t="s">
        <v>47</v>
      </c>
      <c r="P407" s="147">
        <f>O407*H407</f>
        <v>0</v>
      </c>
      <c r="Q407" s="147">
        <v>0</v>
      </c>
      <c r="R407" s="147">
        <f>Q407*H407</f>
        <v>0</v>
      </c>
      <c r="S407" s="147">
        <v>0</v>
      </c>
      <c r="T407" s="148">
        <f>S407*H407</f>
        <v>0</v>
      </c>
      <c r="AR407" s="149" t="s">
        <v>108</v>
      </c>
      <c r="AT407" s="149" t="s">
        <v>312</v>
      </c>
      <c r="AU407" s="149" t="s">
        <v>90</v>
      </c>
      <c r="AY407" s="17" t="s">
        <v>310</v>
      </c>
      <c r="BE407" s="150">
        <f>IF(N407="základní",J407,0)</f>
        <v>0</v>
      </c>
      <c r="BF407" s="150">
        <f>IF(N407="snížená",J407,0)</f>
        <v>0</v>
      </c>
      <c r="BG407" s="150">
        <f>IF(N407="zákl. přenesená",J407,0)</f>
        <v>0</v>
      </c>
      <c r="BH407" s="150">
        <f>IF(N407="sníž. přenesená",J407,0)</f>
        <v>0</v>
      </c>
      <c r="BI407" s="150">
        <f>IF(N407="nulová",J407,0)</f>
        <v>0</v>
      </c>
      <c r="BJ407" s="17" t="s">
        <v>86</v>
      </c>
      <c r="BK407" s="150">
        <f>ROUND(I407*H407,2)</f>
        <v>0</v>
      </c>
      <c r="BL407" s="17" t="s">
        <v>108</v>
      </c>
      <c r="BM407" s="149" t="s">
        <v>924</v>
      </c>
    </row>
    <row r="408" spans="2:65" s="14" customFormat="1" ht="11.25">
      <c r="B408" s="166"/>
      <c r="D408" s="152" t="s">
        <v>318</v>
      </c>
      <c r="E408" s="167" t="s">
        <v>1</v>
      </c>
      <c r="F408" s="168" t="s">
        <v>918</v>
      </c>
      <c r="H408" s="167" t="s">
        <v>1</v>
      </c>
      <c r="I408" s="169"/>
      <c r="L408" s="166"/>
      <c r="M408" s="170"/>
      <c r="T408" s="171"/>
      <c r="AT408" s="167" t="s">
        <v>318</v>
      </c>
      <c r="AU408" s="167" t="s">
        <v>90</v>
      </c>
      <c r="AV408" s="14" t="s">
        <v>86</v>
      </c>
      <c r="AW408" s="14" t="s">
        <v>38</v>
      </c>
      <c r="AX408" s="14" t="s">
        <v>82</v>
      </c>
      <c r="AY408" s="167" t="s">
        <v>310</v>
      </c>
    </row>
    <row r="409" spans="2:65" s="14" customFormat="1" ht="11.25">
      <c r="B409" s="166"/>
      <c r="D409" s="152" t="s">
        <v>318</v>
      </c>
      <c r="E409" s="167" t="s">
        <v>1</v>
      </c>
      <c r="F409" s="168" t="s">
        <v>919</v>
      </c>
      <c r="H409" s="167" t="s">
        <v>1</v>
      </c>
      <c r="I409" s="169"/>
      <c r="L409" s="166"/>
      <c r="M409" s="170"/>
      <c r="T409" s="171"/>
      <c r="AT409" s="167" t="s">
        <v>318</v>
      </c>
      <c r="AU409" s="167" t="s">
        <v>90</v>
      </c>
      <c r="AV409" s="14" t="s">
        <v>86</v>
      </c>
      <c r="AW409" s="14" t="s">
        <v>38</v>
      </c>
      <c r="AX409" s="14" t="s">
        <v>82</v>
      </c>
      <c r="AY409" s="167" t="s">
        <v>310</v>
      </c>
    </row>
    <row r="410" spans="2:65" s="12" customFormat="1" ht="11.25">
      <c r="B410" s="151"/>
      <c r="D410" s="152" t="s">
        <v>318</v>
      </c>
      <c r="E410" s="153" t="s">
        <v>1</v>
      </c>
      <c r="F410" s="154" t="s">
        <v>925</v>
      </c>
      <c r="H410" s="155">
        <v>2729.5839999999998</v>
      </c>
      <c r="I410" s="156"/>
      <c r="L410" s="151"/>
      <c r="M410" s="157"/>
      <c r="T410" s="158"/>
      <c r="AT410" s="153" t="s">
        <v>318</v>
      </c>
      <c r="AU410" s="153" t="s">
        <v>90</v>
      </c>
      <c r="AV410" s="12" t="s">
        <v>90</v>
      </c>
      <c r="AW410" s="12" t="s">
        <v>38</v>
      </c>
      <c r="AX410" s="12" t="s">
        <v>82</v>
      </c>
      <c r="AY410" s="153" t="s">
        <v>310</v>
      </c>
    </row>
    <row r="411" spans="2:65" s="15" customFormat="1" ht="11.25">
      <c r="B411" s="192"/>
      <c r="D411" s="152" t="s">
        <v>318</v>
      </c>
      <c r="E411" s="193" t="s">
        <v>1</v>
      </c>
      <c r="F411" s="194" t="s">
        <v>664</v>
      </c>
      <c r="H411" s="195">
        <v>2729.5839999999998</v>
      </c>
      <c r="I411" s="196"/>
      <c r="L411" s="192"/>
      <c r="M411" s="197"/>
      <c r="T411" s="198"/>
      <c r="AT411" s="193" t="s">
        <v>318</v>
      </c>
      <c r="AU411" s="193" t="s">
        <v>90</v>
      </c>
      <c r="AV411" s="15" t="s">
        <v>98</v>
      </c>
      <c r="AW411" s="15" t="s">
        <v>38</v>
      </c>
      <c r="AX411" s="15" t="s">
        <v>82</v>
      </c>
      <c r="AY411" s="193" t="s">
        <v>310</v>
      </c>
    </row>
    <row r="412" spans="2:65" s="12" customFormat="1" ht="11.25">
      <c r="B412" s="151"/>
      <c r="D412" s="152" t="s">
        <v>318</v>
      </c>
      <c r="E412" s="153" t="s">
        <v>1</v>
      </c>
      <c r="F412" s="154" t="s">
        <v>894</v>
      </c>
      <c r="H412" s="155">
        <v>-474.548</v>
      </c>
      <c r="I412" s="156"/>
      <c r="L412" s="151"/>
      <c r="M412" s="157"/>
      <c r="T412" s="158"/>
      <c r="AT412" s="153" t="s">
        <v>318</v>
      </c>
      <c r="AU412" s="153" t="s">
        <v>90</v>
      </c>
      <c r="AV412" s="12" t="s">
        <v>90</v>
      </c>
      <c r="AW412" s="12" t="s">
        <v>38</v>
      </c>
      <c r="AX412" s="12" t="s">
        <v>82</v>
      </c>
      <c r="AY412" s="153" t="s">
        <v>310</v>
      </c>
    </row>
    <row r="413" spans="2:65" s="13" customFormat="1" ht="11.25">
      <c r="B413" s="159"/>
      <c r="D413" s="152" t="s">
        <v>318</v>
      </c>
      <c r="E413" s="160" t="s">
        <v>1</v>
      </c>
      <c r="F413" s="161" t="s">
        <v>320</v>
      </c>
      <c r="H413" s="162">
        <v>2255.0360000000001</v>
      </c>
      <c r="I413" s="163"/>
      <c r="L413" s="159"/>
      <c r="M413" s="164"/>
      <c r="T413" s="165"/>
      <c r="AT413" s="160" t="s">
        <v>318</v>
      </c>
      <c r="AU413" s="160" t="s">
        <v>90</v>
      </c>
      <c r="AV413" s="13" t="s">
        <v>108</v>
      </c>
      <c r="AW413" s="13" t="s">
        <v>38</v>
      </c>
      <c r="AX413" s="13" t="s">
        <v>86</v>
      </c>
      <c r="AY413" s="160" t="s">
        <v>310</v>
      </c>
    </row>
    <row r="414" spans="2:65" s="1" customFormat="1" ht="16.5" customHeight="1">
      <c r="B414" s="33"/>
      <c r="C414" s="138" t="s">
        <v>926</v>
      </c>
      <c r="D414" s="138" t="s">
        <v>312</v>
      </c>
      <c r="E414" s="139" t="s">
        <v>927</v>
      </c>
      <c r="F414" s="140" t="s">
        <v>928</v>
      </c>
      <c r="G414" s="141" t="s">
        <v>315</v>
      </c>
      <c r="H414" s="142">
        <v>1730.421</v>
      </c>
      <c r="I414" s="143"/>
      <c r="J414" s="144">
        <f>ROUND(I414*H414,2)</f>
        <v>0</v>
      </c>
      <c r="K414" s="140" t="s">
        <v>316</v>
      </c>
      <c r="L414" s="33"/>
      <c r="M414" s="145" t="s">
        <v>1</v>
      </c>
      <c r="N414" s="146" t="s">
        <v>47</v>
      </c>
      <c r="P414" s="147">
        <f>O414*H414</f>
        <v>0</v>
      </c>
      <c r="Q414" s="147">
        <v>1.103E-2</v>
      </c>
      <c r="R414" s="147">
        <f>Q414*H414</f>
        <v>19.086543630000001</v>
      </c>
      <c r="S414" s="147">
        <v>0</v>
      </c>
      <c r="T414" s="148">
        <f>S414*H414</f>
        <v>0</v>
      </c>
      <c r="AR414" s="149" t="s">
        <v>108</v>
      </c>
      <c r="AT414" s="149" t="s">
        <v>312</v>
      </c>
      <c r="AU414" s="149" t="s">
        <v>90</v>
      </c>
      <c r="AY414" s="17" t="s">
        <v>310</v>
      </c>
      <c r="BE414" s="150">
        <f>IF(N414="základní",J414,0)</f>
        <v>0</v>
      </c>
      <c r="BF414" s="150">
        <f>IF(N414="snížená",J414,0)</f>
        <v>0</v>
      </c>
      <c r="BG414" s="150">
        <f>IF(N414="zákl. přenesená",J414,0)</f>
        <v>0</v>
      </c>
      <c r="BH414" s="150">
        <f>IF(N414="sníž. přenesená",J414,0)</f>
        <v>0</v>
      </c>
      <c r="BI414" s="150">
        <f>IF(N414="nulová",J414,0)</f>
        <v>0</v>
      </c>
      <c r="BJ414" s="17" t="s">
        <v>86</v>
      </c>
      <c r="BK414" s="150">
        <f>ROUND(I414*H414,2)</f>
        <v>0</v>
      </c>
      <c r="BL414" s="17" t="s">
        <v>108</v>
      </c>
      <c r="BM414" s="149" t="s">
        <v>929</v>
      </c>
    </row>
    <row r="415" spans="2:65" s="14" customFormat="1" ht="11.25">
      <c r="B415" s="166"/>
      <c r="D415" s="152" t="s">
        <v>318</v>
      </c>
      <c r="E415" s="167" t="s">
        <v>1</v>
      </c>
      <c r="F415" s="168" t="s">
        <v>731</v>
      </c>
      <c r="H415" s="167" t="s">
        <v>1</v>
      </c>
      <c r="I415" s="169"/>
      <c r="L415" s="166"/>
      <c r="M415" s="170"/>
      <c r="T415" s="171"/>
      <c r="AT415" s="167" t="s">
        <v>318</v>
      </c>
      <c r="AU415" s="167" t="s">
        <v>90</v>
      </c>
      <c r="AV415" s="14" t="s">
        <v>86</v>
      </c>
      <c r="AW415" s="14" t="s">
        <v>38</v>
      </c>
      <c r="AX415" s="14" t="s">
        <v>82</v>
      </c>
      <c r="AY415" s="167" t="s">
        <v>310</v>
      </c>
    </row>
    <row r="416" spans="2:65" s="14" customFormat="1" ht="11.25">
      <c r="B416" s="166"/>
      <c r="D416" s="152" t="s">
        <v>318</v>
      </c>
      <c r="E416" s="167" t="s">
        <v>1</v>
      </c>
      <c r="F416" s="168" t="s">
        <v>890</v>
      </c>
      <c r="H416" s="167" t="s">
        <v>1</v>
      </c>
      <c r="I416" s="169"/>
      <c r="L416" s="166"/>
      <c r="M416" s="170"/>
      <c r="T416" s="171"/>
      <c r="AT416" s="167" t="s">
        <v>318</v>
      </c>
      <c r="AU416" s="167" t="s">
        <v>90</v>
      </c>
      <c r="AV416" s="14" t="s">
        <v>86</v>
      </c>
      <c r="AW416" s="14" t="s">
        <v>38</v>
      </c>
      <c r="AX416" s="14" t="s">
        <v>82</v>
      </c>
      <c r="AY416" s="167" t="s">
        <v>310</v>
      </c>
    </row>
    <row r="417" spans="2:65" s="12" customFormat="1" ht="11.25">
      <c r="B417" s="151"/>
      <c r="D417" s="152" t="s">
        <v>318</v>
      </c>
      <c r="E417" s="153" t="s">
        <v>1</v>
      </c>
      <c r="F417" s="154" t="s">
        <v>891</v>
      </c>
      <c r="H417" s="155">
        <v>238.41399999999999</v>
      </c>
      <c r="I417" s="156"/>
      <c r="L417" s="151"/>
      <c r="M417" s="157"/>
      <c r="T417" s="158"/>
      <c r="AT417" s="153" t="s">
        <v>318</v>
      </c>
      <c r="AU417" s="153" t="s">
        <v>90</v>
      </c>
      <c r="AV417" s="12" t="s">
        <v>90</v>
      </c>
      <c r="AW417" s="12" t="s">
        <v>38</v>
      </c>
      <c r="AX417" s="12" t="s">
        <v>82</v>
      </c>
      <c r="AY417" s="153" t="s">
        <v>310</v>
      </c>
    </row>
    <row r="418" spans="2:65" s="12" customFormat="1" ht="11.25">
      <c r="B418" s="151"/>
      <c r="D418" s="152" t="s">
        <v>318</v>
      </c>
      <c r="E418" s="153" t="s">
        <v>1</v>
      </c>
      <c r="F418" s="154" t="s">
        <v>892</v>
      </c>
      <c r="H418" s="155">
        <v>1872.56</v>
      </c>
      <c r="I418" s="156"/>
      <c r="L418" s="151"/>
      <c r="M418" s="157"/>
      <c r="T418" s="158"/>
      <c r="AT418" s="153" t="s">
        <v>318</v>
      </c>
      <c r="AU418" s="153" t="s">
        <v>90</v>
      </c>
      <c r="AV418" s="12" t="s">
        <v>90</v>
      </c>
      <c r="AW418" s="12" t="s">
        <v>38</v>
      </c>
      <c r="AX418" s="12" t="s">
        <v>82</v>
      </c>
      <c r="AY418" s="153" t="s">
        <v>310</v>
      </c>
    </row>
    <row r="419" spans="2:65" s="12" customFormat="1" ht="11.25">
      <c r="B419" s="151"/>
      <c r="D419" s="152" t="s">
        <v>318</v>
      </c>
      <c r="E419" s="153" t="s">
        <v>1</v>
      </c>
      <c r="F419" s="154" t="s">
        <v>893</v>
      </c>
      <c r="H419" s="155">
        <v>93.995000000000005</v>
      </c>
      <c r="I419" s="156"/>
      <c r="L419" s="151"/>
      <c r="M419" s="157"/>
      <c r="T419" s="158"/>
      <c r="AT419" s="153" t="s">
        <v>318</v>
      </c>
      <c r="AU419" s="153" t="s">
        <v>90</v>
      </c>
      <c r="AV419" s="12" t="s">
        <v>90</v>
      </c>
      <c r="AW419" s="12" t="s">
        <v>38</v>
      </c>
      <c r="AX419" s="12" t="s">
        <v>82</v>
      </c>
      <c r="AY419" s="153" t="s">
        <v>310</v>
      </c>
    </row>
    <row r="420" spans="2:65" s="15" customFormat="1" ht="11.25">
      <c r="B420" s="192"/>
      <c r="D420" s="152" t="s">
        <v>318</v>
      </c>
      <c r="E420" s="193" t="s">
        <v>1</v>
      </c>
      <c r="F420" s="194" t="s">
        <v>664</v>
      </c>
      <c r="H420" s="195">
        <v>2204.9690000000001</v>
      </c>
      <c r="I420" s="196"/>
      <c r="L420" s="192"/>
      <c r="M420" s="197"/>
      <c r="T420" s="198"/>
      <c r="AT420" s="193" t="s">
        <v>318</v>
      </c>
      <c r="AU420" s="193" t="s">
        <v>90</v>
      </c>
      <c r="AV420" s="15" t="s">
        <v>98</v>
      </c>
      <c r="AW420" s="15" t="s">
        <v>38</v>
      </c>
      <c r="AX420" s="15" t="s">
        <v>82</v>
      </c>
      <c r="AY420" s="193" t="s">
        <v>310</v>
      </c>
    </row>
    <row r="421" spans="2:65" s="12" customFormat="1" ht="11.25">
      <c r="B421" s="151"/>
      <c r="D421" s="152" t="s">
        <v>318</v>
      </c>
      <c r="E421" s="153" t="s">
        <v>1</v>
      </c>
      <c r="F421" s="154" t="s">
        <v>894</v>
      </c>
      <c r="H421" s="155">
        <v>-474.548</v>
      </c>
      <c r="I421" s="156"/>
      <c r="L421" s="151"/>
      <c r="M421" s="157"/>
      <c r="T421" s="158"/>
      <c r="AT421" s="153" t="s">
        <v>318</v>
      </c>
      <c r="AU421" s="153" t="s">
        <v>90</v>
      </c>
      <c r="AV421" s="12" t="s">
        <v>90</v>
      </c>
      <c r="AW421" s="12" t="s">
        <v>38</v>
      </c>
      <c r="AX421" s="12" t="s">
        <v>82</v>
      </c>
      <c r="AY421" s="153" t="s">
        <v>310</v>
      </c>
    </row>
    <row r="422" spans="2:65" s="13" customFormat="1" ht="11.25">
      <c r="B422" s="159"/>
      <c r="D422" s="152" t="s">
        <v>318</v>
      </c>
      <c r="E422" s="160" t="s">
        <v>1</v>
      </c>
      <c r="F422" s="161" t="s">
        <v>320</v>
      </c>
      <c r="H422" s="162">
        <v>1730.421</v>
      </c>
      <c r="I422" s="163"/>
      <c r="L422" s="159"/>
      <c r="M422" s="164"/>
      <c r="T422" s="165"/>
      <c r="AT422" s="160" t="s">
        <v>318</v>
      </c>
      <c r="AU422" s="160" t="s">
        <v>90</v>
      </c>
      <c r="AV422" s="13" t="s">
        <v>108</v>
      </c>
      <c r="AW422" s="13" t="s">
        <v>38</v>
      </c>
      <c r="AX422" s="13" t="s">
        <v>86</v>
      </c>
      <c r="AY422" s="160" t="s">
        <v>310</v>
      </c>
    </row>
    <row r="423" spans="2:65" s="1" customFormat="1" ht="16.5" customHeight="1">
      <c r="B423" s="33"/>
      <c r="C423" s="138" t="s">
        <v>930</v>
      </c>
      <c r="D423" s="138" t="s">
        <v>312</v>
      </c>
      <c r="E423" s="139" t="s">
        <v>931</v>
      </c>
      <c r="F423" s="140" t="s">
        <v>932</v>
      </c>
      <c r="G423" s="141" t="s">
        <v>315</v>
      </c>
      <c r="H423" s="142">
        <v>322.80500000000001</v>
      </c>
      <c r="I423" s="143"/>
      <c r="J423" s="144">
        <f>ROUND(I423*H423,2)</f>
        <v>0</v>
      </c>
      <c r="K423" s="140" t="s">
        <v>316</v>
      </c>
      <c r="L423" s="33"/>
      <c r="M423" s="145" t="s">
        <v>1</v>
      </c>
      <c r="N423" s="146" t="s">
        <v>47</v>
      </c>
      <c r="P423" s="147">
        <f>O423*H423</f>
        <v>0</v>
      </c>
      <c r="Q423" s="147">
        <v>3.5000000000000001E-3</v>
      </c>
      <c r="R423" s="147">
        <f>Q423*H423</f>
        <v>1.1298175000000001</v>
      </c>
      <c r="S423" s="147">
        <v>0</v>
      </c>
      <c r="T423" s="148">
        <f>S423*H423</f>
        <v>0</v>
      </c>
      <c r="AR423" s="149" t="s">
        <v>108</v>
      </c>
      <c r="AT423" s="149" t="s">
        <v>312</v>
      </c>
      <c r="AU423" s="149" t="s">
        <v>90</v>
      </c>
      <c r="AY423" s="17" t="s">
        <v>310</v>
      </c>
      <c r="BE423" s="150">
        <f>IF(N423="základní",J423,0)</f>
        <v>0</v>
      </c>
      <c r="BF423" s="150">
        <f>IF(N423="snížená",J423,0)</f>
        <v>0</v>
      </c>
      <c r="BG423" s="150">
        <f>IF(N423="zákl. přenesená",J423,0)</f>
        <v>0</v>
      </c>
      <c r="BH423" s="150">
        <f>IF(N423="sníž. přenesená",J423,0)</f>
        <v>0</v>
      </c>
      <c r="BI423" s="150">
        <f>IF(N423="nulová",J423,0)</f>
        <v>0</v>
      </c>
      <c r="BJ423" s="17" t="s">
        <v>86</v>
      </c>
      <c r="BK423" s="150">
        <f>ROUND(I423*H423,2)</f>
        <v>0</v>
      </c>
      <c r="BL423" s="17" t="s">
        <v>108</v>
      </c>
      <c r="BM423" s="149" t="s">
        <v>933</v>
      </c>
    </row>
    <row r="424" spans="2:65" s="14" customFormat="1" ht="11.25">
      <c r="B424" s="166"/>
      <c r="D424" s="152" t="s">
        <v>318</v>
      </c>
      <c r="E424" s="167" t="s">
        <v>1</v>
      </c>
      <c r="F424" s="168" t="s">
        <v>731</v>
      </c>
      <c r="H424" s="167" t="s">
        <v>1</v>
      </c>
      <c r="I424" s="169"/>
      <c r="L424" s="166"/>
      <c r="M424" s="170"/>
      <c r="T424" s="171"/>
      <c r="AT424" s="167" t="s">
        <v>318</v>
      </c>
      <c r="AU424" s="167" t="s">
        <v>90</v>
      </c>
      <c r="AV424" s="14" t="s">
        <v>86</v>
      </c>
      <c r="AW424" s="14" t="s">
        <v>38</v>
      </c>
      <c r="AX424" s="14" t="s">
        <v>82</v>
      </c>
      <c r="AY424" s="167" t="s">
        <v>310</v>
      </c>
    </row>
    <row r="425" spans="2:65" s="12" customFormat="1" ht="11.25">
      <c r="B425" s="151"/>
      <c r="D425" s="152" t="s">
        <v>318</v>
      </c>
      <c r="E425" s="153" t="s">
        <v>1</v>
      </c>
      <c r="F425" s="154" t="s">
        <v>899</v>
      </c>
      <c r="H425" s="155">
        <v>322.80500000000001</v>
      </c>
      <c r="I425" s="156"/>
      <c r="L425" s="151"/>
      <c r="M425" s="157"/>
      <c r="T425" s="158"/>
      <c r="AT425" s="153" t="s">
        <v>318</v>
      </c>
      <c r="AU425" s="153" t="s">
        <v>90</v>
      </c>
      <c r="AV425" s="12" t="s">
        <v>90</v>
      </c>
      <c r="AW425" s="12" t="s">
        <v>38</v>
      </c>
      <c r="AX425" s="12" t="s">
        <v>82</v>
      </c>
      <c r="AY425" s="153" t="s">
        <v>310</v>
      </c>
    </row>
    <row r="426" spans="2:65" s="13" customFormat="1" ht="11.25">
      <c r="B426" s="159"/>
      <c r="D426" s="152" t="s">
        <v>318</v>
      </c>
      <c r="E426" s="160" t="s">
        <v>1</v>
      </c>
      <c r="F426" s="161" t="s">
        <v>320</v>
      </c>
      <c r="H426" s="162">
        <v>322.80500000000001</v>
      </c>
      <c r="I426" s="163"/>
      <c r="L426" s="159"/>
      <c r="M426" s="164"/>
      <c r="T426" s="165"/>
      <c r="AT426" s="160" t="s">
        <v>318</v>
      </c>
      <c r="AU426" s="160" t="s">
        <v>90</v>
      </c>
      <c r="AV426" s="13" t="s">
        <v>108</v>
      </c>
      <c r="AW426" s="13" t="s">
        <v>38</v>
      </c>
      <c r="AX426" s="13" t="s">
        <v>86</v>
      </c>
      <c r="AY426" s="160" t="s">
        <v>310</v>
      </c>
    </row>
    <row r="427" spans="2:65" s="1" customFormat="1" ht="16.5" customHeight="1">
      <c r="B427" s="33"/>
      <c r="C427" s="138" t="s">
        <v>934</v>
      </c>
      <c r="D427" s="138" t="s">
        <v>312</v>
      </c>
      <c r="E427" s="139" t="s">
        <v>935</v>
      </c>
      <c r="F427" s="140" t="s">
        <v>936</v>
      </c>
      <c r="G427" s="141" t="s">
        <v>315</v>
      </c>
      <c r="H427" s="142">
        <v>1730.421</v>
      </c>
      <c r="I427" s="143"/>
      <c r="J427" s="144">
        <f>ROUND(I427*H427,2)</f>
        <v>0</v>
      </c>
      <c r="K427" s="140" t="s">
        <v>316</v>
      </c>
      <c r="L427" s="33"/>
      <c r="M427" s="145" t="s">
        <v>1</v>
      </c>
      <c r="N427" s="146" t="s">
        <v>47</v>
      </c>
      <c r="P427" s="147">
        <f>O427*H427</f>
        <v>0</v>
      </c>
      <c r="Q427" s="147">
        <v>5.5199999999999997E-3</v>
      </c>
      <c r="R427" s="147">
        <f>Q427*H427</f>
        <v>9.5519239200000001</v>
      </c>
      <c r="S427" s="147">
        <v>0</v>
      </c>
      <c r="T427" s="148">
        <f>S427*H427</f>
        <v>0</v>
      </c>
      <c r="AR427" s="149" t="s">
        <v>108</v>
      </c>
      <c r="AT427" s="149" t="s">
        <v>312</v>
      </c>
      <c r="AU427" s="149" t="s">
        <v>90</v>
      </c>
      <c r="AY427" s="17" t="s">
        <v>310</v>
      </c>
      <c r="BE427" s="150">
        <f>IF(N427="základní",J427,0)</f>
        <v>0</v>
      </c>
      <c r="BF427" s="150">
        <f>IF(N427="snížená",J427,0)</f>
        <v>0</v>
      </c>
      <c r="BG427" s="150">
        <f>IF(N427="zákl. přenesená",J427,0)</f>
        <v>0</v>
      </c>
      <c r="BH427" s="150">
        <f>IF(N427="sníž. přenesená",J427,0)</f>
        <v>0</v>
      </c>
      <c r="BI427" s="150">
        <f>IF(N427="nulová",J427,0)</f>
        <v>0</v>
      </c>
      <c r="BJ427" s="17" t="s">
        <v>86</v>
      </c>
      <c r="BK427" s="150">
        <f>ROUND(I427*H427,2)</f>
        <v>0</v>
      </c>
      <c r="BL427" s="17" t="s">
        <v>108</v>
      </c>
      <c r="BM427" s="149" t="s">
        <v>937</v>
      </c>
    </row>
    <row r="428" spans="2:65" s="1" customFormat="1" ht="16.5" customHeight="1">
      <c r="B428" s="33"/>
      <c r="C428" s="138" t="s">
        <v>938</v>
      </c>
      <c r="D428" s="138" t="s">
        <v>312</v>
      </c>
      <c r="E428" s="139" t="s">
        <v>939</v>
      </c>
      <c r="F428" s="140" t="s">
        <v>940</v>
      </c>
      <c r="G428" s="141" t="s">
        <v>315</v>
      </c>
      <c r="H428" s="142">
        <v>671.755</v>
      </c>
      <c r="I428" s="143"/>
      <c r="J428" s="144">
        <f>ROUND(I428*H428,2)</f>
        <v>0</v>
      </c>
      <c r="K428" s="140" t="s">
        <v>316</v>
      </c>
      <c r="L428" s="33"/>
      <c r="M428" s="145" t="s">
        <v>1</v>
      </c>
      <c r="N428" s="146" t="s">
        <v>47</v>
      </c>
      <c r="P428" s="147">
        <f>O428*H428</f>
        <v>0</v>
      </c>
      <c r="Q428" s="147">
        <v>2.6249999999999999E-2</v>
      </c>
      <c r="R428" s="147">
        <f>Q428*H428</f>
        <v>17.633568749999998</v>
      </c>
      <c r="S428" s="147">
        <v>0</v>
      </c>
      <c r="T428" s="148">
        <f>S428*H428</f>
        <v>0</v>
      </c>
      <c r="AR428" s="149" t="s">
        <v>108</v>
      </c>
      <c r="AT428" s="149" t="s">
        <v>312</v>
      </c>
      <c r="AU428" s="149" t="s">
        <v>90</v>
      </c>
      <c r="AY428" s="17" t="s">
        <v>310</v>
      </c>
      <c r="BE428" s="150">
        <f>IF(N428="základní",J428,0)</f>
        <v>0</v>
      </c>
      <c r="BF428" s="150">
        <f>IF(N428="snížená",J428,0)</f>
        <v>0</v>
      </c>
      <c r="BG428" s="150">
        <f>IF(N428="zákl. přenesená",J428,0)</f>
        <v>0</v>
      </c>
      <c r="BH428" s="150">
        <f>IF(N428="sníž. přenesená",J428,0)</f>
        <v>0</v>
      </c>
      <c r="BI428" s="150">
        <f>IF(N428="nulová",J428,0)</f>
        <v>0</v>
      </c>
      <c r="BJ428" s="17" t="s">
        <v>86</v>
      </c>
      <c r="BK428" s="150">
        <f>ROUND(I428*H428,2)</f>
        <v>0</v>
      </c>
      <c r="BL428" s="17" t="s">
        <v>108</v>
      </c>
      <c r="BM428" s="149" t="s">
        <v>941</v>
      </c>
    </row>
    <row r="429" spans="2:65" s="14" customFormat="1" ht="11.25">
      <c r="B429" s="166"/>
      <c r="D429" s="152" t="s">
        <v>318</v>
      </c>
      <c r="E429" s="167" t="s">
        <v>1</v>
      </c>
      <c r="F429" s="168" t="s">
        <v>731</v>
      </c>
      <c r="H429" s="167" t="s">
        <v>1</v>
      </c>
      <c r="I429" s="169"/>
      <c r="L429" s="166"/>
      <c r="M429" s="170"/>
      <c r="T429" s="171"/>
      <c r="AT429" s="167" t="s">
        <v>318</v>
      </c>
      <c r="AU429" s="167" t="s">
        <v>90</v>
      </c>
      <c r="AV429" s="14" t="s">
        <v>86</v>
      </c>
      <c r="AW429" s="14" t="s">
        <v>38</v>
      </c>
      <c r="AX429" s="14" t="s">
        <v>82</v>
      </c>
      <c r="AY429" s="167" t="s">
        <v>310</v>
      </c>
    </row>
    <row r="430" spans="2:65" s="12" customFormat="1" ht="11.25">
      <c r="B430" s="151"/>
      <c r="D430" s="152" t="s">
        <v>318</v>
      </c>
      <c r="E430" s="153" t="s">
        <v>1</v>
      </c>
      <c r="F430" s="154" t="s">
        <v>942</v>
      </c>
      <c r="H430" s="155">
        <v>671.755</v>
      </c>
      <c r="I430" s="156"/>
      <c r="L430" s="151"/>
      <c r="M430" s="157"/>
      <c r="T430" s="158"/>
      <c r="AT430" s="153" t="s">
        <v>318</v>
      </c>
      <c r="AU430" s="153" t="s">
        <v>90</v>
      </c>
      <c r="AV430" s="12" t="s">
        <v>90</v>
      </c>
      <c r="AW430" s="12" t="s">
        <v>38</v>
      </c>
      <c r="AX430" s="12" t="s">
        <v>82</v>
      </c>
      <c r="AY430" s="153" t="s">
        <v>310</v>
      </c>
    </row>
    <row r="431" spans="2:65" s="14" customFormat="1" ht="11.25">
      <c r="B431" s="166"/>
      <c r="D431" s="152" t="s">
        <v>318</v>
      </c>
      <c r="E431" s="167" t="s">
        <v>1</v>
      </c>
      <c r="F431" s="168" t="s">
        <v>943</v>
      </c>
      <c r="H431" s="167" t="s">
        <v>1</v>
      </c>
      <c r="I431" s="169"/>
      <c r="L431" s="166"/>
      <c r="M431" s="170"/>
      <c r="T431" s="171"/>
      <c r="AT431" s="167" t="s">
        <v>318</v>
      </c>
      <c r="AU431" s="167" t="s">
        <v>90</v>
      </c>
      <c r="AV431" s="14" t="s">
        <v>86</v>
      </c>
      <c r="AW431" s="14" t="s">
        <v>38</v>
      </c>
      <c r="AX431" s="14" t="s">
        <v>82</v>
      </c>
      <c r="AY431" s="167" t="s">
        <v>310</v>
      </c>
    </row>
    <row r="432" spans="2:65" s="13" customFormat="1" ht="11.25">
      <c r="B432" s="159"/>
      <c r="D432" s="152" t="s">
        <v>318</v>
      </c>
      <c r="E432" s="160" t="s">
        <v>1</v>
      </c>
      <c r="F432" s="161" t="s">
        <v>320</v>
      </c>
      <c r="H432" s="162">
        <v>671.755</v>
      </c>
      <c r="I432" s="163"/>
      <c r="L432" s="159"/>
      <c r="M432" s="164"/>
      <c r="T432" s="165"/>
      <c r="AT432" s="160" t="s">
        <v>318</v>
      </c>
      <c r="AU432" s="160" t="s">
        <v>90</v>
      </c>
      <c r="AV432" s="13" t="s">
        <v>108</v>
      </c>
      <c r="AW432" s="13" t="s">
        <v>38</v>
      </c>
      <c r="AX432" s="13" t="s">
        <v>86</v>
      </c>
      <c r="AY432" s="160" t="s">
        <v>310</v>
      </c>
    </row>
    <row r="433" spans="2:65" s="1" customFormat="1" ht="16.5" customHeight="1">
      <c r="B433" s="33"/>
      <c r="C433" s="138" t="s">
        <v>944</v>
      </c>
      <c r="D433" s="138" t="s">
        <v>312</v>
      </c>
      <c r="E433" s="139" t="s">
        <v>945</v>
      </c>
      <c r="F433" s="140" t="s">
        <v>946</v>
      </c>
      <c r="G433" s="141" t="s">
        <v>315</v>
      </c>
      <c r="H433" s="142">
        <v>201.81</v>
      </c>
      <c r="I433" s="143"/>
      <c r="J433" s="144">
        <f>ROUND(I433*H433,2)</f>
        <v>0</v>
      </c>
      <c r="K433" s="140" t="s">
        <v>316</v>
      </c>
      <c r="L433" s="33"/>
      <c r="M433" s="145" t="s">
        <v>1</v>
      </c>
      <c r="N433" s="146" t="s">
        <v>47</v>
      </c>
      <c r="P433" s="147">
        <f>O433*H433</f>
        <v>0</v>
      </c>
      <c r="Q433" s="147">
        <v>2.5999999999999998E-4</v>
      </c>
      <c r="R433" s="147">
        <f>Q433*H433</f>
        <v>5.2470599999999999E-2</v>
      </c>
      <c r="S433" s="147">
        <v>0</v>
      </c>
      <c r="T433" s="148">
        <f>S433*H433</f>
        <v>0</v>
      </c>
      <c r="AR433" s="149" t="s">
        <v>108</v>
      </c>
      <c r="AT433" s="149" t="s">
        <v>312</v>
      </c>
      <c r="AU433" s="149" t="s">
        <v>90</v>
      </c>
      <c r="AY433" s="17" t="s">
        <v>310</v>
      </c>
      <c r="BE433" s="150">
        <f>IF(N433="základní",J433,0)</f>
        <v>0</v>
      </c>
      <c r="BF433" s="150">
        <f>IF(N433="snížená",J433,0)</f>
        <v>0</v>
      </c>
      <c r="BG433" s="150">
        <f>IF(N433="zákl. přenesená",J433,0)</f>
        <v>0</v>
      </c>
      <c r="BH433" s="150">
        <f>IF(N433="sníž. přenesená",J433,0)</f>
        <v>0</v>
      </c>
      <c r="BI433" s="150">
        <f>IF(N433="nulová",J433,0)</f>
        <v>0</v>
      </c>
      <c r="BJ433" s="17" t="s">
        <v>86</v>
      </c>
      <c r="BK433" s="150">
        <f>ROUND(I433*H433,2)</f>
        <v>0</v>
      </c>
      <c r="BL433" s="17" t="s">
        <v>108</v>
      </c>
      <c r="BM433" s="149" t="s">
        <v>947</v>
      </c>
    </row>
    <row r="434" spans="2:65" s="14" customFormat="1" ht="11.25">
      <c r="B434" s="166"/>
      <c r="D434" s="152" t="s">
        <v>318</v>
      </c>
      <c r="E434" s="167" t="s">
        <v>1</v>
      </c>
      <c r="F434" s="168" t="s">
        <v>731</v>
      </c>
      <c r="H434" s="167" t="s">
        <v>1</v>
      </c>
      <c r="I434" s="169"/>
      <c r="L434" s="166"/>
      <c r="M434" s="170"/>
      <c r="T434" s="171"/>
      <c r="AT434" s="167" t="s">
        <v>318</v>
      </c>
      <c r="AU434" s="167" t="s">
        <v>90</v>
      </c>
      <c r="AV434" s="14" t="s">
        <v>86</v>
      </c>
      <c r="AW434" s="14" t="s">
        <v>38</v>
      </c>
      <c r="AX434" s="14" t="s">
        <v>82</v>
      </c>
      <c r="AY434" s="167" t="s">
        <v>310</v>
      </c>
    </row>
    <row r="435" spans="2:65" s="12" customFormat="1" ht="11.25">
      <c r="B435" s="151"/>
      <c r="D435" s="152" t="s">
        <v>318</v>
      </c>
      <c r="E435" s="153" t="s">
        <v>1</v>
      </c>
      <c r="F435" s="154" t="s">
        <v>948</v>
      </c>
      <c r="H435" s="155">
        <v>201.81</v>
      </c>
      <c r="I435" s="156"/>
      <c r="L435" s="151"/>
      <c r="M435" s="157"/>
      <c r="T435" s="158"/>
      <c r="AT435" s="153" t="s">
        <v>318</v>
      </c>
      <c r="AU435" s="153" t="s">
        <v>90</v>
      </c>
      <c r="AV435" s="12" t="s">
        <v>90</v>
      </c>
      <c r="AW435" s="12" t="s">
        <v>38</v>
      </c>
      <c r="AX435" s="12" t="s">
        <v>82</v>
      </c>
      <c r="AY435" s="153" t="s">
        <v>310</v>
      </c>
    </row>
    <row r="436" spans="2:65" s="13" customFormat="1" ht="11.25">
      <c r="B436" s="159"/>
      <c r="D436" s="152" t="s">
        <v>318</v>
      </c>
      <c r="E436" s="160" t="s">
        <v>1</v>
      </c>
      <c r="F436" s="161" t="s">
        <v>320</v>
      </c>
      <c r="H436" s="162">
        <v>201.81</v>
      </c>
      <c r="I436" s="163"/>
      <c r="L436" s="159"/>
      <c r="M436" s="164"/>
      <c r="T436" s="165"/>
      <c r="AT436" s="160" t="s">
        <v>318</v>
      </c>
      <c r="AU436" s="160" t="s">
        <v>90</v>
      </c>
      <c r="AV436" s="13" t="s">
        <v>108</v>
      </c>
      <c r="AW436" s="13" t="s">
        <v>38</v>
      </c>
      <c r="AX436" s="13" t="s">
        <v>86</v>
      </c>
      <c r="AY436" s="160" t="s">
        <v>310</v>
      </c>
    </row>
    <row r="437" spans="2:65" s="1" customFormat="1" ht="16.5" customHeight="1">
      <c r="B437" s="33"/>
      <c r="C437" s="138" t="s">
        <v>949</v>
      </c>
      <c r="D437" s="138" t="s">
        <v>312</v>
      </c>
      <c r="E437" s="139" t="s">
        <v>950</v>
      </c>
      <c r="F437" s="140" t="s">
        <v>951</v>
      </c>
      <c r="G437" s="141" t="s">
        <v>315</v>
      </c>
      <c r="H437" s="142">
        <v>201.81</v>
      </c>
      <c r="I437" s="143"/>
      <c r="J437" s="144">
        <f>ROUND(I437*H437,2)</f>
        <v>0</v>
      </c>
      <c r="K437" s="140" t="s">
        <v>316</v>
      </c>
      <c r="L437" s="33"/>
      <c r="M437" s="145" t="s">
        <v>1</v>
      </c>
      <c r="N437" s="146" t="s">
        <v>47</v>
      </c>
      <c r="P437" s="147">
        <f>O437*H437</f>
        <v>0</v>
      </c>
      <c r="Q437" s="147">
        <v>3.5000000000000001E-3</v>
      </c>
      <c r="R437" s="147">
        <f>Q437*H437</f>
        <v>0.70633500000000005</v>
      </c>
      <c r="S437" s="147">
        <v>0</v>
      </c>
      <c r="T437" s="148">
        <f>S437*H437</f>
        <v>0</v>
      </c>
      <c r="AR437" s="149" t="s">
        <v>108</v>
      </c>
      <c r="AT437" s="149" t="s">
        <v>312</v>
      </c>
      <c r="AU437" s="149" t="s">
        <v>90</v>
      </c>
      <c r="AY437" s="17" t="s">
        <v>310</v>
      </c>
      <c r="BE437" s="150">
        <f>IF(N437="základní",J437,0)</f>
        <v>0</v>
      </c>
      <c r="BF437" s="150">
        <f>IF(N437="snížená",J437,0)</f>
        <v>0</v>
      </c>
      <c r="BG437" s="150">
        <f>IF(N437="zákl. přenesená",J437,0)</f>
        <v>0</v>
      </c>
      <c r="BH437" s="150">
        <f>IF(N437="sníž. přenesená",J437,0)</f>
        <v>0</v>
      </c>
      <c r="BI437" s="150">
        <f>IF(N437="nulová",J437,0)</f>
        <v>0</v>
      </c>
      <c r="BJ437" s="17" t="s">
        <v>86</v>
      </c>
      <c r="BK437" s="150">
        <f>ROUND(I437*H437,2)</f>
        <v>0</v>
      </c>
      <c r="BL437" s="17" t="s">
        <v>108</v>
      </c>
      <c r="BM437" s="149" t="s">
        <v>952</v>
      </c>
    </row>
    <row r="438" spans="2:65" s="14" customFormat="1" ht="11.25">
      <c r="B438" s="166"/>
      <c r="D438" s="152" t="s">
        <v>318</v>
      </c>
      <c r="E438" s="167" t="s">
        <v>1</v>
      </c>
      <c r="F438" s="168" t="s">
        <v>731</v>
      </c>
      <c r="H438" s="167" t="s">
        <v>1</v>
      </c>
      <c r="I438" s="169"/>
      <c r="L438" s="166"/>
      <c r="M438" s="170"/>
      <c r="T438" s="171"/>
      <c r="AT438" s="167" t="s">
        <v>318</v>
      </c>
      <c r="AU438" s="167" t="s">
        <v>90</v>
      </c>
      <c r="AV438" s="14" t="s">
        <v>86</v>
      </c>
      <c r="AW438" s="14" t="s">
        <v>38</v>
      </c>
      <c r="AX438" s="14" t="s">
        <v>82</v>
      </c>
      <c r="AY438" s="167" t="s">
        <v>310</v>
      </c>
    </row>
    <row r="439" spans="2:65" s="12" customFormat="1" ht="11.25">
      <c r="B439" s="151"/>
      <c r="D439" s="152" t="s">
        <v>318</v>
      </c>
      <c r="E439" s="153" t="s">
        <v>1</v>
      </c>
      <c r="F439" s="154" t="s">
        <v>948</v>
      </c>
      <c r="H439" s="155">
        <v>201.81</v>
      </c>
      <c r="I439" s="156"/>
      <c r="L439" s="151"/>
      <c r="M439" s="157"/>
      <c r="T439" s="158"/>
      <c r="AT439" s="153" t="s">
        <v>318</v>
      </c>
      <c r="AU439" s="153" t="s">
        <v>90</v>
      </c>
      <c r="AV439" s="12" t="s">
        <v>90</v>
      </c>
      <c r="AW439" s="12" t="s">
        <v>38</v>
      </c>
      <c r="AX439" s="12" t="s">
        <v>82</v>
      </c>
      <c r="AY439" s="153" t="s">
        <v>310</v>
      </c>
    </row>
    <row r="440" spans="2:65" s="13" customFormat="1" ht="11.25">
      <c r="B440" s="159"/>
      <c r="D440" s="152" t="s">
        <v>318</v>
      </c>
      <c r="E440" s="160" t="s">
        <v>1</v>
      </c>
      <c r="F440" s="161" t="s">
        <v>320</v>
      </c>
      <c r="H440" s="162">
        <v>201.81</v>
      </c>
      <c r="I440" s="163"/>
      <c r="L440" s="159"/>
      <c r="M440" s="164"/>
      <c r="T440" s="165"/>
      <c r="AT440" s="160" t="s">
        <v>318</v>
      </c>
      <c r="AU440" s="160" t="s">
        <v>90</v>
      </c>
      <c r="AV440" s="13" t="s">
        <v>108</v>
      </c>
      <c r="AW440" s="13" t="s">
        <v>38</v>
      </c>
      <c r="AX440" s="13" t="s">
        <v>86</v>
      </c>
      <c r="AY440" s="160" t="s">
        <v>310</v>
      </c>
    </row>
    <row r="441" spans="2:65" s="1" customFormat="1" ht="16.5" customHeight="1">
      <c r="B441" s="33"/>
      <c r="C441" s="138" t="s">
        <v>953</v>
      </c>
      <c r="D441" s="138" t="s">
        <v>312</v>
      </c>
      <c r="E441" s="139" t="s">
        <v>954</v>
      </c>
      <c r="F441" s="140" t="s">
        <v>955</v>
      </c>
      <c r="G441" s="141" t="s">
        <v>315</v>
      </c>
      <c r="H441" s="142">
        <v>198.4</v>
      </c>
      <c r="I441" s="143"/>
      <c r="J441" s="144">
        <f>ROUND(I441*H441,2)</f>
        <v>0</v>
      </c>
      <c r="K441" s="140" t="s">
        <v>316</v>
      </c>
      <c r="L441" s="33"/>
      <c r="M441" s="145" t="s">
        <v>1</v>
      </c>
      <c r="N441" s="146" t="s">
        <v>47</v>
      </c>
      <c r="P441" s="147">
        <f>O441*H441</f>
        <v>0</v>
      </c>
      <c r="Q441" s="147">
        <v>1.925E-2</v>
      </c>
      <c r="R441" s="147">
        <f>Q441*H441</f>
        <v>3.8191999999999999</v>
      </c>
      <c r="S441" s="147">
        <v>0.02</v>
      </c>
      <c r="T441" s="148">
        <f>S441*H441</f>
        <v>3.9680000000000004</v>
      </c>
      <c r="AR441" s="149" t="s">
        <v>108</v>
      </c>
      <c r="AT441" s="149" t="s">
        <v>312</v>
      </c>
      <c r="AU441" s="149" t="s">
        <v>90</v>
      </c>
      <c r="AY441" s="17" t="s">
        <v>310</v>
      </c>
      <c r="BE441" s="150">
        <f>IF(N441="základní",J441,0)</f>
        <v>0</v>
      </c>
      <c r="BF441" s="150">
        <f>IF(N441="snížená",J441,0)</f>
        <v>0</v>
      </c>
      <c r="BG441" s="150">
        <f>IF(N441="zákl. přenesená",J441,0)</f>
        <v>0</v>
      </c>
      <c r="BH441" s="150">
        <f>IF(N441="sníž. přenesená",J441,0)</f>
        <v>0</v>
      </c>
      <c r="BI441" s="150">
        <f>IF(N441="nulová",J441,0)</f>
        <v>0</v>
      </c>
      <c r="BJ441" s="17" t="s">
        <v>86</v>
      </c>
      <c r="BK441" s="150">
        <f>ROUND(I441*H441,2)</f>
        <v>0</v>
      </c>
      <c r="BL441" s="17" t="s">
        <v>108</v>
      </c>
      <c r="BM441" s="149" t="s">
        <v>956</v>
      </c>
    </row>
    <row r="442" spans="2:65" s="14" customFormat="1" ht="11.25">
      <c r="B442" s="166"/>
      <c r="D442" s="152" t="s">
        <v>318</v>
      </c>
      <c r="E442" s="167" t="s">
        <v>1</v>
      </c>
      <c r="F442" s="168" t="s">
        <v>690</v>
      </c>
      <c r="H442" s="167" t="s">
        <v>1</v>
      </c>
      <c r="I442" s="169"/>
      <c r="L442" s="166"/>
      <c r="M442" s="170"/>
      <c r="T442" s="171"/>
      <c r="AT442" s="167" t="s">
        <v>318</v>
      </c>
      <c r="AU442" s="167" t="s">
        <v>90</v>
      </c>
      <c r="AV442" s="14" t="s">
        <v>86</v>
      </c>
      <c r="AW442" s="14" t="s">
        <v>38</v>
      </c>
      <c r="AX442" s="14" t="s">
        <v>82</v>
      </c>
      <c r="AY442" s="167" t="s">
        <v>310</v>
      </c>
    </row>
    <row r="443" spans="2:65" s="12" customFormat="1" ht="11.25">
      <c r="B443" s="151"/>
      <c r="D443" s="152" t="s">
        <v>318</v>
      </c>
      <c r="E443" s="153" t="s">
        <v>1</v>
      </c>
      <c r="F443" s="154" t="s">
        <v>957</v>
      </c>
      <c r="H443" s="155">
        <v>198.4</v>
      </c>
      <c r="I443" s="156"/>
      <c r="L443" s="151"/>
      <c r="M443" s="157"/>
      <c r="T443" s="158"/>
      <c r="AT443" s="153" t="s">
        <v>318</v>
      </c>
      <c r="AU443" s="153" t="s">
        <v>90</v>
      </c>
      <c r="AV443" s="12" t="s">
        <v>90</v>
      </c>
      <c r="AW443" s="12" t="s">
        <v>38</v>
      </c>
      <c r="AX443" s="12" t="s">
        <v>82</v>
      </c>
      <c r="AY443" s="153" t="s">
        <v>310</v>
      </c>
    </row>
    <row r="444" spans="2:65" s="13" customFormat="1" ht="11.25">
      <c r="B444" s="159"/>
      <c r="D444" s="152" t="s">
        <v>318</v>
      </c>
      <c r="E444" s="160" t="s">
        <v>1</v>
      </c>
      <c r="F444" s="161" t="s">
        <v>320</v>
      </c>
      <c r="H444" s="162">
        <v>198.4</v>
      </c>
      <c r="I444" s="163"/>
      <c r="L444" s="159"/>
      <c r="M444" s="164"/>
      <c r="T444" s="165"/>
      <c r="AT444" s="160" t="s">
        <v>318</v>
      </c>
      <c r="AU444" s="160" t="s">
        <v>90</v>
      </c>
      <c r="AV444" s="13" t="s">
        <v>108</v>
      </c>
      <c r="AW444" s="13" t="s">
        <v>38</v>
      </c>
      <c r="AX444" s="13" t="s">
        <v>86</v>
      </c>
      <c r="AY444" s="160" t="s">
        <v>310</v>
      </c>
    </row>
    <row r="445" spans="2:65" s="1" customFormat="1" ht="16.5" customHeight="1">
      <c r="B445" s="33"/>
      <c r="C445" s="138" t="s">
        <v>958</v>
      </c>
      <c r="D445" s="138" t="s">
        <v>312</v>
      </c>
      <c r="E445" s="139" t="s">
        <v>959</v>
      </c>
      <c r="F445" s="140" t="s">
        <v>960</v>
      </c>
      <c r="G445" s="141" t="s">
        <v>315</v>
      </c>
      <c r="H445" s="142">
        <v>1031.605</v>
      </c>
      <c r="I445" s="143"/>
      <c r="J445" s="144">
        <f>ROUND(I445*H445,2)</f>
        <v>0</v>
      </c>
      <c r="K445" s="140" t="s">
        <v>316</v>
      </c>
      <c r="L445" s="33"/>
      <c r="M445" s="145" t="s">
        <v>1</v>
      </c>
      <c r="N445" s="146" t="s">
        <v>47</v>
      </c>
      <c r="P445" s="147">
        <f>O445*H445</f>
        <v>0</v>
      </c>
      <c r="Q445" s="147">
        <v>7.3499999999999998E-3</v>
      </c>
      <c r="R445" s="147">
        <f>Q445*H445</f>
        <v>7.5822967500000003</v>
      </c>
      <c r="S445" s="147">
        <v>0</v>
      </c>
      <c r="T445" s="148">
        <f>S445*H445</f>
        <v>0</v>
      </c>
      <c r="AR445" s="149" t="s">
        <v>108</v>
      </c>
      <c r="AT445" s="149" t="s">
        <v>312</v>
      </c>
      <c r="AU445" s="149" t="s">
        <v>90</v>
      </c>
      <c r="AY445" s="17" t="s">
        <v>310</v>
      </c>
      <c r="BE445" s="150">
        <f>IF(N445="základní",J445,0)</f>
        <v>0</v>
      </c>
      <c r="BF445" s="150">
        <f>IF(N445="snížená",J445,0)</f>
        <v>0</v>
      </c>
      <c r="BG445" s="150">
        <f>IF(N445="zákl. přenesená",J445,0)</f>
        <v>0</v>
      </c>
      <c r="BH445" s="150">
        <f>IF(N445="sníž. přenesená",J445,0)</f>
        <v>0</v>
      </c>
      <c r="BI445" s="150">
        <f>IF(N445="nulová",J445,0)</f>
        <v>0</v>
      </c>
      <c r="BJ445" s="17" t="s">
        <v>86</v>
      </c>
      <c r="BK445" s="150">
        <f>ROUND(I445*H445,2)</f>
        <v>0</v>
      </c>
      <c r="BL445" s="17" t="s">
        <v>108</v>
      </c>
      <c r="BM445" s="149" t="s">
        <v>961</v>
      </c>
    </row>
    <row r="446" spans="2:65" s="14" customFormat="1" ht="11.25">
      <c r="B446" s="166"/>
      <c r="D446" s="152" t="s">
        <v>318</v>
      </c>
      <c r="E446" s="167" t="s">
        <v>1</v>
      </c>
      <c r="F446" s="168" t="s">
        <v>690</v>
      </c>
      <c r="H446" s="167" t="s">
        <v>1</v>
      </c>
      <c r="I446" s="169"/>
      <c r="L446" s="166"/>
      <c r="M446" s="170"/>
      <c r="T446" s="171"/>
      <c r="AT446" s="167" t="s">
        <v>318</v>
      </c>
      <c r="AU446" s="167" t="s">
        <v>90</v>
      </c>
      <c r="AV446" s="14" t="s">
        <v>86</v>
      </c>
      <c r="AW446" s="14" t="s">
        <v>38</v>
      </c>
      <c r="AX446" s="14" t="s">
        <v>82</v>
      </c>
      <c r="AY446" s="167" t="s">
        <v>310</v>
      </c>
    </row>
    <row r="447" spans="2:65" s="12" customFormat="1" ht="11.25">
      <c r="B447" s="151"/>
      <c r="D447" s="152" t="s">
        <v>318</v>
      </c>
      <c r="E447" s="153" t="s">
        <v>1</v>
      </c>
      <c r="F447" s="154" t="s">
        <v>962</v>
      </c>
      <c r="H447" s="155">
        <v>969.60500000000002</v>
      </c>
      <c r="I447" s="156"/>
      <c r="L447" s="151"/>
      <c r="M447" s="157"/>
      <c r="T447" s="158"/>
      <c r="AT447" s="153" t="s">
        <v>318</v>
      </c>
      <c r="AU447" s="153" t="s">
        <v>90</v>
      </c>
      <c r="AV447" s="12" t="s">
        <v>90</v>
      </c>
      <c r="AW447" s="12" t="s">
        <v>38</v>
      </c>
      <c r="AX447" s="12" t="s">
        <v>82</v>
      </c>
      <c r="AY447" s="153" t="s">
        <v>310</v>
      </c>
    </row>
    <row r="448" spans="2:65" s="12" customFormat="1" ht="11.25">
      <c r="B448" s="151"/>
      <c r="D448" s="152" t="s">
        <v>318</v>
      </c>
      <c r="E448" s="153" t="s">
        <v>1</v>
      </c>
      <c r="F448" s="154" t="s">
        <v>963</v>
      </c>
      <c r="H448" s="155">
        <v>62</v>
      </c>
      <c r="I448" s="156"/>
      <c r="L448" s="151"/>
      <c r="M448" s="157"/>
      <c r="T448" s="158"/>
      <c r="AT448" s="153" t="s">
        <v>318</v>
      </c>
      <c r="AU448" s="153" t="s">
        <v>90</v>
      </c>
      <c r="AV448" s="12" t="s">
        <v>90</v>
      </c>
      <c r="AW448" s="12" t="s">
        <v>38</v>
      </c>
      <c r="AX448" s="12" t="s">
        <v>82</v>
      </c>
      <c r="AY448" s="153" t="s">
        <v>310</v>
      </c>
    </row>
    <row r="449" spans="2:65" s="13" customFormat="1" ht="11.25">
      <c r="B449" s="159"/>
      <c r="D449" s="152" t="s">
        <v>318</v>
      </c>
      <c r="E449" s="160" t="s">
        <v>1</v>
      </c>
      <c r="F449" s="161" t="s">
        <v>320</v>
      </c>
      <c r="H449" s="162">
        <v>1031.605</v>
      </c>
      <c r="I449" s="163"/>
      <c r="L449" s="159"/>
      <c r="M449" s="164"/>
      <c r="T449" s="165"/>
      <c r="AT449" s="160" t="s">
        <v>318</v>
      </c>
      <c r="AU449" s="160" t="s">
        <v>90</v>
      </c>
      <c r="AV449" s="13" t="s">
        <v>108</v>
      </c>
      <c r="AW449" s="13" t="s">
        <v>38</v>
      </c>
      <c r="AX449" s="13" t="s">
        <v>86</v>
      </c>
      <c r="AY449" s="160" t="s">
        <v>310</v>
      </c>
    </row>
    <row r="450" spans="2:65" s="1" customFormat="1" ht="16.5" customHeight="1">
      <c r="B450" s="33"/>
      <c r="C450" s="138" t="s">
        <v>964</v>
      </c>
      <c r="D450" s="138" t="s">
        <v>312</v>
      </c>
      <c r="E450" s="139" t="s">
        <v>965</v>
      </c>
      <c r="F450" s="140" t="s">
        <v>966</v>
      </c>
      <c r="G450" s="141" t="s">
        <v>315</v>
      </c>
      <c r="H450" s="142">
        <v>62</v>
      </c>
      <c r="I450" s="143"/>
      <c r="J450" s="144">
        <f>ROUND(I450*H450,2)</f>
        <v>0</v>
      </c>
      <c r="K450" s="140" t="s">
        <v>316</v>
      </c>
      <c r="L450" s="33"/>
      <c r="M450" s="145" t="s">
        <v>1</v>
      </c>
      <c r="N450" s="146" t="s">
        <v>47</v>
      </c>
      <c r="P450" s="147">
        <f>O450*H450</f>
        <v>0</v>
      </c>
      <c r="Q450" s="147">
        <v>2.5999999999999998E-4</v>
      </c>
      <c r="R450" s="147">
        <f>Q450*H450</f>
        <v>1.6119999999999999E-2</v>
      </c>
      <c r="S450" s="147">
        <v>0</v>
      </c>
      <c r="T450" s="148">
        <f>S450*H450</f>
        <v>0</v>
      </c>
      <c r="AR450" s="149" t="s">
        <v>108</v>
      </c>
      <c r="AT450" s="149" t="s">
        <v>312</v>
      </c>
      <c r="AU450" s="149" t="s">
        <v>90</v>
      </c>
      <c r="AY450" s="17" t="s">
        <v>310</v>
      </c>
      <c r="BE450" s="150">
        <f>IF(N450="základní",J450,0)</f>
        <v>0</v>
      </c>
      <c r="BF450" s="150">
        <f>IF(N450="snížená",J450,0)</f>
        <v>0</v>
      </c>
      <c r="BG450" s="150">
        <f>IF(N450="zákl. přenesená",J450,0)</f>
        <v>0</v>
      </c>
      <c r="BH450" s="150">
        <f>IF(N450="sníž. přenesená",J450,0)</f>
        <v>0</v>
      </c>
      <c r="BI450" s="150">
        <f>IF(N450="nulová",J450,0)</f>
        <v>0</v>
      </c>
      <c r="BJ450" s="17" t="s">
        <v>86</v>
      </c>
      <c r="BK450" s="150">
        <f>ROUND(I450*H450,2)</f>
        <v>0</v>
      </c>
      <c r="BL450" s="17" t="s">
        <v>108</v>
      </c>
      <c r="BM450" s="149" t="s">
        <v>967</v>
      </c>
    </row>
    <row r="451" spans="2:65" s="14" customFormat="1" ht="11.25">
      <c r="B451" s="166"/>
      <c r="D451" s="152" t="s">
        <v>318</v>
      </c>
      <c r="E451" s="167" t="s">
        <v>1</v>
      </c>
      <c r="F451" s="168" t="s">
        <v>690</v>
      </c>
      <c r="H451" s="167" t="s">
        <v>1</v>
      </c>
      <c r="I451" s="169"/>
      <c r="L451" s="166"/>
      <c r="M451" s="170"/>
      <c r="T451" s="171"/>
      <c r="AT451" s="167" t="s">
        <v>318</v>
      </c>
      <c r="AU451" s="167" t="s">
        <v>90</v>
      </c>
      <c r="AV451" s="14" t="s">
        <v>86</v>
      </c>
      <c r="AW451" s="14" t="s">
        <v>38</v>
      </c>
      <c r="AX451" s="14" t="s">
        <v>82</v>
      </c>
      <c r="AY451" s="167" t="s">
        <v>310</v>
      </c>
    </row>
    <row r="452" spans="2:65" s="12" customFormat="1" ht="11.25">
      <c r="B452" s="151"/>
      <c r="D452" s="152" t="s">
        <v>318</v>
      </c>
      <c r="E452" s="153" t="s">
        <v>1</v>
      </c>
      <c r="F452" s="154" t="s">
        <v>963</v>
      </c>
      <c r="H452" s="155">
        <v>62</v>
      </c>
      <c r="I452" s="156"/>
      <c r="L452" s="151"/>
      <c r="M452" s="157"/>
      <c r="T452" s="158"/>
      <c r="AT452" s="153" t="s">
        <v>318</v>
      </c>
      <c r="AU452" s="153" t="s">
        <v>90</v>
      </c>
      <c r="AV452" s="12" t="s">
        <v>90</v>
      </c>
      <c r="AW452" s="12" t="s">
        <v>38</v>
      </c>
      <c r="AX452" s="12" t="s">
        <v>82</v>
      </c>
      <c r="AY452" s="153" t="s">
        <v>310</v>
      </c>
    </row>
    <row r="453" spans="2:65" s="13" customFormat="1" ht="11.25">
      <c r="B453" s="159"/>
      <c r="D453" s="152" t="s">
        <v>318</v>
      </c>
      <c r="E453" s="160" t="s">
        <v>1</v>
      </c>
      <c r="F453" s="161" t="s">
        <v>320</v>
      </c>
      <c r="H453" s="162">
        <v>62</v>
      </c>
      <c r="I453" s="163"/>
      <c r="L453" s="159"/>
      <c r="M453" s="164"/>
      <c r="T453" s="165"/>
      <c r="AT453" s="160" t="s">
        <v>318</v>
      </c>
      <c r="AU453" s="160" t="s">
        <v>90</v>
      </c>
      <c r="AV453" s="13" t="s">
        <v>108</v>
      </c>
      <c r="AW453" s="13" t="s">
        <v>38</v>
      </c>
      <c r="AX453" s="13" t="s">
        <v>86</v>
      </c>
      <c r="AY453" s="160" t="s">
        <v>310</v>
      </c>
    </row>
    <row r="454" spans="2:65" s="1" customFormat="1" ht="24.2" customHeight="1">
      <c r="B454" s="33"/>
      <c r="C454" s="138" t="s">
        <v>968</v>
      </c>
      <c r="D454" s="138" t="s">
        <v>312</v>
      </c>
      <c r="E454" s="139" t="s">
        <v>969</v>
      </c>
      <c r="F454" s="140" t="s">
        <v>970</v>
      </c>
      <c r="G454" s="141" t="s">
        <v>315</v>
      </c>
      <c r="H454" s="142">
        <v>62</v>
      </c>
      <c r="I454" s="143"/>
      <c r="J454" s="144">
        <f>ROUND(I454*H454,2)</f>
        <v>0</v>
      </c>
      <c r="K454" s="140" t="s">
        <v>316</v>
      </c>
      <c r="L454" s="33"/>
      <c r="M454" s="145" t="s">
        <v>1</v>
      </c>
      <c r="N454" s="146" t="s">
        <v>47</v>
      </c>
      <c r="P454" s="147">
        <f>O454*H454</f>
        <v>0</v>
      </c>
      <c r="Q454" s="147">
        <v>8.6E-3</v>
      </c>
      <c r="R454" s="147">
        <f>Q454*H454</f>
        <v>0.53320000000000001</v>
      </c>
      <c r="S454" s="147">
        <v>0</v>
      </c>
      <c r="T454" s="148">
        <f>S454*H454</f>
        <v>0</v>
      </c>
      <c r="AR454" s="149" t="s">
        <v>108</v>
      </c>
      <c r="AT454" s="149" t="s">
        <v>312</v>
      </c>
      <c r="AU454" s="149" t="s">
        <v>90</v>
      </c>
      <c r="AY454" s="17" t="s">
        <v>310</v>
      </c>
      <c r="BE454" s="150">
        <f>IF(N454="základní",J454,0)</f>
        <v>0</v>
      </c>
      <c r="BF454" s="150">
        <f>IF(N454="snížená",J454,0)</f>
        <v>0</v>
      </c>
      <c r="BG454" s="150">
        <f>IF(N454="zákl. přenesená",J454,0)</f>
        <v>0</v>
      </c>
      <c r="BH454" s="150">
        <f>IF(N454="sníž. přenesená",J454,0)</f>
        <v>0</v>
      </c>
      <c r="BI454" s="150">
        <f>IF(N454="nulová",J454,0)</f>
        <v>0</v>
      </c>
      <c r="BJ454" s="17" t="s">
        <v>86</v>
      </c>
      <c r="BK454" s="150">
        <f>ROUND(I454*H454,2)</f>
        <v>0</v>
      </c>
      <c r="BL454" s="17" t="s">
        <v>108</v>
      </c>
      <c r="BM454" s="149" t="s">
        <v>971</v>
      </c>
    </row>
    <row r="455" spans="2:65" s="1" customFormat="1" ht="19.5">
      <c r="B455" s="33"/>
      <c r="D455" s="152" t="s">
        <v>375</v>
      </c>
      <c r="F455" s="172" t="s">
        <v>972</v>
      </c>
      <c r="I455" s="173"/>
      <c r="L455" s="33"/>
      <c r="M455" s="174"/>
      <c r="T455" s="57"/>
      <c r="AT455" s="17" t="s">
        <v>375</v>
      </c>
      <c r="AU455" s="17" t="s">
        <v>90</v>
      </c>
    </row>
    <row r="456" spans="2:65" s="14" customFormat="1" ht="11.25">
      <c r="B456" s="166"/>
      <c r="D456" s="152" t="s">
        <v>318</v>
      </c>
      <c r="E456" s="167" t="s">
        <v>1</v>
      </c>
      <c r="F456" s="168" t="s">
        <v>690</v>
      </c>
      <c r="H456" s="167" t="s">
        <v>1</v>
      </c>
      <c r="I456" s="169"/>
      <c r="L456" s="166"/>
      <c r="M456" s="170"/>
      <c r="T456" s="171"/>
      <c r="AT456" s="167" t="s">
        <v>318</v>
      </c>
      <c r="AU456" s="167" t="s">
        <v>90</v>
      </c>
      <c r="AV456" s="14" t="s">
        <v>86</v>
      </c>
      <c r="AW456" s="14" t="s">
        <v>38</v>
      </c>
      <c r="AX456" s="14" t="s">
        <v>82</v>
      </c>
      <c r="AY456" s="167" t="s">
        <v>310</v>
      </c>
    </row>
    <row r="457" spans="2:65" s="12" customFormat="1" ht="11.25">
      <c r="B457" s="151"/>
      <c r="D457" s="152" t="s">
        <v>318</v>
      </c>
      <c r="E457" s="153" t="s">
        <v>1</v>
      </c>
      <c r="F457" s="154" t="s">
        <v>963</v>
      </c>
      <c r="H457" s="155">
        <v>62</v>
      </c>
      <c r="I457" s="156"/>
      <c r="L457" s="151"/>
      <c r="M457" s="157"/>
      <c r="T457" s="158"/>
      <c r="AT457" s="153" t="s">
        <v>318</v>
      </c>
      <c r="AU457" s="153" t="s">
        <v>90</v>
      </c>
      <c r="AV457" s="12" t="s">
        <v>90</v>
      </c>
      <c r="AW457" s="12" t="s">
        <v>38</v>
      </c>
      <c r="AX457" s="12" t="s">
        <v>82</v>
      </c>
      <c r="AY457" s="153" t="s">
        <v>310</v>
      </c>
    </row>
    <row r="458" spans="2:65" s="13" customFormat="1" ht="11.25">
      <c r="B458" s="159"/>
      <c r="D458" s="152" t="s">
        <v>318</v>
      </c>
      <c r="E458" s="160" t="s">
        <v>1</v>
      </c>
      <c r="F458" s="161" t="s">
        <v>320</v>
      </c>
      <c r="H458" s="162">
        <v>62</v>
      </c>
      <c r="I458" s="163"/>
      <c r="L458" s="159"/>
      <c r="M458" s="164"/>
      <c r="T458" s="165"/>
      <c r="AT458" s="160" t="s">
        <v>318</v>
      </c>
      <c r="AU458" s="160" t="s">
        <v>90</v>
      </c>
      <c r="AV458" s="13" t="s">
        <v>108</v>
      </c>
      <c r="AW458" s="13" t="s">
        <v>38</v>
      </c>
      <c r="AX458" s="13" t="s">
        <v>86</v>
      </c>
      <c r="AY458" s="160" t="s">
        <v>310</v>
      </c>
    </row>
    <row r="459" spans="2:65" s="1" customFormat="1" ht="16.5" customHeight="1">
      <c r="B459" s="33"/>
      <c r="C459" s="178" t="s">
        <v>973</v>
      </c>
      <c r="D459" s="178" t="s">
        <v>515</v>
      </c>
      <c r="E459" s="179" t="s">
        <v>974</v>
      </c>
      <c r="F459" s="180" t="s">
        <v>975</v>
      </c>
      <c r="G459" s="181" t="s">
        <v>315</v>
      </c>
      <c r="H459" s="182">
        <v>68.2</v>
      </c>
      <c r="I459" s="183"/>
      <c r="J459" s="184">
        <f>ROUND(I459*H459,2)</f>
        <v>0</v>
      </c>
      <c r="K459" s="180" t="s">
        <v>430</v>
      </c>
      <c r="L459" s="185"/>
      <c r="M459" s="186" t="s">
        <v>1</v>
      </c>
      <c r="N459" s="187" t="s">
        <v>47</v>
      </c>
      <c r="P459" s="147">
        <f>O459*H459</f>
        <v>0</v>
      </c>
      <c r="Q459" s="147">
        <v>4.8999999999999998E-3</v>
      </c>
      <c r="R459" s="147">
        <f>Q459*H459</f>
        <v>0.33417999999999998</v>
      </c>
      <c r="S459" s="147">
        <v>0</v>
      </c>
      <c r="T459" s="148">
        <f>S459*H459</f>
        <v>0</v>
      </c>
      <c r="AR459" s="149" t="s">
        <v>347</v>
      </c>
      <c r="AT459" s="149" t="s">
        <v>515</v>
      </c>
      <c r="AU459" s="149" t="s">
        <v>90</v>
      </c>
      <c r="AY459" s="17" t="s">
        <v>310</v>
      </c>
      <c r="BE459" s="150">
        <f>IF(N459="základní",J459,0)</f>
        <v>0</v>
      </c>
      <c r="BF459" s="150">
        <f>IF(N459="snížená",J459,0)</f>
        <v>0</v>
      </c>
      <c r="BG459" s="150">
        <f>IF(N459="zákl. přenesená",J459,0)</f>
        <v>0</v>
      </c>
      <c r="BH459" s="150">
        <f>IF(N459="sníž. přenesená",J459,0)</f>
        <v>0</v>
      </c>
      <c r="BI459" s="150">
        <f>IF(N459="nulová",J459,0)</f>
        <v>0</v>
      </c>
      <c r="BJ459" s="17" t="s">
        <v>86</v>
      </c>
      <c r="BK459" s="150">
        <f>ROUND(I459*H459,2)</f>
        <v>0</v>
      </c>
      <c r="BL459" s="17" t="s">
        <v>108</v>
      </c>
      <c r="BM459" s="149" t="s">
        <v>976</v>
      </c>
    </row>
    <row r="460" spans="2:65" s="12" customFormat="1" ht="11.25">
      <c r="B460" s="151"/>
      <c r="D460" s="152" t="s">
        <v>318</v>
      </c>
      <c r="F460" s="154" t="s">
        <v>977</v>
      </c>
      <c r="H460" s="155">
        <v>68.2</v>
      </c>
      <c r="I460" s="156"/>
      <c r="L460" s="151"/>
      <c r="M460" s="157"/>
      <c r="T460" s="158"/>
      <c r="AT460" s="153" t="s">
        <v>318</v>
      </c>
      <c r="AU460" s="153" t="s">
        <v>90</v>
      </c>
      <c r="AV460" s="12" t="s">
        <v>90</v>
      </c>
      <c r="AW460" s="12" t="s">
        <v>4</v>
      </c>
      <c r="AX460" s="12" t="s">
        <v>86</v>
      </c>
      <c r="AY460" s="153" t="s">
        <v>310</v>
      </c>
    </row>
    <row r="461" spans="2:65" s="1" customFormat="1" ht="24.2" customHeight="1">
      <c r="B461" s="33"/>
      <c r="C461" s="138" t="s">
        <v>978</v>
      </c>
      <c r="D461" s="138" t="s">
        <v>312</v>
      </c>
      <c r="E461" s="139" t="s">
        <v>979</v>
      </c>
      <c r="F461" s="140" t="s">
        <v>980</v>
      </c>
      <c r="G461" s="141" t="s">
        <v>718</v>
      </c>
      <c r="H461" s="142">
        <v>89.8</v>
      </c>
      <c r="I461" s="143"/>
      <c r="J461" s="144">
        <f>ROUND(I461*H461,2)</f>
        <v>0</v>
      </c>
      <c r="K461" s="140" t="s">
        <v>316</v>
      </c>
      <c r="L461" s="33"/>
      <c r="M461" s="145" t="s">
        <v>1</v>
      </c>
      <c r="N461" s="146" t="s">
        <v>47</v>
      </c>
      <c r="P461" s="147">
        <f>O461*H461</f>
        <v>0</v>
      </c>
      <c r="Q461" s="147">
        <v>3.3899999999999998E-3</v>
      </c>
      <c r="R461" s="147">
        <f>Q461*H461</f>
        <v>0.30442199999999997</v>
      </c>
      <c r="S461" s="147">
        <v>0</v>
      </c>
      <c r="T461" s="148">
        <f>S461*H461</f>
        <v>0</v>
      </c>
      <c r="AR461" s="149" t="s">
        <v>108</v>
      </c>
      <c r="AT461" s="149" t="s">
        <v>312</v>
      </c>
      <c r="AU461" s="149" t="s">
        <v>90</v>
      </c>
      <c r="AY461" s="17" t="s">
        <v>310</v>
      </c>
      <c r="BE461" s="150">
        <f>IF(N461="základní",J461,0)</f>
        <v>0</v>
      </c>
      <c r="BF461" s="150">
        <f>IF(N461="snížená",J461,0)</f>
        <v>0</v>
      </c>
      <c r="BG461" s="150">
        <f>IF(N461="zákl. přenesená",J461,0)</f>
        <v>0</v>
      </c>
      <c r="BH461" s="150">
        <f>IF(N461="sníž. přenesená",J461,0)</f>
        <v>0</v>
      </c>
      <c r="BI461" s="150">
        <f>IF(N461="nulová",J461,0)</f>
        <v>0</v>
      </c>
      <c r="BJ461" s="17" t="s">
        <v>86</v>
      </c>
      <c r="BK461" s="150">
        <f>ROUND(I461*H461,2)</f>
        <v>0</v>
      </c>
      <c r="BL461" s="17" t="s">
        <v>108</v>
      </c>
      <c r="BM461" s="149" t="s">
        <v>981</v>
      </c>
    </row>
    <row r="462" spans="2:65" s="14" customFormat="1" ht="11.25">
      <c r="B462" s="166"/>
      <c r="D462" s="152" t="s">
        <v>318</v>
      </c>
      <c r="E462" s="167" t="s">
        <v>1</v>
      </c>
      <c r="F462" s="168" t="s">
        <v>690</v>
      </c>
      <c r="H462" s="167" t="s">
        <v>1</v>
      </c>
      <c r="I462" s="169"/>
      <c r="L462" s="166"/>
      <c r="M462" s="170"/>
      <c r="T462" s="171"/>
      <c r="AT462" s="167" t="s">
        <v>318</v>
      </c>
      <c r="AU462" s="167" t="s">
        <v>90</v>
      </c>
      <c r="AV462" s="14" t="s">
        <v>86</v>
      </c>
      <c r="AW462" s="14" t="s">
        <v>38</v>
      </c>
      <c r="AX462" s="14" t="s">
        <v>82</v>
      </c>
      <c r="AY462" s="167" t="s">
        <v>310</v>
      </c>
    </row>
    <row r="463" spans="2:65" s="12" customFormat="1" ht="11.25">
      <c r="B463" s="151"/>
      <c r="D463" s="152" t="s">
        <v>318</v>
      </c>
      <c r="E463" s="153" t="s">
        <v>1</v>
      </c>
      <c r="F463" s="154" t="s">
        <v>982</v>
      </c>
      <c r="H463" s="155">
        <v>89.8</v>
      </c>
      <c r="I463" s="156"/>
      <c r="L463" s="151"/>
      <c r="M463" s="157"/>
      <c r="T463" s="158"/>
      <c r="AT463" s="153" t="s">
        <v>318</v>
      </c>
      <c r="AU463" s="153" t="s">
        <v>90</v>
      </c>
      <c r="AV463" s="12" t="s">
        <v>90</v>
      </c>
      <c r="AW463" s="12" t="s">
        <v>38</v>
      </c>
      <c r="AX463" s="12" t="s">
        <v>82</v>
      </c>
      <c r="AY463" s="153" t="s">
        <v>310</v>
      </c>
    </row>
    <row r="464" spans="2:65" s="13" customFormat="1" ht="11.25">
      <c r="B464" s="159"/>
      <c r="D464" s="152" t="s">
        <v>318</v>
      </c>
      <c r="E464" s="160" t="s">
        <v>1</v>
      </c>
      <c r="F464" s="161" t="s">
        <v>320</v>
      </c>
      <c r="H464" s="162">
        <v>89.8</v>
      </c>
      <c r="I464" s="163"/>
      <c r="L464" s="159"/>
      <c r="M464" s="164"/>
      <c r="T464" s="165"/>
      <c r="AT464" s="160" t="s">
        <v>318</v>
      </c>
      <c r="AU464" s="160" t="s">
        <v>90</v>
      </c>
      <c r="AV464" s="13" t="s">
        <v>108</v>
      </c>
      <c r="AW464" s="13" t="s">
        <v>38</v>
      </c>
      <c r="AX464" s="13" t="s">
        <v>86</v>
      </c>
      <c r="AY464" s="160" t="s">
        <v>310</v>
      </c>
    </row>
    <row r="465" spans="2:65" s="1" customFormat="1" ht="16.5" customHeight="1">
      <c r="B465" s="33"/>
      <c r="C465" s="178" t="s">
        <v>983</v>
      </c>
      <c r="D465" s="178" t="s">
        <v>515</v>
      </c>
      <c r="E465" s="179" t="s">
        <v>984</v>
      </c>
      <c r="F465" s="180" t="s">
        <v>985</v>
      </c>
      <c r="G465" s="181" t="s">
        <v>315</v>
      </c>
      <c r="H465" s="182">
        <v>24.695</v>
      </c>
      <c r="I465" s="183"/>
      <c r="J465" s="184">
        <f>ROUND(I465*H465,2)</f>
        <v>0</v>
      </c>
      <c r="K465" s="180" t="s">
        <v>430</v>
      </c>
      <c r="L465" s="185"/>
      <c r="M465" s="186" t="s">
        <v>1</v>
      </c>
      <c r="N465" s="187" t="s">
        <v>47</v>
      </c>
      <c r="P465" s="147">
        <f>O465*H465</f>
        <v>0</v>
      </c>
      <c r="Q465" s="147">
        <v>1.1999999999999999E-3</v>
      </c>
      <c r="R465" s="147">
        <f>Q465*H465</f>
        <v>2.9633999999999997E-2</v>
      </c>
      <c r="S465" s="147">
        <v>0</v>
      </c>
      <c r="T465" s="148">
        <f>S465*H465</f>
        <v>0</v>
      </c>
      <c r="AR465" s="149" t="s">
        <v>347</v>
      </c>
      <c r="AT465" s="149" t="s">
        <v>515</v>
      </c>
      <c r="AU465" s="149" t="s">
        <v>90</v>
      </c>
      <c r="AY465" s="17" t="s">
        <v>310</v>
      </c>
      <c r="BE465" s="150">
        <f>IF(N465="základní",J465,0)</f>
        <v>0</v>
      </c>
      <c r="BF465" s="150">
        <f>IF(N465="snížená",J465,0)</f>
        <v>0</v>
      </c>
      <c r="BG465" s="150">
        <f>IF(N465="zákl. přenesená",J465,0)</f>
        <v>0</v>
      </c>
      <c r="BH465" s="150">
        <f>IF(N465="sníž. přenesená",J465,0)</f>
        <v>0</v>
      </c>
      <c r="BI465" s="150">
        <f>IF(N465="nulová",J465,0)</f>
        <v>0</v>
      </c>
      <c r="BJ465" s="17" t="s">
        <v>86</v>
      </c>
      <c r="BK465" s="150">
        <f>ROUND(I465*H465,2)</f>
        <v>0</v>
      </c>
      <c r="BL465" s="17" t="s">
        <v>108</v>
      </c>
      <c r="BM465" s="149" t="s">
        <v>986</v>
      </c>
    </row>
    <row r="466" spans="2:65" s="12" customFormat="1" ht="11.25">
      <c r="B466" s="151"/>
      <c r="D466" s="152" t="s">
        <v>318</v>
      </c>
      <c r="F466" s="154" t="s">
        <v>987</v>
      </c>
      <c r="H466" s="155">
        <v>24.695</v>
      </c>
      <c r="I466" s="156"/>
      <c r="L466" s="151"/>
      <c r="M466" s="157"/>
      <c r="T466" s="158"/>
      <c r="AT466" s="153" t="s">
        <v>318</v>
      </c>
      <c r="AU466" s="153" t="s">
        <v>90</v>
      </c>
      <c r="AV466" s="12" t="s">
        <v>90</v>
      </c>
      <c r="AW466" s="12" t="s">
        <v>4</v>
      </c>
      <c r="AX466" s="12" t="s">
        <v>86</v>
      </c>
      <c r="AY466" s="153" t="s">
        <v>310</v>
      </c>
    </row>
    <row r="467" spans="2:65" s="1" customFormat="1" ht="24.2" customHeight="1">
      <c r="B467" s="33"/>
      <c r="C467" s="138" t="s">
        <v>988</v>
      </c>
      <c r="D467" s="138" t="s">
        <v>312</v>
      </c>
      <c r="E467" s="139" t="s">
        <v>989</v>
      </c>
      <c r="F467" s="140" t="s">
        <v>990</v>
      </c>
      <c r="G467" s="141" t="s">
        <v>315</v>
      </c>
      <c r="H467" s="142">
        <v>969.60500000000002</v>
      </c>
      <c r="I467" s="143"/>
      <c r="J467" s="144">
        <f>ROUND(I467*H467,2)</f>
        <v>0</v>
      </c>
      <c r="K467" s="140" t="s">
        <v>316</v>
      </c>
      <c r="L467" s="33"/>
      <c r="M467" s="145" t="s">
        <v>1</v>
      </c>
      <c r="N467" s="146" t="s">
        <v>47</v>
      </c>
      <c r="P467" s="147">
        <f>O467*H467</f>
        <v>0</v>
      </c>
      <c r="Q467" s="147">
        <v>1.268E-2</v>
      </c>
      <c r="R467" s="147">
        <f>Q467*H467</f>
        <v>12.2945914</v>
      </c>
      <c r="S467" s="147">
        <v>0</v>
      </c>
      <c r="T467" s="148">
        <f>S467*H467</f>
        <v>0</v>
      </c>
      <c r="AR467" s="149" t="s">
        <v>108</v>
      </c>
      <c r="AT467" s="149" t="s">
        <v>312</v>
      </c>
      <c r="AU467" s="149" t="s">
        <v>90</v>
      </c>
      <c r="AY467" s="17" t="s">
        <v>310</v>
      </c>
      <c r="BE467" s="150">
        <f>IF(N467="základní",J467,0)</f>
        <v>0</v>
      </c>
      <c r="BF467" s="150">
        <f>IF(N467="snížená",J467,0)</f>
        <v>0</v>
      </c>
      <c r="BG467" s="150">
        <f>IF(N467="zákl. přenesená",J467,0)</f>
        <v>0</v>
      </c>
      <c r="BH467" s="150">
        <f>IF(N467="sníž. přenesená",J467,0)</f>
        <v>0</v>
      </c>
      <c r="BI467" s="150">
        <f>IF(N467="nulová",J467,0)</f>
        <v>0</v>
      </c>
      <c r="BJ467" s="17" t="s">
        <v>86</v>
      </c>
      <c r="BK467" s="150">
        <f>ROUND(I467*H467,2)</f>
        <v>0</v>
      </c>
      <c r="BL467" s="17" t="s">
        <v>108</v>
      </c>
      <c r="BM467" s="149" t="s">
        <v>991</v>
      </c>
    </row>
    <row r="468" spans="2:65" s="14" customFormat="1" ht="11.25">
      <c r="B468" s="166"/>
      <c r="D468" s="152" t="s">
        <v>318</v>
      </c>
      <c r="E468" s="167" t="s">
        <v>1</v>
      </c>
      <c r="F468" s="168" t="s">
        <v>690</v>
      </c>
      <c r="H468" s="167" t="s">
        <v>1</v>
      </c>
      <c r="I468" s="169"/>
      <c r="L468" s="166"/>
      <c r="M468" s="170"/>
      <c r="T468" s="171"/>
      <c r="AT468" s="167" t="s">
        <v>318</v>
      </c>
      <c r="AU468" s="167" t="s">
        <v>90</v>
      </c>
      <c r="AV468" s="14" t="s">
        <v>86</v>
      </c>
      <c r="AW468" s="14" t="s">
        <v>38</v>
      </c>
      <c r="AX468" s="14" t="s">
        <v>82</v>
      </c>
      <c r="AY468" s="167" t="s">
        <v>310</v>
      </c>
    </row>
    <row r="469" spans="2:65" s="12" customFormat="1" ht="11.25">
      <c r="B469" s="151"/>
      <c r="D469" s="152" t="s">
        <v>318</v>
      </c>
      <c r="E469" s="153" t="s">
        <v>1</v>
      </c>
      <c r="F469" s="154" t="s">
        <v>962</v>
      </c>
      <c r="H469" s="155">
        <v>969.60500000000002</v>
      </c>
      <c r="I469" s="156"/>
      <c r="L469" s="151"/>
      <c r="M469" s="157"/>
      <c r="T469" s="158"/>
      <c r="AT469" s="153" t="s">
        <v>318</v>
      </c>
      <c r="AU469" s="153" t="s">
        <v>90</v>
      </c>
      <c r="AV469" s="12" t="s">
        <v>90</v>
      </c>
      <c r="AW469" s="12" t="s">
        <v>38</v>
      </c>
      <c r="AX469" s="12" t="s">
        <v>82</v>
      </c>
      <c r="AY469" s="153" t="s">
        <v>310</v>
      </c>
    </row>
    <row r="470" spans="2:65" s="13" customFormat="1" ht="11.25">
      <c r="B470" s="159"/>
      <c r="D470" s="152" t="s">
        <v>318</v>
      </c>
      <c r="E470" s="160" t="s">
        <v>1</v>
      </c>
      <c r="F470" s="161" t="s">
        <v>320</v>
      </c>
      <c r="H470" s="162">
        <v>969.60500000000002</v>
      </c>
      <c r="I470" s="163"/>
      <c r="L470" s="159"/>
      <c r="M470" s="164"/>
      <c r="T470" s="165"/>
      <c r="AT470" s="160" t="s">
        <v>318</v>
      </c>
      <c r="AU470" s="160" t="s">
        <v>90</v>
      </c>
      <c r="AV470" s="13" t="s">
        <v>108</v>
      </c>
      <c r="AW470" s="13" t="s">
        <v>38</v>
      </c>
      <c r="AX470" s="13" t="s">
        <v>86</v>
      </c>
      <c r="AY470" s="160" t="s">
        <v>310</v>
      </c>
    </row>
    <row r="471" spans="2:65" s="1" customFormat="1" ht="21.75" customHeight="1">
      <c r="B471" s="33"/>
      <c r="C471" s="178" t="s">
        <v>992</v>
      </c>
      <c r="D471" s="178" t="s">
        <v>515</v>
      </c>
      <c r="E471" s="179" t="s">
        <v>993</v>
      </c>
      <c r="F471" s="180" t="s">
        <v>994</v>
      </c>
      <c r="G471" s="181" t="s">
        <v>315</v>
      </c>
      <c r="H471" s="182">
        <v>1066.566</v>
      </c>
      <c r="I471" s="183"/>
      <c r="J471" s="184">
        <f>ROUND(I471*H471,2)</f>
        <v>0</v>
      </c>
      <c r="K471" s="180" t="s">
        <v>430</v>
      </c>
      <c r="L471" s="185"/>
      <c r="M471" s="186" t="s">
        <v>1</v>
      </c>
      <c r="N471" s="187" t="s">
        <v>47</v>
      </c>
      <c r="P471" s="147">
        <f>O471*H471</f>
        <v>0</v>
      </c>
      <c r="Q471" s="147">
        <v>1.4999999999999999E-2</v>
      </c>
      <c r="R471" s="147">
        <f>Q471*H471</f>
        <v>15.99849</v>
      </c>
      <c r="S471" s="147">
        <v>0</v>
      </c>
      <c r="T471" s="148">
        <f>S471*H471</f>
        <v>0</v>
      </c>
      <c r="AR471" s="149" t="s">
        <v>347</v>
      </c>
      <c r="AT471" s="149" t="s">
        <v>515</v>
      </c>
      <c r="AU471" s="149" t="s">
        <v>90</v>
      </c>
      <c r="AY471" s="17" t="s">
        <v>310</v>
      </c>
      <c r="BE471" s="150">
        <f>IF(N471="základní",J471,0)</f>
        <v>0</v>
      </c>
      <c r="BF471" s="150">
        <f>IF(N471="snížená",J471,0)</f>
        <v>0</v>
      </c>
      <c r="BG471" s="150">
        <f>IF(N471="zákl. přenesená",J471,0)</f>
        <v>0</v>
      </c>
      <c r="BH471" s="150">
        <f>IF(N471="sníž. přenesená",J471,0)</f>
        <v>0</v>
      </c>
      <c r="BI471" s="150">
        <f>IF(N471="nulová",J471,0)</f>
        <v>0</v>
      </c>
      <c r="BJ471" s="17" t="s">
        <v>86</v>
      </c>
      <c r="BK471" s="150">
        <f>ROUND(I471*H471,2)</f>
        <v>0</v>
      </c>
      <c r="BL471" s="17" t="s">
        <v>108</v>
      </c>
      <c r="BM471" s="149" t="s">
        <v>995</v>
      </c>
    </row>
    <row r="472" spans="2:65" s="12" customFormat="1" ht="11.25">
      <c r="B472" s="151"/>
      <c r="D472" s="152" t="s">
        <v>318</v>
      </c>
      <c r="F472" s="154" t="s">
        <v>996</v>
      </c>
      <c r="H472" s="155">
        <v>1066.566</v>
      </c>
      <c r="I472" s="156"/>
      <c r="L472" s="151"/>
      <c r="M472" s="157"/>
      <c r="T472" s="158"/>
      <c r="AT472" s="153" t="s">
        <v>318</v>
      </c>
      <c r="AU472" s="153" t="s">
        <v>90</v>
      </c>
      <c r="AV472" s="12" t="s">
        <v>90</v>
      </c>
      <c r="AW472" s="12" t="s">
        <v>4</v>
      </c>
      <c r="AX472" s="12" t="s">
        <v>86</v>
      </c>
      <c r="AY472" s="153" t="s">
        <v>310</v>
      </c>
    </row>
    <row r="473" spans="2:65" s="1" customFormat="1" ht="24.2" customHeight="1">
      <c r="B473" s="33"/>
      <c r="C473" s="138" t="s">
        <v>997</v>
      </c>
      <c r="D473" s="138" t="s">
        <v>312</v>
      </c>
      <c r="E473" s="139" t="s">
        <v>998</v>
      </c>
      <c r="F473" s="140" t="s">
        <v>999</v>
      </c>
      <c r="G473" s="141" t="s">
        <v>718</v>
      </c>
      <c r="H473" s="142">
        <v>465.78</v>
      </c>
      <c r="I473" s="143"/>
      <c r="J473" s="144">
        <f>ROUND(I473*H473,2)</f>
        <v>0</v>
      </c>
      <c r="K473" s="140" t="s">
        <v>316</v>
      </c>
      <c r="L473" s="33"/>
      <c r="M473" s="145" t="s">
        <v>1</v>
      </c>
      <c r="N473" s="146" t="s">
        <v>47</v>
      </c>
      <c r="P473" s="147">
        <f>O473*H473</f>
        <v>0</v>
      </c>
      <c r="Q473" s="147">
        <v>3.3899999999999998E-3</v>
      </c>
      <c r="R473" s="147">
        <f>Q473*H473</f>
        <v>1.5789941999999999</v>
      </c>
      <c r="S473" s="147">
        <v>0</v>
      </c>
      <c r="T473" s="148">
        <f>S473*H473</f>
        <v>0</v>
      </c>
      <c r="AR473" s="149" t="s">
        <v>108</v>
      </c>
      <c r="AT473" s="149" t="s">
        <v>312</v>
      </c>
      <c r="AU473" s="149" t="s">
        <v>90</v>
      </c>
      <c r="AY473" s="17" t="s">
        <v>310</v>
      </c>
      <c r="BE473" s="150">
        <f>IF(N473="základní",J473,0)</f>
        <v>0</v>
      </c>
      <c r="BF473" s="150">
        <f>IF(N473="snížená",J473,0)</f>
        <v>0</v>
      </c>
      <c r="BG473" s="150">
        <f>IF(N473="zákl. přenesená",J473,0)</f>
        <v>0</v>
      </c>
      <c r="BH473" s="150">
        <f>IF(N473="sníž. přenesená",J473,0)</f>
        <v>0</v>
      </c>
      <c r="BI473" s="150">
        <f>IF(N473="nulová",J473,0)</f>
        <v>0</v>
      </c>
      <c r="BJ473" s="17" t="s">
        <v>86</v>
      </c>
      <c r="BK473" s="150">
        <f>ROUND(I473*H473,2)</f>
        <v>0</v>
      </c>
      <c r="BL473" s="17" t="s">
        <v>108</v>
      </c>
      <c r="BM473" s="149" t="s">
        <v>1000</v>
      </c>
    </row>
    <row r="474" spans="2:65" s="14" customFormat="1" ht="11.25">
      <c r="B474" s="166"/>
      <c r="D474" s="152" t="s">
        <v>318</v>
      </c>
      <c r="E474" s="167" t="s">
        <v>1</v>
      </c>
      <c r="F474" s="168" t="s">
        <v>690</v>
      </c>
      <c r="H474" s="167" t="s">
        <v>1</v>
      </c>
      <c r="I474" s="169"/>
      <c r="L474" s="166"/>
      <c r="M474" s="170"/>
      <c r="T474" s="171"/>
      <c r="AT474" s="167" t="s">
        <v>318</v>
      </c>
      <c r="AU474" s="167" t="s">
        <v>90</v>
      </c>
      <c r="AV474" s="14" t="s">
        <v>86</v>
      </c>
      <c r="AW474" s="14" t="s">
        <v>38</v>
      </c>
      <c r="AX474" s="14" t="s">
        <v>82</v>
      </c>
      <c r="AY474" s="167" t="s">
        <v>310</v>
      </c>
    </row>
    <row r="475" spans="2:65" s="12" customFormat="1" ht="11.25">
      <c r="B475" s="151"/>
      <c r="D475" s="152" t="s">
        <v>318</v>
      </c>
      <c r="E475" s="153" t="s">
        <v>1</v>
      </c>
      <c r="F475" s="154" t="s">
        <v>1001</v>
      </c>
      <c r="H475" s="155">
        <v>465.78</v>
      </c>
      <c r="I475" s="156"/>
      <c r="L475" s="151"/>
      <c r="M475" s="157"/>
      <c r="T475" s="158"/>
      <c r="AT475" s="153" t="s">
        <v>318</v>
      </c>
      <c r="AU475" s="153" t="s">
        <v>90</v>
      </c>
      <c r="AV475" s="12" t="s">
        <v>90</v>
      </c>
      <c r="AW475" s="12" t="s">
        <v>38</v>
      </c>
      <c r="AX475" s="12" t="s">
        <v>82</v>
      </c>
      <c r="AY475" s="153" t="s">
        <v>310</v>
      </c>
    </row>
    <row r="476" spans="2:65" s="13" customFormat="1" ht="11.25">
      <c r="B476" s="159"/>
      <c r="D476" s="152" t="s">
        <v>318</v>
      </c>
      <c r="E476" s="160" t="s">
        <v>1</v>
      </c>
      <c r="F476" s="161" t="s">
        <v>320</v>
      </c>
      <c r="H476" s="162">
        <v>465.78</v>
      </c>
      <c r="I476" s="163"/>
      <c r="L476" s="159"/>
      <c r="M476" s="164"/>
      <c r="T476" s="165"/>
      <c r="AT476" s="160" t="s">
        <v>318</v>
      </c>
      <c r="AU476" s="160" t="s">
        <v>90</v>
      </c>
      <c r="AV476" s="13" t="s">
        <v>108</v>
      </c>
      <c r="AW476" s="13" t="s">
        <v>38</v>
      </c>
      <c r="AX476" s="13" t="s">
        <v>86</v>
      </c>
      <c r="AY476" s="160" t="s">
        <v>310</v>
      </c>
    </row>
    <row r="477" spans="2:65" s="1" customFormat="1" ht="21.75" customHeight="1">
      <c r="B477" s="33"/>
      <c r="C477" s="178" t="s">
        <v>1002</v>
      </c>
      <c r="D477" s="178" t="s">
        <v>515</v>
      </c>
      <c r="E477" s="179" t="s">
        <v>1003</v>
      </c>
      <c r="F477" s="180" t="s">
        <v>1004</v>
      </c>
      <c r="G477" s="181" t="s">
        <v>315</v>
      </c>
      <c r="H477" s="182">
        <v>128.09</v>
      </c>
      <c r="I477" s="183"/>
      <c r="J477" s="184">
        <f>ROUND(I477*H477,2)</f>
        <v>0</v>
      </c>
      <c r="K477" s="180" t="s">
        <v>430</v>
      </c>
      <c r="L477" s="185"/>
      <c r="M477" s="186" t="s">
        <v>1</v>
      </c>
      <c r="N477" s="187" t="s">
        <v>47</v>
      </c>
      <c r="P477" s="147">
        <f>O477*H477</f>
        <v>0</v>
      </c>
      <c r="Q477" s="147">
        <v>4.0000000000000001E-3</v>
      </c>
      <c r="R477" s="147">
        <f>Q477*H477</f>
        <v>0.51236000000000004</v>
      </c>
      <c r="S477" s="147">
        <v>0</v>
      </c>
      <c r="T477" s="148">
        <f>S477*H477</f>
        <v>0</v>
      </c>
      <c r="AR477" s="149" t="s">
        <v>347</v>
      </c>
      <c r="AT477" s="149" t="s">
        <v>515</v>
      </c>
      <c r="AU477" s="149" t="s">
        <v>90</v>
      </c>
      <c r="AY477" s="17" t="s">
        <v>310</v>
      </c>
      <c r="BE477" s="150">
        <f>IF(N477="základní",J477,0)</f>
        <v>0</v>
      </c>
      <c r="BF477" s="150">
        <f>IF(N477="snížená",J477,0)</f>
        <v>0</v>
      </c>
      <c r="BG477" s="150">
        <f>IF(N477="zákl. přenesená",J477,0)</f>
        <v>0</v>
      </c>
      <c r="BH477" s="150">
        <f>IF(N477="sníž. přenesená",J477,0)</f>
        <v>0</v>
      </c>
      <c r="BI477" s="150">
        <f>IF(N477="nulová",J477,0)</f>
        <v>0</v>
      </c>
      <c r="BJ477" s="17" t="s">
        <v>86</v>
      </c>
      <c r="BK477" s="150">
        <f>ROUND(I477*H477,2)</f>
        <v>0</v>
      </c>
      <c r="BL477" s="17" t="s">
        <v>108</v>
      </c>
      <c r="BM477" s="149" t="s">
        <v>1005</v>
      </c>
    </row>
    <row r="478" spans="2:65" s="12" customFormat="1" ht="11.25">
      <c r="B478" s="151"/>
      <c r="D478" s="152" t="s">
        <v>318</v>
      </c>
      <c r="F478" s="154" t="s">
        <v>1006</v>
      </c>
      <c r="H478" s="155">
        <v>128.09</v>
      </c>
      <c r="I478" s="156"/>
      <c r="L478" s="151"/>
      <c r="M478" s="157"/>
      <c r="T478" s="158"/>
      <c r="AT478" s="153" t="s">
        <v>318</v>
      </c>
      <c r="AU478" s="153" t="s">
        <v>90</v>
      </c>
      <c r="AV478" s="12" t="s">
        <v>90</v>
      </c>
      <c r="AW478" s="12" t="s">
        <v>4</v>
      </c>
      <c r="AX478" s="12" t="s">
        <v>86</v>
      </c>
      <c r="AY478" s="153" t="s">
        <v>310</v>
      </c>
    </row>
    <row r="479" spans="2:65" s="1" customFormat="1" ht="16.5" customHeight="1">
      <c r="B479" s="33"/>
      <c r="C479" s="138" t="s">
        <v>1007</v>
      </c>
      <c r="D479" s="138" t="s">
        <v>312</v>
      </c>
      <c r="E479" s="139" t="s">
        <v>1008</v>
      </c>
      <c r="F479" s="140" t="s">
        <v>1009</v>
      </c>
      <c r="G479" s="141" t="s">
        <v>315</v>
      </c>
      <c r="H479" s="142">
        <v>1148.05</v>
      </c>
      <c r="I479" s="143"/>
      <c r="J479" s="144">
        <f>ROUND(I479*H479,2)</f>
        <v>0</v>
      </c>
      <c r="K479" s="140" t="s">
        <v>430</v>
      </c>
      <c r="L479" s="33"/>
      <c r="M479" s="145" t="s">
        <v>1</v>
      </c>
      <c r="N479" s="146" t="s">
        <v>47</v>
      </c>
      <c r="P479" s="147">
        <f>O479*H479</f>
        <v>0</v>
      </c>
      <c r="Q479" s="147">
        <v>3.1900000000000001E-3</v>
      </c>
      <c r="R479" s="147">
        <f>Q479*H479</f>
        <v>3.6622794999999999</v>
      </c>
      <c r="S479" s="147">
        <v>0</v>
      </c>
      <c r="T479" s="148">
        <f>S479*H479</f>
        <v>0</v>
      </c>
      <c r="AR479" s="149" t="s">
        <v>108</v>
      </c>
      <c r="AT479" s="149" t="s">
        <v>312</v>
      </c>
      <c r="AU479" s="149" t="s">
        <v>90</v>
      </c>
      <c r="AY479" s="17" t="s">
        <v>310</v>
      </c>
      <c r="BE479" s="150">
        <f>IF(N479="základní",J479,0)</f>
        <v>0</v>
      </c>
      <c r="BF479" s="150">
        <f>IF(N479="snížená",J479,0)</f>
        <v>0</v>
      </c>
      <c r="BG479" s="150">
        <f>IF(N479="zákl. přenesená",J479,0)</f>
        <v>0</v>
      </c>
      <c r="BH479" s="150">
        <f>IF(N479="sníž. přenesená",J479,0)</f>
        <v>0</v>
      </c>
      <c r="BI479" s="150">
        <f>IF(N479="nulová",J479,0)</f>
        <v>0</v>
      </c>
      <c r="BJ479" s="17" t="s">
        <v>86</v>
      </c>
      <c r="BK479" s="150">
        <f>ROUND(I479*H479,2)</f>
        <v>0</v>
      </c>
      <c r="BL479" s="17" t="s">
        <v>108</v>
      </c>
      <c r="BM479" s="149" t="s">
        <v>1010</v>
      </c>
    </row>
    <row r="480" spans="2:65" s="1" customFormat="1" ht="19.5">
      <c r="B480" s="33"/>
      <c r="D480" s="152" t="s">
        <v>375</v>
      </c>
      <c r="F480" s="172" t="s">
        <v>1011</v>
      </c>
      <c r="I480" s="173"/>
      <c r="L480" s="33"/>
      <c r="M480" s="174"/>
      <c r="T480" s="57"/>
      <c r="AT480" s="17" t="s">
        <v>375</v>
      </c>
      <c r="AU480" s="17" t="s">
        <v>90</v>
      </c>
    </row>
    <row r="481" spans="2:65" s="14" customFormat="1" ht="11.25">
      <c r="B481" s="166"/>
      <c r="D481" s="152" t="s">
        <v>318</v>
      </c>
      <c r="E481" s="167" t="s">
        <v>1</v>
      </c>
      <c r="F481" s="168" t="s">
        <v>690</v>
      </c>
      <c r="H481" s="167" t="s">
        <v>1</v>
      </c>
      <c r="I481" s="169"/>
      <c r="L481" s="166"/>
      <c r="M481" s="170"/>
      <c r="T481" s="171"/>
      <c r="AT481" s="167" t="s">
        <v>318</v>
      </c>
      <c r="AU481" s="167" t="s">
        <v>90</v>
      </c>
      <c r="AV481" s="14" t="s">
        <v>86</v>
      </c>
      <c r="AW481" s="14" t="s">
        <v>38</v>
      </c>
      <c r="AX481" s="14" t="s">
        <v>82</v>
      </c>
      <c r="AY481" s="167" t="s">
        <v>310</v>
      </c>
    </row>
    <row r="482" spans="2:65" s="12" customFormat="1" ht="11.25">
      <c r="B482" s="151"/>
      <c r="D482" s="152" t="s">
        <v>318</v>
      </c>
      <c r="E482" s="153" t="s">
        <v>1</v>
      </c>
      <c r="F482" s="154" t="s">
        <v>962</v>
      </c>
      <c r="H482" s="155">
        <v>969.60500000000002</v>
      </c>
      <c r="I482" s="156"/>
      <c r="L482" s="151"/>
      <c r="M482" s="157"/>
      <c r="T482" s="158"/>
      <c r="AT482" s="153" t="s">
        <v>318</v>
      </c>
      <c r="AU482" s="153" t="s">
        <v>90</v>
      </c>
      <c r="AV482" s="12" t="s">
        <v>90</v>
      </c>
      <c r="AW482" s="12" t="s">
        <v>38</v>
      </c>
      <c r="AX482" s="12" t="s">
        <v>82</v>
      </c>
      <c r="AY482" s="153" t="s">
        <v>310</v>
      </c>
    </row>
    <row r="483" spans="2:65" s="12" customFormat="1" ht="11.25">
      <c r="B483" s="151"/>
      <c r="D483" s="152" t="s">
        <v>318</v>
      </c>
      <c r="E483" s="153" t="s">
        <v>1</v>
      </c>
      <c r="F483" s="154" t="s">
        <v>1012</v>
      </c>
      <c r="H483" s="155">
        <v>116.44499999999999</v>
      </c>
      <c r="I483" s="156"/>
      <c r="L483" s="151"/>
      <c r="M483" s="157"/>
      <c r="T483" s="158"/>
      <c r="AT483" s="153" t="s">
        <v>318</v>
      </c>
      <c r="AU483" s="153" t="s">
        <v>90</v>
      </c>
      <c r="AV483" s="12" t="s">
        <v>90</v>
      </c>
      <c r="AW483" s="12" t="s">
        <v>38</v>
      </c>
      <c r="AX483" s="12" t="s">
        <v>82</v>
      </c>
      <c r="AY483" s="153" t="s">
        <v>310</v>
      </c>
    </row>
    <row r="484" spans="2:65" s="12" customFormat="1" ht="11.25">
      <c r="B484" s="151"/>
      <c r="D484" s="152" t="s">
        <v>318</v>
      </c>
      <c r="E484" s="153" t="s">
        <v>1</v>
      </c>
      <c r="F484" s="154" t="s">
        <v>963</v>
      </c>
      <c r="H484" s="155">
        <v>62</v>
      </c>
      <c r="I484" s="156"/>
      <c r="L484" s="151"/>
      <c r="M484" s="157"/>
      <c r="T484" s="158"/>
      <c r="AT484" s="153" t="s">
        <v>318</v>
      </c>
      <c r="AU484" s="153" t="s">
        <v>90</v>
      </c>
      <c r="AV484" s="12" t="s">
        <v>90</v>
      </c>
      <c r="AW484" s="12" t="s">
        <v>38</v>
      </c>
      <c r="AX484" s="12" t="s">
        <v>82</v>
      </c>
      <c r="AY484" s="153" t="s">
        <v>310</v>
      </c>
    </row>
    <row r="485" spans="2:65" s="13" customFormat="1" ht="11.25">
      <c r="B485" s="159"/>
      <c r="D485" s="152" t="s">
        <v>318</v>
      </c>
      <c r="E485" s="160" t="s">
        <v>1</v>
      </c>
      <c r="F485" s="161" t="s">
        <v>320</v>
      </c>
      <c r="H485" s="162">
        <v>1148.05</v>
      </c>
      <c r="I485" s="163"/>
      <c r="L485" s="159"/>
      <c r="M485" s="164"/>
      <c r="T485" s="165"/>
      <c r="AT485" s="160" t="s">
        <v>318</v>
      </c>
      <c r="AU485" s="160" t="s">
        <v>90</v>
      </c>
      <c r="AV485" s="13" t="s">
        <v>108</v>
      </c>
      <c r="AW485" s="13" t="s">
        <v>38</v>
      </c>
      <c r="AX485" s="13" t="s">
        <v>86</v>
      </c>
      <c r="AY485" s="160" t="s">
        <v>310</v>
      </c>
    </row>
    <row r="486" spans="2:65" s="1" customFormat="1" ht="24.2" customHeight="1">
      <c r="B486" s="33"/>
      <c r="C486" s="138" t="s">
        <v>1013</v>
      </c>
      <c r="D486" s="138" t="s">
        <v>312</v>
      </c>
      <c r="E486" s="139" t="s">
        <v>1014</v>
      </c>
      <c r="F486" s="140" t="s">
        <v>1015</v>
      </c>
      <c r="G486" s="141" t="s">
        <v>315</v>
      </c>
      <c r="H486" s="142">
        <v>62</v>
      </c>
      <c r="I486" s="143"/>
      <c r="J486" s="144">
        <f>ROUND(I486*H486,2)</f>
        <v>0</v>
      </c>
      <c r="K486" s="140" t="s">
        <v>316</v>
      </c>
      <c r="L486" s="33"/>
      <c r="M486" s="145" t="s">
        <v>1</v>
      </c>
      <c r="N486" s="146" t="s">
        <v>47</v>
      </c>
      <c r="P486" s="147">
        <f>O486*H486</f>
        <v>0</v>
      </c>
      <c r="Q486" s="147">
        <v>8.0000000000000007E-5</v>
      </c>
      <c r="R486" s="147">
        <f>Q486*H486</f>
        <v>4.96E-3</v>
      </c>
      <c r="S486" s="147">
        <v>0</v>
      </c>
      <c r="T486" s="148">
        <f>S486*H486</f>
        <v>0</v>
      </c>
      <c r="AR486" s="149" t="s">
        <v>108</v>
      </c>
      <c r="AT486" s="149" t="s">
        <v>312</v>
      </c>
      <c r="AU486" s="149" t="s">
        <v>90</v>
      </c>
      <c r="AY486" s="17" t="s">
        <v>310</v>
      </c>
      <c r="BE486" s="150">
        <f>IF(N486="základní",J486,0)</f>
        <v>0</v>
      </c>
      <c r="BF486" s="150">
        <f>IF(N486="snížená",J486,0)</f>
        <v>0</v>
      </c>
      <c r="BG486" s="150">
        <f>IF(N486="zákl. přenesená",J486,0)</f>
        <v>0</v>
      </c>
      <c r="BH486" s="150">
        <f>IF(N486="sníž. přenesená",J486,0)</f>
        <v>0</v>
      </c>
      <c r="BI486" s="150">
        <f>IF(N486="nulová",J486,0)</f>
        <v>0</v>
      </c>
      <c r="BJ486" s="17" t="s">
        <v>86</v>
      </c>
      <c r="BK486" s="150">
        <f>ROUND(I486*H486,2)</f>
        <v>0</v>
      </c>
      <c r="BL486" s="17" t="s">
        <v>108</v>
      </c>
      <c r="BM486" s="149" t="s">
        <v>1016</v>
      </c>
    </row>
    <row r="487" spans="2:65" s="1" customFormat="1" ht="24.2" customHeight="1">
      <c r="B487" s="33"/>
      <c r="C487" s="138" t="s">
        <v>1017</v>
      </c>
      <c r="D487" s="138" t="s">
        <v>312</v>
      </c>
      <c r="E487" s="139" t="s">
        <v>1018</v>
      </c>
      <c r="F487" s="140" t="s">
        <v>1019</v>
      </c>
      <c r="G487" s="141" t="s">
        <v>315</v>
      </c>
      <c r="H487" s="142">
        <v>969.60500000000002</v>
      </c>
      <c r="I487" s="143"/>
      <c r="J487" s="144">
        <f>ROUND(I487*H487,2)</f>
        <v>0</v>
      </c>
      <c r="K487" s="140" t="s">
        <v>316</v>
      </c>
      <c r="L487" s="33"/>
      <c r="M487" s="145" t="s">
        <v>1</v>
      </c>
      <c r="N487" s="146" t="s">
        <v>47</v>
      </c>
      <c r="P487" s="147">
        <f>O487*H487</f>
        <v>0</v>
      </c>
      <c r="Q487" s="147">
        <v>8.0000000000000007E-5</v>
      </c>
      <c r="R487" s="147">
        <f>Q487*H487</f>
        <v>7.756840000000001E-2</v>
      </c>
      <c r="S487" s="147">
        <v>0</v>
      </c>
      <c r="T487" s="148">
        <f>S487*H487</f>
        <v>0</v>
      </c>
      <c r="AR487" s="149" t="s">
        <v>108</v>
      </c>
      <c r="AT487" s="149" t="s">
        <v>312</v>
      </c>
      <c r="AU487" s="149" t="s">
        <v>90</v>
      </c>
      <c r="AY487" s="17" t="s">
        <v>310</v>
      </c>
      <c r="BE487" s="150">
        <f>IF(N487="základní",J487,0)</f>
        <v>0</v>
      </c>
      <c r="BF487" s="150">
        <f>IF(N487="snížená",J487,0)</f>
        <v>0</v>
      </c>
      <c r="BG487" s="150">
        <f>IF(N487="zákl. přenesená",J487,0)</f>
        <v>0</v>
      </c>
      <c r="BH487" s="150">
        <f>IF(N487="sníž. přenesená",J487,0)</f>
        <v>0</v>
      </c>
      <c r="BI487" s="150">
        <f>IF(N487="nulová",J487,0)</f>
        <v>0</v>
      </c>
      <c r="BJ487" s="17" t="s">
        <v>86</v>
      </c>
      <c r="BK487" s="150">
        <f>ROUND(I487*H487,2)</f>
        <v>0</v>
      </c>
      <c r="BL487" s="17" t="s">
        <v>108</v>
      </c>
      <c r="BM487" s="149" t="s">
        <v>1020</v>
      </c>
    </row>
    <row r="488" spans="2:65" s="1" customFormat="1" ht="16.5" customHeight="1">
      <c r="B488" s="33"/>
      <c r="C488" s="138" t="s">
        <v>1021</v>
      </c>
      <c r="D488" s="138" t="s">
        <v>312</v>
      </c>
      <c r="E488" s="139" t="s">
        <v>1022</v>
      </c>
      <c r="F488" s="140" t="s">
        <v>1023</v>
      </c>
      <c r="G488" s="141" t="s">
        <v>315</v>
      </c>
      <c r="H488" s="142">
        <v>1148.05</v>
      </c>
      <c r="I488" s="143"/>
      <c r="J488" s="144">
        <f>ROUND(I488*H488,2)</f>
        <v>0</v>
      </c>
      <c r="K488" s="140" t="s">
        <v>316</v>
      </c>
      <c r="L488" s="33"/>
      <c r="M488" s="145" t="s">
        <v>1</v>
      </c>
      <c r="N488" s="146" t="s">
        <v>47</v>
      </c>
      <c r="P488" s="147">
        <f>O488*H488</f>
        <v>0</v>
      </c>
      <c r="Q488" s="147">
        <v>3.7799999999999999E-3</v>
      </c>
      <c r="R488" s="147">
        <f>Q488*H488</f>
        <v>4.3396289999999995</v>
      </c>
      <c r="S488" s="147">
        <v>0</v>
      </c>
      <c r="T488" s="148">
        <f>S488*H488</f>
        <v>0</v>
      </c>
      <c r="AR488" s="149" t="s">
        <v>108</v>
      </c>
      <c r="AT488" s="149" t="s">
        <v>312</v>
      </c>
      <c r="AU488" s="149" t="s">
        <v>90</v>
      </c>
      <c r="AY488" s="17" t="s">
        <v>310</v>
      </c>
      <c r="BE488" s="150">
        <f>IF(N488="základní",J488,0)</f>
        <v>0</v>
      </c>
      <c r="BF488" s="150">
        <f>IF(N488="snížená",J488,0)</f>
        <v>0</v>
      </c>
      <c r="BG488" s="150">
        <f>IF(N488="zákl. přenesená",J488,0)</f>
        <v>0</v>
      </c>
      <c r="BH488" s="150">
        <f>IF(N488="sníž. přenesená",J488,0)</f>
        <v>0</v>
      </c>
      <c r="BI488" s="150">
        <f>IF(N488="nulová",J488,0)</f>
        <v>0</v>
      </c>
      <c r="BJ488" s="17" t="s">
        <v>86</v>
      </c>
      <c r="BK488" s="150">
        <f>ROUND(I488*H488,2)</f>
        <v>0</v>
      </c>
      <c r="BL488" s="17" t="s">
        <v>108</v>
      </c>
      <c r="BM488" s="149" t="s">
        <v>1024</v>
      </c>
    </row>
    <row r="489" spans="2:65" s="14" customFormat="1" ht="11.25">
      <c r="B489" s="166"/>
      <c r="D489" s="152" t="s">
        <v>318</v>
      </c>
      <c r="E489" s="167" t="s">
        <v>1</v>
      </c>
      <c r="F489" s="168" t="s">
        <v>690</v>
      </c>
      <c r="H489" s="167" t="s">
        <v>1</v>
      </c>
      <c r="I489" s="169"/>
      <c r="L489" s="166"/>
      <c r="M489" s="170"/>
      <c r="T489" s="171"/>
      <c r="AT489" s="167" t="s">
        <v>318</v>
      </c>
      <c r="AU489" s="167" t="s">
        <v>90</v>
      </c>
      <c r="AV489" s="14" t="s">
        <v>86</v>
      </c>
      <c r="AW489" s="14" t="s">
        <v>38</v>
      </c>
      <c r="AX489" s="14" t="s">
        <v>82</v>
      </c>
      <c r="AY489" s="167" t="s">
        <v>310</v>
      </c>
    </row>
    <row r="490" spans="2:65" s="12" customFormat="1" ht="11.25">
      <c r="B490" s="151"/>
      <c r="D490" s="152" t="s">
        <v>318</v>
      </c>
      <c r="E490" s="153" t="s">
        <v>1</v>
      </c>
      <c r="F490" s="154" t="s">
        <v>962</v>
      </c>
      <c r="H490" s="155">
        <v>969.60500000000002</v>
      </c>
      <c r="I490" s="156"/>
      <c r="L490" s="151"/>
      <c r="M490" s="157"/>
      <c r="T490" s="158"/>
      <c r="AT490" s="153" t="s">
        <v>318</v>
      </c>
      <c r="AU490" s="153" t="s">
        <v>90</v>
      </c>
      <c r="AV490" s="12" t="s">
        <v>90</v>
      </c>
      <c r="AW490" s="12" t="s">
        <v>38</v>
      </c>
      <c r="AX490" s="12" t="s">
        <v>82</v>
      </c>
      <c r="AY490" s="153" t="s">
        <v>310</v>
      </c>
    </row>
    <row r="491" spans="2:65" s="12" customFormat="1" ht="11.25">
      <c r="B491" s="151"/>
      <c r="D491" s="152" t="s">
        <v>318</v>
      </c>
      <c r="E491" s="153" t="s">
        <v>1</v>
      </c>
      <c r="F491" s="154" t="s">
        <v>1012</v>
      </c>
      <c r="H491" s="155">
        <v>116.44499999999999</v>
      </c>
      <c r="I491" s="156"/>
      <c r="L491" s="151"/>
      <c r="M491" s="157"/>
      <c r="T491" s="158"/>
      <c r="AT491" s="153" t="s">
        <v>318</v>
      </c>
      <c r="AU491" s="153" t="s">
        <v>90</v>
      </c>
      <c r="AV491" s="12" t="s">
        <v>90</v>
      </c>
      <c r="AW491" s="12" t="s">
        <v>38</v>
      </c>
      <c r="AX491" s="12" t="s">
        <v>82</v>
      </c>
      <c r="AY491" s="153" t="s">
        <v>310</v>
      </c>
    </row>
    <row r="492" spans="2:65" s="12" customFormat="1" ht="11.25">
      <c r="B492" s="151"/>
      <c r="D492" s="152" t="s">
        <v>318</v>
      </c>
      <c r="E492" s="153" t="s">
        <v>1</v>
      </c>
      <c r="F492" s="154" t="s">
        <v>963</v>
      </c>
      <c r="H492" s="155">
        <v>62</v>
      </c>
      <c r="I492" s="156"/>
      <c r="L492" s="151"/>
      <c r="M492" s="157"/>
      <c r="T492" s="158"/>
      <c r="AT492" s="153" t="s">
        <v>318</v>
      </c>
      <c r="AU492" s="153" t="s">
        <v>90</v>
      </c>
      <c r="AV492" s="12" t="s">
        <v>90</v>
      </c>
      <c r="AW492" s="12" t="s">
        <v>38</v>
      </c>
      <c r="AX492" s="12" t="s">
        <v>82</v>
      </c>
      <c r="AY492" s="153" t="s">
        <v>310</v>
      </c>
    </row>
    <row r="493" spans="2:65" s="13" customFormat="1" ht="11.25">
      <c r="B493" s="159"/>
      <c r="D493" s="152" t="s">
        <v>318</v>
      </c>
      <c r="E493" s="160" t="s">
        <v>1</v>
      </c>
      <c r="F493" s="161" t="s">
        <v>320</v>
      </c>
      <c r="H493" s="162">
        <v>1148.05</v>
      </c>
      <c r="I493" s="163"/>
      <c r="L493" s="159"/>
      <c r="M493" s="164"/>
      <c r="T493" s="165"/>
      <c r="AT493" s="160" t="s">
        <v>318</v>
      </c>
      <c r="AU493" s="160" t="s">
        <v>90</v>
      </c>
      <c r="AV493" s="13" t="s">
        <v>108</v>
      </c>
      <c r="AW493" s="13" t="s">
        <v>38</v>
      </c>
      <c r="AX493" s="13" t="s">
        <v>86</v>
      </c>
      <c r="AY493" s="160" t="s">
        <v>310</v>
      </c>
    </row>
    <row r="494" spans="2:65" s="1" customFormat="1" ht="16.5" customHeight="1">
      <c r="B494" s="33"/>
      <c r="C494" s="138" t="s">
        <v>1025</v>
      </c>
      <c r="D494" s="138" t="s">
        <v>312</v>
      </c>
      <c r="E494" s="139" t="s">
        <v>1026</v>
      </c>
      <c r="F494" s="140" t="s">
        <v>1027</v>
      </c>
      <c r="G494" s="141" t="s">
        <v>315</v>
      </c>
      <c r="H494" s="142">
        <v>1031.605</v>
      </c>
      <c r="I494" s="143"/>
      <c r="J494" s="144">
        <f>ROUND(I494*H494,2)</f>
        <v>0</v>
      </c>
      <c r="K494" s="140" t="s">
        <v>316</v>
      </c>
      <c r="L494" s="33"/>
      <c r="M494" s="145" t="s">
        <v>1</v>
      </c>
      <c r="N494" s="146" t="s">
        <v>47</v>
      </c>
      <c r="P494" s="147">
        <f>O494*H494</f>
        <v>0</v>
      </c>
      <c r="Q494" s="147">
        <v>1.575E-2</v>
      </c>
      <c r="R494" s="147">
        <f>Q494*H494</f>
        <v>16.247778750000002</v>
      </c>
      <c r="S494" s="147">
        <v>0</v>
      </c>
      <c r="T494" s="148">
        <f>S494*H494</f>
        <v>0</v>
      </c>
      <c r="AR494" s="149" t="s">
        <v>108</v>
      </c>
      <c r="AT494" s="149" t="s">
        <v>312</v>
      </c>
      <c r="AU494" s="149" t="s">
        <v>90</v>
      </c>
      <c r="AY494" s="17" t="s">
        <v>310</v>
      </c>
      <c r="BE494" s="150">
        <f>IF(N494="základní",J494,0)</f>
        <v>0</v>
      </c>
      <c r="BF494" s="150">
        <f>IF(N494="snížená",J494,0)</f>
        <v>0</v>
      </c>
      <c r="BG494" s="150">
        <f>IF(N494="zákl. přenesená",J494,0)</f>
        <v>0</v>
      </c>
      <c r="BH494" s="150">
        <f>IF(N494="sníž. přenesená",J494,0)</f>
        <v>0</v>
      </c>
      <c r="BI494" s="150">
        <f>IF(N494="nulová",J494,0)</f>
        <v>0</v>
      </c>
      <c r="BJ494" s="17" t="s">
        <v>86</v>
      </c>
      <c r="BK494" s="150">
        <f>ROUND(I494*H494,2)</f>
        <v>0</v>
      </c>
      <c r="BL494" s="17" t="s">
        <v>108</v>
      </c>
      <c r="BM494" s="149" t="s">
        <v>1028</v>
      </c>
    </row>
    <row r="495" spans="2:65" s="14" customFormat="1" ht="11.25">
      <c r="B495" s="166"/>
      <c r="D495" s="152" t="s">
        <v>318</v>
      </c>
      <c r="E495" s="167" t="s">
        <v>1</v>
      </c>
      <c r="F495" s="168" t="s">
        <v>690</v>
      </c>
      <c r="H495" s="167" t="s">
        <v>1</v>
      </c>
      <c r="I495" s="169"/>
      <c r="L495" s="166"/>
      <c r="M495" s="170"/>
      <c r="T495" s="171"/>
      <c r="AT495" s="167" t="s">
        <v>318</v>
      </c>
      <c r="AU495" s="167" t="s">
        <v>90</v>
      </c>
      <c r="AV495" s="14" t="s">
        <v>86</v>
      </c>
      <c r="AW495" s="14" t="s">
        <v>38</v>
      </c>
      <c r="AX495" s="14" t="s">
        <v>82</v>
      </c>
      <c r="AY495" s="167" t="s">
        <v>310</v>
      </c>
    </row>
    <row r="496" spans="2:65" s="12" customFormat="1" ht="11.25">
      <c r="B496" s="151"/>
      <c r="D496" s="152" t="s">
        <v>318</v>
      </c>
      <c r="E496" s="153" t="s">
        <v>1</v>
      </c>
      <c r="F496" s="154" t="s">
        <v>962</v>
      </c>
      <c r="H496" s="155">
        <v>969.60500000000002</v>
      </c>
      <c r="I496" s="156"/>
      <c r="L496" s="151"/>
      <c r="M496" s="157"/>
      <c r="T496" s="158"/>
      <c r="AT496" s="153" t="s">
        <v>318</v>
      </c>
      <c r="AU496" s="153" t="s">
        <v>90</v>
      </c>
      <c r="AV496" s="12" t="s">
        <v>90</v>
      </c>
      <c r="AW496" s="12" t="s">
        <v>38</v>
      </c>
      <c r="AX496" s="12" t="s">
        <v>82</v>
      </c>
      <c r="AY496" s="153" t="s">
        <v>310</v>
      </c>
    </row>
    <row r="497" spans="2:65" s="12" customFormat="1" ht="11.25">
      <c r="B497" s="151"/>
      <c r="D497" s="152" t="s">
        <v>318</v>
      </c>
      <c r="E497" s="153" t="s">
        <v>1</v>
      </c>
      <c r="F497" s="154" t="s">
        <v>963</v>
      </c>
      <c r="H497" s="155">
        <v>62</v>
      </c>
      <c r="I497" s="156"/>
      <c r="L497" s="151"/>
      <c r="M497" s="157"/>
      <c r="T497" s="158"/>
      <c r="AT497" s="153" t="s">
        <v>318</v>
      </c>
      <c r="AU497" s="153" t="s">
        <v>90</v>
      </c>
      <c r="AV497" s="12" t="s">
        <v>90</v>
      </c>
      <c r="AW497" s="12" t="s">
        <v>38</v>
      </c>
      <c r="AX497" s="12" t="s">
        <v>82</v>
      </c>
      <c r="AY497" s="153" t="s">
        <v>310</v>
      </c>
    </row>
    <row r="498" spans="2:65" s="13" customFormat="1" ht="11.25">
      <c r="B498" s="159"/>
      <c r="D498" s="152" t="s">
        <v>318</v>
      </c>
      <c r="E498" s="160" t="s">
        <v>1</v>
      </c>
      <c r="F498" s="161" t="s">
        <v>320</v>
      </c>
      <c r="H498" s="162">
        <v>1031.605</v>
      </c>
      <c r="I498" s="163"/>
      <c r="L498" s="159"/>
      <c r="M498" s="164"/>
      <c r="T498" s="165"/>
      <c r="AT498" s="160" t="s">
        <v>318</v>
      </c>
      <c r="AU498" s="160" t="s">
        <v>90</v>
      </c>
      <c r="AV498" s="13" t="s">
        <v>108</v>
      </c>
      <c r="AW498" s="13" t="s">
        <v>38</v>
      </c>
      <c r="AX498" s="13" t="s">
        <v>86</v>
      </c>
      <c r="AY498" s="160" t="s">
        <v>310</v>
      </c>
    </row>
    <row r="499" spans="2:65" s="1" customFormat="1" ht="16.5" customHeight="1">
      <c r="B499" s="33"/>
      <c r="C499" s="138" t="s">
        <v>1029</v>
      </c>
      <c r="D499" s="138" t="s">
        <v>312</v>
      </c>
      <c r="E499" s="139" t="s">
        <v>1030</v>
      </c>
      <c r="F499" s="140" t="s">
        <v>1031</v>
      </c>
      <c r="G499" s="141" t="s">
        <v>315</v>
      </c>
      <c r="H499" s="142">
        <v>206.47</v>
      </c>
      <c r="I499" s="143"/>
      <c r="J499" s="144">
        <f>ROUND(I499*H499,2)</f>
        <v>0</v>
      </c>
      <c r="K499" s="140" t="s">
        <v>316</v>
      </c>
      <c r="L499" s="33"/>
      <c r="M499" s="145" t="s">
        <v>1</v>
      </c>
      <c r="N499" s="146" t="s">
        <v>47</v>
      </c>
      <c r="P499" s="147">
        <f>O499*H499</f>
        <v>0</v>
      </c>
      <c r="Q499" s="147">
        <v>0</v>
      </c>
      <c r="R499" s="147">
        <f>Q499*H499</f>
        <v>0</v>
      </c>
      <c r="S499" s="147">
        <v>0</v>
      </c>
      <c r="T499" s="148">
        <f>S499*H499</f>
        <v>0</v>
      </c>
      <c r="AR499" s="149" t="s">
        <v>108</v>
      </c>
      <c r="AT499" s="149" t="s">
        <v>312</v>
      </c>
      <c r="AU499" s="149" t="s">
        <v>90</v>
      </c>
      <c r="AY499" s="17" t="s">
        <v>310</v>
      </c>
      <c r="BE499" s="150">
        <f>IF(N499="základní",J499,0)</f>
        <v>0</v>
      </c>
      <c r="BF499" s="150">
        <f>IF(N499="snížená",J499,0)</f>
        <v>0</v>
      </c>
      <c r="BG499" s="150">
        <f>IF(N499="zákl. přenesená",J499,0)</f>
        <v>0</v>
      </c>
      <c r="BH499" s="150">
        <f>IF(N499="sníž. přenesená",J499,0)</f>
        <v>0</v>
      </c>
      <c r="BI499" s="150">
        <f>IF(N499="nulová",J499,0)</f>
        <v>0</v>
      </c>
      <c r="BJ499" s="17" t="s">
        <v>86</v>
      </c>
      <c r="BK499" s="150">
        <f>ROUND(I499*H499,2)</f>
        <v>0</v>
      </c>
      <c r="BL499" s="17" t="s">
        <v>108</v>
      </c>
      <c r="BM499" s="149" t="s">
        <v>1032</v>
      </c>
    </row>
    <row r="500" spans="2:65" s="1" customFormat="1" ht="21.75" customHeight="1">
      <c r="B500" s="33"/>
      <c r="C500" s="138" t="s">
        <v>1033</v>
      </c>
      <c r="D500" s="138" t="s">
        <v>312</v>
      </c>
      <c r="E500" s="139" t="s">
        <v>1034</v>
      </c>
      <c r="F500" s="140" t="s">
        <v>1035</v>
      </c>
      <c r="G500" s="141" t="s">
        <v>338</v>
      </c>
      <c r="H500" s="142">
        <v>22.172000000000001</v>
      </c>
      <c r="I500" s="143"/>
      <c r="J500" s="144">
        <f>ROUND(I500*H500,2)</f>
        <v>0</v>
      </c>
      <c r="K500" s="140" t="s">
        <v>316</v>
      </c>
      <c r="L500" s="33"/>
      <c r="M500" s="145" t="s">
        <v>1</v>
      </c>
      <c r="N500" s="146" t="s">
        <v>47</v>
      </c>
      <c r="P500" s="147">
        <f>O500*H500</f>
        <v>0</v>
      </c>
      <c r="Q500" s="147">
        <v>2.5018699999999998</v>
      </c>
      <c r="R500" s="147">
        <f>Q500*H500</f>
        <v>55.471461639999994</v>
      </c>
      <c r="S500" s="147">
        <v>0</v>
      </c>
      <c r="T500" s="148">
        <f>S500*H500</f>
        <v>0</v>
      </c>
      <c r="AR500" s="149" t="s">
        <v>108</v>
      </c>
      <c r="AT500" s="149" t="s">
        <v>312</v>
      </c>
      <c r="AU500" s="149" t="s">
        <v>90</v>
      </c>
      <c r="AY500" s="17" t="s">
        <v>310</v>
      </c>
      <c r="BE500" s="150">
        <f>IF(N500="základní",J500,0)</f>
        <v>0</v>
      </c>
      <c r="BF500" s="150">
        <f>IF(N500="snížená",J500,0)</f>
        <v>0</v>
      </c>
      <c r="BG500" s="150">
        <f>IF(N500="zákl. přenesená",J500,0)</f>
        <v>0</v>
      </c>
      <c r="BH500" s="150">
        <f>IF(N500="sníž. přenesená",J500,0)</f>
        <v>0</v>
      </c>
      <c r="BI500" s="150">
        <f>IF(N500="nulová",J500,0)</f>
        <v>0</v>
      </c>
      <c r="BJ500" s="17" t="s">
        <v>86</v>
      </c>
      <c r="BK500" s="150">
        <f>ROUND(I500*H500,2)</f>
        <v>0</v>
      </c>
      <c r="BL500" s="17" t="s">
        <v>108</v>
      </c>
      <c r="BM500" s="149" t="s">
        <v>1036</v>
      </c>
    </row>
    <row r="501" spans="2:65" s="1" customFormat="1" ht="19.5">
      <c r="B501" s="33"/>
      <c r="D501" s="152" t="s">
        <v>375</v>
      </c>
      <c r="F501" s="172" t="s">
        <v>1037</v>
      </c>
      <c r="I501" s="173"/>
      <c r="L501" s="33"/>
      <c r="M501" s="174"/>
      <c r="T501" s="57"/>
      <c r="AT501" s="17" t="s">
        <v>375</v>
      </c>
      <c r="AU501" s="17" t="s">
        <v>90</v>
      </c>
    </row>
    <row r="502" spans="2:65" s="14" customFormat="1" ht="11.25">
      <c r="B502" s="166"/>
      <c r="D502" s="152" t="s">
        <v>318</v>
      </c>
      <c r="E502" s="167" t="s">
        <v>1</v>
      </c>
      <c r="F502" s="168" t="s">
        <v>843</v>
      </c>
      <c r="H502" s="167" t="s">
        <v>1</v>
      </c>
      <c r="I502" s="169"/>
      <c r="L502" s="166"/>
      <c r="M502" s="170"/>
      <c r="T502" s="171"/>
      <c r="AT502" s="167" t="s">
        <v>318</v>
      </c>
      <c r="AU502" s="167" t="s">
        <v>90</v>
      </c>
      <c r="AV502" s="14" t="s">
        <v>86</v>
      </c>
      <c r="AW502" s="14" t="s">
        <v>38</v>
      </c>
      <c r="AX502" s="14" t="s">
        <v>82</v>
      </c>
      <c r="AY502" s="167" t="s">
        <v>310</v>
      </c>
    </row>
    <row r="503" spans="2:65" s="12" customFormat="1" ht="11.25">
      <c r="B503" s="151"/>
      <c r="D503" s="152" t="s">
        <v>318</v>
      </c>
      <c r="E503" s="153" t="s">
        <v>1</v>
      </c>
      <c r="F503" s="154" t="s">
        <v>1038</v>
      </c>
      <c r="H503" s="155">
        <v>5.0529999999999999</v>
      </c>
      <c r="I503" s="156"/>
      <c r="L503" s="151"/>
      <c r="M503" s="157"/>
      <c r="T503" s="158"/>
      <c r="AT503" s="153" t="s">
        <v>318</v>
      </c>
      <c r="AU503" s="153" t="s">
        <v>90</v>
      </c>
      <c r="AV503" s="12" t="s">
        <v>90</v>
      </c>
      <c r="AW503" s="12" t="s">
        <v>38</v>
      </c>
      <c r="AX503" s="12" t="s">
        <v>82</v>
      </c>
      <c r="AY503" s="153" t="s">
        <v>310</v>
      </c>
    </row>
    <row r="504" spans="2:65" s="12" customFormat="1" ht="11.25">
      <c r="B504" s="151"/>
      <c r="D504" s="152" t="s">
        <v>318</v>
      </c>
      <c r="E504" s="153" t="s">
        <v>1</v>
      </c>
      <c r="F504" s="154" t="s">
        <v>1039</v>
      </c>
      <c r="H504" s="155">
        <v>5.4610000000000003</v>
      </c>
      <c r="I504" s="156"/>
      <c r="L504" s="151"/>
      <c r="M504" s="157"/>
      <c r="T504" s="158"/>
      <c r="AT504" s="153" t="s">
        <v>318</v>
      </c>
      <c r="AU504" s="153" t="s">
        <v>90</v>
      </c>
      <c r="AV504" s="12" t="s">
        <v>90</v>
      </c>
      <c r="AW504" s="12" t="s">
        <v>38</v>
      </c>
      <c r="AX504" s="12" t="s">
        <v>82</v>
      </c>
      <c r="AY504" s="153" t="s">
        <v>310</v>
      </c>
    </row>
    <row r="505" spans="2:65" s="12" customFormat="1" ht="11.25">
      <c r="B505" s="151"/>
      <c r="D505" s="152" t="s">
        <v>318</v>
      </c>
      <c r="E505" s="153" t="s">
        <v>1</v>
      </c>
      <c r="F505" s="154" t="s">
        <v>1040</v>
      </c>
      <c r="H505" s="155">
        <v>6.423</v>
      </c>
      <c r="I505" s="156"/>
      <c r="L505" s="151"/>
      <c r="M505" s="157"/>
      <c r="T505" s="158"/>
      <c r="AT505" s="153" t="s">
        <v>318</v>
      </c>
      <c r="AU505" s="153" t="s">
        <v>90</v>
      </c>
      <c r="AV505" s="12" t="s">
        <v>90</v>
      </c>
      <c r="AW505" s="12" t="s">
        <v>38</v>
      </c>
      <c r="AX505" s="12" t="s">
        <v>82</v>
      </c>
      <c r="AY505" s="153" t="s">
        <v>310</v>
      </c>
    </row>
    <row r="506" spans="2:65" s="12" customFormat="1" ht="11.25">
      <c r="B506" s="151"/>
      <c r="D506" s="152" t="s">
        <v>318</v>
      </c>
      <c r="E506" s="153" t="s">
        <v>1</v>
      </c>
      <c r="F506" s="154" t="s">
        <v>1041</v>
      </c>
      <c r="H506" s="155">
        <v>1.6890000000000001</v>
      </c>
      <c r="I506" s="156"/>
      <c r="L506" s="151"/>
      <c r="M506" s="157"/>
      <c r="T506" s="158"/>
      <c r="AT506" s="153" t="s">
        <v>318</v>
      </c>
      <c r="AU506" s="153" t="s">
        <v>90</v>
      </c>
      <c r="AV506" s="12" t="s">
        <v>90</v>
      </c>
      <c r="AW506" s="12" t="s">
        <v>38</v>
      </c>
      <c r="AX506" s="12" t="s">
        <v>82</v>
      </c>
      <c r="AY506" s="153" t="s">
        <v>310</v>
      </c>
    </row>
    <row r="507" spans="2:65" s="12" customFormat="1" ht="11.25">
      <c r="B507" s="151"/>
      <c r="D507" s="152" t="s">
        <v>318</v>
      </c>
      <c r="E507" s="153" t="s">
        <v>1</v>
      </c>
      <c r="F507" s="154" t="s">
        <v>1042</v>
      </c>
      <c r="H507" s="155">
        <v>39.033999999999999</v>
      </c>
      <c r="I507" s="156"/>
      <c r="L507" s="151"/>
      <c r="M507" s="157"/>
      <c r="T507" s="158"/>
      <c r="AT507" s="153" t="s">
        <v>318</v>
      </c>
      <c r="AU507" s="153" t="s">
        <v>90</v>
      </c>
      <c r="AV507" s="12" t="s">
        <v>90</v>
      </c>
      <c r="AW507" s="12" t="s">
        <v>38</v>
      </c>
      <c r="AX507" s="12" t="s">
        <v>82</v>
      </c>
      <c r="AY507" s="153" t="s">
        <v>310</v>
      </c>
    </row>
    <row r="508" spans="2:65" s="12" customFormat="1" ht="11.25">
      <c r="B508" s="151"/>
      <c r="D508" s="152" t="s">
        <v>318</v>
      </c>
      <c r="E508" s="153" t="s">
        <v>1</v>
      </c>
      <c r="F508" s="154" t="s">
        <v>1043</v>
      </c>
      <c r="H508" s="155">
        <v>3.5459999999999998</v>
      </c>
      <c r="I508" s="156"/>
      <c r="L508" s="151"/>
      <c r="M508" s="157"/>
      <c r="T508" s="158"/>
      <c r="AT508" s="153" t="s">
        <v>318</v>
      </c>
      <c r="AU508" s="153" t="s">
        <v>90</v>
      </c>
      <c r="AV508" s="12" t="s">
        <v>90</v>
      </c>
      <c r="AW508" s="12" t="s">
        <v>38</v>
      </c>
      <c r="AX508" s="12" t="s">
        <v>82</v>
      </c>
      <c r="AY508" s="153" t="s">
        <v>310</v>
      </c>
    </row>
    <row r="509" spans="2:65" s="15" customFormat="1" ht="11.25">
      <c r="B509" s="192"/>
      <c r="D509" s="152" t="s">
        <v>318</v>
      </c>
      <c r="E509" s="193" t="s">
        <v>1</v>
      </c>
      <c r="F509" s="194" t="s">
        <v>664</v>
      </c>
      <c r="H509" s="195">
        <v>61.206000000000003</v>
      </c>
      <c r="I509" s="196"/>
      <c r="L509" s="192"/>
      <c r="M509" s="197"/>
      <c r="T509" s="198"/>
      <c r="AT509" s="193" t="s">
        <v>318</v>
      </c>
      <c r="AU509" s="193" t="s">
        <v>90</v>
      </c>
      <c r="AV509" s="15" t="s">
        <v>98</v>
      </c>
      <c r="AW509" s="15" t="s">
        <v>38</v>
      </c>
      <c r="AX509" s="15" t="s">
        <v>82</v>
      </c>
      <c r="AY509" s="193" t="s">
        <v>310</v>
      </c>
    </row>
    <row r="510" spans="2:65" s="12" customFormat="1" ht="11.25">
      <c r="B510" s="151"/>
      <c r="D510" s="152" t="s">
        <v>318</v>
      </c>
      <c r="E510" s="153" t="s">
        <v>1</v>
      </c>
      <c r="F510" s="154" t="s">
        <v>1044</v>
      </c>
      <c r="H510" s="155">
        <v>-39.033999999999999</v>
      </c>
      <c r="I510" s="156"/>
      <c r="L510" s="151"/>
      <c r="M510" s="157"/>
      <c r="T510" s="158"/>
      <c r="AT510" s="153" t="s">
        <v>318</v>
      </c>
      <c r="AU510" s="153" t="s">
        <v>90</v>
      </c>
      <c r="AV510" s="12" t="s">
        <v>90</v>
      </c>
      <c r="AW510" s="12" t="s">
        <v>38</v>
      </c>
      <c r="AX510" s="12" t="s">
        <v>82</v>
      </c>
      <c r="AY510" s="153" t="s">
        <v>310</v>
      </c>
    </row>
    <row r="511" spans="2:65" s="13" customFormat="1" ht="11.25">
      <c r="B511" s="159"/>
      <c r="D511" s="152" t="s">
        <v>318</v>
      </c>
      <c r="E511" s="160" t="s">
        <v>1</v>
      </c>
      <c r="F511" s="161" t="s">
        <v>320</v>
      </c>
      <c r="H511" s="162">
        <v>22.172000000000001</v>
      </c>
      <c r="I511" s="163"/>
      <c r="L511" s="159"/>
      <c r="M511" s="164"/>
      <c r="T511" s="165"/>
      <c r="AT511" s="160" t="s">
        <v>318</v>
      </c>
      <c r="AU511" s="160" t="s">
        <v>90</v>
      </c>
      <c r="AV511" s="13" t="s">
        <v>108</v>
      </c>
      <c r="AW511" s="13" t="s">
        <v>38</v>
      </c>
      <c r="AX511" s="13" t="s">
        <v>86</v>
      </c>
      <c r="AY511" s="160" t="s">
        <v>310</v>
      </c>
    </row>
    <row r="512" spans="2:65" s="1" customFormat="1" ht="21.75" customHeight="1">
      <c r="B512" s="33"/>
      <c r="C512" s="138" t="s">
        <v>1045</v>
      </c>
      <c r="D512" s="138" t="s">
        <v>312</v>
      </c>
      <c r="E512" s="139" t="s">
        <v>1046</v>
      </c>
      <c r="F512" s="140" t="s">
        <v>1047</v>
      </c>
      <c r="G512" s="141" t="s">
        <v>338</v>
      </c>
      <c r="H512" s="142">
        <v>29.161000000000001</v>
      </c>
      <c r="I512" s="143"/>
      <c r="J512" s="144">
        <f>ROUND(I512*H512,2)</f>
        <v>0</v>
      </c>
      <c r="K512" s="140" t="s">
        <v>316</v>
      </c>
      <c r="L512" s="33"/>
      <c r="M512" s="145" t="s">
        <v>1</v>
      </c>
      <c r="N512" s="146" t="s">
        <v>47</v>
      </c>
      <c r="P512" s="147">
        <f>O512*H512</f>
        <v>0</v>
      </c>
      <c r="Q512" s="147">
        <v>2.5018699999999998</v>
      </c>
      <c r="R512" s="147">
        <f>Q512*H512</f>
        <v>72.957031069999999</v>
      </c>
      <c r="S512" s="147">
        <v>0</v>
      </c>
      <c r="T512" s="148">
        <f>S512*H512</f>
        <v>0</v>
      </c>
      <c r="AR512" s="149" t="s">
        <v>108</v>
      </c>
      <c r="AT512" s="149" t="s">
        <v>312</v>
      </c>
      <c r="AU512" s="149" t="s">
        <v>90</v>
      </c>
      <c r="AY512" s="17" t="s">
        <v>310</v>
      </c>
      <c r="BE512" s="150">
        <f>IF(N512="základní",J512,0)</f>
        <v>0</v>
      </c>
      <c r="BF512" s="150">
        <f>IF(N512="snížená",J512,0)</f>
        <v>0</v>
      </c>
      <c r="BG512" s="150">
        <f>IF(N512="zákl. přenesená",J512,0)</f>
        <v>0</v>
      </c>
      <c r="BH512" s="150">
        <f>IF(N512="sníž. přenesená",J512,0)</f>
        <v>0</v>
      </c>
      <c r="BI512" s="150">
        <f>IF(N512="nulová",J512,0)</f>
        <v>0</v>
      </c>
      <c r="BJ512" s="17" t="s">
        <v>86</v>
      </c>
      <c r="BK512" s="150">
        <f>ROUND(I512*H512,2)</f>
        <v>0</v>
      </c>
      <c r="BL512" s="17" t="s">
        <v>108</v>
      </c>
      <c r="BM512" s="149" t="s">
        <v>1048</v>
      </c>
    </row>
    <row r="513" spans="2:65" s="1" customFormat="1" ht="19.5">
      <c r="B513" s="33"/>
      <c r="D513" s="152" t="s">
        <v>375</v>
      </c>
      <c r="F513" s="172" t="s">
        <v>1037</v>
      </c>
      <c r="I513" s="173"/>
      <c r="L513" s="33"/>
      <c r="M513" s="174"/>
      <c r="T513" s="57"/>
      <c r="AT513" s="17" t="s">
        <v>375</v>
      </c>
      <c r="AU513" s="17" t="s">
        <v>90</v>
      </c>
    </row>
    <row r="514" spans="2:65" s="14" customFormat="1" ht="11.25">
      <c r="B514" s="166"/>
      <c r="D514" s="152" t="s">
        <v>318</v>
      </c>
      <c r="E514" s="167" t="s">
        <v>1</v>
      </c>
      <c r="F514" s="168" t="s">
        <v>843</v>
      </c>
      <c r="H514" s="167" t="s">
        <v>1</v>
      </c>
      <c r="I514" s="169"/>
      <c r="L514" s="166"/>
      <c r="M514" s="170"/>
      <c r="T514" s="171"/>
      <c r="AT514" s="167" t="s">
        <v>318</v>
      </c>
      <c r="AU514" s="167" t="s">
        <v>90</v>
      </c>
      <c r="AV514" s="14" t="s">
        <v>86</v>
      </c>
      <c r="AW514" s="14" t="s">
        <v>38</v>
      </c>
      <c r="AX514" s="14" t="s">
        <v>82</v>
      </c>
      <c r="AY514" s="167" t="s">
        <v>310</v>
      </c>
    </row>
    <row r="515" spans="2:65" s="12" customFormat="1" ht="11.25">
      <c r="B515" s="151"/>
      <c r="D515" s="152" t="s">
        <v>318</v>
      </c>
      <c r="E515" s="153" t="s">
        <v>1</v>
      </c>
      <c r="F515" s="154" t="s">
        <v>1049</v>
      </c>
      <c r="H515" s="155">
        <v>6.3710000000000004</v>
      </c>
      <c r="I515" s="156"/>
      <c r="L515" s="151"/>
      <c r="M515" s="157"/>
      <c r="T515" s="158"/>
      <c r="AT515" s="153" t="s">
        <v>318</v>
      </c>
      <c r="AU515" s="153" t="s">
        <v>90</v>
      </c>
      <c r="AV515" s="12" t="s">
        <v>90</v>
      </c>
      <c r="AW515" s="12" t="s">
        <v>38</v>
      </c>
      <c r="AX515" s="12" t="s">
        <v>82</v>
      </c>
      <c r="AY515" s="153" t="s">
        <v>310</v>
      </c>
    </row>
    <row r="516" spans="2:65" s="12" customFormat="1" ht="11.25">
      <c r="B516" s="151"/>
      <c r="D516" s="152" t="s">
        <v>318</v>
      </c>
      <c r="E516" s="153" t="s">
        <v>1</v>
      </c>
      <c r="F516" s="154" t="s">
        <v>1050</v>
      </c>
      <c r="H516" s="155">
        <v>13.138999999999999</v>
      </c>
      <c r="I516" s="156"/>
      <c r="L516" s="151"/>
      <c r="M516" s="157"/>
      <c r="T516" s="158"/>
      <c r="AT516" s="153" t="s">
        <v>318</v>
      </c>
      <c r="AU516" s="153" t="s">
        <v>90</v>
      </c>
      <c r="AV516" s="12" t="s">
        <v>90</v>
      </c>
      <c r="AW516" s="12" t="s">
        <v>38</v>
      </c>
      <c r="AX516" s="12" t="s">
        <v>82</v>
      </c>
      <c r="AY516" s="153" t="s">
        <v>310</v>
      </c>
    </row>
    <row r="517" spans="2:65" s="12" customFormat="1" ht="11.25">
      <c r="B517" s="151"/>
      <c r="D517" s="152" t="s">
        <v>318</v>
      </c>
      <c r="E517" s="153" t="s">
        <v>1</v>
      </c>
      <c r="F517" s="154" t="s">
        <v>1051</v>
      </c>
      <c r="H517" s="155">
        <v>9.6509999999999998</v>
      </c>
      <c r="I517" s="156"/>
      <c r="L517" s="151"/>
      <c r="M517" s="157"/>
      <c r="T517" s="158"/>
      <c r="AT517" s="153" t="s">
        <v>318</v>
      </c>
      <c r="AU517" s="153" t="s">
        <v>90</v>
      </c>
      <c r="AV517" s="12" t="s">
        <v>90</v>
      </c>
      <c r="AW517" s="12" t="s">
        <v>38</v>
      </c>
      <c r="AX517" s="12" t="s">
        <v>82</v>
      </c>
      <c r="AY517" s="153" t="s">
        <v>310</v>
      </c>
    </row>
    <row r="518" spans="2:65" s="13" customFormat="1" ht="11.25">
      <c r="B518" s="159"/>
      <c r="D518" s="152" t="s">
        <v>318</v>
      </c>
      <c r="E518" s="160" t="s">
        <v>1</v>
      </c>
      <c r="F518" s="161" t="s">
        <v>320</v>
      </c>
      <c r="H518" s="162">
        <v>29.161000000000001</v>
      </c>
      <c r="I518" s="163"/>
      <c r="L518" s="159"/>
      <c r="M518" s="164"/>
      <c r="T518" s="165"/>
      <c r="AT518" s="160" t="s">
        <v>318</v>
      </c>
      <c r="AU518" s="160" t="s">
        <v>90</v>
      </c>
      <c r="AV518" s="13" t="s">
        <v>108</v>
      </c>
      <c r="AW518" s="13" t="s">
        <v>38</v>
      </c>
      <c r="AX518" s="13" t="s">
        <v>86</v>
      </c>
      <c r="AY518" s="160" t="s">
        <v>310</v>
      </c>
    </row>
    <row r="519" spans="2:65" s="1" customFormat="1" ht="21.75" customHeight="1">
      <c r="B519" s="33"/>
      <c r="C519" s="138" t="s">
        <v>1052</v>
      </c>
      <c r="D519" s="138" t="s">
        <v>312</v>
      </c>
      <c r="E519" s="139" t="s">
        <v>1053</v>
      </c>
      <c r="F519" s="140" t="s">
        <v>1054</v>
      </c>
      <c r="G519" s="141" t="s">
        <v>338</v>
      </c>
      <c r="H519" s="142">
        <v>52.548000000000002</v>
      </c>
      <c r="I519" s="143"/>
      <c r="J519" s="144">
        <f>ROUND(I519*H519,2)</f>
        <v>0</v>
      </c>
      <c r="K519" s="140" t="s">
        <v>316</v>
      </c>
      <c r="L519" s="33"/>
      <c r="M519" s="145" t="s">
        <v>1</v>
      </c>
      <c r="N519" s="146" t="s">
        <v>47</v>
      </c>
      <c r="P519" s="147">
        <f>O519*H519</f>
        <v>0</v>
      </c>
      <c r="Q519" s="147">
        <v>2.5018699999999998</v>
      </c>
      <c r="R519" s="147">
        <f>Q519*H519</f>
        <v>131.46826475999998</v>
      </c>
      <c r="S519" s="147">
        <v>0</v>
      </c>
      <c r="T519" s="148">
        <f>S519*H519</f>
        <v>0</v>
      </c>
      <c r="AR519" s="149" t="s">
        <v>108</v>
      </c>
      <c r="AT519" s="149" t="s">
        <v>312</v>
      </c>
      <c r="AU519" s="149" t="s">
        <v>90</v>
      </c>
      <c r="AY519" s="17" t="s">
        <v>310</v>
      </c>
      <c r="BE519" s="150">
        <f>IF(N519="základní",J519,0)</f>
        <v>0</v>
      </c>
      <c r="BF519" s="150">
        <f>IF(N519="snížená",J519,0)</f>
        <v>0</v>
      </c>
      <c r="BG519" s="150">
        <f>IF(N519="zákl. přenesená",J519,0)</f>
        <v>0</v>
      </c>
      <c r="BH519" s="150">
        <f>IF(N519="sníž. přenesená",J519,0)</f>
        <v>0</v>
      </c>
      <c r="BI519" s="150">
        <f>IF(N519="nulová",J519,0)</f>
        <v>0</v>
      </c>
      <c r="BJ519" s="17" t="s">
        <v>86</v>
      </c>
      <c r="BK519" s="150">
        <f>ROUND(I519*H519,2)</f>
        <v>0</v>
      </c>
      <c r="BL519" s="17" t="s">
        <v>108</v>
      </c>
      <c r="BM519" s="149" t="s">
        <v>1055</v>
      </c>
    </row>
    <row r="520" spans="2:65" s="14" customFormat="1" ht="11.25">
      <c r="B520" s="166"/>
      <c r="D520" s="152" t="s">
        <v>318</v>
      </c>
      <c r="E520" s="167" t="s">
        <v>1</v>
      </c>
      <c r="F520" s="168" t="s">
        <v>660</v>
      </c>
      <c r="H520" s="167" t="s">
        <v>1</v>
      </c>
      <c r="I520" s="169"/>
      <c r="L520" s="166"/>
      <c r="M520" s="170"/>
      <c r="T520" s="171"/>
      <c r="AT520" s="167" t="s">
        <v>318</v>
      </c>
      <c r="AU520" s="167" t="s">
        <v>90</v>
      </c>
      <c r="AV520" s="14" t="s">
        <v>86</v>
      </c>
      <c r="AW520" s="14" t="s">
        <v>38</v>
      </c>
      <c r="AX520" s="14" t="s">
        <v>82</v>
      </c>
      <c r="AY520" s="167" t="s">
        <v>310</v>
      </c>
    </row>
    <row r="521" spans="2:65" s="12" customFormat="1" ht="11.25">
      <c r="B521" s="151"/>
      <c r="D521" s="152" t="s">
        <v>318</v>
      </c>
      <c r="E521" s="153" t="s">
        <v>1</v>
      </c>
      <c r="F521" s="154" t="s">
        <v>1056</v>
      </c>
      <c r="H521" s="155">
        <v>52.548000000000002</v>
      </c>
      <c r="I521" s="156"/>
      <c r="L521" s="151"/>
      <c r="M521" s="157"/>
      <c r="T521" s="158"/>
      <c r="AT521" s="153" t="s">
        <v>318</v>
      </c>
      <c r="AU521" s="153" t="s">
        <v>90</v>
      </c>
      <c r="AV521" s="12" t="s">
        <v>90</v>
      </c>
      <c r="AW521" s="12" t="s">
        <v>38</v>
      </c>
      <c r="AX521" s="12" t="s">
        <v>82</v>
      </c>
      <c r="AY521" s="153" t="s">
        <v>310</v>
      </c>
    </row>
    <row r="522" spans="2:65" s="13" customFormat="1" ht="11.25">
      <c r="B522" s="159"/>
      <c r="D522" s="152" t="s">
        <v>318</v>
      </c>
      <c r="E522" s="160" t="s">
        <v>1</v>
      </c>
      <c r="F522" s="161" t="s">
        <v>320</v>
      </c>
      <c r="H522" s="162">
        <v>52.548000000000002</v>
      </c>
      <c r="I522" s="163"/>
      <c r="L522" s="159"/>
      <c r="M522" s="164"/>
      <c r="T522" s="165"/>
      <c r="AT522" s="160" t="s">
        <v>318</v>
      </c>
      <c r="AU522" s="160" t="s">
        <v>90</v>
      </c>
      <c r="AV522" s="13" t="s">
        <v>108</v>
      </c>
      <c r="AW522" s="13" t="s">
        <v>38</v>
      </c>
      <c r="AX522" s="13" t="s">
        <v>86</v>
      </c>
      <c r="AY522" s="160" t="s">
        <v>310</v>
      </c>
    </row>
    <row r="523" spans="2:65" s="1" customFormat="1" ht="16.5" customHeight="1">
      <c r="B523" s="33"/>
      <c r="C523" s="138" t="s">
        <v>1057</v>
      </c>
      <c r="D523" s="138" t="s">
        <v>312</v>
      </c>
      <c r="E523" s="139" t="s">
        <v>1058</v>
      </c>
      <c r="F523" s="140" t="s">
        <v>1059</v>
      </c>
      <c r="G523" s="141" t="s">
        <v>338</v>
      </c>
      <c r="H523" s="142">
        <v>52.548000000000002</v>
      </c>
      <c r="I523" s="143"/>
      <c r="J523" s="144">
        <f>ROUND(I523*H523,2)</f>
        <v>0</v>
      </c>
      <c r="K523" s="140" t="s">
        <v>316</v>
      </c>
      <c r="L523" s="33"/>
      <c r="M523" s="145" t="s">
        <v>1</v>
      </c>
      <c r="N523" s="146" t="s">
        <v>47</v>
      </c>
      <c r="P523" s="147">
        <f>O523*H523</f>
        <v>0</v>
      </c>
      <c r="Q523" s="147">
        <v>0</v>
      </c>
      <c r="R523" s="147">
        <f>Q523*H523</f>
        <v>0</v>
      </c>
      <c r="S523" s="147">
        <v>0</v>
      </c>
      <c r="T523" s="148">
        <f>S523*H523</f>
        <v>0</v>
      </c>
      <c r="AR523" s="149" t="s">
        <v>108</v>
      </c>
      <c r="AT523" s="149" t="s">
        <v>312</v>
      </c>
      <c r="AU523" s="149" t="s">
        <v>90</v>
      </c>
      <c r="AY523" s="17" t="s">
        <v>310</v>
      </c>
      <c r="BE523" s="150">
        <f>IF(N523="základní",J523,0)</f>
        <v>0</v>
      </c>
      <c r="BF523" s="150">
        <f>IF(N523="snížená",J523,0)</f>
        <v>0</v>
      </c>
      <c r="BG523" s="150">
        <f>IF(N523="zákl. přenesená",J523,0)</f>
        <v>0</v>
      </c>
      <c r="BH523" s="150">
        <f>IF(N523="sníž. přenesená",J523,0)</f>
        <v>0</v>
      </c>
      <c r="BI523" s="150">
        <f>IF(N523="nulová",J523,0)</f>
        <v>0</v>
      </c>
      <c r="BJ523" s="17" t="s">
        <v>86</v>
      </c>
      <c r="BK523" s="150">
        <f>ROUND(I523*H523,2)</f>
        <v>0</v>
      </c>
      <c r="BL523" s="17" t="s">
        <v>108</v>
      </c>
      <c r="BM523" s="149" t="s">
        <v>1060</v>
      </c>
    </row>
    <row r="524" spans="2:65" s="1" customFormat="1" ht="21.75" customHeight="1">
      <c r="B524" s="33"/>
      <c r="C524" s="138" t="s">
        <v>1061</v>
      </c>
      <c r="D524" s="138" t="s">
        <v>312</v>
      </c>
      <c r="E524" s="139" t="s">
        <v>1062</v>
      </c>
      <c r="F524" s="140" t="s">
        <v>1063</v>
      </c>
      <c r="G524" s="141" t="s">
        <v>338</v>
      </c>
      <c r="H524" s="142">
        <v>22.172000000000001</v>
      </c>
      <c r="I524" s="143"/>
      <c r="J524" s="144">
        <f>ROUND(I524*H524,2)</f>
        <v>0</v>
      </c>
      <c r="K524" s="140" t="s">
        <v>316</v>
      </c>
      <c r="L524" s="33"/>
      <c r="M524" s="145" t="s">
        <v>1</v>
      </c>
      <c r="N524" s="146" t="s">
        <v>47</v>
      </c>
      <c r="P524" s="147">
        <f>O524*H524</f>
        <v>0</v>
      </c>
      <c r="Q524" s="147">
        <v>0</v>
      </c>
      <c r="R524" s="147">
        <f>Q524*H524</f>
        <v>0</v>
      </c>
      <c r="S524" s="147">
        <v>0</v>
      </c>
      <c r="T524" s="148">
        <f>S524*H524</f>
        <v>0</v>
      </c>
      <c r="AR524" s="149" t="s">
        <v>108</v>
      </c>
      <c r="AT524" s="149" t="s">
        <v>312</v>
      </c>
      <c r="AU524" s="149" t="s">
        <v>90</v>
      </c>
      <c r="AY524" s="17" t="s">
        <v>310</v>
      </c>
      <c r="BE524" s="150">
        <f>IF(N524="základní",J524,0)</f>
        <v>0</v>
      </c>
      <c r="BF524" s="150">
        <f>IF(N524="snížená",J524,0)</f>
        <v>0</v>
      </c>
      <c r="BG524" s="150">
        <f>IF(N524="zákl. přenesená",J524,0)</f>
        <v>0</v>
      </c>
      <c r="BH524" s="150">
        <f>IF(N524="sníž. přenesená",J524,0)</f>
        <v>0</v>
      </c>
      <c r="BI524" s="150">
        <f>IF(N524="nulová",J524,0)</f>
        <v>0</v>
      </c>
      <c r="BJ524" s="17" t="s">
        <v>86</v>
      </c>
      <c r="BK524" s="150">
        <f>ROUND(I524*H524,2)</f>
        <v>0</v>
      </c>
      <c r="BL524" s="17" t="s">
        <v>108</v>
      </c>
      <c r="BM524" s="149" t="s">
        <v>1064</v>
      </c>
    </row>
    <row r="525" spans="2:65" s="1" customFormat="1" ht="21.75" customHeight="1">
      <c r="B525" s="33"/>
      <c r="C525" s="138" t="s">
        <v>1065</v>
      </c>
      <c r="D525" s="138" t="s">
        <v>312</v>
      </c>
      <c r="E525" s="139" t="s">
        <v>1066</v>
      </c>
      <c r="F525" s="140" t="s">
        <v>1067</v>
      </c>
      <c r="G525" s="141" t="s">
        <v>338</v>
      </c>
      <c r="H525" s="142">
        <v>29.161000000000001</v>
      </c>
      <c r="I525" s="143"/>
      <c r="J525" s="144">
        <f>ROUND(I525*H525,2)</f>
        <v>0</v>
      </c>
      <c r="K525" s="140" t="s">
        <v>316</v>
      </c>
      <c r="L525" s="33"/>
      <c r="M525" s="145" t="s">
        <v>1</v>
      </c>
      <c r="N525" s="146" t="s">
        <v>47</v>
      </c>
      <c r="P525" s="147">
        <f>O525*H525</f>
        <v>0</v>
      </c>
      <c r="Q525" s="147">
        <v>0</v>
      </c>
      <c r="R525" s="147">
        <f>Q525*H525</f>
        <v>0</v>
      </c>
      <c r="S525" s="147">
        <v>0</v>
      </c>
      <c r="T525" s="148">
        <f>S525*H525</f>
        <v>0</v>
      </c>
      <c r="AR525" s="149" t="s">
        <v>108</v>
      </c>
      <c r="AT525" s="149" t="s">
        <v>312</v>
      </c>
      <c r="AU525" s="149" t="s">
        <v>90</v>
      </c>
      <c r="AY525" s="17" t="s">
        <v>310</v>
      </c>
      <c r="BE525" s="150">
        <f>IF(N525="základní",J525,0)</f>
        <v>0</v>
      </c>
      <c r="BF525" s="150">
        <f>IF(N525="snížená",J525,0)</f>
        <v>0</v>
      </c>
      <c r="BG525" s="150">
        <f>IF(N525="zákl. přenesená",J525,0)</f>
        <v>0</v>
      </c>
      <c r="BH525" s="150">
        <f>IF(N525="sníž. přenesená",J525,0)</f>
        <v>0</v>
      </c>
      <c r="BI525" s="150">
        <f>IF(N525="nulová",J525,0)</f>
        <v>0</v>
      </c>
      <c r="BJ525" s="17" t="s">
        <v>86</v>
      </c>
      <c r="BK525" s="150">
        <f>ROUND(I525*H525,2)</f>
        <v>0</v>
      </c>
      <c r="BL525" s="17" t="s">
        <v>108</v>
      </c>
      <c r="BM525" s="149" t="s">
        <v>1068</v>
      </c>
    </row>
    <row r="526" spans="2:65" s="1" customFormat="1" ht="16.5" customHeight="1">
      <c r="B526" s="33"/>
      <c r="C526" s="138" t="s">
        <v>1069</v>
      </c>
      <c r="D526" s="138" t="s">
        <v>312</v>
      </c>
      <c r="E526" s="139" t="s">
        <v>1070</v>
      </c>
      <c r="F526" s="140" t="s">
        <v>1071</v>
      </c>
      <c r="G526" s="141" t="s">
        <v>338</v>
      </c>
      <c r="H526" s="142">
        <v>3.5459999999999998</v>
      </c>
      <c r="I526" s="143"/>
      <c r="J526" s="144">
        <f>ROUND(I526*H526,2)</f>
        <v>0</v>
      </c>
      <c r="K526" s="140" t="s">
        <v>316</v>
      </c>
      <c r="L526" s="33"/>
      <c r="M526" s="145" t="s">
        <v>1</v>
      </c>
      <c r="N526" s="146" t="s">
        <v>47</v>
      </c>
      <c r="P526" s="147">
        <f>O526*H526</f>
        <v>0</v>
      </c>
      <c r="Q526" s="147">
        <v>6.0600000000000003E-3</v>
      </c>
      <c r="R526" s="147">
        <f>Q526*H526</f>
        <v>2.1488759999999999E-2</v>
      </c>
      <c r="S526" s="147">
        <v>0</v>
      </c>
      <c r="T526" s="148">
        <f>S526*H526</f>
        <v>0</v>
      </c>
      <c r="AR526" s="149" t="s">
        <v>108</v>
      </c>
      <c r="AT526" s="149" t="s">
        <v>312</v>
      </c>
      <c r="AU526" s="149" t="s">
        <v>90</v>
      </c>
      <c r="AY526" s="17" t="s">
        <v>310</v>
      </c>
      <c r="BE526" s="150">
        <f>IF(N526="základní",J526,0)</f>
        <v>0</v>
      </c>
      <c r="BF526" s="150">
        <f>IF(N526="snížená",J526,0)</f>
        <v>0</v>
      </c>
      <c r="BG526" s="150">
        <f>IF(N526="zákl. přenesená",J526,0)</f>
        <v>0</v>
      </c>
      <c r="BH526" s="150">
        <f>IF(N526="sníž. přenesená",J526,0)</f>
        <v>0</v>
      </c>
      <c r="BI526" s="150">
        <f>IF(N526="nulová",J526,0)</f>
        <v>0</v>
      </c>
      <c r="BJ526" s="17" t="s">
        <v>86</v>
      </c>
      <c r="BK526" s="150">
        <f>ROUND(I526*H526,2)</f>
        <v>0</v>
      </c>
      <c r="BL526" s="17" t="s">
        <v>108</v>
      </c>
      <c r="BM526" s="149" t="s">
        <v>1072</v>
      </c>
    </row>
    <row r="527" spans="2:65" s="1" customFormat="1" ht="19.5">
      <c r="B527" s="33"/>
      <c r="D527" s="152" t="s">
        <v>375</v>
      </c>
      <c r="F527" s="172" t="s">
        <v>1073</v>
      </c>
      <c r="I527" s="173"/>
      <c r="L527" s="33"/>
      <c r="M527" s="174"/>
      <c r="T527" s="57"/>
      <c r="AT527" s="17" t="s">
        <v>375</v>
      </c>
      <c r="AU527" s="17" t="s">
        <v>90</v>
      </c>
    </row>
    <row r="528" spans="2:65" s="12" customFormat="1" ht="11.25">
      <c r="B528" s="151"/>
      <c r="D528" s="152" t="s">
        <v>318</v>
      </c>
      <c r="E528" s="153" t="s">
        <v>1</v>
      </c>
      <c r="F528" s="154" t="s">
        <v>1043</v>
      </c>
      <c r="H528" s="155">
        <v>3.5459999999999998</v>
      </c>
      <c r="I528" s="156"/>
      <c r="L528" s="151"/>
      <c r="M528" s="157"/>
      <c r="T528" s="158"/>
      <c r="AT528" s="153" t="s">
        <v>318</v>
      </c>
      <c r="AU528" s="153" t="s">
        <v>90</v>
      </c>
      <c r="AV528" s="12" t="s">
        <v>90</v>
      </c>
      <c r="AW528" s="12" t="s">
        <v>38</v>
      </c>
      <c r="AX528" s="12" t="s">
        <v>82</v>
      </c>
      <c r="AY528" s="153" t="s">
        <v>310</v>
      </c>
    </row>
    <row r="529" spans="2:65" s="13" customFormat="1" ht="11.25">
      <c r="B529" s="159"/>
      <c r="D529" s="152" t="s">
        <v>318</v>
      </c>
      <c r="E529" s="160" t="s">
        <v>1</v>
      </c>
      <c r="F529" s="161" t="s">
        <v>320</v>
      </c>
      <c r="H529" s="162">
        <v>3.5459999999999998</v>
      </c>
      <c r="I529" s="163"/>
      <c r="L529" s="159"/>
      <c r="M529" s="164"/>
      <c r="T529" s="165"/>
      <c r="AT529" s="160" t="s">
        <v>318</v>
      </c>
      <c r="AU529" s="160" t="s">
        <v>90</v>
      </c>
      <c r="AV529" s="13" t="s">
        <v>108</v>
      </c>
      <c r="AW529" s="13" t="s">
        <v>38</v>
      </c>
      <c r="AX529" s="13" t="s">
        <v>86</v>
      </c>
      <c r="AY529" s="160" t="s">
        <v>310</v>
      </c>
    </row>
    <row r="530" spans="2:65" s="1" customFormat="1" ht="16.5" customHeight="1">
      <c r="B530" s="33"/>
      <c r="C530" s="138" t="s">
        <v>1074</v>
      </c>
      <c r="D530" s="138" t="s">
        <v>312</v>
      </c>
      <c r="E530" s="139" t="s">
        <v>1075</v>
      </c>
      <c r="F530" s="140" t="s">
        <v>1076</v>
      </c>
      <c r="G530" s="141" t="s">
        <v>361</v>
      </c>
      <c r="H530" s="142">
        <v>6.0270000000000001</v>
      </c>
      <c r="I530" s="143"/>
      <c r="J530" s="144">
        <f>ROUND(I530*H530,2)</f>
        <v>0</v>
      </c>
      <c r="K530" s="140" t="s">
        <v>316</v>
      </c>
      <c r="L530" s="33"/>
      <c r="M530" s="145" t="s">
        <v>1</v>
      </c>
      <c r="N530" s="146" t="s">
        <v>47</v>
      </c>
      <c r="P530" s="147">
        <f>O530*H530</f>
        <v>0</v>
      </c>
      <c r="Q530" s="147">
        <v>1.06277</v>
      </c>
      <c r="R530" s="147">
        <f>Q530*H530</f>
        <v>6.4053147900000003</v>
      </c>
      <c r="S530" s="147">
        <v>0</v>
      </c>
      <c r="T530" s="148">
        <f>S530*H530</f>
        <v>0</v>
      </c>
      <c r="AR530" s="149" t="s">
        <v>108</v>
      </c>
      <c r="AT530" s="149" t="s">
        <v>312</v>
      </c>
      <c r="AU530" s="149" t="s">
        <v>90</v>
      </c>
      <c r="AY530" s="17" t="s">
        <v>310</v>
      </c>
      <c r="BE530" s="150">
        <f>IF(N530="základní",J530,0)</f>
        <v>0</v>
      </c>
      <c r="BF530" s="150">
        <f>IF(N530="snížená",J530,0)</f>
        <v>0</v>
      </c>
      <c r="BG530" s="150">
        <f>IF(N530="zákl. přenesená",J530,0)</f>
        <v>0</v>
      </c>
      <c r="BH530" s="150">
        <f>IF(N530="sníž. přenesená",J530,0)</f>
        <v>0</v>
      </c>
      <c r="BI530" s="150">
        <f>IF(N530="nulová",J530,0)</f>
        <v>0</v>
      </c>
      <c r="BJ530" s="17" t="s">
        <v>86</v>
      </c>
      <c r="BK530" s="150">
        <f>ROUND(I530*H530,2)</f>
        <v>0</v>
      </c>
      <c r="BL530" s="17" t="s">
        <v>108</v>
      </c>
      <c r="BM530" s="149" t="s">
        <v>1077</v>
      </c>
    </row>
    <row r="531" spans="2:65" s="14" customFormat="1" ht="11.25">
      <c r="B531" s="166"/>
      <c r="D531" s="152" t="s">
        <v>318</v>
      </c>
      <c r="E531" s="167" t="s">
        <v>1</v>
      </c>
      <c r="F531" s="168" t="s">
        <v>843</v>
      </c>
      <c r="H531" s="167" t="s">
        <v>1</v>
      </c>
      <c r="I531" s="169"/>
      <c r="L531" s="166"/>
      <c r="M531" s="170"/>
      <c r="T531" s="171"/>
      <c r="AT531" s="167" t="s">
        <v>318</v>
      </c>
      <c r="AU531" s="167" t="s">
        <v>90</v>
      </c>
      <c r="AV531" s="14" t="s">
        <v>86</v>
      </c>
      <c r="AW531" s="14" t="s">
        <v>38</v>
      </c>
      <c r="AX531" s="14" t="s">
        <v>82</v>
      </c>
      <c r="AY531" s="167" t="s">
        <v>310</v>
      </c>
    </row>
    <row r="532" spans="2:65" s="12" customFormat="1" ht="11.25">
      <c r="B532" s="151"/>
      <c r="D532" s="152" t="s">
        <v>318</v>
      </c>
      <c r="E532" s="153" t="s">
        <v>1</v>
      </c>
      <c r="F532" s="154" t="s">
        <v>1078</v>
      </c>
      <c r="H532" s="155">
        <v>0.45600000000000002</v>
      </c>
      <c r="I532" s="156"/>
      <c r="L532" s="151"/>
      <c r="M532" s="157"/>
      <c r="T532" s="158"/>
      <c r="AT532" s="153" t="s">
        <v>318</v>
      </c>
      <c r="AU532" s="153" t="s">
        <v>90</v>
      </c>
      <c r="AV532" s="12" t="s">
        <v>90</v>
      </c>
      <c r="AW532" s="12" t="s">
        <v>38</v>
      </c>
      <c r="AX532" s="12" t="s">
        <v>82</v>
      </c>
      <c r="AY532" s="153" t="s">
        <v>310</v>
      </c>
    </row>
    <row r="533" spans="2:65" s="12" customFormat="1" ht="11.25">
      <c r="B533" s="151"/>
      <c r="D533" s="152" t="s">
        <v>318</v>
      </c>
      <c r="E533" s="153" t="s">
        <v>1</v>
      </c>
      <c r="F533" s="154" t="s">
        <v>1079</v>
      </c>
      <c r="H533" s="155">
        <v>0.49299999999999999</v>
      </c>
      <c r="I533" s="156"/>
      <c r="L533" s="151"/>
      <c r="M533" s="157"/>
      <c r="T533" s="158"/>
      <c r="AT533" s="153" t="s">
        <v>318</v>
      </c>
      <c r="AU533" s="153" t="s">
        <v>90</v>
      </c>
      <c r="AV533" s="12" t="s">
        <v>90</v>
      </c>
      <c r="AW533" s="12" t="s">
        <v>38</v>
      </c>
      <c r="AX533" s="12" t="s">
        <v>82</v>
      </c>
      <c r="AY533" s="153" t="s">
        <v>310</v>
      </c>
    </row>
    <row r="534" spans="2:65" s="12" customFormat="1" ht="11.25">
      <c r="B534" s="151"/>
      <c r="D534" s="152" t="s">
        <v>318</v>
      </c>
      <c r="E534" s="153" t="s">
        <v>1</v>
      </c>
      <c r="F534" s="154" t="s">
        <v>1080</v>
      </c>
      <c r="H534" s="155">
        <v>0.55400000000000005</v>
      </c>
      <c r="I534" s="156"/>
      <c r="L534" s="151"/>
      <c r="M534" s="157"/>
      <c r="T534" s="158"/>
      <c r="AT534" s="153" t="s">
        <v>318</v>
      </c>
      <c r="AU534" s="153" t="s">
        <v>90</v>
      </c>
      <c r="AV534" s="12" t="s">
        <v>90</v>
      </c>
      <c r="AW534" s="12" t="s">
        <v>38</v>
      </c>
      <c r="AX534" s="12" t="s">
        <v>82</v>
      </c>
      <c r="AY534" s="153" t="s">
        <v>310</v>
      </c>
    </row>
    <row r="535" spans="2:65" s="12" customFormat="1" ht="11.25">
      <c r="B535" s="151"/>
      <c r="D535" s="152" t="s">
        <v>318</v>
      </c>
      <c r="E535" s="153" t="s">
        <v>1</v>
      </c>
      <c r="F535" s="154" t="s">
        <v>1081</v>
      </c>
      <c r="H535" s="155">
        <v>0.14599999999999999</v>
      </c>
      <c r="I535" s="156"/>
      <c r="L535" s="151"/>
      <c r="M535" s="157"/>
      <c r="T535" s="158"/>
      <c r="AT535" s="153" t="s">
        <v>318</v>
      </c>
      <c r="AU535" s="153" t="s">
        <v>90</v>
      </c>
      <c r="AV535" s="12" t="s">
        <v>90</v>
      </c>
      <c r="AW535" s="12" t="s">
        <v>38</v>
      </c>
      <c r="AX535" s="12" t="s">
        <v>82</v>
      </c>
      <c r="AY535" s="153" t="s">
        <v>310</v>
      </c>
    </row>
    <row r="536" spans="2:65" s="12" customFormat="1" ht="11.25">
      <c r="B536" s="151"/>
      <c r="D536" s="152" t="s">
        <v>318</v>
      </c>
      <c r="E536" s="153" t="s">
        <v>1</v>
      </c>
      <c r="F536" s="154" t="s">
        <v>1082</v>
      </c>
      <c r="H536" s="155">
        <v>0.40300000000000002</v>
      </c>
      <c r="I536" s="156"/>
      <c r="L536" s="151"/>
      <c r="M536" s="157"/>
      <c r="T536" s="158"/>
      <c r="AT536" s="153" t="s">
        <v>318</v>
      </c>
      <c r="AU536" s="153" t="s">
        <v>90</v>
      </c>
      <c r="AV536" s="12" t="s">
        <v>90</v>
      </c>
      <c r="AW536" s="12" t="s">
        <v>38</v>
      </c>
      <c r="AX536" s="12" t="s">
        <v>82</v>
      </c>
      <c r="AY536" s="153" t="s">
        <v>310</v>
      </c>
    </row>
    <row r="537" spans="2:65" s="12" customFormat="1" ht="11.25">
      <c r="B537" s="151"/>
      <c r="D537" s="152" t="s">
        <v>318</v>
      </c>
      <c r="E537" s="153" t="s">
        <v>1</v>
      </c>
      <c r="F537" s="154" t="s">
        <v>1083</v>
      </c>
      <c r="H537" s="155">
        <v>6.7279999999999998</v>
      </c>
      <c r="I537" s="156"/>
      <c r="L537" s="151"/>
      <c r="M537" s="157"/>
      <c r="T537" s="158"/>
      <c r="AT537" s="153" t="s">
        <v>318</v>
      </c>
      <c r="AU537" s="153" t="s">
        <v>90</v>
      </c>
      <c r="AV537" s="12" t="s">
        <v>90</v>
      </c>
      <c r="AW537" s="12" t="s">
        <v>38</v>
      </c>
      <c r="AX537" s="12" t="s">
        <v>82</v>
      </c>
      <c r="AY537" s="153" t="s">
        <v>310</v>
      </c>
    </row>
    <row r="538" spans="2:65" s="12" customFormat="1" ht="11.25">
      <c r="B538" s="151"/>
      <c r="D538" s="152" t="s">
        <v>318</v>
      </c>
      <c r="E538" s="153" t="s">
        <v>1</v>
      </c>
      <c r="F538" s="154" t="s">
        <v>1084</v>
      </c>
      <c r="H538" s="155">
        <v>1.5920000000000001</v>
      </c>
      <c r="I538" s="156"/>
      <c r="L538" s="151"/>
      <c r="M538" s="157"/>
      <c r="T538" s="158"/>
      <c r="AT538" s="153" t="s">
        <v>318</v>
      </c>
      <c r="AU538" s="153" t="s">
        <v>90</v>
      </c>
      <c r="AV538" s="12" t="s">
        <v>90</v>
      </c>
      <c r="AW538" s="12" t="s">
        <v>38</v>
      </c>
      <c r="AX538" s="12" t="s">
        <v>82</v>
      </c>
      <c r="AY538" s="153" t="s">
        <v>310</v>
      </c>
    </row>
    <row r="539" spans="2:65" s="12" customFormat="1" ht="11.25">
      <c r="B539" s="151"/>
      <c r="D539" s="152" t="s">
        <v>318</v>
      </c>
      <c r="E539" s="153" t="s">
        <v>1</v>
      </c>
      <c r="F539" s="154" t="s">
        <v>1085</v>
      </c>
      <c r="H539" s="155">
        <v>0.996</v>
      </c>
      <c r="I539" s="156"/>
      <c r="L539" s="151"/>
      <c r="M539" s="157"/>
      <c r="T539" s="158"/>
      <c r="AT539" s="153" t="s">
        <v>318</v>
      </c>
      <c r="AU539" s="153" t="s">
        <v>90</v>
      </c>
      <c r="AV539" s="12" t="s">
        <v>90</v>
      </c>
      <c r="AW539" s="12" t="s">
        <v>38</v>
      </c>
      <c r="AX539" s="12" t="s">
        <v>82</v>
      </c>
      <c r="AY539" s="153" t="s">
        <v>310</v>
      </c>
    </row>
    <row r="540" spans="2:65" s="12" customFormat="1" ht="11.25">
      <c r="B540" s="151"/>
      <c r="D540" s="152" t="s">
        <v>318</v>
      </c>
      <c r="E540" s="153" t="s">
        <v>1</v>
      </c>
      <c r="F540" s="154" t="s">
        <v>1086</v>
      </c>
      <c r="H540" s="155">
        <v>0.31900000000000001</v>
      </c>
      <c r="I540" s="156"/>
      <c r="L540" s="151"/>
      <c r="M540" s="157"/>
      <c r="T540" s="158"/>
      <c r="AT540" s="153" t="s">
        <v>318</v>
      </c>
      <c r="AU540" s="153" t="s">
        <v>90</v>
      </c>
      <c r="AV540" s="12" t="s">
        <v>90</v>
      </c>
      <c r="AW540" s="12" t="s">
        <v>38</v>
      </c>
      <c r="AX540" s="12" t="s">
        <v>82</v>
      </c>
      <c r="AY540" s="153" t="s">
        <v>310</v>
      </c>
    </row>
    <row r="541" spans="2:65" s="12" customFormat="1" ht="11.25">
      <c r="B541" s="151"/>
      <c r="D541" s="152" t="s">
        <v>318</v>
      </c>
      <c r="E541" s="153" t="s">
        <v>1</v>
      </c>
      <c r="F541" s="154" t="s">
        <v>1087</v>
      </c>
      <c r="H541" s="155">
        <v>0.33600000000000002</v>
      </c>
      <c r="I541" s="156"/>
      <c r="L541" s="151"/>
      <c r="M541" s="157"/>
      <c r="T541" s="158"/>
      <c r="AT541" s="153" t="s">
        <v>318</v>
      </c>
      <c r="AU541" s="153" t="s">
        <v>90</v>
      </c>
      <c r="AV541" s="12" t="s">
        <v>90</v>
      </c>
      <c r="AW541" s="12" t="s">
        <v>38</v>
      </c>
      <c r="AX541" s="12" t="s">
        <v>82</v>
      </c>
      <c r="AY541" s="153" t="s">
        <v>310</v>
      </c>
    </row>
    <row r="542" spans="2:65" s="12" customFormat="1" ht="11.25">
      <c r="B542" s="151"/>
      <c r="D542" s="152" t="s">
        <v>318</v>
      </c>
      <c r="E542" s="153" t="s">
        <v>1</v>
      </c>
      <c r="F542" s="154" t="s">
        <v>1088</v>
      </c>
      <c r="H542" s="155">
        <v>0.73199999999999998</v>
      </c>
      <c r="I542" s="156"/>
      <c r="L542" s="151"/>
      <c r="M542" s="157"/>
      <c r="T542" s="158"/>
      <c r="AT542" s="153" t="s">
        <v>318</v>
      </c>
      <c r="AU542" s="153" t="s">
        <v>90</v>
      </c>
      <c r="AV542" s="12" t="s">
        <v>90</v>
      </c>
      <c r="AW542" s="12" t="s">
        <v>38</v>
      </c>
      <c r="AX542" s="12" t="s">
        <v>82</v>
      </c>
      <c r="AY542" s="153" t="s">
        <v>310</v>
      </c>
    </row>
    <row r="543" spans="2:65" s="15" customFormat="1" ht="11.25">
      <c r="B543" s="192"/>
      <c r="D543" s="152" t="s">
        <v>318</v>
      </c>
      <c r="E543" s="193" t="s">
        <v>1</v>
      </c>
      <c r="F543" s="194" t="s">
        <v>664</v>
      </c>
      <c r="H543" s="195">
        <v>12.755000000000001</v>
      </c>
      <c r="I543" s="196"/>
      <c r="L543" s="192"/>
      <c r="M543" s="197"/>
      <c r="T543" s="198"/>
      <c r="AT543" s="193" t="s">
        <v>318</v>
      </c>
      <c r="AU543" s="193" t="s">
        <v>90</v>
      </c>
      <c r="AV543" s="15" t="s">
        <v>98</v>
      </c>
      <c r="AW543" s="15" t="s">
        <v>38</v>
      </c>
      <c r="AX543" s="15" t="s">
        <v>82</v>
      </c>
      <c r="AY543" s="193" t="s">
        <v>310</v>
      </c>
    </row>
    <row r="544" spans="2:65" s="12" customFormat="1" ht="11.25">
      <c r="B544" s="151"/>
      <c r="D544" s="152" t="s">
        <v>318</v>
      </c>
      <c r="E544" s="153" t="s">
        <v>1</v>
      </c>
      <c r="F544" s="154" t="s">
        <v>1089</v>
      </c>
      <c r="H544" s="155">
        <v>-6.7279999999999998</v>
      </c>
      <c r="I544" s="156"/>
      <c r="L544" s="151"/>
      <c r="M544" s="157"/>
      <c r="T544" s="158"/>
      <c r="AT544" s="153" t="s">
        <v>318</v>
      </c>
      <c r="AU544" s="153" t="s">
        <v>90</v>
      </c>
      <c r="AV544" s="12" t="s">
        <v>90</v>
      </c>
      <c r="AW544" s="12" t="s">
        <v>38</v>
      </c>
      <c r="AX544" s="12" t="s">
        <v>82</v>
      </c>
      <c r="AY544" s="153" t="s">
        <v>310</v>
      </c>
    </row>
    <row r="545" spans="2:65" s="13" customFormat="1" ht="11.25">
      <c r="B545" s="159"/>
      <c r="D545" s="152" t="s">
        <v>318</v>
      </c>
      <c r="E545" s="160" t="s">
        <v>1</v>
      </c>
      <c r="F545" s="161" t="s">
        <v>320</v>
      </c>
      <c r="H545" s="162">
        <v>6.0270000000000001</v>
      </c>
      <c r="I545" s="163"/>
      <c r="L545" s="159"/>
      <c r="M545" s="164"/>
      <c r="T545" s="165"/>
      <c r="AT545" s="160" t="s">
        <v>318</v>
      </c>
      <c r="AU545" s="160" t="s">
        <v>90</v>
      </c>
      <c r="AV545" s="13" t="s">
        <v>108</v>
      </c>
      <c r="AW545" s="13" t="s">
        <v>38</v>
      </c>
      <c r="AX545" s="13" t="s">
        <v>86</v>
      </c>
      <c r="AY545" s="160" t="s">
        <v>310</v>
      </c>
    </row>
    <row r="546" spans="2:65" s="1" customFormat="1" ht="16.5" customHeight="1">
      <c r="B546" s="33"/>
      <c r="C546" s="138" t="s">
        <v>1090</v>
      </c>
      <c r="D546" s="138" t="s">
        <v>312</v>
      </c>
      <c r="E546" s="139" t="s">
        <v>1091</v>
      </c>
      <c r="F546" s="140" t="s">
        <v>1092</v>
      </c>
      <c r="G546" s="141" t="s">
        <v>315</v>
      </c>
      <c r="H546" s="142">
        <v>43.4</v>
      </c>
      <c r="I546" s="143"/>
      <c r="J546" s="144">
        <f>ROUND(I546*H546,2)</f>
        <v>0</v>
      </c>
      <c r="K546" s="140" t="s">
        <v>316</v>
      </c>
      <c r="L546" s="33"/>
      <c r="M546" s="145" t="s">
        <v>1</v>
      </c>
      <c r="N546" s="146" t="s">
        <v>47</v>
      </c>
      <c r="P546" s="147">
        <f>O546*H546</f>
        <v>0</v>
      </c>
      <c r="Q546" s="147">
        <v>0.105</v>
      </c>
      <c r="R546" s="147">
        <f>Q546*H546</f>
        <v>4.5569999999999995</v>
      </c>
      <c r="S546" s="147">
        <v>0</v>
      </c>
      <c r="T546" s="148">
        <f>S546*H546</f>
        <v>0</v>
      </c>
      <c r="AR546" s="149" t="s">
        <v>108</v>
      </c>
      <c r="AT546" s="149" t="s">
        <v>312</v>
      </c>
      <c r="AU546" s="149" t="s">
        <v>90</v>
      </c>
      <c r="AY546" s="17" t="s">
        <v>310</v>
      </c>
      <c r="BE546" s="150">
        <f>IF(N546="základní",J546,0)</f>
        <v>0</v>
      </c>
      <c r="BF546" s="150">
        <f>IF(N546="snížená",J546,0)</f>
        <v>0</v>
      </c>
      <c r="BG546" s="150">
        <f>IF(N546="zákl. přenesená",J546,0)</f>
        <v>0</v>
      </c>
      <c r="BH546" s="150">
        <f>IF(N546="sníž. přenesená",J546,0)</f>
        <v>0</v>
      </c>
      <c r="BI546" s="150">
        <f>IF(N546="nulová",J546,0)</f>
        <v>0</v>
      </c>
      <c r="BJ546" s="17" t="s">
        <v>86</v>
      </c>
      <c r="BK546" s="150">
        <f>ROUND(I546*H546,2)</f>
        <v>0</v>
      </c>
      <c r="BL546" s="17" t="s">
        <v>108</v>
      </c>
      <c r="BM546" s="149" t="s">
        <v>1093</v>
      </c>
    </row>
    <row r="547" spans="2:65" s="1" customFormat="1" ht="19.5">
      <c r="B547" s="33"/>
      <c r="D547" s="152" t="s">
        <v>375</v>
      </c>
      <c r="F547" s="172" t="s">
        <v>1094</v>
      </c>
      <c r="I547" s="173"/>
      <c r="L547" s="33"/>
      <c r="M547" s="174"/>
      <c r="T547" s="57"/>
      <c r="AT547" s="17" t="s">
        <v>375</v>
      </c>
      <c r="AU547" s="17" t="s">
        <v>90</v>
      </c>
    </row>
    <row r="548" spans="2:65" s="14" customFormat="1" ht="11.25">
      <c r="B548" s="166"/>
      <c r="D548" s="152" t="s">
        <v>318</v>
      </c>
      <c r="E548" s="167" t="s">
        <v>1</v>
      </c>
      <c r="F548" s="168" t="s">
        <v>690</v>
      </c>
      <c r="H548" s="167" t="s">
        <v>1</v>
      </c>
      <c r="I548" s="169"/>
      <c r="L548" s="166"/>
      <c r="M548" s="170"/>
      <c r="T548" s="171"/>
      <c r="AT548" s="167" t="s">
        <v>318</v>
      </c>
      <c r="AU548" s="167" t="s">
        <v>90</v>
      </c>
      <c r="AV548" s="14" t="s">
        <v>86</v>
      </c>
      <c r="AW548" s="14" t="s">
        <v>38</v>
      </c>
      <c r="AX548" s="14" t="s">
        <v>82</v>
      </c>
      <c r="AY548" s="167" t="s">
        <v>310</v>
      </c>
    </row>
    <row r="549" spans="2:65" s="12" customFormat="1" ht="11.25">
      <c r="B549" s="151"/>
      <c r="D549" s="152" t="s">
        <v>318</v>
      </c>
      <c r="E549" s="153" t="s">
        <v>1</v>
      </c>
      <c r="F549" s="154" t="s">
        <v>1095</v>
      </c>
      <c r="H549" s="155">
        <v>43.4</v>
      </c>
      <c r="I549" s="156"/>
      <c r="L549" s="151"/>
      <c r="M549" s="157"/>
      <c r="T549" s="158"/>
      <c r="AT549" s="153" t="s">
        <v>318</v>
      </c>
      <c r="AU549" s="153" t="s">
        <v>90</v>
      </c>
      <c r="AV549" s="12" t="s">
        <v>90</v>
      </c>
      <c r="AW549" s="12" t="s">
        <v>38</v>
      </c>
      <c r="AX549" s="12" t="s">
        <v>82</v>
      </c>
      <c r="AY549" s="153" t="s">
        <v>310</v>
      </c>
    </row>
    <row r="550" spans="2:65" s="13" customFormat="1" ht="11.25">
      <c r="B550" s="159"/>
      <c r="D550" s="152" t="s">
        <v>318</v>
      </c>
      <c r="E550" s="160" t="s">
        <v>1</v>
      </c>
      <c r="F550" s="161" t="s">
        <v>320</v>
      </c>
      <c r="H550" s="162">
        <v>43.4</v>
      </c>
      <c r="I550" s="163"/>
      <c r="L550" s="159"/>
      <c r="M550" s="164"/>
      <c r="T550" s="165"/>
      <c r="AT550" s="160" t="s">
        <v>318</v>
      </c>
      <c r="AU550" s="160" t="s">
        <v>90</v>
      </c>
      <c r="AV550" s="13" t="s">
        <v>108</v>
      </c>
      <c r="AW550" s="13" t="s">
        <v>38</v>
      </c>
      <c r="AX550" s="13" t="s">
        <v>86</v>
      </c>
      <c r="AY550" s="160" t="s">
        <v>310</v>
      </c>
    </row>
    <row r="551" spans="2:65" s="1" customFormat="1" ht="16.5" customHeight="1">
      <c r="B551" s="33"/>
      <c r="C551" s="138" t="s">
        <v>1096</v>
      </c>
      <c r="D551" s="138" t="s">
        <v>312</v>
      </c>
      <c r="E551" s="139" t="s">
        <v>1097</v>
      </c>
      <c r="F551" s="140" t="s">
        <v>1098</v>
      </c>
      <c r="G551" s="141" t="s">
        <v>315</v>
      </c>
      <c r="H551" s="142">
        <v>1010.7</v>
      </c>
      <c r="I551" s="143"/>
      <c r="J551" s="144">
        <f>ROUND(I551*H551,2)</f>
        <v>0</v>
      </c>
      <c r="K551" s="140" t="s">
        <v>316</v>
      </c>
      <c r="L551" s="33"/>
      <c r="M551" s="145" t="s">
        <v>1</v>
      </c>
      <c r="N551" s="146" t="s">
        <v>47</v>
      </c>
      <c r="P551" s="147">
        <f>O551*H551</f>
        <v>0</v>
      </c>
      <c r="Q551" s="147">
        <v>1.0200000000000001E-2</v>
      </c>
      <c r="R551" s="147">
        <f>Q551*H551</f>
        <v>10.309140000000001</v>
      </c>
      <c r="S551" s="147">
        <v>0</v>
      </c>
      <c r="T551" s="148">
        <f>S551*H551</f>
        <v>0</v>
      </c>
      <c r="AR551" s="149" t="s">
        <v>108</v>
      </c>
      <c r="AT551" s="149" t="s">
        <v>312</v>
      </c>
      <c r="AU551" s="149" t="s">
        <v>90</v>
      </c>
      <c r="AY551" s="17" t="s">
        <v>310</v>
      </c>
      <c r="BE551" s="150">
        <f>IF(N551="základní",J551,0)</f>
        <v>0</v>
      </c>
      <c r="BF551" s="150">
        <f>IF(N551="snížená",J551,0)</f>
        <v>0</v>
      </c>
      <c r="BG551" s="150">
        <f>IF(N551="zákl. přenesená",J551,0)</f>
        <v>0</v>
      </c>
      <c r="BH551" s="150">
        <f>IF(N551="sníž. přenesená",J551,0)</f>
        <v>0</v>
      </c>
      <c r="BI551" s="150">
        <f>IF(N551="nulová",J551,0)</f>
        <v>0</v>
      </c>
      <c r="BJ551" s="17" t="s">
        <v>86</v>
      </c>
      <c r="BK551" s="150">
        <f>ROUND(I551*H551,2)</f>
        <v>0</v>
      </c>
      <c r="BL551" s="17" t="s">
        <v>108</v>
      </c>
      <c r="BM551" s="149" t="s">
        <v>1099</v>
      </c>
    </row>
    <row r="552" spans="2:65" s="1" customFormat="1" ht="19.5">
      <c r="B552" s="33"/>
      <c r="D552" s="152" t="s">
        <v>375</v>
      </c>
      <c r="F552" s="172" t="s">
        <v>1100</v>
      </c>
      <c r="I552" s="173"/>
      <c r="L552" s="33"/>
      <c r="M552" s="174"/>
      <c r="T552" s="57"/>
      <c r="AT552" s="17" t="s">
        <v>375</v>
      </c>
      <c r="AU552" s="17" t="s">
        <v>90</v>
      </c>
    </row>
    <row r="553" spans="2:65" s="14" customFormat="1" ht="11.25">
      <c r="B553" s="166"/>
      <c r="D553" s="152" t="s">
        <v>318</v>
      </c>
      <c r="E553" s="167" t="s">
        <v>1</v>
      </c>
      <c r="F553" s="168" t="s">
        <v>843</v>
      </c>
      <c r="H553" s="167" t="s">
        <v>1</v>
      </c>
      <c r="I553" s="169"/>
      <c r="L553" s="166"/>
      <c r="M553" s="170"/>
      <c r="T553" s="171"/>
      <c r="AT553" s="167" t="s">
        <v>318</v>
      </c>
      <c r="AU553" s="167" t="s">
        <v>90</v>
      </c>
      <c r="AV553" s="14" t="s">
        <v>86</v>
      </c>
      <c r="AW553" s="14" t="s">
        <v>38</v>
      </c>
      <c r="AX553" s="14" t="s">
        <v>82</v>
      </c>
      <c r="AY553" s="167" t="s">
        <v>310</v>
      </c>
    </row>
    <row r="554" spans="2:65" s="12" customFormat="1" ht="11.25">
      <c r="B554" s="151"/>
      <c r="D554" s="152" t="s">
        <v>318</v>
      </c>
      <c r="E554" s="153" t="s">
        <v>1</v>
      </c>
      <c r="F554" s="154" t="s">
        <v>1101</v>
      </c>
      <c r="H554" s="155">
        <v>48.12</v>
      </c>
      <c r="I554" s="156"/>
      <c r="L554" s="151"/>
      <c r="M554" s="157"/>
      <c r="T554" s="158"/>
      <c r="AT554" s="153" t="s">
        <v>318</v>
      </c>
      <c r="AU554" s="153" t="s">
        <v>90</v>
      </c>
      <c r="AV554" s="12" t="s">
        <v>90</v>
      </c>
      <c r="AW554" s="12" t="s">
        <v>38</v>
      </c>
      <c r="AX554" s="12" t="s">
        <v>82</v>
      </c>
      <c r="AY554" s="153" t="s">
        <v>310</v>
      </c>
    </row>
    <row r="555" spans="2:65" s="12" customFormat="1" ht="11.25">
      <c r="B555" s="151"/>
      <c r="D555" s="152" t="s">
        <v>318</v>
      </c>
      <c r="E555" s="153" t="s">
        <v>1</v>
      </c>
      <c r="F555" s="154" t="s">
        <v>1102</v>
      </c>
      <c r="H555" s="155">
        <v>52.01</v>
      </c>
      <c r="I555" s="156"/>
      <c r="L555" s="151"/>
      <c r="M555" s="157"/>
      <c r="T555" s="158"/>
      <c r="AT555" s="153" t="s">
        <v>318</v>
      </c>
      <c r="AU555" s="153" t="s">
        <v>90</v>
      </c>
      <c r="AV555" s="12" t="s">
        <v>90</v>
      </c>
      <c r="AW555" s="12" t="s">
        <v>38</v>
      </c>
      <c r="AX555" s="12" t="s">
        <v>82</v>
      </c>
      <c r="AY555" s="153" t="s">
        <v>310</v>
      </c>
    </row>
    <row r="556" spans="2:65" s="12" customFormat="1" ht="11.25">
      <c r="B556" s="151"/>
      <c r="D556" s="152" t="s">
        <v>318</v>
      </c>
      <c r="E556" s="153" t="s">
        <v>1</v>
      </c>
      <c r="F556" s="154" t="s">
        <v>1103</v>
      </c>
      <c r="H556" s="155">
        <v>58.39</v>
      </c>
      <c r="I556" s="156"/>
      <c r="L556" s="151"/>
      <c r="M556" s="157"/>
      <c r="T556" s="158"/>
      <c r="AT556" s="153" t="s">
        <v>318</v>
      </c>
      <c r="AU556" s="153" t="s">
        <v>90</v>
      </c>
      <c r="AV556" s="12" t="s">
        <v>90</v>
      </c>
      <c r="AW556" s="12" t="s">
        <v>38</v>
      </c>
      <c r="AX556" s="12" t="s">
        <v>82</v>
      </c>
      <c r="AY556" s="153" t="s">
        <v>310</v>
      </c>
    </row>
    <row r="557" spans="2:65" s="12" customFormat="1" ht="11.25">
      <c r="B557" s="151"/>
      <c r="D557" s="152" t="s">
        <v>318</v>
      </c>
      <c r="E557" s="153" t="s">
        <v>1</v>
      </c>
      <c r="F557" s="154" t="s">
        <v>1104</v>
      </c>
      <c r="H557" s="155">
        <v>299.58999999999997</v>
      </c>
      <c r="I557" s="156"/>
      <c r="L557" s="151"/>
      <c r="M557" s="157"/>
      <c r="T557" s="158"/>
      <c r="AT557" s="153" t="s">
        <v>318</v>
      </c>
      <c r="AU557" s="153" t="s">
        <v>90</v>
      </c>
      <c r="AV557" s="12" t="s">
        <v>90</v>
      </c>
      <c r="AW557" s="12" t="s">
        <v>38</v>
      </c>
      <c r="AX557" s="12" t="s">
        <v>82</v>
      </c>
      <c r="AY557" s="153" t="s">
        <v>310</v>
      </c>
    </row>
    <row r="558" spans="2:65" s="12" customFormat="1" ht="11.25">
      <c r="B558" s="151"/>
      <c r="D558" s="152" t="s">
        <v>318</v>
      </c>
      <c r="E558" s="153" t="s">
        <v>1</v>
      </c>
      <c r="F558" s="154" t="s">
        <v>1105</v>
      </c>
      <c r="H558" s="155">
        <v>15.35</v>
      </c>
      <c r="I558" s="156"/>
      <c r="L558" s="151"/>
      <c r="M558" s="157"/>
      <c r="T558" s="158"/>
      <c r="AT558" s="153" t="s">
        <v>318</v>
      </c>
      <c r="AU558" s="153" t="s">
        <v>90</v>
      </c>
      <c r="AV558" s="12" t="s">
        <v>90</v>
      </c>
      <c r="AW558" s="12" t="s">
        <v>38</v>
      </c>
      <c r="AX558" s="12" t="s">
        <v>82</v>
      </c>
      <c r="AY558" s="153" t="s">
        <v>310</v>
      </c>
    </row>
    <row r="559" spans="2:65" s="12" customFormat="1" ht="11.25">
      <c r="B559" s="151"/>
      <c r="D559" s="152" t="s">
        <v>318</v>
      </c>
      <c r="E559" s="153" t="s">
        <v>1</v>
      </c>
      <c r="F559" s="154" t="s">
        <v>1106</v>
      </c>
      <c r="H559" s="155">
        <v>354.85</v>
      </c>
      <c r="I559" s="156"/>
      <c r="L559" s="151"/>
      <c r="M559" s="157"/>
      <c r="T559" s="158"/>
      <c r="AT559" s="153" t="s">
        <v>318</v>
      </c>
      <c r="AU559" s="153" t="s">
        <v>90</v>
      </c>
      <c r="AV559" s="12" t="s">
        <v>90</v>
      </c>
      <c r="AW559" s="12" t="s">
        <v>38</v>
      </c>
      <c r="AX559" s="12" t="s">
        <v>82</v>
      </c>
      <c r="AY559" s="153" t="s">
        <v>310</v>
      </c>
    </row>
    <row r="560" spans="2:65" s="12" customFormat="1" ht="11.25">
      <c r="B560" s="151"/>
      <c r="D560" s="152" t="s">
        <v>318</v>
      </c>
      <c r="E560" s="153" t="s">
        <v>1</v>
      </c>
      <c r="F560" s="154" t="s">
        <v>1107</v>
      </c>
      <c r="H560" s="155">
        <v>167.9</v>
      </c>
      <c r="I560" s="156"/>
      <c r="L560" s="151"/>
      <c r="M560" s="157"/>
      <c r="T560" s="158"/>
      <c r="AT560" s="153" t="s">
        <v>318</v>
      </c>
      <c r="AU560" s="153" t="s">
        <v>90</v>
      </c>
      <c r="AV560" s="12" t="s">
        <v>90</v>
      </c>
      <c r="AW560" s="12" t="s">
        <v>38</v>
      </c>
      <c r="AX560" s="12" t="s">
        <v>82</v>
      </c>
      <c r="AY560" s="153" t="s">
        <v>310</v>
      </c>
    </row>
    <row r="561" spans="2:65" s="12" customFormat="1" ht="11.25">
      <c r="B561" s="151"/>
      <c r="D561" s="152" t="s">
        <v>318</v>
      </c>
      <c r="E561" s="153" t="s">
        <v>1</v>
      </c>
      <c r="F561" s="154" t="s">
        <v>1108</v>
      </c>
      <c r="H561" s="155">
        <v>33.6</v>
      </c>
      <c r="I561" s="156"/>
      <c r="L561" s="151"/>
      <c r="M561" s="157"/>
      <c r="T561" s="158"/>
      <c r="AT561" s="153" t="s">
        <v>318</v>
      </c>
      <c r="AU561" s="153" t="s">
        <v>90</v>
      </c>
      <c r="AV561" s="12" t="s">
        <v>90</v>
      </c>
      <c r="AW561" s="12" t="s">
        <v>38</v>
      </c>
      <c r="AX561" s="12" t="s">
        <v>82</v>
      </c>
      <c r="AY561" s="153" t="s">
        <v>310</v>
      </c>
    </row>
    <row r="562" spans="2:65" s="12" customFormat="1" ht="11.25">
      <c r="B562" s="151"/>
      <c r="D562" s="152" t="s">
        <v>318</v>
      </c>
      <c r="E562" s="153" t="s">
        <v>1</v>
      </c>
      <c r="F562" s="154" t="s">
        <v>1109</v>
      </c>
      <c r="H562" s="155">
        <v>335.74</v>
      </c>
      <c r="I562" s="156"/>
      <c r="L562" s="151"/>
      <c r="M562" s="157"/>
      <c r="T562" s="158"/>
      <c r="AT562" s="153" t="s">
        <v>318</v>
      </c>
      <c r="AU562" s="153" t="s">
        <v>90</v>
      </c>
      <c r="AV562" s="12" t="s">
        <v>90</v>
      </c>
      <c r="AW562" s="12" t="s">
        <v>38</v>
      </c>
      <c r="AX562" s="12" t="s">
        <v>82</v>
      </c>
      <c r="AY562" s="153" t="s">
        <v>310</v>
      </c>
    </row>
    <row r="563" spans="2:65" s="15" customFormat="1" ht="11.25">
      <c r="B563" s="192"/>
      <c r="D563" s="152" t="s">
        <v>318</v>
      </c>
      <c r="E563" s="193" t="s">
        <v>1</v>
      </c>
      <c r="F563" s="194" t="s">
        <v>664</v>
      </c>
      <c r="H563" s="195">
        <v>1365.55</v>
      </c>
      <c r="I563" s="196"/>
      <c r="L563" s="192"/>
      <c r="M563" s="197"/>
      <c r="T563" s="198"/>
      <c r="AT563" s="193" t="s">
        <v>318</v>
      </c>
      <c r="AU563" s="193" t="s">
        <v>90</v>
      </c>
      <c r="AV563" s="15" t="s">
        <v>98</v>
      </c>
      <c r="AW563" s="15" t="s">
        <v>38</v>
      </c>
      <c r="AX563" s="15" t="s">
        <v>82</v>
      </c>
      <c r="AY563" s="193" t="s">
        <v>310</v>
      </c>
    </row>
    <row r="564" spans="2:65" s="12" customFormat="1" ht="11.25">
      <c r="B564" s="151"/>
      <c r="D564" s="152" t="s">
        <v>318</v>
      </c>
      <c r="E564" s="153" t="s">
        <v>1</v>
      </c>
      <c r="F564" s="154" t="s">
        <v>1110</v>
      </c>
      <c r="H564" s="155">
        <v>-354.85</v>
      </c>
      <c r="I564" s="156"/>
      <c r="L564" s="151"/>
      <c r="M564" s="157"/>
      <c r="T564" s="158"/>
      <c r="AT564" s="153" t="s">
        <v>318</v>
      </c>
      <c r="AU564" s="153" t="s">
        <v>90</v>
      </c>
      <c r="AV564" s="12" t="s">
        <v>90</v>
      </c>
      <c r="AW564" s="12" t="s">
        <v>38</v>
      </c>
      <c r="AX564" s="12" t="s">
        <v>82</v>
      </c>
      <c r="AY564" s="153" t="s">
        <v>310</v>
      </c>
    </row>
    <row r="565" spans="2:65" s="13" customFormat="1" ht="11.25">
      <c r="B565" s="159"/>
      <c r="D565" s="152" t="s">
        <v>318</v>
      </c>
      <c r="E565" s="160" t="s">
        <v>1</v>
      </c>
      <c r="F565" s="161" t="s">
        <v>320</v>
      </c>
      <c r="H565" s="162">
        <v>1010.7</v>
      </c>
      <c r="I565" s="163"/>
      <c r="L565" s="159"/>
      <c r="M565" s="164"/>
      <c r="T565" s="165"/>
      <c r="AT565" s="160" t="s">
        <v>318</v>
      </c>
      <c r="AU565" s="160" t="s">
        <v>90</v>
      </c>
      <c r="AV565" s="13" t="s">
        <v>108</v>
      </c>
      <c r="AW565" s="13" t="s">
        <v>38</v>
      </c>
      <c r="AX565" s="13" t="s">
        <v>86</v>
      </c>
      <c r="AY565" s="160" t="s">
        <v>310</v>
      </c>
    </row>
    <row r="566" spans="2:65" s="1" customFormat="1" ht="16.5" customHeight="1">
      <c r="B566" s="33"/>
      <c r="C566" s="138" t="s">
        <v>1111</v>
      </c>
      <c r="D566" s="138" t="s">
        <v>312</v>
      </c>
      <c r="E566" s="139" t="s">
        <v>1097</v>
      </c>
      <c r="F566" s="140" t="s">
        <v>1098</v>
      </c>
      <c r="G566" s="141" t="s">
        <v>315</v>
      </c>
      <c r="H566" s="142">
        <v>35.46</v>
      </c>
      <c r="I566" s="143"/>
      <c r="J566" s="144">
        <f>ROUND(I566*H566,2)</f>
        <v>0</v>
      </c>
      <c r="K566" s="140" t="s">
        <v>316</v>
      </c>
      <c r="L566" s="33"/>
      <c r="M566" s="145" t="s">
        <v>1</v>
      </c>
      <c r="N566" s="146" t="s">
        <v>47</v>
      </c>
      <c r="P566" s="147">
        <f>O566*H566</f>
        <v>0</v>
      </c>
      <c r="Q566" s="147">
        <v>1.0200000000000001E-2</v>
      </c>
      <c r="R566" s="147">
        <f>Q566*H566</f>
        <v>0.36169200000000001</v>
      </c>
      <c r="S566" s="147">
        <v>0</v>
      </c>
      <c r="T566" s="148">
        <f>S566*H566</f>
        <v>0</v>
      </c>
      <c r="AR566" s="149" t="s">
        <v>108</v>
      </c>
      <c r="AT566" s="149" t="s">
        <v>312</v>
      </c>
      <c r="AU566" s="149" t="s">
        <v>90</v>
      </c>
      <c r="AY566" s="17" t="s">
        <v>310</v>
      </c>
      <c r="BE566" s="150">
        <f>IF(N566="základní",J566,0)</f>
        <v>0</v>
      </c>
      <c r="BF566" s="150">
        <f>IF(N566="snížená",J566,0)</f>
        <v>0</v>
      </c>
      <c r="BG566" s="150">
        <f>IF(N566="zákl. přenesená",J566,0)</f>
        <v>0</v>
      </c>
      <c r="BH566" s="150">
        <f>IF(N566="sníž. přenesená",J566,0)</f>
        <v>0</v>
      </c>
      <c r="BI566" s="150">
        <f>IF(N566="nulová",J566,0)</f>
        <v>0</v>
      </c>
      <c r="BJ566" s="17" t="s">
        <v>86</v>
      </c>
      <c r="BK566" s="150">
        <f>ROUND(I566*H566,2)</f>
        <v>0</v>
      </c>
      <c r="BL566" s="17" t="s">
        <v>108</v>
      </c>
      <c r="BM566" s="149" t="s">
        <v>1112</v>
      </c>
    </row>
    <row r="567" spans="2:65" s="1" customFormat="1" ht="29.25">
      <c r="B567" s="33"/>
      <c r="D567" s="152" t="s">
        <v>375</v>
      </c>
      <c r="F567" s="172" t="s">
        <v>1113</v>
      </c>
      <c r="I567" s="173"/>
      <c r="L567" s="33"/>
      <c r="M567" s="174"/>
      <c r="T567" s="57"/>
      <c r="AT567" s="17" t="s">
        <v>375</v>
      </c>
      <c r="AU567" s="17" t="s">
        <v>90</v>
      </c>
    </row>
    <row r="568" spans="2:65" s="14" customFormat="1" ht="11.25">
      <c r="B568" s="166"/>
      <c r="D568" s="152" t="s">
        <v>318</v>
      </c>
      <c r="E568" s="167" t="s">
        <v>1</v>
      </c>
      <c r="F568" s="168" t="s">
        <v>843</v>
      </c>
      <c r="H568" s="167" t="s">
        <v>1</v>
      </c>
      <c r="I568" s="169"/>
      <c r="L568" s="166"/>
      <c r="M568" s="170"/>
      <c r="T568" s="171"/>
      <c r="AT568" s="167" t="s">
        <v>318</v>
      </c>
      <c r="AU568" s="167" t="s">
        <v>90</v>
      </c>
      <c r="AV568" s="14" t="s">
        <v>86</v>
      </c>
      <c r="AW568" s="14" t="s">
        <v>38</v>
      </c>
      <c r="AX568" s="14" t="s">
        <v>82</v>
      </c>
      <c r="AY568" s="167" t="s">
        <v>310</v>
      </c>
    </row>
    <row r="569" spans="2:65" s="12" customFormat="1" ht="11.25">
      <c r="B569" s="151"/>
      <c r="D569" s="152" t="s">
        <v>318</v>
      </c>
      <c r="E569" s="153" t="s">
        <v>1</v>
      </c>
      <c r="F569" s="154" t="s">
        <v>1114</v>
      </c>
      <c r="H569" s="155">
        <v>35.46</v>
      </c>
      <c r="I569" s="156"/>
      <c r="L569" s="151"/>
      <c r="M569" s="157"/>
      <c r="T569" s="158"/>
      <c r="AT569" s="153" t="s">
        <v>318</v>
      </c>
      <c r="AU569" s="153" t="s">
        <v>90</v>
      </c>
      <c r="AV569" s="12" t="s">
        <v>90</v>
      </c>
      <c r="AW569" s="12" t="s">
        <v>38</v>
      </c>
      <c r="AX569" s="12" t="s">
        <v>82</v>
      </c>
      <c r="AY569" s="153" t="s">
        <v>310</v>
      </c>
    </row>
    <row r="570" spans="2:65" s="13" customFormat="1" ht="11.25">
      <c r="B570" s="159"/>
      <c r="D570" s="152" t="s">
        <v>318</v>
      </c>
      <c r="E570" s="160" t="s">
        <v>1</v>
      </c>
      <c r="F570" s="161" t="s">
        <v>320</v>
      </c>
      <c r="H570" s="162">
        <v>35.46</v>
      </c>
      <c r="I570" s="163"/>
      <c r="L570" s="159"/>
      <c r="M570" s="164"/>
      <c r="T570" s="165"/>
      <c r="AT570" s="160" t="s">
        <v>318</v>
      </c>
      <c r="AU570" s="160" t="s">
        <v>90</v>
      </c>
      <c r="AV570" s="13" t="s">
        <v>108</v>
      </c>
      <c r="AW570" s="13" t="s">
        <v>38</v>
      </c>
      <c r="AX570" s="13" t="s">
        <v>86</v>
      </c>
      <c r="AY570" s="160" t="s">
        <v>310</v>
      </c>
    </row>
    <row r="571" spans="2:65" s="1" customFormat="1" ht="16.5" customHeight="1">
      <c r="B571" s="33"/>
      <c r="C571" s="138" t="s">
        <v>1115</v>
      </c>
      <c r="D571" s="138" t="s">
        <v>312</v>
      </c>
      <c r="E571" s="139" t="s">
        <v>1116</v>
      </c>
      <c r="F571" s="140" t="s">
        <v>1117</v>
      </c>
      <c r="G571" s="141" t="s">
        <v>315</v>
      </c>
      <c r="H571" s="142">
        <v>193.25</v>
      </c>
      <c r="I571" s="143"/>
      <c r="J571" s="144">
        <f>ROUND(I571*H571,2)</f>
        <v>0</v>
      </c>
      <c r="K571" s="140" t="s">
        <v>316</v>
      </c>
      <c r="L571" s="33"/>
      <c r="M571" s="145" t="s">
        <v>1</v>
      </c>
      <c r="N571" s="146" t="s">
        <v>47</v>
      </c>
      <c r="P571" s="147">
        <f>O571*H571</f>
        <v>0</v>
      </c>
      <c r="Q571" s="147">
        <v>2.0400000000000001E-2</v>
      </c>
      <c r="R571" s="147">
        <f>Q571*H571</f>
        <v>3.9423000000000004</v>
      </c>
      <c r="S571" s="147">
        <v>0</v>
      </c>
      <c r="T571" s="148">
        <f>S571*H571</f>
        <v>0</v>
      </c>
      <c r="AR571" s="149" t="s">
        <v>108</v>
      </c>
      <c r="AT571" s="149" t="s">
        <v>312</v>
      </c>
      <c r="AU571" s="149" t="s">
        <v>90</v>
      </c>
      <c r="AY571" s="17" t="s">
        <v>310</v>
      </c>
      <c r="BE571" s="150">
        <f>IF(N571="základní",J571,0)</f>
        <v>0</v>
      </c>
      <c r="BF571" s="150">
        <f>IF(N571="snížená",J571,0)</f>
        <v>0</v>
      </c>
      <c r="BG571" s="150">
        <f>IF(N571="zákl. přenesená",J571,0)</f>
        <v>0</v>
      </c>
      <c r="BH571" s="150">
        <f>IF(N571="sníž. přenesená",J571,0)</f>
        <v>0</v>
      </c>
      <c r="BI571" s="150">
        <f>IF(N571="nulová",J571,0)</f>
        <v>0</v>
      </c>
      <c r="BJ571" s="17" t="s">
        <v>86</v>
      </c>
      <c r="BK571" s="150">
        <f>ROUND(I571*H571,2)</f>
        <v>0</v>
      </c>
      <c r="BL571" s="17" t="s">
        <v>108</v>
      </c>
      <c r="BM571" s="149" t="s">
        <v>1118</v>
      </c>
    </row>
    <row r="572" spans="2:65" s="1" customFormat="1" ht="19.5">
      <c r="B572" s="33"/>
      <c r="D572" s="152" t="s">
        <v>375</v>
      </c>
      <c r="F572" s="172" t="s">
        <v>1100</v>
      </c>
      <c r="I572" s="173"/>
      <c r="L572" s="33"/>
      <c r="M572" s="174"/>
      <c r="T572" s="57"/>
      <c r="AT572" s="17" t="s">
        <v>375</v>
      </c>
      <c r="AU572" s="17" t="s">
        <v>90</v>
      </c>
    </row>
    <row r="573" spans="2:65" s="14" customFormat="1" ht="11.25">
      <c r="B573" s="166"/>
      <c r="D573" s="152" t="s">
        <v>318</v>
      </c>
      <c r="E573" s="167" t="s">
        <v>1</v>
      </c>
      <c r="F573" s="168" t="s">
        <v>843</v>
      </c>
      <c r="H573" s="167" t="s">
        <v>1</v>
      </c>
      <c r="I573" s="169"/>
      <c r="L573" s="166"/>
      <c r="M573" s="170"/>
      <c r="T573" s="171"/>
      <c r="AT573" s="167" t="s">
        <v>318</v>
      </c>
      <c r="AU573" s="167" t="s">
        <v>90</v>
      </c>
      <c r="AV573" s="14" t="s">
        <v>86</v>
      </c>
      <c r="AW573" s="14" t="s">
        <v>38</v>
      </c>
      <c r="AX573" s="14" t="s">
        <v>82</v>
      </c>
      <c r="AY573" s="167" t="s">
        <v>310</v>
      </c>
    </row>
    <row r="574" spans="2:65" s="12" customFormat="1" ht="11.25">
      <c r="B574" s="151"/>
      <c r="D574" s="152" t="s">
        <v>318</v>
      </c>
      <c r="E574" s="153" t="s">
        <v>1</v>
      </c>
      <c r="F574" s="154" t="s">
        <v>1119</v>
      </c>
      <c r="H574" s="155">
        <v>10.93</v>
      </c>
      <c r="I574" s="156"/>
      <c r="L574" s="151"/>
      <c r="M574" s="157"/>
      <c r="T574" s="158"/>
      <c r="AT574" s="153" t="s">
        <v>318</v>
      </c>
      <c r="AU574" s="153" t="s">
        <v>90</v>
      </c>
      <c r="AV574" s="12" t="s">
        <v>90</v>
      </c>
      <c r="AW574" s="12" t="s">
        <v>38</v>
      </c>
      <c r="AX574" s="12" t="s">
        <v>82</v>
      </c>
      <c r="AY574" s="153" t="s">
        <v>310</v>
      </c>
    </row>
    <row r="575" spans="2:65" s="12" customFormat="1" ht="11.25">
      <c r="B575" s="151"/>
      <c r="D575" s="152" t="s">
        <v>318</v>
      </c>
      <c r="E575" s="153" t="s">
        <v>1</v>
      </c>
      <c r="F575" s="154" t="s">
        <v>1120</v>
      </c>
      <c r="H575" s="155">
        <v>105.11</v>
      </c>
      <c r="I575" s="156"/>
      <c r="L575" s="151"/>
      <c r="M575" s="157"/>
      <c r="T575" s="158"/>
      <c r="AT575" s="153" t="s">
        <v>318</v>
      </c>
      <c r="AU575" s="153" t="s">
        <v>90</v>
      </c>
      <c r="AV575" s="12" t="s">
        <v>90</v>
      </c>
      <c r="AW575" s="12" t="s">
        <v>38</v>
      </c>
      <c r="AX575" s="12" t="s">
        <v>82</v>
      </c>
      <c r="AY575" s="153" t="s">
        <v>310</v>
      </c>
    </row>
    <row r="576" spans="2:65" s="12" customFormat="1" ht="11.25">
      <c r="B576" s="151"/>
      <c r="D576" s="152" t="s">
        <v>318</v>
      </c>
      <c r="E576" s="153" t="s">
        <v>1</v>
      </c>
      <c r="F576" s="154" t="s">
        <v>1121</v>
      </c>
      <c r="H576" s="155">
        <v>77.209999999999994</v>
      </c>
      <c r="I576" s="156"/>
      <c r="L576" s="151"/>
      <c r="M576" s="157"/>
      <c r="T576" s="158"/>
      <c r="AT576" s="153" t="s">
        <v>318</v>
      </c>
      <c r="AU576" s="153" t="s">
        <v>90</v>
      </c>
      <c r="AV576" s="12" t="s">
        <v>90</v>
      </c>
      <c r="AW576" s="12" t="s">
        <v>38</v>
      </c>
      <c r="AX576" s="12" t="s">
        <v>82</v>
      </c>
      <c r="AY576" s="153" t="s">
        <v>310</v>
      </c>
    </row>
    <row r="577" spans="2:65" s="13" customFormat="1" ht="11.25">
      <c r="B577" s="159"/>
      <c r="D577" s="152" t="s">
        <v>318</v>
      </c>
      <c r="E577" s="160" t="s">
        <v>1</v>
      </c>
      <c r="F577" s="161" t="s">
        <v>320</v>
      </c>
      <c r="H577" s="162">
        <v>193.25</v>
      </c>
      <c r="I577" s="163"/>
      <c r="L577" s="159"/>
      <c r="M577" s="164"/>
      <c r="T577" s="165"/>
      <c r="AT577" s="160" t="s">
        <v>318</v>
      </c>
      <c r="AU577" s="160" t="s">
        <v>90</v>
      </c>
      <c r="AV577" s="13" t="s">
        <v>108</v>
      </c>
      <c r="AW577" s="13" t="s">
        <v>38</v>
      </c>
      <c r="AX577" s="13" t="s">
        <v>86</v>
      </c>
      <c r="AY577" s="160" t="s">
        <v>310</v>
      </c>
    </row>
    <row r="578" spans="2:65" s="1" customFormat="1" ht="16.5" customHeight="1">
      <c r="B578" s="33"/>
      <c r="C578" s="138" t="s">
        <v>1122</v>
      </c>
      <c r="D578" s="138" t="s">
        <v>312</v>
      </c>
      <c r="E578" s="139" t="s">
        <v>1123</v>
      </c>
      <c r="F578" s="140" t="s">
        <v>1124</v>
      </c>
      <c r="G578" s="141" t="s">
        <v>315</v>
      </c>
      <c r="H578" s="142">
        <v>0.97</v>
      </c>
      <c r="I578" s="143"/>
      <c r="J578" s="144">
        <f>ROUND(I578*H578,2)</f>
        <v>0</v>
      </c>
      <c r="K578" s="140" t="s">
        <v>316</v>
      </c>
      <c r="L578" s="33"/>
      <c r="M578" s="145" t="s">
        <v>1</v>
      </c>
      <c r="N578" s="146" t="s">
        <v>47</v>
      </c>
      <c r="P578" s="147">
        <f>O578*H578</f>
        <v>0</v>
      </c>
      <c r="Q578" s="147">
        <v>3.0599999999999999E-2</v>
      </c>
      <c r="R578" s="147">
        <f>Q578*H578</f>
        <v>2.9681999999999997E-2</v>
      </c>
      <c r="S578" s="147">
        <v>0</v>
      </c>
      <c r="T578" s="148">
        <f>S578*H578</f>
        <v>0</v>
      </c>
      <c r="AR578" s="149" t="s">
        <v>108</v>
      </c>
      <c r="AT578" s="149" t="s">
        <v>312</v>
      </c>
      <c r="AU578" s="149" t="s">
        <v>90</v>
      </c>
      <c r="AY578" s="17" t="s">
        <v>310</v>
      </c>
      <c r="BE578" s="150">
        <f>IF(N578="základní",J578,0)</f>
        <v>0</v>
      </c>
      <c r="BF578" s="150">
        <f>IF(N578="snížená",J578,0)</f>
        <v>0</v>
      </c>
      <c r="BG578" s="150">
        <f>IF(N578="zákl. přenesená",J578,0)</f>
        <v>0</v>
      </c>
      <c r="BH578" s="150">
        <f>IF(N578="sníž. přenesená",J578,0)</f>
        <v>0</v>
      </c>
      <c r="BI578" s="150">
        <f>IF(N578="nulová",J578,0)</f>
        <v>0</v>
      </c>
      <c r="BJ578" s="17" t="s">
        <v>86</v>
      </c>
      <c r="BK578" s="150">
        <f>ROUND(I578*H578,2)</f>
        <v>0</v>
      </c>
      <c r="BL578" s="17" t="s">
        <v>108</v>
      </c>
      <c r="BM578" s="149" t="s">
        <v>1125</v>
      </c>
    </row>
    <row r="579" spans="2:65" s="1" customFormat="1" ht="19.5">
      <c r="B579" s="33"/>
      <c r="D579" s="152" t="s">
        <v>375</v>
      </c>
      <c r="F579" s="172" t="s">
        <v>1100</v>
      </c>
      <c r="I579" s="173"/>
      <c r="L579" s="33"/>
      <c r="M579" s="174"/>
      <c r="T579" s="57"/>
      <c r="AT579" s="17" t="s">
        <v>375</v>
      </c>
      <c r="AU579" s="17" t="s">
        <v>90</v>
      </c>
    </row>
    <row r="580" spans="2:65" s="14" customFormat="1" ht="11.25">
      <c r="B580" s="166"/>
      <c r="D580" s="152" t="s">
        <v>318</v>
      </c>
      <c r="E580" s="167" t="s">
        <v>1</v>
      </c>
      <c r="F580" s="168" t="s">
        <v>843</v>
      </c>
      <c r="H580" s="167" t="s">
        <v>1</v>
      </c>
      <c r="I580" s="169"/>
      <c r="L580" s="166"/>
      <c r="M580" s="170"/>
      <c r="T580" s="171"/>
      <c r="AT580" s="167" t="s">
        <v>318</v>
      </c>
      <c r="AU580" s="167" t="s">
        <v>90</v>
      </c>
      <c r="AV580" s="14" t="s">
        <v>86</v>
      </c>
      <c r="AW580" s="14" t="s">
        <v>38</v>
      </c>
      <c r="AX580" s="14" t="s">
        <v>82</v>
      </c>
      <c r="AY580" s="167" t="s">
        <v>310</v>
      </c>
    </row>
    <row r="581" spans="2:65" s="12" customFormat="1" ht="11.25">
      <c r="B581" s="151"/>
      <c r="D581" s="152" t="s">
        <v>318</v>
      </c>
      <c r="E581" s="153" t="s">
        <v>1</v>
      </c>
      <c r="F581" s="154" t="s">
        <v>1126</v>
      </c>
      <c r="H581" s="155">
        <v>0.97</v>
      </c>
      <c r="I581" s="156"/>
      <c r="L581" s="151"/>
      <c r="M581" s="157"/>
      <c r="T581" s="158"/>
      <c r="AT581" s="153" t="s">
        <v>318</v>
      </c>
      <c r="AU581" s="153" t="s">
        <v>90</v>
      </c>
      <c r="AV581" s="12" t="s">
        <v>90</v>
      </c>
      <c r="AW581" s="12" t="s">
        <v>38</v>
      </c>
      <c r="AX581" s="12" t="s">
        <v>82</v>
      </c>
      <c r="AY581" s="153" t="s">
        <v>310</v>
      </c>
    </row>
    <row r="582" spans="2:65" s="13" customFormat="1" ht="11.25">
      <c r="B582" s="159"/>
      <c r="D582" s="152" t="s">
        <v>318</v>
      </c>
      <c r="E582" s="160" t="s">
        <v>1</v>
      </c>
      <c r="F582" s="161" t="s">
        <v>320</v>
      </c>
      <c r="H582" s="162">
        <v>0.97</v>
      </c>
      <c r="I582" s="163"/>
      <c r="L582" s="159"/>
      <c r="M582" s="164"/>
      <c r="T582" s="165"/>
      <c r="AT582" s="160" t="s">
        <v>318</v>
      </c>
      <c r="AU582" s="160" t="s">
        <v>90</v>
      </c>
      <c r="AV582" s="13" t="s">
        <v>108</v>
      </c>
      <c r="AW582" s="13" t="s">
        <v>38</v>
      </c>
      <c r="AX582" s="13" t="s">
        <v>86</v>
      </c>
      <c r="AY582" s="160" t="s">
        <v>310</v>
      </c>
    </row>
    <row r="583" spans="2:65" s="1" customFormat="1" ht="16.5" customHeight="1">
      <c r="B583" s="33"/>
      <c r="C583" s="138" t="s">
        <v>1127</v>
      </c>
      <c r="D583" s="138" t="s">
        <v>312</v>
      </c>
      <c r="E583" s="139" t="s">
        <v>1128</v>
      </c>
      <c r="F583" s="140" t="s">
        <v>1129</v>
      </c>
      <c r="G583" s="141" t="s">
        <v>315</v>
      </c>
      <c r="H583" s="142">
        <v>10.93</v>
      </c>
      <c r="I583" s="143"/>
      <c r="J583" s="144">
        <f>ROUND(I583*H583,2)</f>
        <v>0</v>
      </c>
      <c r="K583" s="140" t="s">
        <v>316</v>
      </c>
      <c r="L583" s="33"/>
      <c r="M583" s="145" t="s">
        <v>1</v>
      </c>
      <c r="N583" s="146" t="s">
        <v>47</v>
      </c>
      <c r="P583" s="147">
        <f>O583*H583</f>
        <v>0</v>
      </c>
      <c r="Q583" s="147">
        <v>4.0800000000000003E-2</v>
      </c>
      <c r="R583" s="147">
        <f>Q583*H583</f>
        <v>0.44594400000000001</v>
      </c>
      <c r="S583" s="147">
        <v>0</v>
      </c>
      <c r="T583" s="148">
        <f>S583*H583</f>
        <v>0</v>
      </c>
      <c r="AR583" s="149" t="s">
        <v>108</v>
      </c>
      <c r="AT583" s="149" t="s">
        <v>312</v>
      </c>
      <c r="AU583" s="149" t="s">
        <v>90</v>
      </c>
      <c r="AY583" s="17" t="s">
        <v>310</v>
      </c>
      <c r="BE583" s="150">
        <f>IF(N583="základní",J583,0)</f>
        <v>0</v>
      </c>
      <c r="BF583" s="150">
        <f>IF(N583="snížená",J583,0)</f>
        <v>0</v>
      </c>
      <c r="BG583" s="150">
        <f>IF(N583="zákl. přenesená",J583,0)</f>
        <v>0</v>
      </c>
      <c r="BH583" s="150">
        <f>IF(N583="sníž. přenesená",J583,0)</f>
        <v>0</v>
      </c>
      <c r="BI583" s="150">
        <f>IF(N583="nulová",J583,0)</f>
        <v>0</v>
      </c>
      <c r="BJ583" s="17" t="s">
        <v>86</v>
      </c>
      <c r="BK583" s="150">
        <f>ROUND(I583*H583,2)</f>
        <v>0</v>
      </c>
      <c r="BL583" s="17" t="s">
        <v>108</v>
      </c>
      <c r="BM583" s="149" t="s">
        <v>1130</v>
      </c>
    </row>
    <row r="584" spans="2:65" s="1" customFormat="1" ht="19.5">
      <c r="B584" s="33"/>
      <c r="D584" s="152" t="s">
        <v>375</v>
      </c>
      <c r="F584" s="172" t="s">
        <v>1100</v>
      </c>
      <c r="I584" s="173"/>
      <c r="L584" s="33"/>
      <c r="M584" s="174"/>
      <c r="T584" s="57"/>
      <c r="AT584" s="17" t="s">
        <v>375</v>
      </c>
      <c r="AU584" s="17" t="s">
        <v>90</v>
      </c>
    </row>
    <row r="585" spans="2:65" s="1" customFormat="1" ht="16.5" customHeight="1">
      <c r="B585" s="33"/>
      <c r="C585" s="138" t="s">
        <v>1131</v>
      </c>
      <c r="D585" s="138" t="s">
        <v>312</v>
      </c>
      <c r="E585" s="139" t="s">
        <v>1132</v>
      </c>
      <c r="F585" s="140" t="s">
        <v>1133</v>
      </c>
      <c r="G585" s="141" t="s">
        <v>315</v>
      </c>
      <c r="H585" s="142">
        <v>669.03</v>
      </c>
      <c r="I585" s="143"/>
      <c r="J585" s="144">
        <f>ROUND(I585*H585,2)</f>
        <v>0</v>
      </c>
      <c r="K585" s="140" t="s">
        <v>316</v>
      </c>
      <c r="L585" s="33"/>
      <c r="M585" s="145" t="s">
        <v>1</v>
      </c>
      <c r="N585" s="146" t="s">
        <v>47</v>
      </c>
      <c r="P585" s="147">
        <f>O585*H585</f>
        <v>0</v>
      </c>
      <c r="Q585" s="147">
        <v>5.0999999999999997E-2</v>
      </c>
      <c r="R585" s="147">
        <f>Q585*H585</f>
        <v>34.120529999999995</v>
      </c>
      <c r="S585" s="147">
        <v>0</v>
      </c>
      <c r="T585" s="148">
        <f>S585*H585</f>
        <v>0</v>
      </c>
      <c r="AR585" s="149" t="s">
        <v>108</v>
      </c>
      <c r="AT585" s="149" t="s">
        <v>312</v>
      </c>
      <c r="AU585" s="149" t="s">
        <v>90</v>
      </c>
      <c r="AY585" s="17" t="s">
        <v>310</v>
      </c>
      <c r="BE585" s="150">
        <f>IF(N585="základní",J585,0)</f>
        <v>0</v>
      </c>
      <c r="BF585" s="150">
        <f>IF(N585="snížená",J585,0)</f>
        <v>0</v>
      </c>
      <c r="BG585" s="150">
        <f>IF(N585="zákl. přenesená",J585,0)</f>
        <v>0</v>
      </c>
      <c r="BH585" s="150">
        <f>IF(N585="sníž. přenesená",J585,0)</f>
        <v>0</v>
      </c>
      <c r="BI585" s="150">
        <f>IF(N585="nulová",J585,0)</f>
        <v>0</v>
      </c>
      <c r="BJ585" s="17" t="s">
        <v>86</v>
      </c>
      <c r="BK585" s="150">
        <f>ROUND(I585*H585,2)</f>
        <v>0</v>
      </c>
      <c r="BL585" s="17" t="s">
        <v>108</v>
      </c>
      <c r="BM585" s="149" t="s">
        <v>1134</v>
      </c>
    </row>
    <row r="586" spans="2:65" s="1" customFormat="1" ht="19.5">
      <c r="B586" s="33"/>
      <c r="D586" s="152" t="s">
        <v>375</v>
      </c>
      <c r="F586" s="172" t="s">
        <v>1135</v>
      </c>
      <c r="I586" s="173"/>
      <c r="L586" s="33"/>
      <c r="M586" s="174"/>
      <c r="T586" s="57"/>
      <c r="AT586" s="17" t="s">
        <v>375</v>
      </c>
      <c r="AU586" s="17" t="s">
        <v>90</v>
      </c>
    </row>
    <row r="587" spans="2:65" s="14" customFormat="1" ht="11.25">
      <c r="B587" s="166"/>
      <c r="D587" s="152" t="s">
        <v>318</v>
      </c>
      <c r="E587" s="167" t="s">
        <v>1</v>
      </c>
      <c r="F587" s="168" t="s">
        <v>843</v>
      </c>
      <c r="H587" s="167" t="s">
        <v>1</v>
      </c>
      <c r="I587" s="169"/>
      <c r="L587" s="166"/>
      <c r="M587" s="170"/>
      <c r="T587" s="171"/>
      <c r="AT587" s="167" t="s">
        <v>318</v>
      </c>
      <c r="AU587" s="167" t="s">
        <v>90</v>
      </c>
      <c r="AV587" s="14" t="s">
        <v>86</v>
      </c>
      <c r="AW587" s="14" t="s">
        <v>38</v>
      </c>
      <c r="AX587" s="14" t="s">
        <v>82</v>
      </c>
      <c r="AY587" s="167" t="s">
        <v>310</v>
      </c>
    </row>
    <row r="588" spans="2:65" s="12" customFormat="1" ht="11.25">
      <c r="B588" s="151"/>
      <c r="D588" s="152" t="s">
        <v>318</v>
      </c>
      <c r="E588" s="153" t="s">
        <v>1</v>
      </c>
      <c r="F588" s="154" t="s">
        <v>1136</v>
      </c>
      <c r="H588" s="155">
        <v>669.03</v>
      </c>
      <c r="I588" s="156"/>
      <c r="L588" s="151"/>
      <c r="M588" s="157"/>
      <c r="T588" s="158"/>
      <c r="AT588" s="153" t="s">
        <v>318</v>
      </c>
      <c r="AU588" s="153" t="s">
        <v>90</v>
      </c>
      <c r="AV588" s="12" t="s">
        <v>90</v>
      </c>
      <c r="AW588" s="12" t="s">
        <v>38</v>
      </c>
      <c r="AX588" s="12" t="s">
        <v>82</v>
      </c>
      <c r="AY588" s="153" t="s">
        <v>310</v>
      </c>
    </row>
    <row r="589" spans="2:65" s="13" customFormat="1" ht="11.25">
      <c r="B589" s="159"/>
      <c r="D589" s="152" t="s">
        <v>318</v>
      </c>
      <c r="E589" s="160" t="s">
        <v>1</v>
      </c>
      <c r="F589" s="161" t="s">
        <v>320</v>
      </c>
      <c r="H589" s="162">
        <v>669.03</v>
      </c>
      <c r="I589" s="163"/>
      <c r="L589" s="159"/>
      <c r="M589" s="164"/>
      <c r="T589" s="165"/>
      <c r="AT589" s="160" t="s">
        <v>318</v>
      </c>
      <c r="AU589" s="160" t="s">
        <v>90</v>
      </c>
      <c r="AV589" s="13" t="s">
        <v>108</v>
      </c>
      <c r="AW589" s="13" t="s">
        <v>38</v>
      </c>
      <c r="AX589" s="13" t="s">
        <v>86</v>
      </c>
      <c r="AY589" s="160" t="s">
        <v>310</v>
      </c>
    </row>
    <row r="590" spans="2:65" s="1" customFormat="1" ht="16.5" customHeight="1">
      <c r="B590" s="33"/>
      <c r="C590" s="138" t="s">
        <v>1137</v>
      </c>
      <c r="D590" s="138" t="s">
        <v>312</v>
      </c>
      <c r="E590" s="139" t="s">
        <v>1138</v>
      </c>
      <c r="F590" s="140" t="s">
        <v>1139</v>
      </c>
      <c r="G590" s="141" t="s">
        <v>315</v>
      </c>
      <c r="H590" s="142">
        <v>6.97</v>
      </c>
      <c r="I590" s="143"/>
      <c r="J590" s="144">
        <f>ROUND(I590*H590,2)</f>
        <v>0</v>
      </c>
      <c r="K590" s="140" t="s">
        <v>316</v>
      </c>
      <c r="L590" s="33"/>
      <c r="M590" s="145" t="s">
        <v>1</v>
      </c>
      <c r="N590" s="146" t="s">
        <v>47</v>
      </c>
      <c r="P590" s="147">
        <f>O590*H590</f>
        <v>0</v>
      </c>
      <c r="Q590" s="147">
        <v>6.1199999999999997E-2</v>
      </c>
      <c r="R590" s="147">
        <f>Q590*H590</f>
        <v>0.42656399999999994</v>
      </c>
      <c r="S590" s="147">
        <v>0</v>
      </c>
      <c r="T590" s="148">
        <f>S590*H590</f>
        <v>0</v>
      </c>
      <c r="AR590" s="149" t="s">
        <v>108</v>
      </c>
      <c r="AT590" s="149" t="s">
        <v>312</v>
      </c>
      <c r="AU590" s="149" t="s">
        <v>90</v>
      </c>
      <c r="AY590" s="17" t="s">
        <v>310</v>
      </c>
      <c r="BE590" s="150">
        <f>IF(N590="základní",J590,0)</f>
        <v>0</v>
      </c>
      <c r="BF590" s="150">
        <f>IF(N590="snížená",J590,0)</f>
        <v>0</v>
      </c>
      <c r="BG590" s="150">
        <f>IF(N590="zákl. přenesená",J590,0)</f>
        <v>0</v>
      </c>
      <c r="BH590" s="150">
        <f>IF(N590="sníž. přenesená",J590,0)</f>
        <v>0</v>
      </c>
      <c r="BI590" s="150">
        <f>IF(N590="nulová",J590,0)</f>
        <v>0</v>
      </c>
      <c r="BJ590" s="17" t="s">
        <v>86</v>
      </c>
      <c r="BK590" s="150">
        <f>ROUND(I590*H590,2)</f>
        <v>0</v>
      </c>
      <c r="BL590" s="17" t="s">
        <v>108</v>
      </c>
      <c r="BM590" s="149" t="s">
        <v>1140</v>
      </c>
    </row>
    <row r="591" spans="2:65" s="1" customFormat="1" ht="19.5">
      <c r="B591" s="33"/>
      <c r="D591" s="152" t="s">
        <v>375</v>
      </c>
      <c r="F591" s="172" t="s">
        <v>1100</v>
      </c>
      <c r="I591" s="173"/>
      <c r="L591" s="33"/>
      <c r="M591" s="174"/>
      <c r="T591" s="57"/>
      <c r="AT591" s="17" t="s">
        <v>375</v>
      </c>
      <c r="AU591" s="17" t="s">
        <v>90</v>
      </c>
    </row>
    <row r="592" spans="2:65" s="14" customFormat="1" ht="11.25">
      <c r="B592" s="166"/>
      <c r="D592" s="152" t="s">
        <v>318</v>
      </c>
      <c r="E592" s="167" t="s">
        <v>1</v>
      </c>
      <c r="F592" s="168" t="s">
        <v>843</v>
      </c>
      <c r="H592" s="167" t="s">
        <v>1</v>
      </c>
      <c r="I592" s="169"/>
      <c r="L592" s="166"/>
      <c r="M592" s="170"/>
      <c r="T592" s="171"/>
      <c r="AT592" s="167" t="s">
        <v>318</v>
      </c>
      <c r="AU592" s="167" t="s">
        <v>90</v>
      </c>
      <c r="AV592" s="14" t="s">
        <v>86</v>
      </c>
      <c r="AW592" s="14" t="s">
        <v>38</v>
      </c>
      <c r="AX592" s="14" t="s">
        <v>82</v>
      </c>
      <c r="AY592" s="167" t="s">
        <v>310</v>
      </c>
    </row>
    <row r="593" spans="2:65" s="12" customFormat="1" ht="11.25">
      <c r="B593" s="151"/>
      <c r="D593" s="152" t="s">
        <v>318</v>
      </c>
      <c r="E593" s="153" t="s">
        <v>1</v>
      </c>
      <c r="F593" s="154" t="s">
        <v>1141</v>
      </c>
      <c r="H593" s="155">
        <v>6.97</v>
      </c>
      <c r="I593" s="156"/>
      <c r="L593" s="151"/>
      <c r="M593" s="157"/>
      <c r="T593" s="158"/>
      <c r="AT593" s="153" t="s">
        <v>318</v>
      </c>
      <c r="AU593" s="153" t="s">
        <v>90</v>
      </c>
      <c r="AV593" s="12" t="s">
        <v>90</v>
      </c>
      <c r="AW593" s="12" t="s">
        <v>38</v>
      </c>
      <c r="AX593" s="12" t="s">
        <v>82</v>
      </c>
      <c r="AY593" s="153" t="s">
        <v>310</v>
      </c>
    </row>
    <row r="594" spans="2:65" s="13" customFormat="1" ht="11.25">
      <c r="B594" s="159"/>
      <c r="D594" s="152" t="s">
        <v>318</v>
      </c>
      <c r="E594" s="160" t="s">
        <v>1</v>
      </c>
      <c r="F594" s="161" t="s">
        <v>320</v>
      </c>
      <c r="H594" s="162">
        <v>6.97</v>
      </c>
      <c r="I594" s="163"/>
      <c r="L594" s="159"/>
      <c r="M594" s="164"/>
      <c r="T594" s="165"/>
      <c r="AT594" s="160" t="s">
        <v>318</v>
      </c>
      <c r="AU594" s="160" t="s">
        <v>90</v>
      </c>
      <c r="AV594" s="13" t="s">
        <v>108</v>
      </c>
      <c r="AW594" s="13" t="s">
        <v>38</v>
      </c>
      <c r="AX594" s="13" t="s">
        <v>86</v>
      </c>
      <c r="AY594" s="160" t="s">
        <v>310</v>
      </c>
    </row>
    <row r="595" spans="2:65" s="1" customFormat="1" ht="16.5" customHeight="1">
      <c r="B595" s="33"/>
      <c r="C595" s="138" t="s">
        <v>1142</v>
      </c>
      <c r="D595" s="138" t="s">
        <v>312</v>
      </c>
      <c r="E595" s="139" t="s">
        <v>1143</v>
      </c>
      <c r="F595" s="140" t="s">
        <v>1144</v>
      </c>
      <c r="G595" s="141" t="s">
        <v>315</v>
      </c>
      <c r="H595" s="142">
        <v>42.47</v>
      </c>
      <c r="I595" s="143"/>
      <c r="J595" s="144">
        <f>ROUND(I595*H595,2)</f>
        <v>0</v>
      </c>
      <c r="K595" s="140" t="s">
        <v>316</v>
      </c>
      <c r="L595" s="33"/>
      <c r="M595" s="145" t="s">
        <v>1</v>
      </c>
      <c r="N595" s="146" t="s">
        <v>47</v>
      </c>
      <c r="P595" s="147">
        <f>O595*H595</f>
        <v>0</v>
      </c>
      <c r="Q595" s="147">
        <v>7.6999999999999999E-2</v>
      </c>
      <c r="R595" s="147">
        <f>Q595*H595</f>
        <v>3.2701899999999999</v>
      </c>
      <c r="S595" s="147">
        <v>0</v>
      </c>
      <c r="T595" s="148">
        <f>S595*H595</f>
        <v>0</v>
      </c>
      <c r="AR595" s="149" t="s">
        <v>108</v>
      </c>
      <c r="AT595" s="149" t="s">
        <v>312</v>
      </c>
      <c r="AU595" s="149" t="s">
        <v>90</v>
      </c>
      <c r="AY595" s="17" t="s">
        <v>310</v>
      </c>
      <c r="BE595" s="150">
        <f>IF(N595="základní",J595,0)</f>
        <v>0</v>
      </c>
      <c r="BF595" s="150">
        <f>IF(N595="snížená",J595,0)</f>
        <v>0</v>
      </c>
      <c r="BG595" s="150">
        <f>IF(N595="zákl. přenesená",J595,0)</f>
        <v>0</v>
      </c>
      <c r="BH595" s="150">
        <f>IF(N595="sníž. přenesená",J595,0)</f>
        <v>0</v>
      </c>
      <c r="BI595" s="150">
        <f>IF(N595="nulová",J595,0)</f>
        <v>0</v>
      </c>
      <c r="BJ595" s="17" t="s">
        <v>86</v>
      </c>
      <c r="BK595" s="150">
        <f>ROUND(I595*H595,2)</f>
        <v>0</v>
      </c>
      <c r="BL595" s="17" t="s">
        <v>108</v>
      </c>
      <c r="BM595" s="149" t="s">
        <v>1145</v>
      </c>
    </row>
    <row r="596" spans="2:65" s="1" customFormat="1" ht="19.5">
      <c r="B596" s="33"/>
      <c r="D596" s="152" t="s">
        <v>375</v>
      </c>
      <c r="F596" s="172" t="s">
        <v>1146</v>
      </c>
      <c r="I596" s="173"/>
      <c r="L596" s="33"/>
      <c r="M596" s="174"/>
      <c r="T596" s="57"/>
      <c r="AT596" s="17" t="s">
        <v>375</v>
      </c>
      <c r="AU596" s="17" t="s">
        <v>90</v>
      </c>
    </row>
    <row r="597" spans="2:65" s="14" customFormat="1" ht="11.25">
      <c r="B597" s="166"/>
      <c r="D597" s="152" t="s">
        <v>318</v>
      </c>
      <c r="E597" s="167" t="s">
        <v>1</v>
      </c>
      <c r="F597" s="168" t="s">
        <v>843</v>
      </c>
      <c r="H597" s="167" t="s">
        <v>1</v>
      </c>
      <c r="I597" s="169"/>
      <c r="L597" s="166"/>
      <c r="M597" s="170"/>
      <c r="T597" s="171"/>
      <c r="AT597" s="167" t="s">
        <v>318</v>
      </c>
      <c r="AU597" s="167" t="s">
        <v>90</v>
      </c>
      <c r="AV597" s="14" t="s">
        <v>86</v>
      </c>
      <c r="AW597" s="14" t="s">
        <v>38</v>
      </c>
      <c r="AX597" s="14" t="s">
        <v>82</v>
      </c>
      <c r="AY597" s="167" t="s">
        <v>310</v>
      </c>
    </row>
    <row r="598" spans="2:65" s="12" customFormat="1" ht="11.25">
      <c r="B598" s="151"/>
      <c r="D598" s="152" t="s">
        <v>318</v>
      </c>
      <c r="E598" s="153" t="s">
        <v>1</v>
      </c>
      <c r="F598" s="154" t="s">
        <v>1147</v>
      </c>
      <c r="H598" s="155">
        <v>42.47</v>
      </c>
      <c r="I598" s="156"/>
      <c r="L598" s="151"/>
      <c r="M598" s="157"/>
      <c r="T598" s="158"/>
      <c r="AT598" s="153" t="s">
        <v>318</v>
      </c>
      <c r="AU598" s="153" t="s">
        <v>90</v>
      </c>
      <c r="AV598" s="12" t="s">
        <v>90</v>
      </c>
      <c r="AW598" s="12" t="s">
        <v>38</v>
      </c>
      <c r="AX598" s="12" t="s">
        <v>82</v>
      </c>
      <c r="AY598" s="153" t="s">
        <v>310</v>
      </c>
    </row>
    <row r="599" spans="2:65" s="13" customFormat="1" ht="11.25">
      <c r="B599" s="159"/>
      <c r="D599" s="152" t="s">
        <v>318</v>
      </c>
      <c r="E599" s="160" t="s">
        <v>1</v>
      </c>
      <c r="F599" s="161" t="s">
        <v>320</v>
      </c>
      <c r="H599" s="162">
        <v>42.47</v>
      </c>
      <c r="I599" s="163"/>
      <c r="L599" s="159"/>
      <c r="M599" s="164"/>
      <c r="T599" s="165"/>
      <c r="AT599" s="160" t="s">
        <v>318</v>
      </c>
      <c r="AU599" s="160" t="s">
        <v>90</v>
      </c>
      <c r="AV599" s="13" t="s">
        <v>108</v>
      </c>
      <c r="AW599" s="13" t="s">
        <v>38</v>
      </c>
      <c r="AX599" s="13" t="s">
        <v>86</v>
      </c>
      <c r="AY599" s="160" t="s">
        <v>310</v>
      </c>
    </row>
    <row r="600" spans="2:65" s="1" customFormat="1" ht="16.5" customHeight="1">
      <c r="B600" s="33"/>
      <c r="C600" s="138" t="s">
        <v>1148</v>
      </c>
      <c r="D600" s="138" t="s">
        <v>312</v>
      </c>
      <c r="E600" s="139" t="s">
        <v>1149</v>
      </c>
      <c r="F600" s="140" t="s">
        <v>1150</v>
      </c>
      <c r="G600" s="141" t="s">
        <v>315</v>
      </c>
      <c r="H600" s="142">
        <v>844.77</v>
      </c>
      <c r="I600" s="143"/>
      <c r="J600" s="144">
        <f>ROUND(I600*H600,2)</f>
        <v>0</v>
      </c>
      <c r="K600" s="140" t="s">
        <v>316</v>
      </c>
      <c r="L600" s="33"/>
      <c r="M600" s="145" t="s">
        <v>1</v>
      </c>
      <c r="N600" s="146" t="s">
        <v>47</v>
      </c>
      <c r="P600" s="147">
        <f>O600*H600</f>
        <v>0</v>
      </c>
      <c r="Q600" s="147">
        <v>0.11</v>
      </c>
      <c r="R600" s="147">
        <f>Q600*H600</f>
        <v>92.924700000000001</v>
      </c>
      <c r="S600" s="147">
        <v>0</v>
      </c>
      <c r="T600" s="148">
        <f>S600*H600</f>
        <v>0</v>
      </c>
      <c r="AR600" s="149" t="s">
        <v>108</v>
      </c>
      <c r="AT600" s="149" t="s">
        <v>312</v>
      </c>
      <c r="AU600" s="149" t="s">
        <v>90</v>
      </c>
      <c r="AY600" s="17" t="s">
        <v>310</v>
      </c>
      <c r="BE600" s="150">
        <f>IF(N600="základní",J600,0)</f>
        <v>0</v>
      </c>
      <c r="BF600" s="150">
        <f>IF(N600="snížená",J600,0)</f>
        <v>0</v>
      </c>
      <c r="BG600" s="150">
        <f>IF(N600="zákl. přenesená",J600,0)</f>
        <v>0</v>
      </c>
      <c r="BH600" s="150">
        <f>IF(N600="sníž. přenesená",J600,0)</f>
        <v>0</v>
      </c>
      <c r="BI600" s="150">
        <f>IF(N600="nulová",J600,0)</f>
        <v>0</v>
      </c>
      <c r="BJ600" s="17" t="s">
        <v>86</v>
      </c>
      <c r="BK600" s="150">
        <f>ROUND(I600*H600,2)</f>
        <v>0</v>
      </c>
      <c r="BL600" s="17" t="s">
        <v>108</v>
      </c>
      <c r="BM600" s="149" t="s">
        <v>1151</v>
      </c>
    </row>
    <row r="601" spans="2:65" s="1" customFormat="1" ht="19.5">
      <c r="B601" s="33"/>
      <c r="D601" s="152" t="s">
        <v>375</v>
      </c>
      <c r="F601" s="172" t="s">
        <v>1146</v>
      </c>
      <c r="I601" s="173"/>
      <c r="L601" s="33"/>
      <c r="M601" s="174"/>
      <c r="T601" s="57"/>
      <c r="AT601" s="17" t="s">
        <v>375</v>
      </c>
      <c r="AU601" s="17" t="s">
        <v>90</v>
      </c>
    </row>
    <row r="602" spans="2:65" s="14" customFormat="1" ht="11.25">
      <c r="B602" s="166"/>
      <c r="D602" s="152" t="s">
        <v>318</v>
      </c>
      <c r="E602" s="167" t="s">
        <v>1</v>
      </c>
      <c r="F602" s="168" t="s">
        <v>843</v>
      </c>
      <c r="H602" s="167" t="s">
        <v>1</v>
      </c>
      <c r="I602" s="169"/>
      <c r="L602" s="166"/>
      <c r="M602" s="170"/>
      <c r="T602" s="171"/>
      <c r="AT602" s="167" t="s">
        <v>318</v>
      </c>
      <c r="AU602" s="167" t="s">
        <v>90</v>
      </c>
      <c r="AV602" s="14" t="s">
        <v>86</v>
      </c>
      <c r="AW602" s="14" t="s">
        <v>38</v>
      </c>
      <c r="AX602" s="14" t="s">
        <v>82</v>
      </c>
      <c r="AY602" s="167" t="s">
        <v>310</v>
      </c>
    </row>
    <row r="603" spans="2:65" s="12" customFormat="1" ht="11.25">
      <c r="B603" s="151"/>
      <c r="D603" s="152" t="s">
        <v>318</v>
      </c>
      <c r="E603" s="153" t="s">
        <v>1</v>
      </c>
      <c r="F603" s="154" t="s">
        <v>1104</v>
      </c>
      <c r="H603" s="155">
        <v>299.58999999999997</v>
      </c>
      <c r="I603" s="156"/>
      <c r="L603" s="151"/>
      <c r="M603" s="157"/>
      <c r="T603" s="158"/>
      <c r="AT603" s="153" t="s">
        <v>318</v>
      </c>
      <c r="AU603" s="153" t="s">
        <v>90</v>
      </c>
      <c r="AV603" s="12" t="s">
        <v>90</v>
      </c>
      <c r="AW603" s="12" t="s">
        <v>38</v>
      </c>
      <c r="AX603" s="12" t="s">
        <v>82</v>
      </c>
      <c r="AY603" s="153" t="s">
        <v>310</v>
      </c>
    </row>
    <row r="604" spans="2:65" s="12" customFormat="1" ht="11.25">
      <c r="B604" s="151"/>
      <c r="D604" s="152" t="s">
        <v>318</v>
      </c>
      <c r="E604" s="153" t="s">
        <v>1</v>
      </c>
      <c r="F604" s="154" t="s">
        <v>1107</v>
      </c>
      <c r="H604" s="155">
        <v>167.9</v>
      </c>
      <c r="I604" s="156"/>
      <c r="L604" s="151"/>
      <c r="M604" s="157"/>
      <c r="T604" s="158"/>
      <c r="AT604" s="153" t="s">
        <v>318</v>
      </c>
      <c r="AU604" s="153" t="s">
        <v>90</v>
      </c>
      <c r="AV604" s="12" t="s">
        <v>90</v>
      </c>
      <c r="AW604" s="12" t="s">
        <v>38</v>
      </c>
      <c r="AX604" s="12" t="s">
        <v>82</v>
      </c>
      <c r="AY604" s="153" t="s">
        <v>310</v>
      </c>
    </row>
    <row r="605" spans="2:65" s="12" customFormat="1" ht="11.25">
      <c r="B605" s="151"/>
      <c r="D605" s="152" t="s">
        <v>318</v>
      </c>
      <c r="E605" s="153" t="s">
        <v>1</v>
      </c>
      <c r="F605" s="154" t="s">
        <v>1108</v>
      </c>
      <c r="H605" s="155">
        <v>33.6</v>
      </c>
      <c r="I605" s="156"/>
      <c r="L605" s="151"/>
      <c r="M605" s="157"/>
      <c r="T605" s="158"/>
      <c r="AT605" s="153" t="s">
        <v>318</v>
      </c>
      <c r="AU605" s="153" t="s">
        <v>90</v>
      </c>
      <c r="AV605" s="12" t="s">
        <v>90</v>
      </c>
      <c r="AW605" s="12" t="s">
        <v>38</v>
      </c>
      <c r="AX605" s="12" t="s">
        <v>82</v>
      </c>
      <c r="AY605" s="153" t="s">
        <v>310</v>
      </c>
    </row>
    <row r="606" spans="2:65" s="12" customFormat="1" ht="11.25">
      <c r="B606" s="151"/>
      <c r="D606" s="152" t="s">
        <v>318</v>
      </c>
      <c r="E606" s="153" t="s">
        <v>1</v>
      </c>
      <c r="F606" s="154" t="s">
        <v>1109</v>
      </c>
      <c r="H606" s="155">
        <v>335.74</v>
      </c>
      <c r="I606" s="156"/>
      <c r="L606" s="151"/>
      <c r="M606" s="157"/>
      <c r="T606" s="158"/>
      <c r="AT606" s="153" t="s">
        <v>318</v>
      </c>
      <c r="AU606" s="153" t="s">
        <v>90</v>
      </c>
      <c r="AV606" s="12" t="s">
        <v>90</v>
      </c>
      <c r="AW606" s="12" t="s">
        <v>38</v>
      </c>
      <c r="AX606" s="12" t="s">
        <v>82</v>
      </c>
      <c r="AY606" s="153" t="s">
        <v>310</v>
      </c>
    </row>
    <row r="607" spans="2:65" s="12" customFormat="1" ht="11.25">
      <c r="B607" s="151"/>
      <c r="D607" s="152" t="s">
        <v>318</v>
      </c>
      <c r="E607" s="153" t="s">
        <v>1</v>
      </c>
      <c r="F607" s="154" t="s">
        <v>1141</v>
      </c>
      <c r="H607" s="155">
        <v>6.97</v>
      </c>
      <c r="I607" s="156"/>
      <c r="L607" s="151"/>
      <c r="M607" s="157"/>
      <c r="T607" s="158"/>
      <c r="AT607" s="153" t="s">
        <v>318</v>
      </c>
      <c r="AU607" s="153" t="s">
        <v>90</v>
      </c>
      <c r="AV607" s="12" t="s">
        <v>90</v>
      </c>
      <c r="AW607" s="12" t="s">
        <v>38</v>
      </c>
      <c r="AX607" s="12" t="s">
        <v>82</v>
      </c>
      <c r="AY607" s="153" t="s">
        <v>310</v>
      </c>
    </row>
    <row r="608" spans="2:65" s="12" customFormat="1" ht="11.25">
      <c r="B608" s="151"/>
      <c r="D608" s="152" t="s">
        <v>318</v>
      </c>
      <c r="E608" s="153" t="s">
        <v>1</v>
      </c>
      <c r="F608" s="154" t="s">
        <v>1126</v>
      </c>
      <c r="H608" s="155">
        <v>0.97</v>
      </c>
      <c r="I608" s="156"/>
      <c r="L608" s="151"/>
      <c r="M608" s="157"/>
      <c r="T608" s="158"/>
      <c r="AT608" s="153" t="s">
        <v>318</v>
      </c>
      <c r="AU608" s="153" t="s">
        <v>90</v>
      </c>
      <c r="AV608" s="12" t="s">
        <v>90</v>
      </c>
      <c r="AW608" s="12" t="s">
        <v>38</v>
      </c>
      <c r="AX608" s="12" t="s">
        <v>82</v>
      </c>
      <c r="AY608" s="153" t="s">
        <v>310</v>
      </c>
    </row>
    <row r="609" spans="2:65" s="13" customFormat="1" ht="11.25">
      <c r="B609" s="159"/>
      <c r="D609" s="152" t="s">
        <v>318</v>
      </c>
      <c r="E609" s="160" t="s">
        <v>1</v>
      </c>
      <c r="F609" s="161" t="s">
        <v>320</v>
      </c>
      <c r="H609" s="162">
        <v>844.77</v>
      </c>
      <c r="I609" s="163"/>
      <c r="L609" s="159"/>
      <c r="M609" s="164"/>
      <c r="T609" s="165"/>
      <c r="AT609" s="160" t="s">
        <v>318</v>
      </c>
      <c r="AU609" s="160" t="s">
        <v>90</v>
      </c>
      <c r="AV609" s="13" t="s">
        <v>108</v>
      </c>
      <c r="AW609" s="13" t="s">
        <v>38</v>
      </c>
      <c r="AX609" s="13" t="s">
        <v>86</v>
      </c>
      <c r="AY609" s="160" t="s">
        <v>310</v>
      </c>
    </row>
    <row r="610" spans="2:65" s="1" customFormat="1" ht="16.5" customHeight="1">
      <c r="B610" s="33"/>
      <c r="C610" s="138" t="s">
        <v>1152</v>
      </c>
      <c r="D610" s="138" t="s">
        <v>312</v>
      </c>
      <c r="E610" s="139" t="s">
        <v>1153</v>
      </c>
      <c r="F610" s="140" t="s">
        <v>1154</v>
      </c>
      <c r="G610" s="141" t="s">
        <v>315</v>
      </c>
      <c r="H610" s="142">
        <v>6528.28</v>
      </c>
      <c r="I610" s="143"/>
      <c r="J610" s="144">
        <f>ROUND(I610*H610,2)</f>
        <v>0</v>
      </c>
      <c r="K610" s="140" t="s">
        <v>316</v>
      </c>
      <c r="L610" s="33"/>
      <c r="M610" s="145" t="s">
        <v>1</v>
      </c>
      <c r="N610" s="146" t="s">
        <v>47</v>
      </c>
      <c r="P610" s="147">
        <f>O610*H610</f>
        <v>0</v>
      </c>
      <c r="Q610" s="147">
        <v>1.0999999999999999E-2</v>
      </c>
      <c r="R610" s="147">
        <f>Q610*H610</f>
        <v>71.81107999999999</v>
      </c>
      <c r="S610" s="147">
        <v>0</v>
      </c>
      <c r="T610" s="148">
        <f>S610*H610</f>
        <v>0</v>
      </c>
      <c r="AR610" s="149" t="s">
        <v>108</v>
      </c>
      <c r="AT610" s="149" t="s">
        <v>312</v>
      </c>
      <c r="AU610" s="149" t="s">
        <v>90</v>
      </c>
      <c r="AY610" s="17" t="s">
        <v>310</v>
      </c>
      <c r="BE610" s="150">
        <f>IF(N610="základní",J610,0)</f>
        <v>0</v>
      </c>
      <c r="BF610" s="150">
        <f>IF(N610="snížená",J610,0)</f>
        <v>0</v>
      </c>
      <c r="BG610" s="150">
        <f>IF(N610="zákl. přenesená",J610,0)</f>
        <v>0</v>
      </c>
      <c r="BH610" s="150">
        <f>IF(N610="sníž. přenesená",J610,0)</f>
        <v>0</v>
      </c>
      <c r="BI610" s="150">
        <f>IF(N610="nulová",J610,0)</f>
        <v>0</v>
      </c>
      <c r="BJ610" s="17" t="s">
        <v>86</v>
      </c>
      <c r="BK610" s="150">
        <f>ROUND(I610*H610,2)</f>
        <v>0</v>
      </c>
      <c r="BL610" s="17" t="s">
        <v>108</v>
      </c>
      <c r="BM610" s="149" t="s">
        <v>1155</v>
      </c>
    </row>
    <row r="611" spans="2:65" s="1" customFormat="1" ht="19.5">
      <c r="B611" s="33"/>
      <c r="D611" s="152" t="s">
        <v>375</v>
      </c>
      <c r="F611" s="172" t="s">
        <v>1146</v>
      </c>
      <c r="I611" s="173"/>
      <c r="L611" s="33"/>
      <c r="M611" s="174"/>
      <c r="T611" s="57"/>
      <c r="AT611" s="17" t="s">
        <v>375</v>
      </c>
      <c r="AU611" s="17" t="s">
        <v>90</v>
      </c>
    </row>
    <row r="612" spans="2:65" s="14" customFormat="1" ht="11.25">
      <c r="B612" s="166"/>
      <c r="D612" s="152" t="s">
        <v>318</v>
      </c>
      <c r="E612" s="167" t="s">
        <v>1</v>
      </c>
      <c r="F612" s="168" t="s">
        <v>843</v>
      </c>
      <c r="H612" s="167" t="s">
        <v>1</v>
      </c>
      <c r="I612" s="169"/>
      <c r="L612" s="166"/>
      <c r="M612" s="170"/>
      <c r="T612" s="171"/>
      <c r="AT612" s="167" t="s">
        <v>318</v>
      </c>
      <c r="AU612" s="167" t="s">
        <v>90</v>
      </c>
      <c r="AV612" s="14" t="s">
        <v>86</v>
      </c>
      <c r="AW612" s="14" t="s">
        <v>38</v>
      </c>
      <c r="AX612" s="14" t="s">
        <v>82</v>
      </c>
      <c r="AY612" s="167" t="s">
        <v>310</v>
      </c>
    </row>
    <row r="613" spans="2:65" s="12" customFormat="1" ht="11.25">
      <c r="B613" s="151"/>
      <c r="D613" s="152" t="s">
        <v>318</v>
      </c>
      <c r="E613" s="153" t="s">
        <v>1</v>
      </c>
      <c r="F613" s="154" t="s">
        <v>1156</v>
      </c>
      <c r="H613" s="155">
        <v>1797.54</v>
      </c>
      <c r="I613" s="156"/>
      <c r="L613" s="151"/>
      <c r="M613" s="157"/>
      <c r="T613" s="158"/>
      <c r="AT613" s="153" t="s">
        <v>318</v>
      </c>
      <c r="AU613" s="153" t="s">
        <v>90</v>
      </c>
      <c r="AV613" s="12" t="s">
        <v>90</v>
      </c>
      <c r="AW613" s="12" t="s">
        <v>38</v>
      </c>
      <c r="AX613" s="12" t="s">
        <v>82</v>
      </c>
      <c r="AY613" s="153" t="s">
        <v>310</v>
      </c>
    </row>
    <row r="614" spans="2:65" s="12" customFormat="1" ht="11.25">
      <c r="B614" s="151"/>
      <c r="D614" s="152" t="s">
        <v>318</v>
      </c>
      <c r="E614" s="153" t="s">
        <v>1</v>
      </c>
      <c r="F614" s="154" t="s">
        <v>1157</v>
      </c>
      <c r="H614" s="155">
        <v>1679</v>
      </c>
      <c r="I614" s="156"/>
      <c r="L614" s="151"/>
      <c r="M614" s="157"/>
      <c r="T614" s="158"/>
      <c r="AT614" s="153" t="s">
        <v>318</v>
      </c>
      <c r="AU614" s="153" t="s">
        <v>90</v>
      </c>
      <c r="AV614" s="12" t="s">
        <v>90</v>
      </c>
      <c r="AW614" s="12" t="s">
        <v>38</v>
      </c>
      <c r="AX614" s="12" t="s">
        <v>82</v>
      </c>
      <c r="AY614" s="153" t="s">
        <v>310</v>
      </c>
    </row>
    <row r="615" spans="2:65" s="12" customFormat="1" ht="11.25">
      <c r="B615" s="151"/>
      <c r="D615" s="152" t="s">
        <v>318</v>
      </c>
      <c r="E615" s="153" t="s">
        <v>1</v>
      </c>
      <c r="F615" s="154" t="s">
        <v>1158</v>
      </c>
      <c r="H615" s="155">
        <v>336</v>
      </c>
      <c r="I615" s="156"/>
      <c r="L615" s="151"/>
      <c r="M615" s="157"/>
      <c r="T615" s="158"/>
      <c r="AT615" s="153" t="s">
        <v>318</v>
      </c>
      <c r="AU615" s="153" t="s">
        <v>90</v>
      </c>
      <c r="AV615" s="12" t="s">
        <v>90</v>
      </c>
      <c r="AW615" s="12" t="s">
        <v>38</v>
      </c>
      <c r="AX615" s="12" t="s">
        <v>82</v>
      </c>
      <c r="AY615" s="153" t="s">
        <v>310</v>
      </c>
    </row>
    <row r="616" spans="2:65" s="12" customFormat="1" ht="11.25">
      <c r="B616" s="151"/>
      <c r="D616" s="152" t="s">
        <v>318</v>
      </c>
      <c r="E616" s="153" t="s">
        <v>1</v>
      </c>
      <c r="F616" s="154" t="s">
        <v>1159</v>
      </c>
      <c r="H616" s="155">
        <v>2685.92</v>
      </c>
      <c r="I616" s="156"/>
      <c r="L616" s="151"/>
      <c r="M616" s="157"/>
      <c r="T616" s="158"/>
      <c r="AT616" s="153" t="s">
        <v>318</v>
      </c>
      <c r="AU616" s="153" t="s">
        <v>90</v>
      </c>
      <c r="AV616" s="12" t="s">
        <v>90</v>
      </c>
      <c r="AW616" s="12" t="s">
        <v>38</v>
      </c>
      <c r="AX616" s="12" t="s">
        <v>82</v>
      </c>
      <c r="AY616" s="153" t="s">
        <v>310</v>
      </c>
    </row>
    <row r="617" spans="2:65" s="12" customFormat="1" ht="11.25">
      <c r="B617" s="151"/>
      <c r="D617" s="152" t="s">
        <v>318</v>
      </c>
      <c r="E617" s="153" t="s">
        <v>1</v>
      </c>
      <c r="F617" s="154" t="s">
        <v>1160</v>
      </c>
      <c r="H617" s="155">
        <v>27.88</v>
      </c>
      <c r="I617" s="156"/>
      <c r="L617" s="151"/>
      <c r="M617" s="157"/>
      <c r="T617" s="158"/>
      <c r="AT617" s="153" t="s">
        <v>318</v>
      </c>
      <c r="AU617" s="153" t="s">
        <v>90</v>
      </c>
      <c r="AV617" s="12" t="s">
        <v>90</v>
      </c>
      <c r="AW617" s="12" t="s">
        <v>38</v>
      </c>
      <c r="AX617" s="12" t="s">
        <v>82</v>
      </c>
      <c r="AY617" s="153" t="s">
        <v>310</v>
      </c>
    </row>
    <row r="618" spans="2:65" s="12" customFormat="1" ht="11.25">
      <c r="B618" s="151"/>
      <c r="D618" s="152" t="s">
        <v>318</v>
      </c>
      <c r="E618" s="153" t="s">
        <v>1</v>
      </c>
      <c r="F618" s="154" t="s">
        <v>1161</v>
      </c>
      <c r="H618" s="155">
        <v>1.94</v>
      </c>
      <c r="I618" s="156"/>
      <c r="L618" s="151"/>
      <c r="M618" s="157"/>
      <c r="T618" s="158"/>
      <c r="AT618" s="153" t="s">
        <v>318</v>
      </c>
      <c r="AU618" s="153" t="s">
        <v>90</v>
      </c>
      <c r="AV618" s="12" t="s">
        <v>90</v>
      </c>
      <c r="AW618" s="12" t="s">
        <v>38</v>
      </c>
      <c r="AX618" s="12" t="s">
        <v>82</v>
      </c>
      <c r="AY618" s="153" t="s">
        <v>310</v>
      </c>
    </row>
    <row r="619" spans="2:65" s="13" customFormat="1" ht="11.25">
      <c r="B619" s="159"/>
      <c r="D619" s="152" t="s">
        <v>318</v>
      </c>
      <c r="E619" s="160" t="s">
        <v>1</v>
      </c>
      <c r="F619" s="161" t="s">
        <v>320</v>
      </c>
      <c r="H619" s="162">
        <v>6528.28</v>
      </c>
      <c r="I619" s="163"/>
      <c r="L619" s="159"/>
      <c r="M619" s="164"/>
      <c r="T619" s="165"/>
      <c r="AT619" s="160" t="s">
        <v>318</v>
      </c>
      <c r="AU619" s="160" t="s">
        <v>90</v>
      </c>
      <c r="AV619" s="13" t="s">
        <v>108</v>
      </c>
      <c r="AW619" s="13" t="s">
        <v>38</v>
      </c>
      <c r="AX619" s="13" t="s">
        <v>86</v>
      </c>
      <c r="AY619" s="160" t="s">
        <v>310</v>
      </c>
    </row>
    <row r="620" spans="2:65" s="1" customFormat="1" ht="16.5" customHeight="1">
      <c r="B620" s="33"/>
      <c r="C620" s="138" t="s">
        <v>1162</v>
      </c>
      <c r="D620" s="138" t="s">
        <v>312</v>
      </c>
      <c r="E620" s="139" t="s">
        <v>1163</v>
      </c>
      <c r="F620" s="140" t="s">
        <v>1164</v>
      </c>
      <c r="G620" s="141" t="s">
        <v>315</v>
      </c>
      <c r="H620" s="142">
        <v>48.24</v>
      </c>
      <c r="I620" s="143"/>
      <c r="J620" s="144">
        <f>ROUND(I620*H620,2)</f>
        <v>0</v>
      </c>
      <c r="K620" s="140" t="s">
        <v>316</v>
      </c>
      <c r="L620" s="33"/>
      <c r="M620" s="145" t="s">
        <v>1</v>
      </c>
      <c r="N620" s="146" t="s">
        <v>47</v>
      </c>
      <c r="P620" s="147">
        <f>O620*H620</f>
        <v>0</v>
      </c>
      <c r="Q620" s="147">
        <v>0.02</v>
      </c>
      <c r="R620" s="147">
        <f>Q620*H620</f>
        <v>0.9648000000000001</v>
      </c>
      <c r="S620" s="147">
        <v>0</v>
      </c>
      <c r="T620" s="148">
        <f>S620*H620</f>
        <v>0</v>
      </c>
      <c r="AR620" s="149" t="s">
        <v>108</v>
      </c>
      <c r="AT620" s="149" t="s">
        <v>312</v>
      </c>
      <c r="AU620" s="149" t="s">
        <v>90</v>
      </c>
      <c r="AY620" s="17" t="s">
        <v>310</v>
      </c>
      <c r="BE620" s="150">
        <f>IF(N620="základní",J620,0)</f>
        <v>0</v>
      </c>
      <c r="BF620" s="150">
        <f>IF(N620="snížená",J620,0)</f>
        <v>0</v>
      </c>
      <c r="BG620" s="150">
        <f>IF(N620="zákl. přenesená",J620,0)</f>
        <v>0</v>
      </c>
      <c r="BH620" s="150">
        <f>IF(N620="sníž. přenesená",J620,0)</f>
        <v>0</v>
      </c>
      <c r="BI620" s="150">
        <f>IF(N620="nulová",J620,0)</f>
        <v>0</v>
      </c>
      <c r="BJ620" s="17" t="s">
        <v>86</v>
      </c>
      <c r="BK620" s="150">
        <f>ROUND(I620*H620,2)</f>
        <v>0</v>
      </c>
      <c r="BL620" s="17" t="s">
        <v>108</v>
      </c>
      <c r="BM620" s="149" t="s">
        <v>1165</v>
      </c>
    </row>
    <row r="621" spans="2:65" s="1" customFormat="1" ht="19.5">
      <c r="B621" s="33"/>
      <c r="D621" s="152" t="s">
        <v>375</v>
      </c>
      <c r="F621" s="172" t="s">
        <v>1166</v>
      </c>
      <c r="I621" s="173"/>
      <c r="L621" s="33"/>
      <c r="M621" s="174"/>
      <c r="T621" s="57"/>
      <c r="AT621" s="17" t="s">
        <v>375</v>
      </c>
      <c r="AU621" s="17" t="s">
        <v>90</v>
      </c>
    </row>
    <row r="622" spans="2:65" s="14" customFormat="1" ht="11.25">
      <c r="B622" s="166"/>
      <c r="D622" s="152" t="s">
        <v>318</v>
      </c>
      <c r="E622" s="167" t="s">
        <v>1</v>
      </c>
      <c r="F622" s="168" t="s">
        <v>843</v>
      </c>
      <c r="H622" s="167" t="s">
        <v>1</v>
      </c>
      <c r="I622" s="169"/>
      <c r="L622" s="166"/>
      <c r="M622" s="170"/>
      <c r="T622" s="171"/>
      <c r="AT622" s="167" t="s">
        <v>318</v>
      </c>
      <c r="AU622" s="167" t="s">
        <v>90</v>
      </c>
      <c r="AV622" s="14" t="s">
        <v>86</v>
      </c>
      <c r="AW622" s="14" t="s">
        <v>38</v>
      </c>
      <c r="AX622" s="14" t="s">
        <v>82</v>
      </c>
      <c r="AY622" s="167" t="s">
        <v>310</v>
      </c>
    </row>
    <row r="623" spans="2:65" s="12" customFormat="1" ht="11.25">
      <c r="B623" s="151"/>
      <c r="D623" s="152" t="s">
        <v>318</v>
      </c>
      <c r="E623" s="153" t="s">
        <v>1</v>
      </c>
      <c r="F623" s="154" t="s">
        <v>1167</v>
      </c>
      <c r="H623" s="155">
        <v>48.24</v>
      </c>
      <c r="I623" s="156"/>
      <c r="L623" s="151"/>
      <c r="M623" s="157"/>
      <c r="T623" s="158"/>
      <c r="AT623" s="153" t="s">
        <v>318</v>
      </c>
      <c r="AU623" s="153" t="s">
        <v>90</v>
      </c>
      <c r="AV623" s="12" t="s">
        <v>90</v>
      </c>
      <c r="AW623" s="12" t="s">
        <v>38</v>
      </c>
      <c r="AX623" s="12" t="s">
        <v>82</v>
      </c>
      <c r="AY623" s="153" t="s">
        <v>310</v>
      </c>
    </row>
    <row r="624" spans="2:65" s="13" customFormat="1" ht="11.25">
      <c r="B624" s="159"/>
      <c r="D624" s="152" t="s">
        <v>318</v>
      </c>
      <c r="E624" s="160" t="s">
        <v>1</v>
      </c>
      <c r="F624" s="161" t="s">
        <v>320</v>
      </c>
      <c r="H624" s="162">
        <v>48.24</v>
      </c>
      <c r="I624" s="163"/>
      <c r="L624" s="159"/>
      <c r="M624" s="164"/>
      <c r="T624" s="165"/>
      <c r="AT624" s="160" t="s">
        <v>318</v>
      </c>
      <c r="AU624" s="160" t="s">
        <v>90</v>
      </c>
      <c r="AV624" s="13" t="s">
        <v>108</v>
      </c>
      <c r="AW624" s="13" t="s">
        <v>38</v>
      </c>
      <c r="AX624" s="13" t="s">
        <v>86</v>
      </c>
      <c r="AY624" s="160" t="s">
        <v>310</v>
      </c>
    </row>
    <row r="625" spans="2:65" s="1" customFormat="1" ht="16.5" customHeight="1">
      <c r="B625" s="33"/>
      <c r="C625" s="138" t="s">
        <v>1168</v>
      </c>
      <c r="D625" s="138" t="s">
        <v>312</v>
      </c>
      <c r="E625" s="139" t="s">
        <v>1169</v>
      </c>
      <c r="F625" s="140" t="s">
        <v>1170</v>
      </c>
      <c r="G625" s="141" t="s">
        <v>315</v>
      </c>
      <c r="H625" s="142">
        <v>2145.52</v>
      </c>
      <c r="I625" s="143"/>
      <c r="J625" s="144">
        <f>ROUND(I625*H625,2)</f>
        <v>0</v>
      </c>
      <c r="K625" s="140" t="s">
        <v>316</v>
      </c>
      <c r="L625" s="33"/>
      <c r="M625" s="145" t="s">
        <v>1</v>
      </c>
      <c r="N625" s="146" t="s">
        <v>47</v>
      </c>
      <c r="P625" s="147">
        <f>O625*H625</f>
        <v>0</v>
      </c>
      <c r="Q625" s="147">
        <v>0</v>
      </c>
      <c r="R625" s="147">
        <f>Q625*H625</f>
        <v>0</v>
      </c>
      <c r="S625" s="147">
        <v>0</v>
      </c>
      <c r="T625" s="148">
        <f>S625*H625</f>
        <v>0</v>
      </c>
      <c r="AR625" s="149" t="s">
        <v>108</v>
      </c>
      <c r="AT625" s="149" t="s">
        <v>312</v>
      </c>
      <c r="AU625" s="149" t="s">
        <v>90</v>
      </c>
      <c r="AY625" s="17" t="s">
        <v>310</v>
      </c>
      <c r="BE625" s="150">
        <f>IF(N625="základní",J625,0)</f>
        <v>0</v>
      </c>
      <c r="BF625" s="150">
        <f>IF(N625="snížená",J625,0)</f>
        <v>0</v>
      </c>
      <c r="BG625" s="150">
        <f>IF(N625="zákl. přenesená",J625,0)</f>
        <v>0</v>
      </c>
      <c r="BH625" s="150">
        <f>IF(N625="sníž. přenesená",J625,0)</f>
        <v>0</v>
      </c>
      <c r="BI625" s="150">
        <f>IF(N625="nulová",J625,0)</f>
        <v>0</v>
      </c>
      <c r="BJ625" s="17" t="s">
        <v>86</v>
      </c>
      <c r="BK625" s="150">
        <f>ROUND(I625*H625,2)</f>
        <v>0</v>
      </c>
      <c r="BL625" s="17" t="s">
        <v>108</v>
      </c>
      <c r="BM625" s="149" t="s">
        <v>1171</v>
      </c>
    </row>
    <row r="626" spans="2:65" s="14" customFormat="1" ht="11.25">
      <c r="B626" s="166"/>
      <c r="D626" s="152" t="s">
        <v>318</v>
      </c>
      <c r="E626" s="167" t="s">
        <v>1</v>
      </c>
      <c r="F626" s="168" t="s">
        <v>843</v>
      </c>
      <c r="H626" s="167" t="s">
        <v>1</v>
      </c>
      <c r="I626" s="169"/>
      <c r="L626" s="166"/>
      <c r="M626" s="170"/>
      <c r="T626" s="171"/>
      <c r="AT626" s="167" t="s">
        <v>318</v>
      </c>
      <c r="AU626" s="167" t="s">
        <v>90</v>
      </c>
      <c r="AV626" s="14" t="s">
        <v>86</v>
      </c>
      <c r="AW626" s="14" t="s">
        <v>38</v>
      </c>
      <c r="AX626" s="14" t="s">
        <v>82</v>
      </c>
      <c r="AY626" s="167" t="s">
        <v>310</v>
      </c>
    </row>
    <row r="627" spans="2:65" s="14" customFormat="1" ht="11.25">
      <c r="B627" s="166"/>
      <c r="D627" s="152" t="s">
        <v>318</v>
      </c>
      <c r="E627" s="167" t="s">
        <v>1</v>
      </c>
      <c r="F627" s="168" t="s">
        <v>1172</v>
      </c>
      <c r="H627" s="167" t="s">
        <v>1</v>
      </c>
      <c r="I627" s="169"/>
      <c r="L627" s="166"/>
      <c r="M627" s="170"/>
      <c r="T627" s="171"/>
      <c r="AT627" s="167" t="s">
        <v>318</v>
      </c>
      <c r="AU627" s="167" t="s">
        <v>90</v>
      </c>
      <c r="AV627" s="14" t="s">
        <v>86</v>
      </c>
      <c r="AW627" s="14" t="s">
        <v>38</v>
      </c>
      <c r="AX627" s="14" t="s">
        <v>82</v>
      </c>
      <c r="AY627" s="167" t="s">
        <v>310</v>
      </c>
    </row>
    <row r="628" spans="2:65" s="12" customFormat="1" ht="11.25">
      <c r="B628" s="151"/>
      <c r="D628" s="152" t="s">
        <v>318</v>
      </c>
      <c r="E628" s="153" t="s">
        <v>1</v>
      </c>
      <c r="F628" s="154" t="s">
        <v>1173</v>
      </c>
      <c r="H628" s="155">
        <v>2500.37</v>
      </c>
      <c r="I628" s="156"/>
      <c r="L628" s="151"/>
      <c r="M628" s="157"/>
      <c r="T628" s="158"/>
      <c r="AT628" s="153" t="s">
        <v>318</v>
      </c>
      <c r="AU628" s="153" t="s">
        <v>90</v>
      </c>
      <c r="AV628" s="12" t="s">
        <v>90</v>
      </c>
      <c r="AW628" s="12" t="s">
        <v>38</v>
      </c>
      <c r="AX628" s="12" t="s">
        <v>82</v>
      </c>
      <c r="AY628" s="153" t="s">
        <v>310</v>
      </c>
    </row>
    <row r="629" spans="2:65" s="15" customFormat="1" ht="11.25">
      <c r="B629" s="192"/>
      <c r="D629" s="152" t="s">
        <v>318</v>
      </c>
      <c r="E629" s="193" t="s">
        <v>1</v>
      </c>
      <c r="F629" s="194" t="s">
        <v>664</v>
      </c>
      <c r="H629" s="195">
        <v>2500.37</v>
      </c>
      <c r="I629" s="196"/>
      <c r="L629" s="192"/>
      <c r="M629" s="197"/>
      <c r="T629" s="198"/>
      <c r="AT629" s="193" t="s">
        <v>318</v>
      </c>
      <c r="AU629" s="193" t="s">
        <v>90</v>
      </c>
      <c r="AV629" s="15" t="s">
        <v>98</v>
      </c>
      <c r="AW629" s="15" t="s">
        <v>38</v>
      </c>
      <c r="AX629" s="15" t="s">
        <v>82</v>
      </c>
      <c r="AY629" s="193" t="s">
        <v>310</v>
      </c>
    </row>
    <row r="630" spans="2:65" s="12" customFormat="1" ht="11.25">
      <c r="B630" s="151"/>
      <c r="D630" s="152" t="s">
        <v>318</v>
      </c>
      <c r="E630" s="153" t="s">
        <v>1</v>
      </c>
      <c r="F630" s="154" t="s">
        <v>1174</v>
      </c>
      <c r="H630" s="155">
        <v>-354.85</v>
      </c>
      <c r="I630" s="156"/>
      <c r="L630" s="151"/>
      <c r="M630" s="157"/>
      <c r="T630" s="158"/>
      <c r="AT630" s="153" t="s">
        <v>318</v>
      </c>
      <c r="AU630" s="153" t="s">
        <v>90</v>
      </c>
      <c r="AV630" s="12" t="s">
        <v>90</v>
      </c>
      <c r="AW630" s="12" t="s">
        <v>38</v>
      </c>
      <c r="AX630" s="12" t="s">
        <v>82</v>
      </c>
      <c r="AY630" s="153" t="s">
        <v>310</v>
      </c>
    </row>
    <row r="631" spans="2:65" s="13" customFormat="1" ht="11.25">
      <c r="B631" s="159"/>
      <c r="D631" s="152" t="s">
        <v>318</v>
      </c>
      <c r="E631" s="160" t="s">
        <v>1</v>
      </c>
      <c r="F631" s="161" t="s">
        <v>320</v>
      </c>
      <c r="H631" s="162">
        <v>2145.52</v>
      </c>
      <c r="I631" s="163"/>
      <c r="L631" s="159"/>
      <c r="M631" s="164"/>
      <c r="T631" s="165"/>
      <c r="AT631" s="160" t="s">
        <v>318</v>
      </c>
      <c r="AU631" s="160" t="s">
        <v>90</v>
      </c>
      <c r="AV631" s="13" t="s">
        <v>108</v>
      </c>
      <c r="AW631" s="13" t="s">
        <v>38</v>
      </c>
      <c r="AX631" s="13" t="s">
        <v>86</v>
      </c>
      <c r="AY631" s="160" t="s">
        <v>310</v>
      </c>
    </row>
    <row r="632" spans="2:65" s="11" customFormat="1" ht="22.9" customHeight="1">
      <c r="B632" s="126"/>
      <c r="D632" s="127" t="s">
        <v>81</v>
      </c>
      <c r="E632" s="136" t="s">
        <v>347</v>
      </c>
      <c r="F632" s="136" t="s">
        <v>370</v>
      </c>
      <c r="I632" s="129"/>
      <c r="J632" s="137">
        <f>BK632</f>
        <v>0</v>
      </c>
      <c r="L632" s="126"/>
      <c r="M632" s="131"/>
      <c r="P632" s="132">
        <f>SUM(P633:P647)</f>
        <v>0</v>
      </c>
      <c r="R632" s="132">
        <f>SUM(R633:R647)</f>
        <v>5</v>
      </c>
      <c r="T632" s="133">
        <f>SUM(T633:T647)</f>
        <v>0</v>
      </c>
      <c r="AR632" s="127" t="s">
        <v>86</v>
      </c>
      <c r="AT632" s="134" t="s">
        <v>81</v>
      </c>
      <c r="AU632" s="134" t="s">
        <v>86</v>
      </c>
      <c r="AY632" s="127" t="s">
        <v>310</v>
      </c>
      <c r="BK632" s="135">
        <f>SUM(BK633:BK647)</f>
        <v>0</v>
      </c>
    </row>
    <row r="633" spans="2:65" s="1" customFormat="1" ht="21.75" customHeight="1">
      <c r="B633" s="33"/>
      <c r="C633" s="138" t="s">
        <v>1175</v>
      </c>
      <c r="D633" s="138" t="s">
        <v>312</v>
      </c>
      <c r="E633" s="139" t="s">
        <v>1176</v>
      </c>
      <c r="F633" s="140" t="s">
        <v>1177</v>
      </c>
      <c r="G633" s="141" t="s">
        <v>460</v>
      </c>
      <c r="H633" s="142">
        <v>4</v>
      </c>
      <c r="I633" s="143"/>
      <c r="J633" s="144">
        <f>ROUND(I633*H633,2)</f>
        <v>0</v>
      </c>
      <c r="K633" s="140" t="s">
        <v>430</v>
      </c>
      <c r="L633" s="33"/>
      <c r="M633" s="145" t="s">
        <v>1</v>
      </c>
      <c r="N633" s="146" t="s">
        <v>47</v>
      </c>
      <c r="P633" s="147">
        <f>O633*H633</f>
        <v>0</v>
      </c>
      <c r="Q633" s="147">
        <v>0.5</v>
      </c>
      <c r="R633" s="147">
        <f>Q633*H633</f>
        <v>2</v>
      </c>
      <c r="S633" s="147">
        <v>0</v>
      </c>
      <c r="T633" s="148">
        <f>S633*H633</f>
        <v>0</v>
      </c>
      <c r="AR633" s="149" t="s">
        <v>108</v>
      </c>
      <c r="AT633" s="149" t="s">
        <v>312</v>
      </c>
      <c r="AU633" s="149" t="s">
        <v>90</v>
      </c>
      <c r="AY633" s="17" t="s">
        <v>310</v>
      </c>
      <c r="BE633" s="150">
        <f>IF(N633="základní",J633,0)</f>
        <v>0</v>
      </c>
      <c r="BF633" s="150">
        <f>IF(N633="snížená",J633,0)</f>
        <v>0</v>
      </c>
      <c r="BG633" s="150">
        <f>IF(N633="zákl. přenesená",J633,0)</f>
        <v>0</v>
      </c>
      <c r="BH633" s="150">
        <f>IF(N633="sníž. přenesená",J633,0)</f>
        <v>0</v>
      </c>
      <c r="BI633" s="150">
        <f>IF(N633="nulová",J633,0)</f>
        <v>0</v>
      </c>
      <c r="BJ633" s="17" t="s">
        <v>86</v>
      </c>
      <c r="BK633" s="150">
        <f>ROUND(I633*H633,2)</f>
        <v>0</v>
      </c>
      <c r="BL633" s="17" t="s">
        <v>108</v>
      </c>
      <c r="BM633" s="149" t="s">
        <v>1178</v>
      </c>
    </row>
    <row r="634" spans="2:65" s="1" customFormat="1" ht="87.75">
      <c r="B634" s="33"/>
      <c r="D634" s="152" t="s">
        <v>375</v>
      </c>
      <c r="F634" s="172" t="s">
        <v>1179</v>
      </c>
      <c r="I634" s="173"/>
      <c r="L634" s="33"/>
      <c r="M634" s="174"/>
      <c r="T634" s="57"/>
      <c r="AT634" s="17" t="s">
        <v>375</v>
      </c>
      <c r="AU634" s="17" t="s">
        <v>90</v>
      </c>
    </row>
    <row r="635" spans="2:65" s="14" customFormat="1" ht="11.25">
      <c r="B635" s="166"/>
      <c r="D635" s="152" t="s">
        <v>318</v>
      </c>
      <c r="E635" s="167" t="s">
        <v>1</v>
      </c>
      <c r="F635" s="168" t="s">
        <v>660</v>
      </c>
      <c r="H635" s="167" t="s">
        <v>1</v>
      </c>
      <c r="I635" s="169"/>
      <c r="L635" s="166"/>
      <c r="M635" s="170"/>
      <c r="T635" s="171"/>
      <c r="AT635" s="167" t="s">
        <v>318</v>
      </c>
      <c r="AU635" s="167" t="s">
        <v>90</v>
      </c>
      <c r="AV635" s="14" t="s">
        <v>86</v>
      </c>
      <c r="AW635" s="14" t="s">
        <v>38</v>
      </c>
      <c r="AX635" s="14" t="s">
        <v>82</v>
      </c>
      <c r="AY635" s="167" t="s">
        <v>310</v>
      </c>
    </row>
    <row r="636" spans="2:65" s="12" customFormat="1" ht="11.25">
      <c r="B636" s="151"/>
      <c r="D636" s="152" t="s">
        <v>318</v>
      </c>
      <c r="E636" s="153" t="s">
        <v>1</v>
      </c>
      <c r="F636" s="154" t="s">
        <v>1180</v>
      </c>
      <c r="H636" s="155">
        <v>4</v>
      </c>
      <c r="I636" s="156"/>
      <c r="L636" s="151"/>
      <c r="M636" s="157"/>
      <c r="T636" s="158"/>
      <c r="AT636" s="153" t="s">
        <v>318</v>
      </c>
      <c r="AU636" s="153" t="s">
        <v>90</v>
      </c>
      <c r="AV636" s="12" t="s">
        <v>90</v>
      </c>
      <c r="AW636" s="12" t="s">
        <v>38</v>
      </c>
      <c r="AX636" s="12" t="s">
        <v>82</v>
      </c>
      <c r="AY636" s="153" t="s">
        <v>310</v>
      </c>
    </row>
    <row r="637" spans="2:65" s="13" customFormat="1" ht="11.25">
      <c r="B637" s="159"/>
      <c r="D637" s="152" t="s">
        <v>318</v>
      </c>
      <c r="E637" s="160" t="s">
        <v>1</v>
      </c>
      <c r="F637" s="161" t="s">
        <v>320</v>
      </c>
      <c r="H637" s="162">
        <v>4</v>
      </c>
      <c r="I637" s="163"/>
      <c r="L637" s="159"/>
      <c r="M637" s="164"/>
      <c r="T637" s="165"/>
      <c r="AT637" s="160" t="s">
        <v>318</v>
      </c>
      <c r="AU637" s="160" t="s">
        <v>90</v>
      </c>
      <c r="AV637" s="13" t="s">
        <v>108</v>
      </c>
      <c r="AW637" s="13" t="s">
        <v>38</v>
      </c>
      <c r="AX637" s="13" t="s">
        <v>86</v>
      </c>
      <c r="AY637" s="160" t="s">
        <v>310</v>
      </c>
    </row>
    <row r="638" spans="2:65" s="1" customFormat="1" ht="21.75" customHeight="1">
      <c r="B638" s="33"/>
      <c r="C638" s="138" t="s">
        <v>1181</v>
      </c>
      <c r="D638" s="138" t="s">
        <v>312</v>
      </c>
      <c r="E638" s="139" t="s">
        <v>1182</v>
      </c>
      <c r="F638" s="140" t="s">
        <v>1183</v>
      </c>
      <c r="G638" s="141" t="s">
        <v>460</v>
      </c>
      <c r="H638" s="142">
        <v>3</v>
      </c>
      <c r="I638" s="143"/>
      <c r="J638" s="144">
        <f>ROUND(I638*H638,2)</f>
        <v>0</v>
      </c>
      <c r="K638" s="140" t="s">
        <v>430</v>
      </c>
      <c r="L638" s="33"/>
      <c r="M638" s="145" t="s">
        <v>1</v>
      </c>
      <c r="N638" s="146" t="s">
        <v>47</v>
      </c>
      <c r="P638" s="147">
        <f>O638*H638</f>
        <v>0</v>
      </c>
      <c r="Q638" s="147">
        <v>0.5</v>
      </c>
      <c r="R638" s="147">
        <f>Q638*H638</f>
        <v>1.5</v>
      </c>
      <c r="S638" s="147">
        <v>0</v>
      </c>
      <c r="T638" s="148">
        <f>S638*H638</f>
        <v>0</v>
      </c>
      <c r="AR638" s="149" t="s">
        <v>108</v>
      </c>
      <c r="AT638" s="149" t="s">
        <v>312</v>
      </c>
      <c r="AU638" s="149" t="s">
        <v>90</v>
      </c>
      <c r="AY638" s="17" t="s">
        <v>310</v>
      </c>
      <c r="BE638" s="150">
        <f>IF(N638="základní",J638,0)</f>
        <v>0</v>
      </c>
      <c r="BF638" s="150">
        <f>IF(N638="snížená",J638,0)</f>
        <v>0</v>
      </c>
      <c r="BG638" s="150">
        <f>IF(N638="zákl. přenesená",J638,0)</f>
        <v>0</v>
      </c>
      <c r="BH638" s="150">
        <f>IF(N638="sníž. přenesená",J638,0)</f>
        <v>0</v>
      </c>
      <c r="BI638" s="150">
        <f>IF(N638="nulová",J638,0)</f>
        <v>0</v>
      </c>
      <c r="BJ638" s="17" t="s">
        <v>86</v>
      </c>
      <c r="BK638" s="150">
        <f>ROUND(I638*H638,2)</f>
        <v>0</v>
      </c>
      <c r="BL638" s="17" t="s">
        <v>108</v>
      </c>
      <c r="BM638" s="149" t="s">
        <v>1184</v>
      </c>
    </row>
    <row r="639" spans="2:65" s="1" customFormat="1" ht="87.75">
      <c r="B639" s="33"/>
      <c r="D639" s="152" t="s">
        <v>375</v>
      </c>
      <c r="F639" s="172" t="s">
        <v>1179</v>
      </c>
      <c r="I639" s="173"/>
      <c r="L639" s="33"/>
      <c r="M639" s="174"/>
      <c r="T639" s="57"/>
      <c r="AT639" s="17" t="s">
        <v>375</v>
      </c>
      <c r="AU639" s="17" t="s">
        <v>90</v>
      </c>
    </row>
    <row r="640" spans="2:65" s="14" customFormat="1" ht="11.25">
      <c r="B640" s="166"/>
      <c r="D640" s="152" t="s">
        <v>318</v>
      </c>
      <c r="E640" s="167" t="s">
        <v>1</v>
      </c>
      <c r="F640" s="168" t="s">
        <v>660</v>
      </c>
      <c r="H640" s="167" t="s">
        <v>1</v>
      </c>
      <c r="I640" s="169"/>
      <c r="L640" s="166"/>
      <c r="M640" s="170"/>
      <c r="T640" s="171"/>
      <c r="AT640" s="167" t="s">
        <v>318</v>
      </c>
      <c r="AU640" s="167" t="s">
        <v>90</v>
      </c>
      <c r="AV640" s="14" t="s">
        <v>86</v>
      </c>
      <c r="AW640" s="14" t="s">
        <v>38</v>
      </c>
      <c r="AX640" s="14" t="s">
        <v>82</v>
      </c>
      <c r="AY640" s="167" t="s">
        <v>310</v>
      </c>
    </row>
    <row r="641" spans="2:65" s="12" customFormat="1" ht="11.25">
      <c r="B641" s="151"/>
      <c r="D641" s="152" t="s">
        <v>318</v>
      </c>
      <c r="E641" s="153" t="s">
        <v>1</v>
      </c>
      <c r="F641" s="154" t="s">
        <v>1185</v>
      </c>
      <c r="H641" s="155">
        <v>3</v>
      </c>
      <c r="I641" s="156"/>
      <c r="L641" s="151"/>
      <c r="M641" s="157"/>
      <c r="T641" s="158"/>
      <c r="AT641" s="153" t="s">
        <v>318</v>
      </c>
      <c r="AU641" s="153" t="s">
        <v>90</v>
      </c>
      <c r="AV641" s="12" t="s">
        <v>90</v>
      </c>
      <c r="AW641" s="12" t="s">
        <v>38</v>
      </c>
      <c r="AX641" s="12" t="s">
        <v>82</v>
      </c>
      <c r="AY641" s="153" t="s">
        <v>310</v>
      </c>
    </row>
    <row r="642" spans="2:65" s="13" customFormat="1" ht="11.25">
      <c r="B642" s="159"/>
      <c r="D642" s="152" t="s">
        <v>318</v>
      </c>
      <c r="E642" s="160" t="s">
        <v>1</v>
      </c>
      <c r="F642" s="161" t="s">
        <v>320</v>
      </c>
      <c r="H642" s="162">
        <v>3</v>
      </c>
      <c r="I642" s="163"/>
      <c r="L642" s="159"/>
      <c r="M642" s="164"/>
      <c r="T642" s="165"/>
      <c r="AT642" s="160" t="s">
        <v>318</v>
      </c>
      <c r="AU642" s="160" t="s">
        <v>90</v>
      </c>
      <c r="AV642" s="13" t="s">
        <v>108</v>
      </c>
      <c r="AW642" s="13" t="s">
        <v>38</v>
      </c>
      <c r="AX642" s="13" t="s">
        <v>86</v>
      </c>
      <c r="AY642" s="160" t="s">
        <v>310</v>
      </c>
    </row>
    <row r="643" spans="2:65" s="1" customFormat="1" ht="21.75" customHeight="1">
      <c r="B643" s="33"/>
      <c r="C643" s="138" t="s">
        <v>1186</v>
      </c>
      <c r="D643" s="138" t="s">
        <v>312</v>
      </c>
      <c r="E643" s="139" t="s">
        <v>1187</v>
      </c>
      <c r="F643" s="140" t="s">
        <v>1188</v>
      </c>
      <c r="G643" s="141" t="s">
        <v>460</v>
      </c>
      <c r="H643" s="142">
        <v>3</v>
      </c>
      <c r="I643" s="143"/>
      <c r="J643" s="144">
        <f>ROUND(I643*H643,2)</f>
        <v>0</v>
      </c>
      <c r="K643" s="140" t="s">
        <v>430</v>
      </c>
      <c r="L643" s="33"/>
      <c r="M643" s="145" t="s">
        <v>1</v>
      </c>
      <c r="N643" s="146" t="s">
        <v>47</v>
      </c>
      <c r="P643" s="147">
        <f>O643*H643</f>
        <v>0</v>
      </c>
      <c r="Q643" s="147">
        <v>0.5</v>
      </c>
      <c r="R643" s="147">
        <f>Q643*H643</f>
        <v>1.5</v>
      </c>
      <c r="S643" s="147">
        <v>0</v>
      </c>
      <c r="T643" s="148">
        <f>S643*H643</f>
        <v>0</v>
      </c>
      <c r="AR643" s="149" t="s">
        <v>108</v>
      </c>
      <c r="AT643" s="149" t="s">
        <v>312</v>
      </c>
      <c r="AU643" s="149" t="s">
        <v>90</v>
      </c>
      <c r="AY643" s="17" t="s">
        <v>310</v>
      </c>
      <c r="BE643" s="150">
        <f>IF(N643="základní",J643,0)</f>
        <v>0</v>
      </c>
      <c r="BF643" s="150">
        <f>IF(N643="snížená",J643,0)</f>
        <v>0</v>
      </c>
      <c r="BG643" s="150">
        <f>IF(N643="zákl. přenesená",J643,0)</f>
        <v>0</v>
      </c>
      <c r="BH643" s="150">
        <f>IF(N643="sníž. přenesená",J643,0)</f>
        <v>0</v>
      </c>
      <c r="BI643" s="150">
        <f>IF(N643="nulová",J643,0)</f>
        <v>0</v>
      </c>
      <c r="BJ643" s="17" t="s">
        <v>86</v>
      </c>
      <c r="BK643" s="150">
        <f>ROUND(I643*H643,2)</f>
        <v>0</v>
      </c>
      <c r="BL643" s="17" t="s">
        <v>108</v>
      </c>
      <c r="BM643" s="149" t="s">
        <v>1189</v>
      </c>
    </row>
    <row r="644" spans="2:65" s="1" customFormat="1" ht="87.75">
      <c r="B644" s="33"/>
      <c r="D644" s="152" t="s">
        <v>375</v>
      </c>
      <c r="F644" s="172" t="s">
        <v>1179</v>
      </c>
      <c r="I644" s="173"/>
      <c r="L644" s="33"/>
      <c r="M644" s="174"/>
      <c r="T644" s="57"/>
      <c r="AT644" s="17" t="s">
        <v>375</v>
      </c>
      <c r="AU644" s="17" t="s">
        <v>90</v>
      </c>
    </row>
    <row r="645" spans="2:65" s="14" customFormat="1" ht="11.25">
      <c r="B645" s="166"/>
      <c r="D645" s="152" t="s">
        <v>318</v>
      </c>
      <c r="E645" s="167" t="s">
        <v>1</v>
      </c>
      <c r="F645" s="168" t="s">
        <v>660</v>
      </c>
      <c r="H645" s="167" t="s">
        <v>1</v>
      </c>
      <c r="I645" s="169"/>
      <c r="L645" s="166"/>
      <c r="M645" s="170"/>
      <c r="T645" s="171"/>
      <c r="AT645" s="167" t="s">
        <v>318</v>
      </c>
      <c r="AU645" s="167" t="s">
        <v>90</v>
      </c>
      <c r="AV645" s="14" t="s">
        <v>86</v>
      </c>
      <c r="AW645" s="14" t="s">
        <v>38</v>
      </c>
      <c r="AX645" s="14" t="s">
        <v>82</v>
      </c>
      <c r="AY645" s="167" t="s">
        <v>310</v>
      </c>
    </row>
    <row r="646" spans="2:65" s="12" customFormat="1" ht="11.25">
      <c r="B646" s="151"/>
      <c r="D646" s="152" t="s">
        <v>318</v>
      </c>
      <c r="E646" s="153" t="s">
        <v>1</v>
      </c>
      <c r="F646" s="154" t="s">
        <v>1185</v>
      </c>
      <c r="H646" s="155">
        <v>3</v>
      </c>
      <c r="I646" s="156"/>
      <c r="L646" s="151"/>
      <c r="M646" s="157"/>
      <c r="T646" s="158"/>
      <c r="AT646" s="153" t="s">
        <v>318</v>
      </c>
      <c r="AU646" s="153" t="s">
        <v>90</v>
      </c>
      <c r="AV646" s="12" t="s">
        <v>90</v>
      </c>
      <c r="AW646" s="12" t="s">
        <v>38</v>
      </c>
      <c r="AX646" s="12" t="s">
        <v>82</v>
      </c>
      <c r="AY646" s="153" t="s">
        <v>310</v>
      </c>
    </row>
    <row r="647" spans="2:65" s="13" customFormat="1" ht="11.25">
      <c r="B647" s="159"/>
      <c r="D647" s="152" t="s">
        <v>318</v>
      </c>
      <c r="E647" s="160" t="s">
        <v>1</v>
      </c>
      <c r="F647" s="161" t="s">
        <v>320</v>
      </c>
      <c r="H647" s="162">
        <v>3</v>
      </c>
      <c r="I647" s="163"/>
      <c r="L647" s="159"/>
      <c r="M647" s="164"/>
      <c r="T647" s="165"/>
      <c r="AT647" s="160" t="s">
        <v>318</v>
      </c>
      <c r="AU647" s="160" t="s">
        <v>90</v>
      </c>
      <c r="AV647" s="13" t="s">
        <v>108</v>
      </c>
      <c r="AW647" s="13" t="s">
        <v>38</v>
      </c>
      <c r="AX647" s="13" t="s">
        <v>86</v>
      </c>
      <c r="AY647" s="160" t="s">
        <v>310</v>
      </c>
    </row>
    <row r="648" spans="2:65" s="11" customFormat="1" ht="22.9" customHeight="1">
      <c r="B648" s="126"/>
      <c r="D648" s="127" t="s">
        <v>81</v>
      </c>
      <c r="E648" s="136" t="s">
        <v>354</v>
      </c>
      <c r="F648" s="136" t="s">
        <v>378</v>
      </c>
      <c r="I648" s="129"/>
      <c r="J648" s="137">
        <f>BK648</f>
        <v>0</v>
      </c>
      <c r="L648" s="126"/>
      <c r="M648" s="131"/>
      <c r="P648" s="132">
        <f>SUM(P649:P782)</f>
        <v>0</v>
      </c>
      <c r="R648" s="132">
        <f>SUM(R649:R782)</f>
        <v>5.23786387</v>
      </c>
      <c r="T648" s="133">
        <f>SUM(T649:T782)</f>
        <v>154.89499899999998</v>
      </c>
      <c r="AR648" s="127" t="s">
        <v>86</v>
      </c>
      <c r="AT648" s="134" t="s">
        <v>81</v>
      </c>
      <c r="AU648" s="134" t="s">
        <v>86</v>
      </c>
      <c r="AY648" s="127" t="s">
        <v>310</v>
      </c>
      <c r="BK648" s="135">
        <f>SUM(BK649:BK782)</f>
        <v>0</v>
      </c>
    </row>
    <row r="649" spans="2:65" s="1" customFormat="1" ht="16.5" customHeight="1">
      <c r="B649" s="33"/>
      <c r="C649" s="138" t="s">
        <v>1190</v>
      </c>
      <c r="D649" s="138" t="s">
        <v>312</v>
      </c>
      <c r="E649" s="139" t="s">
        <v>1191</v>
      </c>
      <c r="F649" s="140" t="s">
        <v>1192</v>
      </c>
      <c r="G649" s="141" t="s">
        <v>315</v>
      </c>
      <c r="H649" s="142">
        <v>1971.5119999999999</v>
      </c>
      <c r="I649" s="143"/>
      <c r="J649" s="144">
        <f>ROUND(I649*H649,2)</f>
        <v>0</v>
      </c>
      <c r="K649" s="140" t="s">
        <v>316</v>
      </c>
      <c r="L649" s="33"/>
      <c r="M649" s="145" t="s">
        <v>1</v>
      </c>
      <c r="N649" s="146" t="s">
        <v>47</v>
      </c>
      <c r="P649" s="147">
        <f>O649*H649</f>
        <v>0</v>
      </c>
      <c r="Q649" s="147">
        <v>6.8999999999999997E-4</v>
      </c>
      <c r="R649" s="147">
        <f>Q649*H649</f>
        <v>1.3603432799999999</v>
      </c>
      <c r="S649" s="147">
        <v>0</v>
      </c>
      <c r="T649" s="148">
        <f>S649*H649</f>
        <v>0</v>
      </c>
      <c r="AR649" s="149" t="s">
        <v>108</v>
      </c>
      <c r="AT649" s="149" t="s">
        <v>312</v>
      </c>
      <c r="AU649" s="149" t="s">
        <v>90</v>
      </c>
      <c r="AY649" s="17" t="s">
        <v>310</v>
      </c>
      <c r="BE649" s="150">
        <f>IF(N649="základní",J649,0)</f>
        <v>0</v>
      </c>
      <c r="BF649" s="150">
        <f>IF(N649="snížená",J649,0)</f>
        <v>0</v>
      </c>
      <c r="BG649" s="150">
        <f>IF(N649="zákl. přenesená",J649,0)</f>
        <v>0</v>
      </c>
      <c r="BH649" s="150">
        <f>IF(N649="sníž. přenesená",J649,0)</f>
        <v>0</v>
      </c>
      <c r="BI649" s="150">
        <f>IF(N649="nulová",J649,0)</f>
        <v>0</v>
      </c>
      <c r="BJ649" s="17" t="s">
        <v>86</v>
      </c>
      <c r="BK649" s="150">
        <f>ROUND(I649*H649,2)</f>
        <v>0</v>
      </c>
      <c r="BL649" s="17" t="s">
        <v>108</v>
      </c>
      <c r="BM649" s="149" t="s">
        <v>1193</v>
      </c>
    </row>
    <row r="650" spans="2:65" s="14" customFormat="1" ht="11.25">
      <c r="B650" s="166"/>
      <c r="D650" s="152" t="s">
        <v>318</v>
      </c>
      <c r="E650" s="167" t="s">
        <v>1</v>
      </c>
      <c r="F650" s="168" t="s">
        <v>660</v>
      </c>
      <c r="H650" s="167" t="s">
        <v>1</v>
      </c>
      <c r="I650" s="169"/>
      <c r="L650" s="166"/>
      <c r="M650" s="170"/>
      <c r="T650" s="171"/>
      <c r="AT650" s="167" t="s">
        <v>318</v>
      </c>
      <c r="AU650" s="167" t="s">
        <v>90</v>
      </c>
      <c r="AV650" s="14" t="s">
        <v>86</v>
      </c>
      <c r="AW650" s="14" t="s">
        <v>38</v>
      </c>
      <c r="AX650" s="14" t="s">
        <v>82</v>
      </c>
      <c r="AY650" s="167" t="s">
        <v>310</v>
      </c>
    </row>
    <row r="651" spans="2:65" s="12" customFormat="1" ht="11.25">
      <c r="B651" s="151"/>
      <c r="D651" s="152" t="s">
        <v>318</v>
      </c>
      <c r="E651" s="153" t="s">
        <v>1</v>
      </c>
      <c r="F651" s="154" t="s">
        <v>1194</v>
      </c>
      <c r="H651" s="155">
        <v>1041.819</v>
      </c>
      <c r="I651" s="156"/>
      <c r="L651" s="151"/>
      <c r="M651" s="157"/>
      <c r="T651" s="158"/>
      <c r="AT651" s="153" t="s">
        <v>318</v>
      </c>
      <c r="AU651" s="153" t="s">
        <v>90</v>
      </c>
      <c r="AV651" s="12" t="s">
        <v>90</v>
      </c>
      <c r="AW651" s="12" t="s">
        <v>38</v>
      </c>
      <c r="AX651" s="12" t="s">
        <v>82</v>
      </c>
      <c r="AY651" s="153" t="s">
        <v>310</v>
      </c>
    </row>
    <row r="652" spans="2:65" s="12" customFormat="1" ht="11.25">
      <c r="B652" s="151"/>
      <c r="D652" s="152" t="s">
        <v>318</v>
      </c>
      <c r="E652" s="153" t="s">
        <v>1</v>
      </c>
      <c r="F652" s="154" t="s">
        <v>1195</v>
      </c>
      <c r="H652" s="155">
        <v>929.69299999999998</v>
      </c>
      <c r="I652" s="156"/>
      <c r="L652" s="151"/>
      <c r="M652" s="157"/>
      <c r="T652" s="158"/>
      <c r="AT652" s="153" t="s">
        <v>318</v>
      </c>
      <c r="AU652" s="153" t="s">
        <v>90</v>
      </c>
      <c r="AV652" s="12" t="s">
        <v>90</v>
      </c>
      <c r="AW652" s="12" t="s">
        <v>38</v>
      </c>
      <c r="AX652" s="12" t="s">
        <v>82</v>
      </c>
      <c r="AY652" s="153" t="s">
        <v>310</v>
      </c>
    </row>
    <row r="653" spans="2:65" s="13" customFormat="1" ht="11.25">
      <c r="B653" s="159"/>
      <c r="D653" s="152" t="s">
        <v>318</v>
      </c>
      <c r="E653" s="160" t="s">
        <v>1</v>
      </c>
      <c r="F653" s="161" t="s">
        <v>320</v>
      </c>
      <c r="H653" s="162">
        <v>1971.5119999999999</v>
      </c>
      <c r="I653" s="163"/>
      <c r="L653" s="159"/>
      <c r="M653" s="164"/>
      <c r="T653" s="165"/>
      <c r="AT653" s="160" t="s">
        <v>318</v>
      </c>
      <c r="AU653" s="160" t="s">
        <v>90</v>
      </c>
      <c r="AV653" s="13" t="s">
        <v>108</v>
      </c>
      <c r="AW653" s="13" t="s">
        <v>38</v>
      </c>
      <c r="AX653" s="13" t="s">
        <v>86</v>
      </c>
      <c r="AY653" s="160" t="s">
        <v>310</v>
      </c>
    </row>
    <row r="654" spans="2:65" s="1" customFormat="1" ht="21.75" customHeight="1">
      <c r="B654" s="33"/>
      <c r="C654" s="138" t="s">
        <v>1196</v>
      </c>
      <c r="D654" s="138" t="s">
        <v>312</v>
      </c>
      <c r="E654" s="139" t="s">
        <v>1197</v>
      </c>
      <c r="F654" s="140" t="s">
        <v>1198</v>
      </c>
      <c r="G654" s="141" t="s">
        <v>315</v>
      </c>
      <c r="H654" s="142">
        <v>124</v>
      </c>
      <c r="I654" s="143"/>
      <c r="J654" s="144">
        <f>ROUND(I654*H654,2)</f>
        <v>0</v>
      </c>
      <c r="K654" s="140" t="s">
        <v>316</v>
      </c>
      <c r="L654" s="33"/>
      <c r="M654" s="145" t="s">
        <v>1</v>
      </c>
      <c r="N654" s="146" t="s">
        <v>47</v>
      </c>
      <c r="P654" s="147">
        <f>O654*H654</f>
        <v>0</v>
      </c>
      <c r="Q654" s="147">
        <v>0</v>
      </c>
      <c r="R654" s="147">
        <f>Q654*H654</f>
        <v>0</v>
      </c>
      <c r="S654" s="147">
        <v>0</v>
      </c>
      <c r="T654" s="148">
        <f>S654*H654</f>
        <v>0</v>
      </c>
      <c r="AR654" s="149" t="s">
        <v>108</v>
      </c>
      <c r="AT654" s="149" t="s">
        <v>312</v>
      </c>
      <c r="AU654" s="149" t="s">
        <v>90</v>
      </c>
      <c r="AY654" s="17" t="s">
        <v>310</v>
      </c>
      <c r="BE654" s="150">
        <f>IF(N654="základní",J654,0)</f>
        <v>0</v>
      </c>
      <c r="BF654" s="150">
        <f>IF(N654="snížená",J654,0)</f>
        <v>0</v>
      </c>
      <c r="BG654" s="150">
        <f>IF(N654="zákl. přenesená",J654,0)</f>
        <v>0</v>
      </c>
      <c r="BH654" s="150">
        <f>IF(N654="sníž. přenesená",J654,0)</f>
        <v>0</v>
      </c>
      <c r="BI654" s="150">
        <f>IF(N654="nulová",J654,0)</f>
        <v>0</v>
      </c>
      <c r="BJ654" s="17" t="s">
        <v>86</v>
      </c>
      <c r="BK654" s="150">
        <f>ROUND(I654*H654,2)</f>
        <v>0</v>
      </c>
      <c r="BL654" s="17" t="s">
        <v>108</v>
      </c>
      <c r="BM654" s="149" t="s">
        <v>1199</v>
      </c>
    </row>
    <row r="655" spans="2:65" s="12" customFormat="1" ht="11.25">
      <c r="B655" s="151"/>
      <c r="D655" s="152" t="s">
        <v>318</v>
      </c>
      <c r="E655" s="153" t="s">
        <v>1</v>
      </c>
      <c r="F655" s="154" t="s">
        <v>1200</v>
      </c>
      <c r="H655" s="155">
        <v>124</v>
      </c>
      <c r="I655" s="156"/>
      <c r="L655" s="151"/>
      <c r="M655" s="157"/>
      <c r="T655" s="158"/>
      <c r="AT655" s="153" t="s">
        <v>318</v>
      </c>
      <c r="AU655" s="153" t="s">
        <v>90</v>
      </c>
      <c r="AV655" s="12" t="s">
        <v>90</v>
      </c>
      <c r="AW655" s="12" t="s">
        <v>38</v>
      </c>
      <c r="AX655" s="12" t="s">
        <v>82</v>
      </c>
      <c r="AY655" s="153" t="s">
        <v>310</v>
      </c>
    </row>
    <row r="656" spans="2:65" s="13" customFormat="1" ht="11.25">
      <c r="B656" s="159"/>
      <c r="D656" s="152" t="s">
        <v>318</v>
      </c>
      <c r="E656" s="160" t="s">
        <v>1</v>
      </c>
      <c r="F656" s="161" t="s">
        <v>320</v>
      </c>
      <c r="H656" s="162">
        <v>124</v>
      </c>
      <c r="I656" s="163"/>
      <c r="L656" s="159"/>
      <c r="M656" s="164"/>
      <c r="T656" s="165"/>
      <c r="AT656" s="160" t="s">
        <v>318</v>
      </c>
      <c r="AU656" s="160" t="s">
        <v>90</v>
      </c>
      <c r="AV656" s="13" t="s">
        <v>108</v>
      </c>
      <c r="AW656" s="13" t="s">
        <v>38</v>
      </c>
      <c r="AX656" s="13" t="s">
        <v>86</v>
      </c>
      <c r="AY656" s="160" t="s">
        <v>310</v>
      </c>
    </row>
    <row r="657" spans="2:65" s="1" customFormat="1" ht="21.75" customHeight="1">
      <c r="B657" s="33"/>
      <c r="C657" s="138" t="s">
        <v>1201</v>
      </c>
      <c r="D657" s="138" t="s">
        <v>312</v>
      </c>
      <c r="E657" s="139" t="s">
        <v>1202</v>
      </c>
      <c r="F657" s="140" t="s">
        <v>1203</v>
      </c>
      <c r="G657" s="141" t="s">
        <v>315</v>
      </c>
      <c r="H657" s="142">
        <v>3720</v>
      </c>
      <c r="I657" s="143"/>
      <c r="J657" s="144">
        <f>ROUND(I657*H657,2)</f>
        <v>0</v>
      </c>
      <c r="K657" s="140" t="s">
        <v>316</v>
      </c>
      <c r="L657" s="33"/>
      <c r="M657" s="145" t="s">
        <v>1</v>
      </c>
      <c r="N657" s="146" t="s">
        <v>47</v>
      </c>
      <c r="P657" s="147">
        <f>O657*H657</f>
        <v>0</v>
      </c>
      <c r="Q657" s="147">
        <v>0</v>
      </c>
      <c r="R657" s="147">
        <f>Q657*H657</f>
        <v>0</v>
      </c>
      <c r="S657" s="147">
        <v>0</v>
      </c>
      <c r="T657" s="148">
        <f>S657*H657</f>
        <v>0</v>
      </c>
      <c r="AR657" s="149" t="s">
        <v>108</v>
      </c>
      <c r="AT657" s="149" t="s">
        <v>312</v>
      </c>
      <c r="AU657" s="149" t="s">
        <v>90</v>
      </c>
      <c r="AY657" s="17" t="s">
        <v>310</v>
      </c>
      <c r="BE657" s="150">
        <f>IF(N657="základní",J657,0)</f>
        <v>0</v>
      </c>
      <c r="BF657" s="150">
        <f>IF(N657="snížená",J657,0)</f>
        <v>0</v>
      </c>
      <c r="BG657" s="150">
        <f>IF(N657="zákl. přenesená",J657,0)</f>
        <v>0</v>
      </c>
      <c r="BH657" s="150">
        <f>IF(N657="sníž. přenesená",J657,0)</f>
        <v>0</v>
      </c>
      <c r="BI657" s="150">
        <f>IF(N657="nulová",J657,0)</f>
        <v>0</v>
      </c>
      <c r="BJ657" s="17" t="s">
        <v>86</v>
      </c>
      <c r="BK657" s="150">
        <f>ROUND(I657*H657,2)</f>
        <v>0</v>
      </c>
      <c r="BL657" s="17" t="s">
        <v>108</v>
      </c>
      <c r="BM657" s="149" t="s">
        <v>1204</v>
      </c>
    </row>
    <row r="658" spans="2:65" s="12" customFormat="1" ht="11.25">
      <c r="B658" s="151"/>
      <c r="D658" s="152" t="s">
        <v>318</v>
      </c>
      <c r="F658" s="154" t="s">
        <v>1205</v>
      </c>
      <c r="H658" s="155">
        <v>3720</v>
      </c>
      <c r="I658" s="156"/>
      <c r="L658" s="151"/>
      <c r="M658" s="157"/>
      <c r="T658" s="158"/>
      <c r="AT658" s="153" t="s">
        <v>318</v>
      </c>
      <c r="AU658" s="153" t="s">
        <v>90</v>
      </c>
      <c r="AV658" s="12" t="s">
        <v>90</v>
      </c>
      <c r="AW658" s="12" t="s">
        <v>4</v>
      </c>
      <c r="AX658" s="12" t="s">
        <v>86</v>
      </c>
      <c r="AY658" s="153" t="s">
        <v>310</v>
      </c>
    </row>
    <row r="659" spans="2:65" s="1" customFormat="1" ht="21.75" customHeight="1">
      <c r="B659" s="33"/>
      <c r="C659" s="138" t="s">
        <v>1206</v>
      </c>
      <c r="D659" s="138" t="s">
        <v>312</v>
      </c>
      <c r="E659" s="139" t="s">
        <v>1207</v>
      </c>
      <c r="F659" s="140" t="s">
        <v>1208</v>
      </c>
      <c r="G659" s="141" t="s">
        <v>315</v>
      </c>
      <c r="H659" s="142">
        <v>124</v>
      </c>
      <c r="I659" s="143"/>
      <c r="J659" s="144">
        <f>ROUND(I659*H659,2)</f>
        <v>0</v>
      </c>
      <c r="K659" s="140" t="s">
        <v>316</v>
      </c>
      <c r="L659" s="33"/>
      <c r="M659" s="145" t="s">
        <v>1</v>
      </c>
      <c r="N659" s="146" t="s">
        <v>47</v>
      </c>
      <c r="P659" s="147">
        <f>O659*H659</f>
        <v>0</v>
      </c>
      <c r="Q659" s="147">
        <v>0</v>
      </c>
      <c r="R659" s="147">
        <f>Q659*H659</f>
        <v>0</v>
      </c>
      <c r="S659" s="147">
        <v>0</v>
      </c>
      <c r="T659" s="148">
        <f>S659*H659</f>
        <v>0</v>
      </c>
      <c r="AR659" s="149" t="s">
        <v>108</v>
      </c>
      <c r="AT659" s="149" t="s">
        <v>312</v>
      </c>
      <c r="AU659" s="149" t="s">
        <v>90</v>
      </c>
      <c r="AY659" s="17" t="s">
        <v>310</v>
      </c>
      <c r="BE659" s="150">
        <f>IF(N659="základní",J659,0)</f>
        <v>0</v>
      </c>
      <c r="BF659" s="150">
        <f>IF(N659="snížená",J659,0)</f>
        <v>0</v>
      </c>
      <c r="BG659" s="150">
        <f>IF(N659="zákl. přenesená",J659,0)</f>
        <v>0</v>
      </c>
      <c r="BH659" s="150">
        <f>IF(N659="sníž. přenesená",J659,0)</f>
        <v>0</v>
      </c>
      <c r="BI659" s="150">
        <f>IF(N659="nulová",J659,0)</f>
        <v>0</v>
      </c>
      <c r="BJ659" s="17" t="s">
        <v>86</v>
      </c>
      <c r="BK659" s="150">
        <f>ROUND(I659*H659,2)</f>
        <v>0</v>
      </c>
      <c r="BL659" s="17" t="s">
        <v>108</v>
      </c>
      <c r="BM659" s="149" t="s">
        <v>1209</v>
      </c>
    </row>
    <row r="660" spans="2:65" s="12" customFormat="1" ht="11.25">
      <c r="B660" s="151"/>
      <c r="D660" s="152" t="s">
        <v>318</v>
      </c>
      <c r="E660" s="153" t="s">
        <v>1</v>
      </c>
      <c r="F660" s="154" t="s">
        <v>1200</v>
      </c>
      <c r="H660" s="155">
        <v>124</v>
      </c>
      <c r="I660" s="156"/>
      <c r="L660" s="151"/>
      <c r="M660" s="157"/>
      <c r="T660" s="158"/>
      <c r="AT660" s="153" t="s">
        <v>318</v>
      </c>
      <c r="AU660" s="153" t="s">
        <v>90</v>
      </c>
      <c r="AV660" s="12" t="s">
        <v>90</v>
      </c>
      <c r="AW660" s="12" t="s">
        <v>38</v>
      </c>
      <c r="AX660" s="12" t="s">
        <v>82</v>
      </c>
      <c r="AY660" s="153" t="s">
        <v>310</v>
      </c>
    </row>
    <row r="661" spans="2:65" s="13" customFormat="1" ht="11.25">
      <c r="B661" s="159"/>
      <c r="D661" s="152" t="s">
        <v>318</v>
      </c>
      <c r="E661" s="160" t="s">
        <v>1</v>
      </c>
      <c r="F661" s="161" t="s">
        <v>320</v>
      </c>
      <c r="H661" s="162">
        <v>124</v>
      </c>
      <c r="I661" s="163"/>
      <c r="L661" s="159"/>
      <c r="M661" s="164"/>
      <c r="T661" s="165"/>
      <c r="AT661" s="160" t="s">
        <v>318</v>
      </c>
      <c r="AU661" s="160" t="s">
        <v>90</v>
      </c>
      <c r="AV661" s="13" t="s">
        <v>108</v>
      </c>
      <c r="AW661" s="13" t="s">
        <v>38</v>
      </c>
      <c r="AX661" s="13" t="s">
        <v>86</v>
      </c>
      <c r="AY661" s="160" t="s">
        <v>310</v>
      </c>
    </row>
    <row r="662" spans="2:65" s="1" customFormat="1" ht="21.75" customHeight="1">
      <c r="B662" s="33"/>
      <c r="C662" s="138" t="s">
        <v>1210</v>
      </c>
      <c r="D662" s="138" t="s">
        <v>312</v>
      </c>
      <c r="E662" s="139" t="s">
        <v>1211</v>
      </c>
      <c r="F662" s="140" t="s">
        <v>1212</v>
      </c>
      <c r="G662" s="141" t="s">
        <v>315</v>
      </c>
      <c r="H662" s="142">
        <v>1548.6</v>
      </c>
      <c r="I662" s="143"/>
      <c r="J662" s="144">
        <f>ROUND(I662*H662,2)</f>
        <v>0</v>
      </c>
      <c r="K662" s="140" t="s">
        <v>316</v>
      </c>
      <c r="L662" s="33"/>
      <c r="M662" s="145" t="s">
        <v>1</v>
      </c>
      <c r="N662" s="146" t="s">
        <v>47</v>
      </c>
      <c r="P662" s="147">
        <f>O662*H662</f>
        <v>0</v>
      </c>
      <c r="Q662" s="147">
        <v>0</v>
      </c>
      <c r="R662" s="147">
        <f>Q662*H662</f>
        <v>0</v>
      </c>
      <c r="S662" s="147">
        <v>0</v>
      </c>
      <c r="T662" s="148">
        <f>S662*H662</f>
        <v>0</v>
      </c>
      <c r="AR662" s="149" t="s">
        <v>108</v>
      </c>
      <c r="AT662" s="149" t="s">
        <v>312</v>
      </c>
      <c r="AU662" s="149" t="s">
        <v>90</v>
      </c>
      <c r="AY662" s="17" t="s">
        <v>310</v>
      </c>
      <c r="BE662" s="150">
        <f>IF(N662="základní",J662,0)</f>
        <v>0</v>
      </c>
      <c r="BF662" s="150">
        <f>IF(N662="snížená",J662,0)</f>
        <v>0</v>
      </c>
      <c r="BG662" s="150">
        <f>IF(N662="zákl. přenesená",J662,0)</f>
        <v>0</v>
      </c>
      <c r="BH662" s="150">
        <f>IF(N662="sníž. přenesená",J662,0)</f>
        <v>0</v>
      </c>
      <c r="BI662" s="150">
        <f>IF(N662="nulová",J662,0)</f>
        <v>0</v>
      </c>
      <c r="BJ662" s="17" t="s">
        <v>86</v>
      </c>
      <c r="BK662" s="150">
        <f>ROUND(I662*H662,2)</f>
        <v>0</v>
      </c>
      <c r="BL662" s="17" t="s">
        <v>108</v>
      </c>
      <c r="BM662" s="149" t="s">
        <v>1213</v>
      </c>
    </row>
    <row r="663" spans="2:65" s="14" customFormat="1" ht="11.25">
      <c r="B663" s="166"/>
      <c r="D663" s="152" t="s">
        <v>318</v>
      </c>
      <c r="E663" s="167" t="s">
        <v>1</v>
      </c>
      <c r="F663" s="168" t="s">
        <v>690</v>
      </c>
      <c r="H663" s="167" t="s">
        <v>1</v>
      </c>
      <c r="I663" s="169"/>
      <c r="L663" s="166"/>
      <c r="M663" s="170"/>
      <c r="T663" s="171"/>
      <c r="AT663" s="167" t="s">
        <v>318</v>
      </c>
      <c r="AU663" s="167" t="s">
        <v>90</v>
      </c>
      <c r="AV663" s="14" t="s">
        <v>86</v>
      </c>
      <c r="AW663" s="14" t="s">
        <v>38</v>
      </c>
      <c r="AX663" s="14" t="s">
        <v>82</v>
      </c>
      <c r="AY663" s="167" t="s">
        <v>310</v>
      </c>
    </row>
    <row r="664" spans="2:65" s="14" customFormat="1" ht="11.25">
      <c r="B664" s="166"/>
      <c r="D664" s="152" t="s">
        <v>318</v>
      </c>
      <c r="E664" s="167" t="s">
        <v>1</v>
      </c>
      <c r="F664" s="168" t="s">
        <v>1214</v>
      </c>
      <c r="H664" s="167" t="s">
        <v>1</v>
      </c>
      <c r="I664" s="169"/>
      <c r="L664" s="166"/>
      <c r="M664" s="170"/>
      <c r="T664" s="171"/>
      <c r="AT664" s="167" t="s">
        <v>318</v>
      </c>
      <c r="AU664" s="167" t="s">
        <v>90</v>
      </c>
      <c r="AV664" s="14" t="s">
        <v>86</v>
      </c>
      <c r="AW664" s="14" t="s">
        <v>38</v>
      </c>
      <c r="AX664" s="14" t="s">
        <v>82</v>
      </c>
      <c r="AY664" s="167" t="s">
        <v>310</v>
      </c>
    </row>
    <row r="665" spans="2:65" s="12" customFormat="1" ht="11.25">
      <c r="B665" s="151"/>
      <c r="D665" s="152" t="s">
        <v>318</v>
      </c>
      <c r="E665" s="153" t="s">
        <v>1</v>
      </c>
      <c r="F665" s="154" t="s">
        <v>1215</v>
      </c>
      <c r="H665" s="155">
        <v>1238.075</v>
      </c>
      <c r="I665" s="156"/>
      <c r="L665" s="151"/>
      <c r="M665" s="157"/>
      <c r="T665" s="158"/>
      <c r="AT665" s="153" t="s">
        <v>318</v>
      </c>
      <c r="AU665" s="153" t="s">
        <v>90</v>
      </c>
      <c r="AV665" s="12" t="s">
        <v>90</v>
      </c>
      <c r="AW665" s="12" t="s">
        <v>38</v>
      </c>
      <c r="AX665" s="12" t="s">
        <v>82</v>
      </c>
      <c r="AY665" s="153" t="s">
        <v>310</v>
      </c>
    </row>
    <row r="666" spans="2:65" s="15" customFormat="1" ht="11.25">
      <c r="B666" s="192"/>
      <c r="D666" s="152" t="s">
        <v>318</v>
      </c>
      <c r="E666" s="193" t="s">
        <v>1</v>
      </c>
      <c r="F666" s="194" t="s">
        <v>664</v>
      </c>
      <c r="H666" s="195">
        <v>1238.075</v>
      </c>
      <c r="I666" s="196"/>
      <c r="L666" s="192"/>
      <c r="M666" s="197"/>
      <c r="T666" s="198"/>
      <c r="AT666" s="193" t="s">
        <v>318</v>
      </c>
      <c r="AU666" s="193" t="s">
        <v>90</v>
      </c>
      <c r="AV666" s="15" t="s">
        <v>98</v>
      </c>
      <c r="AW666" s="15" t="s">
        <v>38</v>
      </c>
      <c r="AX666" s="15" t="s">
        <v>82</v>
      </c>
      <c r="AY666" s="193" t="s">
        <v>310</v>
      </c>
    </row>
    <row r="667" spans="2:65" s="12" customFormat="1" ht="11.25">
      <c r="B667" s="151"/>
      <c r="D667" s="152" t="s">
        <v>318</v>
      </c>
      <c r="E667" s="153" t="s">
        <v>1</v>
      </c>
      <c r="F667" s="154" t="s">
        <v>1216</v>
      </c>
      <c r="H667" s="155">
        <v>310.52499999999998</v>
      </c>
      <c r="I667" s="156"/>
      <c r="L667" s="151"/>
      <c r="M667" s="157"/>
      <c r="T667" s="158"/>
      <c r="AT667" s="153" t="s">
        <v>318</v>
      </c>
      <c r="AU667" s="153" t="s">
        <v>90</v>
      </c>
      <c r="AV667" s="12" t="s">
        <v>90</v>
      </c>
      <c r="AW667" s="12" t="s">
        <v>38</v>
      </c>
      <c r="AX667" s="12" t="s">
        <v>82</v>
      </c>
      <c r="AY667" s="153" t="s">
        <v>310</v>
      </c>
    </row>
    <row r="668" spans="2:65" s="15" customFormat="1" ht="11.25">
      <c r="B668" s="192"/>
      <c r="D668" s="152" t="s">
        <v>318</v>
      </c>
      <c r="E668" s="193" t="s">
        <v>1</v>
      </c>
      <c r="F668" s="194" t="s">
        <v>664</v>
      </c>
      <c r="H668" s="195">
        <v>310.52499999999998</v>
      </c>
      <c r="I668" s="196"/>
      <c r="L668" s="192"/>
      <c r="M668" s="197"/>
      <c r="T668" s="198"/>
      <c r="AT668" s="193" t="s">
        <v>318</v>
      </c>
      <c r="AU668" s="193" t="s">
        <v>90</v>
      </c>
      <c r="AV668" s="15" t="s">
        <v>98</v>
      </c>
      <c r="AW668" s="15" t="s">
        <v>38</v>
      </c>
      <c r="AX668" s="15" t="s">
        <v>82</v>
      </c>
      <c r="AY668" s="193" t="s">
        <v>310</v>
      </c>
    </row>
    <row r="669" spans="2:65" s="13" customFormat="1" ht="11.25">
      <c r="B669" s="159"/>
      <c r="D669" s="152" t="s">
        <v>318</v>
      </c>
      <c r="E669" s="160" t="s">
        <v>1</v>
      </c>
      <c r="F669" s="161" t="s">
        <v>320</v>
      </c>
      <c r="H669" s="162">
        <v>1548.6</v>
      </c>
      <c r="I669" s="163"/>
      <c r="L669" s="159"/>
      <c r="M669" s="164"/>
      <c r="T669" s="165"/>
      <c r="AT669" s="160" t="s">
        <v>318</v>
      </c>
      <c r="AU669" s="160" t="s">
        <v>90</v>
      </c>
      <c r="AV669" s="13" t="s">
        <v>108</v>
      </c>
      <c r="AW669" s="13" t="s">
        <v>38</v>
      </c>
      <c r="AX669" s="13" t="s">
        <v>86</v>
      </c>
      <c r="AY669" s="160" t="s">
        <v>310</v>
      </c>
    </row>
    <row r="670" spans="2:65" s="1" customFormat="1" ht="21.75" customHeight="1">
      <c r="B670" s="33"/>
      <c r="C670" s="138" t="s">
        <v>1217</v>
      </c>
      <c r="D670" s="138" t="s">
        <v>312</v>
      </c>
      <c r="E670" s="139" t="s">
        <v>1218</v>
      </c>
      <c r="F670" s="140" t="s">
        <v>1219</v>
      </c>
      <c r="G670" s="141" t="s">
        <v>315</v>
      </c>
      <c r="H670" s="142">
        <v>278748</v>
      </c>
      <c r="I670" s="143"/>
      <c r="J670" s="144">
        <f>ROUND(I670*H670,2)</f>
        <v>0</v>
      </c>
      <c r="K670" s="140" t="s">
        <v>316</v>
      </c>
      <c r="L670" s="33"/>
      <c r="M670" s="145" t="s">
        <v>1</v>
      </c>
      <c r="N670" s="146" t="s">
        <v>47</v>
      </c>
      <c r="P670" s="147">
        <f>O670*H670</f>
        <v>0</v>
      </c>
      <c r="Q670" s="147">
        <v>0</v>
      </c>
      <c r="R670" s="147">
        <f>Q670*H670</f>
        <v>0</v>
      </c>
      <c r="S670" s="147">
        <v>0</v>
      </c>
      <c r="T670" s="148">
        <f>S670*H670</f>
        <v>0</v>
      </c>
      <c r="AR670" s="149" t="s">
        <v>108</v>
      </c>
      <c r="AT670" s="149" t="s">
        <v>312</v>
      </c>
      <c r="AU670" s="149" t="s">
        <v>90</v>
      </c>
      <c r="AY670" s="17" t="s">
        <v>310</v>
      </c>
      <c r="BE670" s="150">
        <f>IF(N670="základní",J670,0)</f>
        <v>0</v>
      </c>
      <c r="BF670" s="150">
        <f>IF(N670="snížená",J670,0)</f>
        <v>0</v>
      </c>
      <c r="BG670" s="150">
        <f>IF(N670="zákl. přenesená",J670,0)</f>
        <v>0</v>
      </c>
      <c r="BH670" s="150">
        <f>IF(N670="sníž. přenesená",J670,0)</f>
        <v>0</v>
      </c>
      <c r="BI670" s="150">
        <f>IF(N670="nulová",J670,0)</f>
        <v>0</v>
      </c>
      <c r="BJ670" s="17" t="s">
        <v>86</v>
      </c>
      <c r="BK670" s="150">
        <f>ROUND(I670*H670,2)</f>
        <v>0</v>
      </c>
      <c r="BL670" s="17" t="s">
        <v>108</v>
      </c>
      <c r="BM670" s="149" t="s">
        <v>1220</v>
      </c>
    </row>
    <row r="671" spans="2:65" s="12" customFormat="1" ht="11.25">
      <c r="B671" s="151"/>
      <c r="D671" s="152" t="s">
        <v>318</v>
      </c>
      <c r="F671" s="154" t="s">
        <v>1221</v>
      </c>
      <c r="H671" s="155">
        <v>278748</v>
      </c>
      <c r="I671" s="156"/>
      <c r="L671" s="151"/>
      <c r="M671" s="157"/>
      <c r="T671" s="158"/>
      <c r="AT671" s="153" t="s">
        <v>318</v>
      </c>
      <c r="AU671" s="153" t="s">
        <v>90</v>
      </c>
      <c r="AV671" s="12" t="s">
        <v>90</v>
      </c>
      <c r="AW671" s="12" t="s">
        <v>4</v>
      </c>
      <c r="AX671" s="12" t="s">
        <v>86</v>
      </c>
      <c r="AY671" s="153" t="s">
        <v>310</v>
      </c>
    </row>
    <row r="672" spans="2:65" s="1" customFormat="1" ht="21.75" customHeight="1">
      <c r="B672" s="33"/>
      <c r="C672" s="138" t="s">
        <v>1222</v>
      </c>
      <c r="D672" s="138" t="s">
        <v>312</v>
      </c>
      <c r="E672" s="139" t="s">
        <v>1223</v>
      </c>
      <c r="F672" s="140" t="s">
        <v>1224</v>
      </c>
      <c r="G672" s="141" t="s">
        <v>315</v>
      </c>
      <c r="H672" s="142">
        <v>1548.6</v>
      </c>
      <c r="I672" s="143"/>
      <c r="J672" s="144">
        <f>ROUND(I672*H672,2)</f>
        <v>0</v>
      </c>
      <c r="K672" s="140" t="s">
        <v>316</v>
      </c>
      <c r="L672" s="33"/>
      <c r="M672" s="145" t="s">
        <v>1</v>
      </c>
      <c r="N672" s="146" t="s">
        <v>47</v>
      </c>
      <c r="P672" s="147">
        <f>O672*H672</f>
        <v>0</v>
      </c>
      <c r="Q672" s="147">
        <v>0</v>
      </c>
      <c r="R672" s="147">
        <f>Q672*H672</f>
        <v>0</v>
      </c>
      <c r="S672" s="147">
        <v>0</v>
      </c>
      <c r="T672" s="148">
        <f>S672*H672</f>
        <v>0</v>
      </c>
      <c r="AR672" s="149" t="s">
        <v>108</v>
      </c>
      <c r="AT672" s="149" t="s">
        <v>312</v>
      </c>
      <c r="AU672" s="149" t="s">
        <v>90</v>
      </c>
      <c r="AY672" s="17" t="s">
        <v>310</v>
      </c>
      <c r="BE672" s="150">
        <f>IF(N672="základní",J672,0)</f>
        <v>0</v>
      </c>
      <c r="BF672" s="150">
        <f>IF(N672="snížená",J672,0)</f>
        <v>0</v>
      </c>
      <c r="BG672" s="150">
        <f>IF(N672="zákl. přenesená",J672,0)</f>
        <v>0</v>
      </c>
      <c r="BH672" s="150">
        <f>IF(N672="sníž. přenesená",J672,0)</f>
        <v>0</v>
      </c>
      <c r="BI672" s="150">
        <f>IF(N672="nulová",J672,0)</f>
        <v>0</v>
      </c>
      <c r="BJ672" s="17" t="s">
        <v>86</v>
      </c>
      <c r="BK672" s="150">
        <f>ROUND(I672*H672,2)</f>
        <v>0</v>
      </c>
      <c r="BL672" s="17" t="s">
        <v>108</v>
      </c>
      <c r="BM672" s="149" t="s">
        <v>1225</v>
      </c>
    </row>
    <row r="673" spans="2:65" s="14" customFormat="1" ht="11.25">
      <c r="B673" s="166"/>
      <c r="D673" s="152" t="s">
        <v>318</v>
      </c>
      <c r="E673" s="167" t="s">
        <v>1</v>
      </c>
      <c r="F673" s="168" t="s">
        <v>690</v>
      </c>
      <c r="H673" s="167" t="s">
        <v>1</v>
      </c>
      <c r="I673" s="169"/>
      <c r="L673" s="166"/>
      <c r="M673" s="170"/>
      <c r="T673" s="171"/>
      <c r="AT673" s="167" t="s">
        <v>318</v>
      </c>
      <c r="AU673" s="167" t="s">
        <v>90</v>
      </c>
      <c r="AV673" s="14" t="s">
        <v>86</v>
      </c>
      <c r="AW673" s="14" t="s">
        <v>38</v>
      </c>
      <c r="AX673" s="14" t="s">
        <v>82</v>
      </c>
      <c r="AY673" s="167" t="s">
        <v>310</v>
      </c>
    </row>
    <row r="674" spans="2:65" s="14" customFormat="1" ht="11.25">
      <c r="B674" s="166"/>
      <c r="D674" s="152" t="s">
        <v>318</v>
      </c>
      <c r="E674" s="167" t="s">
        <v>1</v>
      </c>
      <c r="F674" s="168" t="s">
        <v>1214</v>
      </c>
      <c r="H674" s="167" t="s">
        <v>1</v>
      </c>
      <c r="I674" s="169"/>
      <c r="L674" s="166"/>
      <c r="M674" s="170"/>
      <c r="T674" s="171"/>
      <c r="AT674" s="167" t="s">
        <v>318</v>
      </c>
      <c r="AU674" s="167" t="s">
        <v>90</v>
      </c>
      <c r="AV674" s="14" t="s">
        <v>86</v>
      </c>
      <c r="AW674" s="14" t="s">
        <v>38</v>
      </c>
      <c r="AX674" s="14" t="s">
        <v>82</v>
      </c>
      <c r="AY674" s="167" t="s">
        <v>310</v>
      </c>
    </row>
    <row r="675" spans="2:65" s="12" customFormat="1" ht="11.25">
      <c r="B675" s="151"/>
      <c r="D675" s="152" t="s">
        <v>318</v>
      </c>
      <c r="E675" s="153" t="s">
        <v>1</v>
      </c>
      <c r="F675" s="154" t="s">
        <v>1215</v>
      </c>
      <c r="H675" s="155">
        <v>1238.075</v>
      </c>
      <c r="I675" s="156"/>
      <c r="L675" s="151"/>
      <c r="M675" s="157"/>
      <c r="T675" s="158"/>
      <c r="AT675" s="153" t="s">
        <v>318</v>
      </c>
      <c r="AU675" s="153" t="s">
        <v>90</v>
      </c>
      <c r="AV675" s="12" t="s">
        <v>90</v>
      </c>
      <c r="AW675" s="12" t="s">
        <v>38</v>
      </c>
      <c r="AX675" s="12" t="s">
        <v>82</v>
      </c>
      <c r="AY675" s="153" t="s">
        <v>310</v>
      </c>
    </row>
    <row r="676" spans="2:65" s="15" customFormat="1" ht="11.25">
      <c r="B676" s="192"/>
      <c r="D676" s="152" t="s">
        <v>318</v>
      </c>
      <c r="E676" s="193" t="s">
        <v>1</v>
      </c>
      <c r="F676" s="194" t="s">
        <v>664</v>
      </c>
      <c r="H676" s="195">
        <v>1238.075</v>
      </c>
      <c r="I676" s="196"/>
      <c r="L676" s="192"/>
      <c r="M676" s="197"/>
      <c r="T676" s="198"/>
      <c r="AT676" s="193" t="s">
        <v>318</v>
      </c>
      <c r="AU676" s="193" t="s">
        <v>90</v>
      </c>
      <c r="AV676" s="15" t="s">
        <v>98</v>
      </c>
      <c r="AW676" s="15" t="s">
        <v>38</v>
      </c>
      <c r="AX676" s="15" t="s">
        <v>82</v>
      </c>
      <c r="AY676" s="193" t="s">
        <v>310</v>
      </c>
    </row>
    <row r="677" spans="2:65" s="12" customFormat="1" ht="11.25">
      <c r="B677" s="151"/>
      <c r="D677" s="152" t="s">
        <v>318</v>
      </c>
      <c r="E677" s="153" t="s">
        <v>1</v>
      </c>
      <c r="F677" s="154" t="s">
        <v>1216</v>
      </c>
      <c r="H677" s="155">
        <v>310.52499999999998</v>
      </c>
      <c r="I677" s="156"/>
      <c r="L677" s="151"/>
      <c r="M677" s="157"/>
      <c r="T677" s="158"/>
      <c r="AT677" s="153" t="s">
        <v>318</v>
      </c>
      <c r="AU677" s="153" t="s">
        <v>90</v>
      </c>
      <c r="AV677" s="12" t="s">
        <v>90</v>
      </c>
      <c r="AW677" s="12" t="s">
        <v>38</v>
      </c>
      <c r="AX677" s="12" t="s">
        <v>82</v>
      </c>
      <c r="AY677" s="153" t="s">
        <v>310</v>
      </c>
    </row>
    <row r="678" spans="2:65" s="15" customFormat="1" ht="11.25">
      <c r="B678" s="192"/>
      <c r="D678" s="152" t="s">
        <v>318</v>
      </c>
      <c r="E678" s="193" t="s">
        <v>1</v>
      </c>
      <c r="F678" s="194" t="s">
        <v>664</v>
      </c>
      <c r="H678" s="195">
        <v>310.52499999999998</v>
      </c>
      <c r="I678" s="196"/>
      <c r="L678" s="192"/>
      <c r="M678" s="197"/>
      <c r="T678" s="198"/>
      <c r="AT678" s="193" t="s">
        <v>318</v>
      </c>
      <c r="AU678" s="193" t="s">
        <v>90</v>
      </c>
      <c r="AV678" s="15" t="s">
        <v>98</v>
      </c>
      <c r="AW678" s="15" t="s">
        <v>38</v>
      </c>
      <c r="AX678" s="15" t="s">
        <v>82</v>
      </c>
      <c r="AY678" s="193" t="s">
        <v>310</v>
      </c>
    </row>
    <row r="679" spans="2:65" s="13" customFormat="1" ht="11.25">
      <c r="B679" s="159"/>
      <c r="D679" s="152" t="s">
        <v>318</v>
      </c>
      <c r="E679" s="160" t="s">
        <v>1</v>
      </c>
      <c r="F679" s="161" t="s">
        <v>320</v>
      </c>
      <c r="H679" s="162">
        <v>1548.6</v>
      </c>
      <c r="I679" s="163"/>
      <c r="L679" s="159"/>
      <c r="M679" s="164"/>
      <c r="T679" s="165"/>
      <c r="AT679" s="160" t="s">
        <v>318</v>
      </c>
      <c r="AU679" s="160" t="s">
        <v>90</v>
      </c>
      <c r="AV679" s="13" t="s">
        <v>108</v>
      </c>
      <c r="AW679" s="13" t="s">
        <v>38</v>
      </c>
      <c r="AX679" s="13" t="s">
        <v>86</v>
      </c>
      <c r="AY679" s="160" t="s">
        <v>310</v>
      </c>
    </row>
    <row r="680" spans="2:65" s="1" customFormat="1" ht="16.5" customHeight="1">
      <c r="B680" s="33"/>
      <c r="C680" s="138" t="s">
        <v>1226</v>
      </c>
      <c r="D680" s="138" t="s">
        <v>312</v>
      </c>
      <c r="E680" s="139" t="s">
        <v>1227</v>
      </c>
      <c r="F680" s="140" t="s">
        <v>1228</v>
      </c>
      <c r="G680" s="141" t="s">
        <v>718</v>
      </c>
      <c r="H680" s="142">
        <v>744</v>
      </c>
      <c r="I680" s="143"/>
      <c r="J680" s="144">
        <f>ROUND(I680*H680,2)</f>
        <v>0</v>
      </c>
      <c r="K680" s="140" t="s">
        <v>316</v>
      </c>
      <c r="L680" s="33"/>
      <c r="M680" s="145" t="s">
        <v>1</v>
      </c>
      <c r="N680" s="146" t="s">
        <v>47</v>
      </c>
      <c r="P680" s="147">
        <f>O680*H680</f>
        <v>0</v>
      </c>
      <c r="Q680" s="147">
        <v>0</v>
      </c>
      <c r="R680" s="147">
        <f>Q680*H680</f>
        <v>0</v>
      </c>
      <c r="S680" s="147">
        <v>0</v>
      </c>
      <c r="T680" s="148">
        <f>S680*H680</f>
        <v>0</v>
      </c>
      <c r="AR680" s="149" t="s">
        <v>108</v>
      </c>
      <c r="AT680" s="149" t="s">
        <v>312</v>
      </c>
      <c r="AU680" s="149" t="s">
        <v>90</v>
      </c>
      <c r="AY680" s="17" t="s">
        <v>310</v>
      </c>
      <c r="BE680" s="150">
        <f>IF(N680="základní",J680,0)</f>
        <v>0</v>
      </c>
      <c r="BF680" s="150">
        <f>IF(N680="snížená",J680,0)</f>
        <v>0</v>
      </c>
      <c r="BG680" s="150">
        <f>IF(N680="zákl. přenesená",J680,0)</f>
        <v>0</v>
      </c>
      <c r="BH680" s="150">
        <f>IF(N680="sníž. přenesená",J680,0)</f>
        <v>0</v>
      </c>
      <c r="BI680" s="150">
        <f>IF(N680="nulová",J680,0)</f>
        <v>0</v>
      </c>
      <c r="BJ680" s="17" t="s">
        <v>86</v>
      </c>
      <c r="BK680" s="150">
        <f>ROUND(I680*H680,2)</f>
        <v>0</v>
      </c>
      <c r="BL680" s="17" t="s">
        <v>108</v>
      </c>
      <c r="BM680" s="149" t="s">
        <v>1229</v>
      </c>
    </row>
    <row r="681" spans="2:65" s="1" customFormat="1" ht="16.5" customHeight="1">
      <c r="B681" s="33"/>
      <c r="C681" s="138" t="s">
        <v>1230</v>
      </c>
      <c r="D681" s="138" t="s">
        <v>312</v>
      </c>
      <c r="E681" s="139" t="s">
        <v>1231</v>
      </c>
      <c r="F681" s="140" t="s">
        <v>1232</v>
      </c>
      <c r="G681" s="141" t="s">
        <v>718</v>
      </c>
      <c r="H681" s="142">
        <v>133920</v>
      </c>
      <c r="I681" s="143"/>
      <c r="J681" s="144">
        <f>ROUND(I681*H681,2)</f>
        <v>0</v>
      </c>
      <c r="K681" s="140" t="s">
        <v>316</v>
      </c>
      <c r="L681" s="33"/>
      <c r="M681" s="145" t="s">
        <v>1</v>
      </c>
      <c r="N681" s="146" t="s">
        <v>47</v>
      </c>
      <c r="P681" s="147">
        <f>O681*H681</f>
        <v>0</v>
      </c>
      <c r="Q681" s="147">
        <v>0</v>
      </c>
      <c r="R681" s="147">
        <f>Q681*H681</f>
        <v>0</v>
      </c>
      <c r="S681" s="147">
        <v>0</v>
      </c>
      <c r="T681" s="148">
        <f>S681*H681</f>
        <v>0</v>
      </c>
      <c r="AR681" s="149" t="s">
        <v>108</v>
      </c>
      <c r="AT681" s="149" t="s">
        <v>312</v>
      </c>
      <c r="AU681" s="149" t="s">
        <v>90</v>
      </c>
      <c r="AY681" s="17" t="s">
        <v>310</v>
      </c>
      <c r="BE681" s="150">
        <f>IF(N681="základní",J681,0)</f>
        <v>0</v>
      </c>
      <c r="BF681" s="150">
        <f>IF(N681="snížená",J681,0)</f>
        <v>0</v>
      </c>
      <c r="BG681" s="150">
        <f>IF(N681="zákl. přenesená",J681,0)</f>
        <v>0</v>
      </c>
      <c r="BH681" s="150">
        <f>IF(N681="sníž. přenesená",J681,0)</f>
        <v>0</v>
      </c>
      <c r="BI681" s="150">
        <f>IF(N681="nulová",J681,0)</f>
        <v>0</v>
      </c>
      <c r="BJ681" s="17" t="s">
        <v>86</v>
      </c>
      <c r="BK681" s="150">
        <f>ROUND(I681*H681,2)</f>
        <v>0</v>
      </c>
      <c r="BL681" s="17" t="s">
        <v>108</v>
      </c>
      <c r="BM681" s="149" t="s">
        <v>1233</v>
      </c>
    </row>
    <row r="682" spans="2:65" s="12" customFormat="1" ht="11.25">
      <c r="B682" s="151"/>
      <c r="D682" s="152" t="s">
        <v>318</v>
      </c>
      <c r="F682" s="154" t="s">
        <v>1234</v>
      </c>
      <c r="H682" s="155">
        <v>133920</v>
      </c>
      <c r="I682" s="156"/>
      <c r="L682" s="151"/>
      <c r="M682" s="157"/>
      <c r="T682" s="158"/>
      <c r="AT682" s="153" t="s">
        <v>318</v>
      </c>
      <c r="AU682" s="153" t="s">
        <v>90</v>
      </c>
      <c r="AV682" s="12" t="s">
        <v>90</v>
      </c>
      <c r="AW682" s="12" t="s">
        <v>4</v>
      </c>
      <c r="AX682" s="12" t="s">
        <v>86</v>
      </c>
      <c r="AY682" s="153" t="s">
        <v>310</v>
      </c>
    </row>
    <row r="683" spans="2:65" s="1" customFormat="1" ht="16.5" customHeight="1">
      <c r="B683" s="33"/>
      <c r="C683" s="138" t="s">
        <v>1235</v>
      </c>
      <c r="D683" s="138" t="s">
        <v>312</v>
      </c>
      <c r="E683" s="139" t="s">
        <v>1236</v>
      </c>
      <c r="F683" s="140" t="s">
        <v>1237</v>
      </c>
      <c r="G683" s="141" t="s">
        <v>718</v>
      </c>
      <c r="H683" s="142">
        <v>744</v>
      </c>
      <c r="I683" s="143"/>
      <c r="J683" s="144">
        <f>ROUND(I683*H683,2)</f>
        <v>0</v>
      </c>
      <c r="K683" s="140" t="s">
        <v>316</v>
      </c>
      <c r="L683" s="33"/>
      <c r="M683" s="145" t="s">
        <v>1</v>
      </c>
      <c r="N683" s="146" t="s">
        <v>47</v>
      </c>
      <c r="P683" s="147">
        <f>O683*H683</f>
        <v>0</v>
      </c>
      <c r="Q683" s="147">
        <v>0</v>
      </c>
      <c r="R683" s="147">
        <f>Q683*H683</f>
        <v>0</v>
      </c>
      <c r="S683" s="147">
        <v>0</v>
      </c>
      <c r="T683" s="148">
        <f>S683*H683</f>
        <v>0</v>
      </c>
      <c r="AR683" s="149" t="s">
        <v>108</v>
      </c>
      <c r="AT683" s="149" t="s">
        <v>312</v>
      </c>
      <c r="AU683" s="149" t="s">
        <v>90</v>
      </c>
      <c r="AY683" s="17" t="s">
        <v>310</v>
      </c>
      <c r="BE683" s="150">
        <f>IF(N683="základní",J683,0)</f>
        <v>0</v>
      </c>
      <c r="BF683" s="150">
        <f>IF(N683="snížená",J683,0)</f>
        <v>0</v>
      </c>
      <c r="BG683" s="150">
        <f>IF(N683="zákl. přenesená",J683,0)</f>
        <v>0</v>
      </c>
      <c r="BH683" s="150">
        <f>IF(N683="sníž. přenesená",J683,0)</f>
        <v>0</v>
      </c>
      <c r="BI683" s="150">
        <f>IF(N683="nulová",J683,0)</f>
        <v>0</v>
      </c>
      <c r="BJ683" s="17" t="s">
        <v>86</v>
      </c>
      <c r="BK683" s="150">
        <f>ROUND(I683*H683,2)</f>
        <v>0</v>
      </c>
      <c r="BL683" s="17" t="s">
        <v>108</v>
      </c>
      <c r="BM683" s="149" t="s">
        <v>1238</v>
      </c>
    </row>
    <row r="684" spans="2:65" s="1" customFormat="1" ht="16.5" customHeight="1">
      <c r="B684" s="33"/>
      <c r="C684" s="138" t="s">
        <v>1239</v>
      </c>
      <c r="D684" s="138" t="s">
        <v>312</v>
      </c>
      <c r="E684" s="139" t="s">
        <v>1240</v>
      </c>
      <c r="F684" s="140" t="s">
        <v>1241</v>
      </c>
      <c r="G684" s="141" t="s">
        <v>315</v>
      </c>
      <c r="H684" s="142">
        <v>1548.6</v>
      </c>
      <c r="I684" s="143"/>
      <c r="J684" s="144">
        <f>ROUND(I684*H684,2)</f>
        <v>0</v>
      </c>
      <c r="K684" s="140" t="s">
        <v>316</v>
      </c>
      <c r="L684" s="33"/>
      <c r="M684" s="145" t="s">
        <v>1</v>
      </c>
      <c r="N684" s="146" t="s">
        <v>47</v>
      </c>
      <c r="P684" s="147">
        <f>O684*H684</f>
        <v>0</v>
      </c>
      <c r="Q684" s="147">
        <v>0</v>
      </c>
      <c r="R684" s="147">
        <f>Q684*H684</f>
        <v>0</v>
      </c>
      <c r="S684" s="147">
        <v>0</v>
      </c>
      <c r="T684" s="148">
        <f>S684*H684</f>
        <v>0</v>
      </c>
      <c r="AR684" s="149" t="s">
        <v>108</v>
      </c>
      <c r="AT684" s="149" t="s">
        <v>312</v>
      </c>
      <c r="AU684" s="149" t="s">
        <v>90</v>
      </c>
      <c r="AY684" s="17" t="s">
        <v>310</v>
      </c>
      <c r="BE684" s="150">
        <f>IF(N684="základní",J684,0)</f>
        <v>0</v>
      </c>
      <c r="BF684" s="150">
        <f>IF(N684="snížená",J684,0)</f>
        <v>0</v>
      </c>
      <c r="BG684" s="150">
        <f>IF(N684="zákl. přenesená",J684,0)</f>
        <v>0</v>
      </c>
      <c r="BH684" s="150">
        <f>IF(N684="sníž. přenesená",J684,0)</f>
        <v>0</v>
      </c>
      <c r="BI684" s="150">
        <f>IF(N684="nulová",J684,0)</f>
        <v>0</v>
      </c>
      <c r="BJ684" s="17" t="s">
        <v>86</v>
      </c>
      <c r="BK684" s="150">
        <f>ROUND(I684*H684,2)</f>
        <v>0</v>
      </c>
      <c r="BL684" s="17" t="s">
        <v>108</v>
      </c>
      <c r="BM684" s="149" t="s">
        <v>1242</v>
      </c>
    </row>
    <row r="685" spans="2:65" s="14" customFormat="1" ht="11.25">
      <c r="B685" s="166"/>
      <c r="D685" s="152" t="s">
        <v>318</v>
      </c>
      <c r="E685" s="167" t="s">
        <v>1</v>
      </c>
      <c r="F685" s="168" t="s">
        <v>690</v>
      </c>
      <c r="H685" s="167" t="s">
        <v>1</v>
      </c>
      <c r="I685" s="169"/>
      <c r="L685" s="166"/>
      <c r="M685" s="170"/>
      <c r="T685" s="171"/>
      <c r="AT685" s="167" t="s">
        <v>318</v>
      </c>
      <c r="AU685" s="167" t="s">
        <v>90</v>
      </c>
      <c r="AV685" s="14" t="s">
        <v>86</v>
      </c>
      <c r="AW685" s="14" t="s">
        <v>38</v>
      </c>
      <c r="AX685" s="14" t="s">
        <v>82</v>
      </c>
      <c r="AY685" s="167" t="s">
        <v>310</v>
      </c>
    </row>
    <row r="686" spans="2:65" s="14" customFormat="1" ht="11.25">
      <c r="B686" s="166"/>
      <c r="D686" s="152" t="s">
        <v>318</v>
      </c>
      <c r="E686" s="167" t="s">
        <v>1</v>
      </c>
      <c r="F686" s="168" t="s">
        <v>1214</v>
      </c>
      <c r="H686" s="167" t="s">
        <v>1</v>
      </c>
      <c r="I686" s="169"/>
      <c r="L686" s="166"/>
      <c r="M686" s="170"/>
      <c r="T686" s="171"/>
      <c r="AT686" s="167" t="s">
        <v>318</v>
      </c>
      <c r="AU686" s="167" t="s">
        <v>90</v>
      </c>
      <c r="AV686" s="14" t="s">
        <v>86</v>
      </c>
      <c r="AW686" s="14" t="s">
        <v>38</v>
      </c>
      <c r="AX686" s="14" t="s">
        <v>82</v>
      </c>
      <c r="AY686" s="167" t="s">
        <v>310</v>
      </c>
    </row>
    <row r="687" spans="2:65" s="12" customFormat="1" ht="11.25">
      <c r="B687" s="151"/>
      <c r="D687" s="152" t="s">
        <v>318</v>
      </c>
      <c r="E687" s="153" t="s">
        <v>1</v>
      </c>
      <c r="F687" s="154" t="s">
        <v>1215</v>
      </c>
      <c r="H687" s="155">
        <v>1238.075</v>
      </c>
      <c r="I687" s="156"/>
      <c r="L687" s="151"/>
      <c r="M687" s="157"/>
      <c r="T687" s="158"/>
      <c r="AT687" s="153" t="s">
        <v>318</v>
      </c>
      <c r="AU687" s="153" t="s">
        <v>90</v>
      </c>
      <c r="AV687" s="12" t="s">
        <v>90</v>
      </c>
      <c r="AW687" s="12" t="s">
        <v>38</v>
      </c>
      <c r="AX687" s="12" t="s">
        <v>82</v>
      </c>
      <c r="AY687" s="153" t="s">
        <v>310</v>
      </c>
    </row>
    <row r="688" spans="2:65" s="15" customFormat="1" ht="11.25">
      <c r="B688" s="192"/>
      <c r="D688" s="152" t="s">
        <v>318</v>
      </c>
      <c r="E688" s="193" t="s">
        <v>1</v>
      </c>
      <c r="F688" s="194" t="s">
        <v>664</v>
      </c>
      <c r="H688" s="195">
        <v>1238.075</v>
      </c>
      <c r="I688" s="196"/>
      <c r="L688" s="192"/>
      <c r="M688" s="197"/>
      <c r="T688" s="198"/>
      <c r="AT688" s="193" t="s">
        <v>318</v>
      </c>
      <c r="AU688" s="193" t="s">
        <v>90</v>
      </c>
      <c r="AV688" s="15" t="s">
        <v>98</v>
      </c>
      <c r="AW688" s="15" t="s">
        <v>38</v>
      </c>
      <c r="AX688" s="15" t="s">
        <v>82</v>
      </c>
      <c r="AY688" s="193" t="s">
        <v>310</v>
      </c>
    </row>
    <row r="689" spans="2:65" s="12" customFormat="1" ht="11.25">
      <c r="B689" s="151"/>
      <c r="D689" s="152" t="s">
        <v>318</v>
      </c>
      <c r="E689" s="153" t="s">
        <v>1</v>
      </c>
      <c r="F689" s="154" t="s">
        <v>1216</v>
      </c>
      <c r="H689" s="155">
        <v>310.52499999999998</v>
      </c>
      <c r="I689" s="156"/>
      <c r="L689" s="151"/>
      <c r="M689" s="157"/>
      <c r="T689" s="158"/>
      <c r="AT689" s="153" t="s">
        <v>318</v>
      </c>
      <c r="AU689" s="153" t="s">
        <v>90</v>
      </c>
      <c r="AV689" s="12" t="s">
        <v>90</v>
      </c>
      <c r="AW689" s="12" t="s">
        <v>38</v>
      </c>
      <c r="AX689" s="12" t="s">
        <v>82</v>
      </c>
      <c r="AY689" s="153" t="s">
        <v>310</v>
      </c>
    </row>
    <row r="690" spans="2:65" s="15" customFormat="1" ht="11.25">
      <c r="B690" s="192"/>
      <c r="D690" s="152" t="s">
        <v>318</v>
      </c>
      <c r="E690" s="193" t="s">
        <v>1</v>
      </c>
      <c r="F690" s="194" t="s">
        <v>664</v>
      </c>
      <c r="H690" s="195">
        <v>310.52499999999998</v>
      </c>
      <c r="I690" s="196"/>
      <c r="L690" s="192"/>
      <c r="M690" s="197"/>
      <c r="T690" s="198"/>
      <c r="AT690" s="193" t="s">
        <v>318</v>
      </c>
      <c r="AU690" s="193" t="s">
        <v>90</v>
      </c>
      <c r="AV690" s="15" t="s">
        <v>98</v>
      </c>
      <c r="AW690" s="15" t="s">
        <v>38</v>
      </c>
      <c r="AX690" s="15" t="s">
        <v>82</v>
      </c>
      <c r="AY690" s="193" t="s">
        <v>310</v>
      </c>
    </row>
    <row r="691" spans="2:65" s="13" customFormat="1" ht="11.25">
      <c r="B691" s="159"/>
      <c r="D691" s="152" t="s">
        <v>318</v>
      </c>
      <c r="E691" s="160" t="s">
        <v>1</v>
      </c>
      <c r="F691" s="161" t="s">
        <v>320</v>
      </c>
      <c r="H691" s="162">
        <v>1548.6</v>
      </c>
      <c r="I691" s="163"/>
      <c r="L691" s="159"/>
      <c r="M691" s="164"/>
      <c r="T691" s="165"/>
      <c r="AT691" s="160" t="s">
        <v>318</v>
      </c>
      <c r="AU691" s="160" t="s">
        <v>90</v>
      </c>
      <c r="AV691" s="13" t="s">
        <v>108</v>
      </c>
      <c r="AW691" s="13" t="s">
        <v>38</v>
      </c>
      <c r="AX691" s="13" t="s">
        <v>86</v>
      </c>
      <c r="AY691" s="160" t="s">
        <v>310</v>
      </c>
    </row>
    <row r="692" spans="2:65" s="1" customFormat="1" ht="16.5" customHeight="1">
      <c r="B692" s="33"/>
      <c r="C692" s="138" t="s">
        <v>1243</v>
      </c>
      <c r="D692" s="138" t="s">
        <v>312</v>
      </c>
      <c r="E692" s="139" t="s">
        <v>1244</v>
      </c>
      <c r="F692" s="140" t="s">
        <v>1245</v>
      </c>
      <c r="G692" s="141" t="s">
        <v>315</v>
      </c>
      <c r="H692" s="142">
        <v>278748</v>
      </c>
      <c r="I692" s="143"/>
      <c r="J692" s="144">
        <f>ROUND(I692*H692,2)</f>
        <v>0</v>
      </c>
      <c r="K692" s="140" t="s">
        <v>316</v>
      </c>
      <c r="L692" s="33"/>
      <c r="M692" s="145" t="s">
        <v>1</v>
      </c>
      <c r="N692" s="146" t="s">
        <v>47</v>
      </c>
      <c r="P692" s="147">
        <f>O692*H692</f>
        <v>0</v>
      </c>
      <c r="Q692" s="147">
        <v>0</v>
      </c>
      <c r="R692" s="147">
        <f>Q692*H692</f>
        <v>0</v>
      </c>
      <c r="S692" s="147">
        <v>0</v>
      </c>
      <c r="T692" s="148">
        <f>S692*H692</f>
        <v>0</v>
      </c>
      <c r="AR692" s="149" t="s">
        <v>108</v>
      </c>
      <c r="AT692" s="149" t="s">
        <v>312</v>
      </c>
      <c r="AU692" s="149" t="s">
        <v>90</v>
      </c>
      <c r="AY692" s="17" t="s">
        <v>310</v>
      </c>
      <c r="BE692" s="150">
        <f>IF(N692="základní",J692,0)</f>
        <v>0</v>
      </c>
      <c r="BF692" s="150">
        <f>IF(N692="snížená",J692,0)</f>
        <v>0</v>
      </c>
      <c r="BG692" s="150">
        <f>IF(N692="zákl. přenesená",J692,0)</f>
        <v>0</v>
      </c>
      <c r="BH692" s="150">
        <f>IF(N692="sníž. přenesená",J692,0)</f>
        <v>0</v>
      </c>
      <c r="BI692" s="150">
        <f>IF(N692="nulová",J692,0)</f>
        <v>0</v>
      </c>
      <c r="BJ692" s="17" t="s">
        <v>86</v>
      </c>
      <c r="BK692" s="150">
        <f>ROUND(I692*H692,2)</f>
        <v>0</v>
      </c>
      <c r="BL692" s="17" t="s">
        <v>108</v>
      </c>
      <c r="BM692" s="149" t="s">
        <v>1246</v>
      </c>
    </row>
    <row r="693" spans="2:65" s="12" customFormat="1" ht="11.25">
      <c r="B693" s="151"/>
      <c r="D693" s="152" t="s">
        <v>318</v>
      </c>
      <c r="F693" s="154" t="s">
        <v>1221</v>
      </c>
      <c r="H693" s="155">
        <v>278748</v>
      </c>
      <c r="I693" s="156"/>
      <c r="L693" s="151"/>
      <c r="M693" s="157"/>
      <c r="T693" s="158"/>
      <c r="AT693" s="153" t="s">
        <v>318</v>
      </c>
      <c r="AU693" s="153" t="s">
        <v>90</v>
      </c>
      <c r="AV693" s="12" t="s">
        <v>90</v>
      </c>
      <c r="AW693" s="12" t="s">
        <v>4</v>
      </c>
      <c r="AX693" s="12" t="s">
        <v>86</v>
      </c>
      <c r="AY693" s="153" t="s">
        <v>310</v>
      </c>
    </row>
    <row r="694" spans="2:65" s="1" customFormat="1" ht="16.5" customHeight="1">
      <c r="B694" s="33"/>
      <c r="C694" s="138" t="s">
        <v>1247</v>
      </c>
      <c r="D694" s="138" t="s">
        <v>312</v>
      </c>
      <c r="E694" s="139" t="s">
        <v>1248</v>
      </c>
      <c r="F694" s="140" t="s">
        <v>1249</v>
      </c>
      <c r="G694" s="141" t="s">
        <v>315</v>
      </c>
      <c r="H694" s="142">
        <v>1548.6</v>
      </c>
      <c r="I694" s="143"/>
      <c r="J694" s="144">
        <f>ROUND(I694*H694,2)</f>
        <v>0</v>
      </c>
      <c r="K694" s="140" t="s">
        <v>316</v>
      </c>
      <c r="L694" s="33"/>
      <c r="M694" s="145" t="s">
        <v>1</v>
      </c>
      <c r="N694" s="146" t="s">
        <v>47</v>
      </c>
      <c r="P694" s="147">
        <f>O694*H694</f>
        <v>0</v>
      </c>
      <c r="Q694" s="147">
        <v>0</v>
      </c>
      <c r="R694" s="147">
        <f>Q694*H694</f>
        <v>0</v>
      </c>
      <c r="S694" s="147">
        <v>0</v>
      </c>
      <c r="T694" s="148">
        <f>S694*H694</f>
        <v>0</v>
      </c>
      <c r="AR694" s="149" t="s">
        <v>108</v>
      </c>
      <c r="AT694" s="149" t="s">
        <v>312</v>
      </c>
      <c r="AU694" s="149" t="s">
        <v>90</v>
      </c>
      <c r="AY694" s="17" t="s">
        <v>310</v>
      </c>
      <c r="BE694" s="150">
        <f>IF(N694="základní",J694,0)</f>
        <v>0</v>
      </c>
      <c r="BF694" s="150">
        <f>IF(N694="snížená",J694,0)</f>
        <v>0</v>
      </c>
      <c r="BG694" s="150">
        <f>IF(N694="zákl. přenesená",J694,0)</f>
        <v>0</v>
      </c>
      <c r="BH694" s="150">
        <f>IF(N694="sníž. přenesená",J694,0)</f>
        <v>0</v>
      </c>
      <c r="BI694" s="150">
        <f>IF(N694="nulová",J694,0)</f>
        <v>0</v>
      </c>
      <c r="BJ694" s="17" t="s">
        <v>86</v>
      </c>
      <c r="BK694" s="150">
        <f>ROUND(I694*H694,2)</f>
        <v>0</v>
      </c>
      <c r="BL694" s="17" t="s">
        <v>108</v>
      </c>
      <c r="BM694" s="149" t="s">
        <v>1250</v>
      </c>
    </row>
    <row r="695" spans="2:65" s="14" customFormat="1" ht="11.25">
      <c r="B695" s="166"/>
      <c r="D695" s="152" t="s">
        <v>318</v>
      </c>
      <c r="E695" s="167" t="s">
        <v>1</v>
      </c>
      <c r="F695" s="168" t="s">
        <v>690</v>
      </c>
      <c r="H695" s="167" t="s">
        <v>1</v>
      </c>
      <c r="I695" s="169"/>
      <c r="L695" s="166"/>
      <c r="M695" s="170"/>
      <c r="T695" s="171"/>
      <c r="AT695" s="167" t="s">
        <v>318</v>
      </c>
      <c r="AU695" s="167" t="s">
        <v>90</v>
      </c>
      <c r="AV695" s="14" t="s">
        <v>86</v>
      </c>
      <c r="AW695" s="14" t="s">
        <v>38</v>
      </c>
      <c r="AX695" s="14" t="s">
        <v>82</v>
      </c>
      <c r="AY695" s="167" t="s">
        <v>310</v>
      </c>
    </row>
    <row r="696" spans="2:65" s="14" customFormat="1" ht="11.25">
      <c r="B696" s="166"/>
      <c r="D696" s="152" t="s">
        <v>318</v>
      </c>
      <c r="E696" s="167" t="s">
        <v>1</v>
      </c>
      <c r="F696" s="168" t="s">
        <v>1214</v>
      </c>
      <c r="H696" s="167" t="s">
        <v>1</v>
      </c>
      <c r="I696" s="169"/>
      <c r="L696" s="166"/>
      <c r="M696" s="170"/>
      <c r="T696" s="171"/>
      <c r="AT696" s="167" t="s">
        <v>318</v>
      </c>
      <c r="AU696" s="167" t="s">
        <v>90</v>
      </c>
      <c r="AV696" s="14" t="s">
        <v>86</v>
      </c>
      <c r="AW696" s="14" t="s">
        <v>38</v>
      </c>
      <c r="AX696" s="14" t="s">
        <v>82</v>
      </c>
      <c r="AY696" s="167" t="s">
        <v>310</v>
      </c>
    </row>
    <row r="697" spans="2:65" s="12" customFormat="1" ht="11.25">
      <c r="B697" s="151"/>
      <c r="D697" s="152" t="s">
        <v>318</v>
      </c>
      <c r="E697" s="153" t="s">
        <v>1</v>
      </c>
      <c r="F697" s="154" t="s">
        <v>1215</v>
      </c>
      <c r="H697" s="155">
        <v>1238.075</v>
      </c>
      <c r="I697" s="156"/>
      <c r="L697" s="151"/>
      <c r="M697" s="157"/>
      <c r="T697" s="158"/>
      <c r="AT697" s="153" t="s">
        <v>318</v>
      </c>
      <c r="AU697" s="153" t="s">
        <v>90</v>
      </c>
      <c r="AV697" s="12" t="s">
        <v>90</v>
      </c>
      <c r="AW697" s="12" t="s">
        <v>38</v>
      </c>
      <c r="AX697" s="12" t="s">
        <v>82</v>
      </c>
      <c r="AY697" s="153" t="s">
        <v>310</v>
      </c>
    </row>
    <row r="698" spans="2:65" s="15" customFormat="1" ht="11.25">
      <c r="B698" s="192"/>
      <c r="D698" s="152" t="s">
        <v>318</v>
      </c>
      <c r="E698" s="193" t="s">
        <v>1</v>
      </c>
      <c r="F698" s="194" t="s">
        <v>664</v>
      </c>
      <c r="H698" s="195">
        <v>1238.075</v>
      </c>
      <c r="I698" s="196"/>
      <c r="L698" s="192"/>
      <c r="M698" s="197"/>
      <c r="T698" s="198"/>
      <c r="AT698" s="193" t="s">
        <v>318</v>
      </c>
      <c r="AU698" s="193" t="s">
        <v>90</v>
      </c>
      <c r="AV698" s="15" t="s">
        <v>98</v>
      </c>
      <c r="AW698" s="15" t="s">
        <v>38</v>
      </c>
      <c r="AX698" s="15" t="s">
        <v>82</v>
      </c>
      <c r="AY698" s="193" t="s">
        <v>310</v>
      </c>
    </row>
    <row r="699" spans="2:65" s="12" customFormat="1" ht="11.25">
      <c r="B699" s="151"/>
      <c r="D699" s="152" t="s">
        <v>318</v>
      </c>
      <c r="E699" s="153" t="s">
        <v>1</v>
      </c>
      <c r="F699" s="154" t="s">
        <v>1216</v>
      </c>
      <c r="H699" s="155">
        <v>310.52499999999998</v>
      </c>
      <c r="I699" s="156"/>
      <c r="L699" s="151"/>
      <c r="M699" s="157"/>
      <c r="T699" s="158"/>
      <c r="AT699" s="153" t="s">
        <v>318</v>
      </c>
      <c r="AU699" s="153" t="s">
        <v>90</v>
      </c>
      <c r="AV699" s="12" t="s">
        <v>90</v>
      </c>
      <c r="AW699" s="12" t="s">
        <v>38</v>
      </c>
      <c r="AX699" s="12" t="s">
        <v>82</v>
      </c>
      <c r="AY699" s="153" t="s">
        <v>310</v>
      </c>
    </row>
    <row r="700" spans="2:65" s="15" customFormat="1" ht="11.25">
      <c r="B700" s="192"/>
      <c r="D700" s="152" t="s">
        <v>318</v>
      </c>
      <c r="E700" s="193" t="s">
        <v>1</v>
      </c>
      <c r="F700" s="194" t="s">
        <v>664</v>
      </c>
      <c r="H700" s="195">
        <v>310.52499999999998</v>
      </c>
      <c r="I700" s="196"/>
      <c r="L700" s="192"/>
      <c r="M700" s="197"/>
      <c r="T700" s="198"/>
      <c r="AT700" s="193" t="s">
        <v>318</v>
      </c>
      <c r="AU700" s="193" t="s">
        <v>90</v>
      </c>
      <c r="AV700" s="15" t="s">
        <v>98</v>
      </c>
      <c r="AW700" s="15" t="s">
        <v>38</v>
      </c>
      <c r="AX700" s="15" t="s">
        <v>82</v>
      </c>
      <c r="AY700" s="193" t="s">
        <v>310</v>
      </c>
    </row>
    <row r="701" spans="2:65" s="13" customFormat="1" ht="11.25">
      <c r="B701" s="159"/>
      <c r="D701" s="152" t="s">
        <v>318</v>
      </c>
      <c r="E701" s="160" t="s">
        <v>1</v>
      </c>
      <c r="F701" s="161" t="s">
        <v>320</v>
      </c>
      <c r="H701" s="162">
        <v>1548.6</v>
      </c>
      <c r="I701" s="163"/>
      <c r="L701" s="159"/>
      <c r="M701" s="164"/>
      <c r="T701" s="165"/>
      <c r="AT701" s="160" t="s">
        <v>318</v>
      </c>
      <c r="AU701" s="160" t="s">
        <v>90</v>
      </c>
      <c r="AV701" s="13" t="s">
        <v>108</v>
      </c>
      <c r="AW701" s="13" t="s">
        <v>38</v>
      </c>
      <c r="AX701" s="13" t="s">
        <v>86</v>
      </c>
      <c r="AY701" s="160" t="s">
        <v>310</v>
      </c>
    </row>
    <row r="702" spans="2:65" s="1" customFormat="1" ht="16.5" customHeight="1">
      <c r="B702" s="33"/>
      <c r="C702" s="138" t="s">
        <v>1251</v>
      </c>
      <c r="D702" s="138" t="s">
        <v>312</v>
      </c>
      <c r="E702" s="139" t="s">
        <v>1252</v>
      </c>
      <c r="F702" s="140" t="s">
        <v>1253</v>
      </c>
      <c r="G702" s="141" t="s">
        <v>718</v>
      </c>
      <c r="H702" s="142">
        <v>12</v>
      </c>
      <c r="I702" s="143"/>
      <c r="J702" s="144">
        <f>ROUND(I702*H702,2)</f>
        <v>0</v>
      </c>
      <c r="K702" s="140" t="s">
        <v>316</v>
      </c>
      <c r="L702" s="33"/>
      <c r="M702" s="145" t="s">
        <v>1</v>
      </c>
      <c r="N702" s="146" t="s">
        <v>47</v>
      </c>
      <c r="P702" s="147">
        <f>O702*H702</f>
        <v>0</v>
      </c>
      <c r="Q702" s="147">
        <v>0</v>
      </c>
      <c r="R702" s="147">
        <f>Q702*H702</f>
        <v>0</v>
      </c>
      <c r="S702" s="147">
        <v>0</v>
      </c>
      <c r="T702" s="148">
        <f>S702*H702</f>
        <v>0</v>
      </c>
      <c r="AR702" s="149" t="s">
        <v>108</v>
      </c>
      <c r="AT702" s="149" t="s">
        <v>312</v>
      </c>
      <c r="AU702" s="149" t="s">
        <v>90</v>
      </c>
      <c r="AY702" s="17" t="s">
        <v>310</v>
      </c>
      <c r="BE702" s="150">
        <f>IF(N702="základní",J702,0)</f>
        <v>0</v>
      </c>
      <c r="BF702" s="150">
        <f>IF(N702="snížená",J702,0)</f>
        <v>0</v>
      </c>
      <c r="BG702" s="150">
        <f>IF(N702="zákl. přenesená",J702,0)</f>
        <v>0</v>
      </c>
      <c r="BH702" s="150">
        <f>IF(N702="sníž. přenesená",J702,0)</f>
        <v>0</v>
      </c>
      <c r="BI702" s="150">
        <f>IF(N702="nulová",J702,0)</f>
        <v>0</v>
      </c>
      <c r="BJ702" s="17" t="s">
        <v>86</v>
      </c>
      <c r="BK702" s="150">
        <f>ROUND(I702*H702,2)</f>
        <v>0</v>
      </c>
      <c r="BL702" s="17" t="s">
        <v>108</v>
      </c>
      <c r="BM702" s="149" t="s">
        <v>1254</v>
      </c>
    </row>
    <row r="703" spans="2:65" s="1" customFormat="1" ht="16.5" customHeight="1">
      <c r="B703" s="33"/>
      <c r="C703" s="138" t="s">
        <v>1255</v>
      </c>
      <c r="D703" s="138" t="s">
        <v>312</v>
      </c>
      <c r="E703" s="139" t="s">
        <v>1256</v>
      </c>
      <c r="F703" s="140" t="s">
        <v>1257</v>
      </c>
      <c r="G703" s="141" t="s">
        <v>718</v>
      </c>
      <c r="H703" s="142">
        <v>2160</v>
      </c>
      <c r="I703" s="143"/>
      <c r="J703" s="144">
        <f>ROUND(I703*H703,2)</f>
        <v>0</v>
      </c>
      <c r="K703" s="140" t="s">
        <v>316</v>
      </c>
      <c r="L703" s="33"/>
      <c r="M703" s="145" t="s">
        <v>1</v>
      </c>
      <c r="N703" s="146" t="s">
        <v>47</v>
      </c>
      <c r="P703" s="147">
        <f>O703*H703</f>
        <v>0</v>
      </c>
      <c r="Q703" s="147">
        <v>0</v>
      </c>
      <c r="R703" s="147">
        <f>Q703*H703</f>
        <v>0</v>
      </c>
      <c r="S703" s="147">
        <v>0</v>
      </c>
      <c r="T703" s="148">
        <f>S703*H703</f>
        <v>0</v>
      </c>
      <c r="AR703" s="149" t="s">
        <v>108</v>
      </c>
      <c r="AT703" s="149" t="s">
        <v>312</v>
      </c>
      <c r="AU703" s="149" t="s">
        <v>90</v>
      </c>
      <c r="AY703" s="17" t="s">
        <v>310</v>
      </c>
      <c r="BE703" s="150">
        <f>IF(N703="základní",J703,0)</f>
        <v>0</v>
      </c>
      <c r="BF703" s="150">
        <f>IF(N703="snížená",J703,0)</f>
        <v>0</v>
      </c>
      <c r="BG703" s="150">
        <f>IF(N703="zákl. přenesená",J703,0)</f>
        <v>0</v>
      </c>
      <c r="BH703" s="150">
        <f>IF(N703="sníž. přenesená",J703,0)</f>
        <v>0</v>
      </c>
      <c r="BI703" s="150">
        <f>IF(N703="nulová",J703,0)</f>
        <v>0</v>
      </c>
      <c r="BJ703" s="17" t="s">
        <v>86</v>
      </c>
      <c r="BK703" s="150">
        <f>ROUND(I703*H703,2)</f>
        <v>0</v>
      </c>
      <c r="BL703" s="17" t="s">
        <v>108</v>
      </c>
      <c r="BM703" s="149" t="s">
        <v>1258</v>
      </c>
    </row>
    <row r="704" spans="2:65" s="12" customFormat="1" ht="11.25">
      <c r="B704" s="151"/>
      <c r="D704" s="152" t="s">
        <v>318</v>
      </c>
      <c r="F704" s="154" t="s">
        <v>1259</v>
      </c>
      <c r="H704" s="155">
        <v>2160</v>
      </c>
      <c r="I704" s="156"/>
      <c r="L704" s="151"/>
      <c r="M704" s="157"/>
      <c r="T704" s="158"/>
      <c r="AT704" s="153" t="s">
        <v>318</v>
      </c>
      <c r="AU704" s="153" t="s">
        <v>90</v>
      </c>
      <c r="AV704" s="12" t="s">
        <v>90</v>
      </c>
      <c r="AW704" s="12" t="s">
        <v>4</v>
      </c>
      <c r="AX704" s="12" t="s">
        <v>86</v>
      </c>
      <c r="AY704" s="153" t="s">
        <v>310</v>
      </c>
    </row>
    <row r="705" spans="2:65" s="1" customFormat="1" ht="16.5" customHeight="1">
      <c r="B705" s="33"/>
      <c r="C705" s="138" t="s">
        <v>1260</v>
      </c>
      <c r="D705" s="138" t="s">
        <v>312</v>
      </c>
      <c r="E705" s="139" t="s">
        <v>1261</v>
      </c>
      <c r="F705" s="140" t="s">
        <v>1262</v>
      </c>
      <c r="G705" s="141" t="s">
        <v>718</v>
      </c>
      <c r="H705" s="142">
        <v>12</v>
      </c>
      <c r="I705" s="143"/>
      <c r="J705" s="144">
        <f>ROUND(I705*H705,2)</f>
        <v>0</v>
      </c>
      <c r="K705" s="140" t="s">
        <v>316</v>
      </c>
      <c r="L705" s="33"/>
      <c r="M705" s="145" t="s">
        <v>1</v>
      </c>
      <c r="N705" s="146" t="s">
        <v>47</v>
      </c>
      <c r="P705" s="147">
        <f>O705*H705</f>
        <v>0</v>
      </c>
      <c r="Q705" s="147">
        <v>0</v>
      </c>
      <c r="R705" s="147">
        <f>Q705*H705</f>
        <v>0</v>
      </c>
      <c r="S705" s="147">
        <v>0</v>
      </c>
      <c r="T705" s="148">
        <f>S705*H705</f>
        <v>0</v>
      </c>
      <c r="AR705" s="149" t="s">
        <v>108</v>
      </c>
      <c r="AT705" s="149" t="s">
        <v>312</v>
      </c>
      <c r="AU705" s="149" t="s">
        <v>90</v>
      </c>
      <c r="AY705" s="17" t="s">
        <v>310</v>
      </c>
      <c r="BE705" s="150">
        <f>IF(N705="základní",J705,0)</f>
        <v>0</v>
      </c>
      <c r="BF705" s="150">
        <f>IF(N705="snížená",J705,0)</f>
        <v>0</v>
      </c>
      <c r="BG705" s="150">
        <f>IF(N705="zákl. přenesená",J705,0)</f>
        <v>0</v>
      </c>
      <c r="BH705" s="150">
        <f>IF(N705="sníž. přenesená",J705,0)</f>
        <v>0</v>
      </c>
      <c r="BI705" s="150">
        <f>IF(N705="nulová",J705,0)</f>
        <v>0</v>
      </c>
      <c r="BJ705" s="17" t="s">
        <v>86</v>
      </c>
      <c r="BK705" s="150">
        <f>ROUND(I705*H705,2)</f>
        <v>0</v>
      </c>
      <c r="BL705" s="17" t="s">
        <v>108</v>
      </c>
      <c r="BM705" s="149" t="s">
        <v>1263</v>
      </c>
    </row>
    <row r="706" spans="2:65" s="1" customFormat="1" ht="21.75" customHeight="1">
      <c r="B706" s="33"/>
      <c r="C706" s="138" t="s">
        <v>1264</v>
      </c>
      <c r="D706" s="138" t="s">
        <v>312</v>
      </c>
      <c r="E706" s="139" t="s">
        <v>1265</v>
      </c>
      <c r="F706" s="140" t="s">
        <v>1266</v>
      </c>
      <c r="G706" s="141" t="s">
        <v>315</v>
      </c>
      <c r="H706" s="142">
        <v>1698.3630000000001</v>
      </c>
      <c r="I706" s="143"/>
      <c r="J706" s="144">
        <f>ROUND(I706*H706,2)</f>
        <v>0</v>
      </c>
      <c r="K706" s="140" t="s">
        <v>316</v>
      </c>
      <c r="L706" s="33"/>
      <c r="M706" s="145" t="s">
        <v>1</v>
      </c>
      <c r="N706" s="146" t="s">
        <v>47</v>
      </c>
      <c r="P706" s="147">
        <f>O706*H706</f>
        <v>0</v>
      </c>
      <c r="Q706" s="147">
        <v>1.2999999999999999E-4</v>
      </c>
      <c r="R706" s="147">
        <f>Q706*H706</f>
        <v>0.22078718999999999</v>
      </c>
      <c r="S706" s="147">
        <v>0</v>
      </c>
      <c r="T706" s="148">
        <f>S706*H706</f>
        <v>0</v>
      </c>
      <c r="AR706" s="149" t="s">
        <v>108</v>
      </c>
      <c r="AT706" s="149" t="s">
        <v>312</v>
      </c>
      <c r="AU706" s="149" t="s">
        <v>90</v>
      </c>
      <c r="AY706" s="17" t="s">
        <v>310</v>
      </c>
      <c r="BE706" s="150">
        <f>IF(N706="základní",J706,0)</f>
        <v>0</v>
      </c>
      <c r="BF706" s="150">
        <f>IF(N706="snížená",J706,0)</f>
        <v>0</v>
      </c>
      <c r="BG706" s="150">
        <f>IF(N706="zákl. přenesená",J706,0)</f>
        <v>0</v>
      </c>
      <c r="BH706" s="150">
        <f>IF(N706="sníž. přenesená",J706,0)</f>
        <v>0</v>
      </c>
      <c r="BI706" s="150">
        <f>IF(N706="nulová",J706,0)</f>
        <v>0</v>
      </c>
      <c r="BJ706" s="17" t="s">
        <v>86</v>
      </c>
      <c r="BK706" s="150">
        <f>ROUND(I706*H706,2)</f>
        <v>0</v>
      </c>
      <c r="BL706" s="17" t="s">
        <v>108</v>
      </c>
      <c r="BM706" s="149" t="s">
        <v>1267</v>
      </c>
    </row>
    <row r="707" spans="2:65" s="14" customFormat="1" ht="11.25">
      <c r="B707" s="166"/>
      <c r="D707" s="152" t="s">
        <v>318</v>
      </c>
      <c r="E707" s="167" t="s">
        <v>1</v>
      </c>
      <c r="F707" s="168" t="s">
        <v>843</v>
      </c>
      <c r="H707" s="167" t="s">
        <v>1</v>
      </c>
      <c r="I707" s="169"/>
      <c r="L707" s="166"/>
      <c r="M707" s="170"/>
      <c r="T707" s="171"/>
      <c r="AT707" s="167" t="s">
        <v>318</v>
      </c>
      <c r="AU707" s="167" t="s">
        <v>90</v>
      </c>
      <c r="AV707" s="14" t="s">
        <v>86</v>
      </c>
      <c r="AW707" s="14" t="s">
        <v>38</v>
      </c>
      <c r="AX707" s="14" t="s">
        <v>82</v>
      </c>
      <c r="AY707" s="167" t="s">
        <v>310</v>
      </c>
    </row>
    <row r="708" spans="2:65" s="12" customFormat="1" ht="11.25">
      <c r="B708" s="151"/>
      <c r="D708" s="152" t="s">
        <v>318</v>
      </c>
      <c r="E708" s="153" t="s">
        <v>1</v>
      </c>
      <c r="F708" s="154" t="s">
        <v>1268</v>
      </c>
      <c r="H708" s="155">
        <v>238.703</v>
      </c>
      <c r="I708" s="156"/>
      <c r="L708" s="151"/>
      <c r="M708" s="157"/>
      <c r="T708" s="158"/>
      <c r="AT708" s="153" t="s">
        <v>318</v>
      </c>
      <c r="AU708" s="153" t="s">
        <v>90</v>
      </c>
      <c r="AV708" s="12" t="s">
        <v>90</v>
      </c>
      <c r="AW708" s="12" t="s">
        <v>38</v>
      </c>
      <c r="AX708" s="12" t="s">
        <v>82</v>
      </c>
      <c r="AY708" s="153" t="s">
        <v>310</v>
      </c>
    </row>
    <row r="709" spans="2:65" s="12" customFormat="1" ht="11.25">
      <c r="B709" s="151"/>
      <c r="D709" s="152" t="s">
        <v>318</v>
      </c>
      <c r="E709" s="153" t="s">
        <v>1</v>
      </c>
      <c r="F709" s="154" t="s">
        <v>1269</v>
      </c>
      <c r="H709" s="155">
        <v>1814.51</v>
      </c>
      <c r="I709" s="156"/>
      <c r="L709" s="151"/>
      <c r="M709" s="157"/>
      <c r="T709" s="158"/>
      <c r="AT709" s="153" t="s">
        <v>318</v>
      </c>
      <c r="AU709" s="153" t="s">
        <v>90</v>
      </c>
      <c r="AV709" s="12" t="s">
        <v>90</v>
      </c>
      <c r="AW709" s="12" t="s">
        <v>38</v>
      </c>
      <c r="AX709" s="12" t="s">
        <v>82</v>
      </c>
      <c r="AY709" s="153" t="s">
        <v>310</v>
      </c>
    </row>
    <row r="710" spans="2:65" s="15" customFormat="1" ht="11.25">
      <c r="B710" s="192"/>
      <c r="D710" s="152" t="s">
        <v>318</v>
      </c>
      <c r="E710" s="193" t="s">
        <v>1</v>
      </c>
      <c r="F710" s="194" t="s">
        <v>664</v>
      </c>
      <c r="H710" s="195">
        <v>2053.2130000000002</v>
      </c>
      <c r="I710" s="196"/>
      <c r="L710" s="192"/>
      <c r="M710" s="197"/>
      <c r="T710" s="198"/>
      <c r="AT710" s="193" t="s">
        <v>318</v>
      </c>
      <c r="AU710" s="193" t="s">
        <v>90</v>
      </c>
      <c r="AV710" s="15" t="s">
        <v>98</v>
      </c>
      <c r="AW710" s="15" t="s">
        <v>38</v>
      </c>
      <c r="AX710" s="15" t="s">
        <v>82</v>
      </c>
      <c r="AY710" s="193" t="s">
        <v>310</v>
      </c>
    </row>
    <row r="711" spans="2:65" s="12" customFormat="1" ht="11.25">
      <c r="B711" s="151"/>
      <c r="D711" s="152" t="s">
        <v>318</v>
      </c>
      <c r="E711" s="153" t="s">
        <v>1</v>
      </c>
      <c r="F711" s="154" t="s">
        <v>1270</v>
      </c>
      <c r="H711" s="155">
        <v>-354.85</v>
      </c>
      <c r="I711" s="156"/>
      <c r="L711" s="151"/>
      <c r="M711" s="157"/>
      <c r="T711" s="158"/>
      <c r="AT711" s="153" t="s">
        <v>318</v>
      </c>
      <c r="AU711" s="153" t="s">
        <v>90</v>
      </c>
      <c r="AV711" s="12" t="s">
        <v>90</v>
      </c>
      <c r="AW711" s="12" t="s">
        <v>38</v>
      </c>
      <c r="AX711" s="12" t="s">
        <v>82</v>
      </c>
      <c r="AY711" s="153" t="s">
        <v>310</v>
      </c>
    </row>
    <row r="712" spans="2:65" s="13" customFormat="1" ht="11.25">
      <c r="B712" s="159"/>
      <c r="D712" s="152" t="s">
        <v>318</v>
      </c>
      <c r="E712" s="160" t="s">
        <v>1</v>
      </c>
      <c r="F712" s="161" t="s">
        <v>320</v>
      </c>
      <c r="H712" s="162">
        <v>1698.3630000000001</v>
      </c>
      <c r="I712" s="163"/>
      <c r="L712" s="159"/>
      <c r="M712" s="164"/>
      <c r="T712" s="165"/>
      <c r="AT712" s="160" t="s">
        <v>318</v>
      </c>
      <c r="AU712" s="160" t="s">
        <v>90</v>
      </c>
      <c r="AV712" s="13" t="s">
        <v>108</v>
      </c>
      <c r="AW712" s="13" t="s">
        <v>38</v>
      </c>
      <c r="AX712" s="13" t="s">
        <v>86</v>
      </c>
      <c r="AY712" s="160" t="s">
        <v>310</v>
      </c>
    </row>
    <row r="713" spans="2:65" s="1" customFormat="1" ht="16.5" customHeight="1">
      <c r="B713" s="33"/>
      <c r="C713" s="138" t="s">
        <v>1271</v>
      </c>
      <c r="D713" s="138" t="s">
        <v>312</v>
      </c>
      <c r="E713" s="139" t="s">
        <v>1272</v>
      </c>
      <c r="F713" s="140" t="s">
        <v>1273</v>
      </c>
      <c r="G713" s="141" t="s">
        <v>315</v>
      </c>
      <c r="H713" s="142">
        <v>1672.575</v>
      </c>
      <c r="I713" s="143"/>
      <c r="J713" s="144">
        <f>ROUND(I713*H713,2)</f>
        <v>0</v>
      </c>
      <c r="K713" s="140" t="s">
        <v>316</v>
      </c>
      <c r="L713" s="33"/>
      <c r="M713" s="145" t="s">
        <v>1</v>
      </c>
      <c r="N713" s="146" t="s">
        <v>47</v>
      </c>
      <c r="P713" s="147">
        <f>O713*H713</f>
        <v>0</v>
      </c>
      <c r="Q713" s="147">
        <v>4.0000000000000003E-5</v>
      </c>
      <c r="R713" s="147">
        <f>Q713*H713</f>
        <v>6.6903000000000004E-2</v>
      </c>
      <c r="S713" s="147">
        <v>0</v>
      </c>
      <c r="T713" s="148">
        <f>S713*H713</f>
        <v>0</v>
      </c>
      <c r="AR713" s="149" t="s">
        <v>108</v>
      </c>
      <c r="AT713" s="149" t="s">
        <v>312</v>
      </c>
      <c r="AU713" s="149" t="s">
        <v>90</v>
      </c>
      <c r="AY713" s="17" t="s">
        <v>310</v>
      </c>
      <c r="BE713" s="150">
        <f>IF(N713="základní",J713,0)</f>
        <v>0</v>
      </c>
      <c r="BF713" s="150">
        <f>IF(N713="snížená",J713,0)</f>
        <v>0</v>
      </c>
      <c r="BG713" s="150">
        <f>IF(N713="zákl. přenesená",J713,0)</f>
        <v>0</v>
      </c>
      <c r="BH713" s="150">
        <f>IF(N713="sníž. přenesená",J713,0)</f>
        <v>0</v>
      </c>
      <c r="BI713" s="150">
        <f>IF(N713="nulová",J713,0)</f>
        <v>0</v>
      </c>
      <c r="BJ713" s="17" t="s">
        <v>86</v>
      </c>
      <c r="BK713" s="150">
        <f>ROUND(I713*H713,2)</f>
        <v>0</v>
      </c>
      <c r="BL713" s="17" t="s">
        <v>108</v>
      </c>
      <c r="BM713" s="149" t="s">
        <v>1274</v>
      </c>
    </row>
    <row r="714" spans="2:65" s="12" customFormat="1" ht="11.25">
      <c r="B714" s="151"/>
      <c r="D714" s="152" t="s">
        <v>318</v>
      </c>
      <c r="F714" s="154" t="s">
        <v>1275</v>
      </c>
      <c r="H714" s="155">
        <v>1672.575</v>
      </c>
      <c r="I714" s="156"/>
      <c r="L714" s="151"/>
      <c r="M714" s="157"/>
      <c r="T714" s="158"/>
      <c r="AT714" s="153" t="s">
        <v>318</v>
      </c>
      <c r="AU714" s="153" t="s">
        <v>90</v>
      </c>
      <c r="AV714" s="12" t="s">
        <v>90</v>
      </c>
      <c r="AW714" s="12" t="s">
        <v>4</v>
      </c>
      <c r="AX714" s="12" t="s">
        <v>86</v>
      </c>
      <c r="AY714" s="153" t="s">
        <v>310</v>
      </c>
    </row>
    <row r="715" spans="2:65" s="1" customFormat="1" ht="16.5" customHeight="1">
      <c r="B715" s="33"/>
      <c r="C715" s="138" t="s">
        <v>1276</v>
      </c>
      <c r="D715" s="138" t="s">
        <v>312</v>
      </c>
      <c r="E715" s="139" t="s">
        <v>1277</v>
      </c>
      <c r="F715" s="140" t="s">
        <v>1278</v>
      </c>
      <c r="G715" s="141" t="s">
        <v>315</v>
      </c>
      <c r="H715" s="142">
        <v>1338.06</v>
      </c>
      <c r="I715" s="143"/>
      <c r="J715" s="144">
        <f>ROUND(I715*H715,2)</f>
        <v>0</v>
      </c>
      <c r="K715" s="140" t="s">
        <v>316</v>
      </c>
      <c r="L715" s="33"/>
      <c r="M715" s="145" t="s">
        <v>1</v>
      </c>
      <c r="N715" s="146" t="s">
        <v>47</v>
      </c>
      <c r="P715" s="147">
        <f>O715*H715</f>
        <v>0</v>
      </c>
      <c r="Q715" s="147">
        <v>0</v>
      </c>
      <c r="R715" s="147">
        <f>Q715*H715</f>
        <v>0</v>
      </c>
      <c r="S715" s="147">
        <v>0</v>
      </c>
      <c r="T715" s="148">
        <f>S715*H715</f>
        <v>0</v>
      </c>
      <c r="AR715" s="149" t="s">
        <v>108</v>
      </c>
      <c r="AT715" s="149" t="s">
        <v>312</v>
      </c>
      <c r="AU715" s="149" t="s">
        <v>90</v>
      </c>
      <c r="AY715" s="17" t="s">
        <v>310</v>
      </c>
      <c r="BE715" s="150">
        <f>IF(N715="základní",J715,0)</f>
        <v>0</v>
      </c>
      <c r="BF715" s="150">
        <f>IF(N715="snížená",J715,0)</f>
        <v>0</v>
      </c>
      <c r="BG715" s="150">
        <f>IF(N715="zákl. přenesená",J715,0)</f>
        <v>0</v>
      </c>
      <c r="BH715" s="150">
        <f>IF(N715="sníž. přenesená",J715,0)</f>
        <v>0</v>
      </c>
      <c r="BI715" s="150">
        <f>IF(N715="nulová",J715,0)</f>
        <v>0</v>
      </c>
      <c r="BJ715" s="17" t="s">
        <v>86</v>
      </c>
      <c r="BK715" s="150">
        <f>ROUND(I715*H715,2)</f>
        <v>0</v>
      </c>
      <c r="BL715" s="17" t="s">
        <v>108</v>
      </c>
      <c r="BM715" s="149" t="s">
        <v>1279</v>
      </c>
    </row>
    <row r="716" spans="2:65" s="14" customFormat="1" ht="11.25">
      <c r="B716" s="166"/>
      <c r="D716" s="152" t="s">
        <v>318</v>
      </c>
      <c r="E716" s="167" t="s">
        <v>1</v>
      </c>
      <c r="F716" s="168" t="s">
        <v>843</v>
      </c>
      <c r="H716" s="167" t="s">
        <v>1</v>
      </c>
      <c r="I716" s="169"/>
      <c r="L716" s="166"/>
      <c r="M716" s="170"/>
      <c r="T716" s="171"/>
      <c r="AT716" s="167" t="s">
        <v>318</v>
      </c>
      <c r="AU716" s="167" t="s">
        <v>90</v>
      </c>
      <c r="AV716" s="14" t="s">
        <v>86</v>
      </c>
      <c r="AW716" s="14" t="s">
        <v>38</v>
      </c>
      <c r="AX716" s="14" t="s">
        <v>82</v>
      </c>
      <c r="AY716" s="167" t="s">
        <v>310</v>
      </c>
    </row>
    <row r="717" spans="2:65" s="12" customFormat="1" ht="11.25">
      <c r="B717" s="151"/>
      <c r="D717" s="152" t="s">
        <v>318</v>
      </c>
      <c r="E717" s="153" t="s">
        <v>1</v>
      </c>
      <c r="F717" s="154" t="s">
        <v>1119</v>
      </c>
      <c r="H717" s="155">
        <v>10.93</v>
      </c>
      <c r="I717" s="156"/>
      <c r="L717" s="151"/>
      <c r="M717" s="157"/>
      <c r="T717" s="158"/>
      <c r="AT717" s="153" t="s">
        <v>318</v>
      </c>
      <c r="AU717" s="153" t="s">
        <v>90</v>
      </c>
      <c r="AV717" s="12" t="s">
        <v>90</v>
      </c>
      <c r="AW717" s="12" t="s">
        <v>38</v>
      </c>
      <c r="AX717" s="12" t="s">
        <v>82</v>
      </c>
      <c r="AY717" s="153" t="s">
        <v>310</v>
      </c>
    </row>
    <row r="718" spans="2:65" s="12" customFormat="1" ht="11.25">
      <c r="B718" s="151"/>
      <c r="D718" s="152" t="s">
        <v>318</v>
      </c>
      <c r="E718" s="153" t="s">
        <v>1</v>
      </c>
      <c r="F718" s="154" t="s">
        <v>1101</v>
      </c>
      <c r="H718" s="155">
        <v>48.12</v>
      </c>
      <c r="I718" s="156"/>
      <c r="L718" s="151"/>
      <c r="M718" s="157"/>
      <c r="T718" s="158"/>
      <c r="AT718" s="153" t="s">
        <v>318</v>
      </c>
      <c r="AU718" s="153" t="s">
        <v>90</v>
      </c>
      <c r="AV718" s="12" t="s">
        <v>90</v>
      </c>
      <c r="AW718" s="12" t="s">
        <v>38</v>
      </c>
      <c r="AX718" s="12" t="s">
        <v>82</v>
      </c>
      <c r="AY718" s="153" t="s">
        <v>310</v>
      </c>
    </row>
    <row r="719" spans="2:65" s="12" customFormat="1" ht="11.25">
      <c r="B719" s="151"/>
      <c r="D719" s="152" t="s">
        <v>318</v>
      </c>
      <c r="E719" s="153" t="s">
        <v>1</v>
      </c>
      <c r="F719" s="154" t="s">
        <v>1102</v>
      </c>
      <c r="H719" s="155">
        <v>52.01</v>
      </c>
      <c r="I719" s="156"/>
      <c r="L719" s="151"/>
      <c r="M719" s="157"/>
      <c r="T719" s="158"/>
      <c r="AT719" s="153" t="s">
        <v>318</v>
      </c>
      <c r="AU719" s="153" t="s">
        <v>90</v>
      </c>
      <c r="AV719" s="12" t="s">
        <v>90</v>
      </c>
      <c r="AW719" s="12" t="s">
        <v>38</v>
      </c>
      <c r="AX719" s="12" t="s">
        <v>82</v>
      </c>
      <c r="AY719" s="153" t="s">
        <v>310</v>
      </c>
    </row>
    <row r="720" spans="2:65" s="12" customFormat="1" ht="11.25">
      <c r="B720" s="151"/>
      <c r="D720" s="152" t="s">
        <v>318</v>
      </c>
      <c r="E720" s="153" t="s">
        <v>1</v>
      </c>
      <c r="F720" s="154" t="s">
        <v>1103</v>
      </c>
      <c r="H720" s="155">
        <v>58.39</v>
      </c>
      <c r="I720" s="156"/>
      <c r="L720" s="151"/>
      <c r="M720" s="157"/>
      <c r="T720" s="158"/>
      <c r="AT720" s="153" t="s">
        <v>318</v>
      </c>
      <c r="AU720" s="153" t="s">
        <v>90</v>
      </c>
      <c r="AV720" s="12" t="s">
        <v>90</v>
      </c>
      <c r="AW720" s="12" t="s">
        <v>38</v>
      </c>
      <c r="AX720" s="12" t="s">
        <v>82</v>
      </c>
      <c r="AY720" s="153" t="s">
        <v>310</v>
      </c>
    </row>
    <row r="721" spans="2:51" s="12" customFormat="1" ht="11.25">
      <c r="B721" s="151"/>
      <c r="D721" s="152" t="s">
        <v>318</v>
      </c>
      <c r="E721" s="153" t="s">
        <v>1</v>
      </c>
      <c r="F721" s="154" t="s">
        <v>1104</v>
      </c>
      <c r="H721" s="155">
        <v>299.58999999999997</v>
      </c>
      <c r="I721" s="156"/>
      <c r="L721" s="151"/>
      <c r="M721" s="157"/>
      <c r="T721" s="158"/>
      <c r="AT721" s="153" t="s">
        <v>318</v>
      </c>
      <c r="AU721" s="153" t="s">
        <v>90</v>
      </c>
      <c r="AV721" s="12" t="s">
        <v>90</v>
      </c>
      <c r="AW721" s="12" t="s">
        <v>38</v>
      </c>
      <c r="AX721" s="12" t="s">
        <v>82</v>
      </c>
      <c r="AY721" s="153" t="s">
        <v>310</v>
      </c>
    </row>
    <row r="722" spans="2:51" s="12" customFormat="1" ht="11.25">
      <c r="B722" s="151"/>
      <c r="D722" s="152" t="s">
        <v>318</v>
      </c>
      <c r="E722" s="153" t="s">
        <v>1</v>
      </c>
      <c r="F722" s="154" t="s">
        <v>1105</v>
      </c>
      <c r="H722" s="155">
        <v>15.35</v>
      </c>
      <c r="I722" s="156"/>
      <c r="L722" s="151"/>
      <c r="M722" s="157"/>
      <c r="T722" s="158"/>
      <c r="AT722" s="153" t="s">
        <v>318</v>
      </c>
      <c r="AU722" s="153" t="s">
        <v>90</v>
      </c>
      <c r="AV722" s="12" t="s">
        <v>90</v>
      </c>
      <c r="AW722" s="12" t="s">
        <v>38</v>
      </c>
      <c r="AX722" s="12" t="s">
        <v>82</v>
      </c>
      <c r="AY722" s="153" t="s">
        <v>310</v>
      </c>
    </row>
    <row r="723" spans="2:51" s="12" customFormat="1" ht="11.25">
      <c r="B723" s="151"/>
      <c r="D723" s="152" t="s">
        <v>318</v>
      </c>
      <c r="E723" s="153" t="s">
        <v>1</v>
      </c>
      <c r="F723" s="154" t="s">
        <v>1147</v>
      </c>
      <c r="H723" s="155">
        <v>42.47</v>
      </c>
      <c r="I723" s="156"/>
      <c r="L723" s="151"/>
      <c r="M723" s="157"/>
      <c r="T723" s="158"/>
      <c r="AT723" s="153" t="s">
        <v>318</v>
      </c>
      <c r="AU723" s="153" t="s">
        <v>90</v>
      </c>
      <c r="AV723" s="12" t="s">
        <v>90</v>
      </c>
      <c r="AW723" s="12" t="s">
        <v>38</v>
      </c>
      <c r="AX723" s="12" t="s">
        <v>82</v>
      </c>
      <c r="AY723" s="153" t="s">
        <v>310</v>
      </c>
    </row>
    <row r="724" spans="2:51" s="12" customFormat="1" ht="11.25">
      <c r="B724" s="151"/>
      <c r="D724" s="152" t="s">
        <v>318</v>
      </c>
      <c r="E724" s="153" t="s">
        <v>1</v>
      </c>
      <c r="F724" s="154" t="s">
        <v>1106</v>
      </c>
      <c r="H724" s="155">
        <v>354.85</v>
      </c>
      <c r="I724" s="156"/>
      <c r="L724" s="151"/>
      <c r="M724" s="157"/>
      <c r="T724" s="158"/>
      <c r="AT724" s="153" t="s">
        <v>318</v>
      </c>
      <c r="AU724" s="153" t="s">
        <v>90</v>
      </c>
      <c r="AV724" s="12" t="s">
        <v>90</v>
      </c>
      <c r="AW724" s="12" t="s">
        <v>38</v>
      </c>
      <c r="AX724" s="12" t="s">
        <v>82</v>
      </c>
      <c r="AY724" s="153" t="s">
        <v>310</v>
      </c>
    </row>
    <row r="725" spans="2:51" s="12" customFormat="1" ht="11.25">
      <c r="B725" s="151"/>
      <c r="D725" s="152" t="s">
        <v>318</v>
      </c>
      <c r="E725" s="153" t="s">
        <v>1</v>
      </c>
      <c r="F725" s="154" t="s">
        <v>1107</v>
      </c>
      <c r="H725" s="155">
        <v>167.9</v>
      </c>
      <c r="I725" s="156"/>
      <c r="L725" s="151"/>
      <c r="M725" s="157"/>
      <c r="T725" s="158"/>
      <c r="AT725" s="153" t="s">
        <v>318</v>
      </c>
      <c r="AU725" s="153" t="s">
        <v>90</v>
      </c>
      <c r="AV725" s="12" t="s">
        <v>90</v>
      </c>
      <c r="AW725" s="12" t="s">
        <v>38</v>
      </c>
      <c r="AX725" s="12" t="s">
        <v>82</v>
      </c>
      <c r="AY725" s="153" t="s">
        <v>310</v>
      </c>
    </row>
    <row r="726" spans="2:51" s="12" customFormat="1" ht="11.25">
      <c r="B726" s="151"/>
      <c r="D726" s="152" t="s">
        <v>318</v>
      </c>
      <c r="E726" s="153" t="s">
        <v>1</v>
      </c>
      <c r="F726" s="154" t="s">
        <v>1280</v>
      </c>
      <c r="H726" s="155">
        <v>105.11</v>
      </c>
      <c r="I726" s="156"/>
      <c r="L726" s="151"/>
      <c r="M726" s="157"/>
      <c r="T726" s="158"/>
      <c r="AT726" s="153" t="s">
        <v>318</v>
      </c>
      <c r="AU726" s="153" t="s">
        <v>90</v>
      </c>
      <c r="AV726" s="12" t="s">
        <v>90</v>
      </c>
      <c r="AW726" s="12" t="s">
        <v>38</v>
      </c>
      <c r="AX726" s="12" t="s">
        <v>82</v>
      </c>
      <c r="AY726" s="153" t="s">
        <v>310</v>
      </c>
    </row>
    <row r="727" spans="2:51" s="12" customFormat="1" ht="11.25">
      <c r="B727" s="151"/>
      <c r="D727" s="152" t="s">
        <v>318</v>
      </c>
      <c r="E727" s="153" t="s">
        <v>1</v>
      </c>
      <c r="F727" s="154" t="s">
        <v>1281</v>
      </c>
      <c r="H727" s="155">
        <v>33.6</v>
      </c>
      <c r="I727" s="156"/>
      <c r="L727" s="151"/>
      <c r="M727" s="157"/>
      <c r="T727" s="158"/>
      <c r="AT727" s="153" t="s">
        <v>318</v>
      </c>
      <c r="AU727" s="153" t="s">
        <v>90</v>
      </c>
      <c r="AV727" s="12" t="s">
        <v>90</v>
      </c>
      <c r="AW727" s="12" t="s">
        <v>38</v>
      </c>
      <c r="AX727" s="12" t="s">
        <v>82</v>
      </c>
      <c r="AY727" s="153" t="s">
        <v>310</v>
      </c>
    </row>
    <row r="728" spans="2:51" s="12" customFormat="1" ht="11.25">
      <c r="B728" s="151"/>
      <c r="D728" s="152" t="s">
        <v>318</v>
      </c>
      <c r="E728" s="153" t="s">
        <v>1</v>
      </c>
      <c r="F728" s="154" t="s">
        <v>1114</v>
      </c>
      <c r="H728" s="155">
        <v>35.46</v>
      </c>
      <c r="I728" s="156"/>
      <c r="L728" s="151"/>
      <c r="M728" s="157"/>
      <c r="T728" s="158"/>
      <c r="AT728" s="153" t="s">
        <v>318</v>
      </c>
      <c r="AU728" s="153" t="s">
        <v>90</v>
      </c>
      <c r="AV728" s="12" t="s">
        <v>90</v>
      </c>
      <c r="AW728" s="12" t="s">
        <v>38</v>
      </c>
      <c r="AX728" s="12" t="s">
        <v>82</v>
      </c>
      <c r="AY728" s="153" t="s">
        <v>310</v>
      </c>
    </row>
    <row r="729" spans="2:51" s="12" customFormat="1" ht="11.25">
      <c r="B729" s="151"/>
      <c r="D729" s="152" t="s">
        <v>318</v>
      </c>
      <c r="E729" s="153" t="s">
        <v>1</v>
      </c>
      <c r="F729" s="154" t="s">
        <v>1109</v>
      </c>
      <c r="H729" s="155">
        <v>335.74</v>
      </c>
      <c r="I729" s="156"/>
      <c r="L729" s="151"/>
      <c r="M729" s="157"/>
      <c r="T729" s="158"/>
      <c r="AT729" s="153" t="s">
        <v>318</v>
      </c>
      <c r="AU729" s="153" t="s">
        <v>90</v>
      </c>
      <c r="AV729" s="12" t="s">
        <v>90</v>
      </c>
      <c r="AW729" s="12" t="s">
        <v>38</v>
      </c>
      <c r="AX729" s="12" t="s">
        <v>82</v>
      </c>
      <c r="AY729" s="153" t="s">
        <v>310</v>
      </c>
    </row>
    <row r="730" spans="2:51" s="12" customFormat="1" ht="11.25">
      <c r="B730" s="151"/>
      <c r="D730" s="152" t="s">
        <v>318</v>
      </c>
      <c r="E730" s="153" t="s">
        <v>1</v>
      </c>
      <c r="F730" s="154" t="s">
        <v>1141</v>
      </c>
      <c r="H730" s="155">
        <v>6.97</v>
      </c>
      <c r="I730" s="156"/>
      <c r="L730" s="151"/>
      <c r="M730" s="157"/>
      <c r="T730" s="158"/>
      <c r="AT730" s="153" t="s">
        <v>318</v>
      </c>
      <c r="AU730" s="153" t="s">
        <v>90</v>
      </c>
      <c r="AV730" s="12" t="s">
        <v>90</v>
      </c>
      <c r="AW730" s="12" t="s">
        <v>38</v>
      </c>
      <c r="AX730" s="12" t="s">
        <v>82</v>
      </c>
      <c r="AY730" s="153" t="s">
        <v>310</v>
      </c>
    </row>
    <row r="731" spans="2:51" s="12" customFormat="1" ht="11.25">
      <c r="B731" s="151"/>
      <c r="D731" s="152" t="s">
        <v>318</v>
      </c>
      <c r="E731" s="153" t="s">
        <v>1</v>
      </c>
      <c r="F731" s="154" t="s">
        <v>1126</v>
      </c>
      <c r="H731" s="155">
        <v>0.97</v>
      </c>
      <c r="I731" s="156"/>
      <c r="L731" s="151"/>
      <c r="M731" s="157"/>
      <c r="T731" s="158"/>
      <c r="AT731" s="153" t="s">
        <v>318</v>
      </c>
      <c r="AU731" s="153" t="s">
        <v>90</v>
      </c>
      <c r="AV731" s="12" t="s">
        <v>90</v>
      </c>
      <c r="AW731" s="12" t="s">
        <v>38</v>
      </c>
      <c r="AX731" s="12" t="s">
        <v>82</v>
      </c>
      <c r="AY731" s="153" t="s">
        <v>310</v>
      </c>
    </row>
    <row r="732" spans="2:51" s="12" customFormat="1" ht="11.25">
      <c r="B732" s="151"/>
      <c r="D732" s="152" t="s">
        <v>318</v>
      </c>
      <c r="E732" s="153" t="s">
        <v>1</v>
      </c>
      <c r="F732" s="154" t="s">
        <v>1121</v>
      </c>
      <c r="H732" s="155">
        <v>77.209999999999994</v>
      </c>
      <c r="I732" s="156"/>
      <c r="L732" s="151"/>
      <c r="M732" s="157"/>
      <c r="T732" s="158"/>
      <c r="AT732" s="153" t="s">
        <v>318</v>
      </c>
      <c r="AU732" s="153" t="s">
        <v>90</v>
      </c>
      <c r="AV732" s="12" t="s">
        <v>90</v>
      </c>
      <c r="AW732" s="12" t="s">
        <v>38</v>
      </c>
      <c r="AX732" s="12" t="s">
        <v>82</v>
      </c>
      <c r="AY732" s="153" t="s">
        <v>310</v>
      </c>
    </row>
    <row r="733" spans="2:51" s="12" customFormat="1" ht="11.25">
      <c r="B733" s="151"/>
      <c r="D733" s="152" t="s">
        <v>318</v>
      </c>
      <c r="E733" s="153" t="s">
        <v>1</v>
      </c>
      <c r="F733" s="154" t="s">
        <v>1167</v>
      </c>
      <c r="H733" s="155">
        <v>48.24</v>
      </c>
      <c r="I733" s="156"/>
      <c r="L733" s="151"/>
      <c r="M733" s="157"/>
      <c r="T733" s="158"/>
      <c r="AT733" s="153" t="s">
        <v>318</v>
      </c>
      <c r="AU733" s="153" t="s">
        <v>90</v>
      </c>
      <c r="AV733" s="12" t="s">
        <v>90</v>
      </c>
      <c r="AW733" s="12" t="s">
        <v>38</v>
      </c>
      <c r="AX733" s="12" t="s">
        <v>82</v>
      </c>
      <c r="AY733" s="153" t="s">
        <v>310</v>
      </c>
    </row>
    <row r="734" spans="2:51" s="15" customFormat="1" ht="11.25">
      <c r="B734" s="192"/>
      <c r="D734" s="152" t="s">
        <v>318</v>
      </c>
      <c r="E734" s="193" t="s">
        <v>1</v>
      </c>
      <c r="F734" s="194" t="s">
        <v>664</v>
      </c>
      <c r="H734" s="195">
        <v>1692.91</v>
      </c>
      <c r="I734" s="196"/>
      <c r="L734" s="192"/>
      <c r="M734" s="197"/>
      <c r="T734" s="198"/>
      <c r="AT734" s="193" t="s">
        <v>318</v>
      </c>
      <c r="AU734" s="193" t="s">
        <v>90</v>
      </c>
      <c r="AV734" s="15" t="s">
        <v>98</v>
      </c>
      <c r="AW734" s="15" t="s">
        <v>38</v>
      </c>
      <c r="AX734" s="15" t="s">
        <v>82</v>
      </c>
      <c r="AY734" s="193" t="s">
        <v>310</v>
      </c>
    </row>
    <row r="735" spans="2:51" s="12" customFormat="1" ht="11.25">
      <c r="B735" s="151"/>
      <c r="D735" s="152" t="s">
        <v>318</v>
      </c>
      <c r="E735" s="153" t="s">
        <v>1</v>
      </c>
      <c r="F735" s="154" t="s">
        <v>1282</v>
      </c>
      <c r="H735" s="155">
        <v>-354.85</v>
      </c>
      <c r="I735" s="156"/>
      <c r="L735" s="151"/>
      <c r="M735" s="157"/>
      <c r="T735" s="158"/>
      <c r="AT735" s="153" t="s">
        <v>318</v>
      </c>
      <c r="AU735" s="153" t="s">
        <v>90</v>
      </c>
      <c r="AV735" s="12" t="s">
        <v>90</v>
      </c>
      <c r="AW735" s="12" t="s">
        <v>38</v>
      </c>
      <c r="AX735" s="12" t="s">
        <v>82</v>
      </c>
      <c r="AY735" s="153" t="s">
        <v>310</v>
      </c>
    </row>
    <row r="736" spans="2:51" s="13" customFormat="1" ht="11.25">
      <c r="B736" s="159"/>
      <c r="D736" s="152" t="s">
        <v>318</v>
      </c>
      <c r="E736" s="160" t="s">
        <v>1</v>
      </c>
      <c r="F736" s="161" t="s">
        <v>320</v>
      </c>
      <c r="H736" s="162">
        <v>1338.06</v>
      </c>
      <c r="I736" s="163"/>
      <c r="L736" s="159"/>
      <c r="M736" s="164"/>
      <c r="T736" s="165"/>
      <c r="AT736" s="160" t="s">
        <v>318</v>
      </c>
      <c r="AU736" s="160" t="s">
        <v>90</v>
      </c>
      <c r="AV736" s="13" t="s">
        <v>108</v>
      </c>
      <c r="AW736" s="13" t="s">
        <v>38</v>
      </c>
      <c r="AX736" s="13" t="s">
        <v>86</v>
      </c>
      <c r="AY736" s="160" t="s">
        <v>310</v>
      </c>
    </row>
    <row r="737" spans="2:65" s="1" customFormat="1" ht="16.5" customHeight="1">
      <c r="B737" s="33"/>
      <c r="C737" s="138" t="s">
        <v>1283</v>
      </c>
      <c r="D737" s="138" t="s">
        <v>312</v>
      </c>
      <c r="E737" s="139" t="s">
        <v>1284</v>
      </c>
      <c r="F737" s="140" t="s">
        <v>1285</v>
      </c>
      <c r="G737" s="141" t="s">
        <v>315</v>
      </c>
      <c r="H737" s="142">
        <v>86.88</v>
      </c>
      <c r="I737" s="143"/>
      <c r="J737" s="144">
        <f>ROUND(I737*H737,2)</f>
        <v>0</v>
      </c>
      <c r="K737" s="140" t="s">
        <v>316</v>
      </c>
      <c r="L737" s="33"/>
      <c r="M737" s="145" t="s">
        <v>1</v>
      </c>
      <c r="N737" s="146" t="s">
        <v>47</v>
      </c>
      <c r="P737" s="147">
        <f>O737*H737</f>
        <v>0</v>
      </c>
      <c r="Q737" s="147">
        <v>1.58E-3</v>
      </c>
      <c r="R737" s="147">
        <f>Q737*H737</f>
        <v>0.13727039999999999</v>
      </c>
      <c r="S737" s="147">
        <v>0</v>
      </c>
      <c r="T737" s="148">
        <f>S737*H737</f>
        <v>0</v>
      </c>
      <c r="AR737" s="149" t="s">
        <v>108</v>
      </c>
      <c r="AT737" s="149" t="s">
        <v>312</v>
      </c>
      <c r="AU737" s="149" t="s">
        <v>90</v>
      </c>
      <c r="AY737" s="17" t="s">
        <v>310</v>
      </c>
      <c r="BE737" s="150">
        <f>IF(N737="základní",J737,0)</f>
        <v>0</v>
      </c>
      <c r="BF737" s="150">
        <f>IF(N737="snížená",J737,0)</f>
        <v>0</v>
      </c>
      <c r="BG737" s="150">
        <f>IF(N737="zákl. přenesená",J737,0)</f>
        <v>0</v>
      </c>
      <c r="BH737" s="150">
        <f>IF(N737="sníž. přenesená",J737,0)</f>
        <v>0</v>
      </c>
      <c r="BI737" s="150">
        <f>IF(N737="nulová",J737,0)</f>
        <v>0</v>
      </c>
      <c r="BJ737" s="17" t="s">
        <v>86</v>
      </c>
      <c r="BK737" s="150">
        <f>ROUND(I737*H737,2)</f>
        <v>0</v>
      </c>
      <c r="BL737" s="17" t="s">
        <v>108</v>
      </c>
      <c r="BM737" s="149" t="s">
        <v>1286</v>
      </c>
    </row>
    <row r="738" spans="2:65" s="1" customFormat="1" ht="16.5" customHeight="1">
      <c r="B738" s="33"/>
      <c r="C738" s="138" t="s">
        <v>1287</v>
      </c>
      <c r="D738" s="138" t="s">
        <v>312</v>
      </c>
      <c r="E738" s="139" t="s">
        <v>1288</v>
      </c>
      <c r="F738" s="140" t="s">
        <v>1289</v>
      </c>
      <c r="G738" s="141" t="s">
        <v>460</v>
      </c>
      <c r="H738" s="142">
        <v>103</v>
      </c>
      <c r="I738" s="143"/>
      <c r="J738" s="144">
        <f>ROUND(I738*H738,2)</f>
        <v>0</v>
      </c>
      <c r="K738" s="140" t="s">
        <v>316</v>
      </c>
      <c r="L738" s="33"/>
      <c r="M738" s="145" t="s">
        <v>1</v>
      </c>
      <c r="N738" s="146" t="s">
        <v>47</v>
      </c>
      <c r="P738" s="147">
        <f>O738*H738</f>
        <v>0</v>
      </c>
      <c r="Q738" s="147">
        <v>3.3000000000000002E-2</v>
      </c>
      <c r="R738" s="147">
        <f>Q738*H738</f>
        <v>3.399</v>
      </c>
      <c r="S738" s="147">
        <v>0</v>
      </c>
      <c r="T738" s="148">
        <f>S738*H738</f>
        <v>0</v>
      </c>
      <c r="AR738" s="149" t="s">
        <v>108</v>
      </c>
      <c r="AT738" s="149" t="s">
        <v>312</v>
      </c>
      <c r="AU738" s="149" t="s">
        <v>90</v>
      </c>
      <c r="AY738" s="17" t="s">
        <v>310</v>
      </c>
      <c r="BE738" s="150">
        <f>IF(N738="základní",J738,0)</f>
        <v>0</v>
      </c>
      <c r="BF738" s="150">
        <f>IF(N738="snížená",J738,0)</f>
        <v>0</v>
      </c>
      <c r="BG738" s="150">
        <f>IF(N738="zákl. přenesená",J738,0)</f>
        <v>0</v>
      </c>
      <c r="BH738" s="150">
        <f>IF(N738="sníž. přenesená",J738,0)</f>
        <v>0</v>
      </c>
      <c r="BI738" s="150">
        <f>IF(N738="nulová",J738,0)</f>
        <v>0</v>
      </c>
      <c r="BJ738" s="17" t="s">
        <v>86</v>
      </c>
      <c r="BK738" s="150">
        <f>ROUND(I738*H738,2)</f>
        <v>0</v>
      </c>
      <c r="BL738" s="17" t="s">
        <v>108</v>
      </c>
      <c r="BM738" s="149" t="s">
        <v>1290</v>
      </c>
    </row>
    <row r="739" spans="2:65" s="1" customFormat="1" ht="24.2" customHeight="1">
      <c r="B739" s="33"/>
      <c r="C739" s="138" t="s">
        <v>1291</v>
      </c>
      <c r="D739" s="138" t="s">
        <v>312</v>
      </c>
      <c r="E739" s="139" t="s">
        <v>1292</v>
      </c>
      <c r="F739" s="140" t="s">
        <v>1293</v>
      </c>
      <c r="G739" s="141" t="s">
        <v>460</v>
      </c>
      <c r="H739" s="142">
        <v>103</v>
      </c>
      <c r="I739" s="143"/>
      <c r="J739" s="144">
        <f>ROUND(I739*H739,2)</f>
        <v>0</v>
      </c>
      <c r="K739" s="140" t="s">
        <v>430</v>
      </c>
      <c r="L739" s="33"/>
      <c r="M739" s="145" t="s">
        <v>1</v>
      </c>
      <c r="N739" s="146" t="s">
        <v>47</v>
      </c>
      <c r="P739" s="147">
        <f>O739*H739</f>
        <v>0</v>
      </c>
      <c r="Q739" s="147">
        <v>5.1999999999999995E-4</v>
      </c>
      <c r="R739" s="147">
        <f>Q739*H739</f>
        <v>5.3559999999999997E-2</v>
      </c>
      <c r="S739" s="147">
        <v>0</v>
      </c>
      <c r="T739" s="148">
        <f>S739*H739</f>
        <v>0</v>
      </c>
      <c r="AR739" s="149" t="s">
        <v>108</v>
      </c>
      <c r="AT739" s="149" t="s">
        <v>312</v>
      </c>
      <c r="AU739" s="149" t="s">
        <v>90</v>
      </c>
      <c r="AY739" s="17" t="s">
        <v>310</v>
      </c>
      <c r="BE739" s="150">
        <f>IF(N739="základní",J739,0)</f>
        <v>0</v>
      </c>
      <c r="BF739" s="150">
        <f>IF(N739="snížená",J739,0)</f>
        <v>0</v>
      </c>
      <c r="BG739" s="150">
        <f>IF(N739="zákl. přenesená",J739,0)</f>
        <v>0</v>
      </c>
      <c r="BH739" s="150">
        <f>IF(N739="sníž. přenesená",J739,0)</f>
        <v>0</v>
      </c>
      <c r="BI739" s="150">
        <f>IF(N739="nulová",J739,0)</f>
        <v>0</v>
      </c>
      <c r="BJ739" s="17" t="s">
        <v>86</v>
      </c>
      <c r="BK739" s="150">
        <f>ROUND(I739*H739,2)</f>
        <v>0</v>
      </c>
      <c r="BL739" s="17" t="s">
        <v>108</v>
      </c>
      <c r="BM739" s="149" t="s">
        <v>1294</v>
      </c>
    </row>
    <row r="740" spans="2:65" s="1" customFormat="1" ht="16.5" customHeight="1">
      <c r="B740" s="33"/>
      <c r="C740" s="138" t="s">
        <v>1295</v>
      </c>
      <c r="D740" s="138" t="s">
        <v>312</v>
      </c>
      <c r="E740" s="139" t="s">
        <v>1296</v>
      </c>
      <c r="F740" s="140" t="s">
        <v>1297</v>
      </c>
      <c r="G740" s="141" t="s">
        <v>315</v>
      </c>
      <c r="H740" s="142">
        <v>88.325999999999993</v>
      </c>
      <c r="I740" s="143"/>
      <c r="J740" s="144">
        <f>ROUND(I740*H740,2)</f>
        <v>0</v>
      </c>
      <c r="K740" s="140" t="s">
        <v>316</v>
      </c>
      <c r="L740" s="33"/>
      <c r="M740" s="145" t="s">
        <v>1</v>
      </c>
      <c r="N740" s="146" t="s">
        <v>47</v>
      </c>
      <c r="P740" s="147">
        <f>O740*H740</f>
        <v>0</v>
      </c>
      <c r="Q740" s="147">
        <v>0</v>
      </c>
      <c r="R740" s="147">
        <f>Q740*H740</f>
        <v>0</v>
      </c>
      <c r="S740" s="147">
        <v>0.26100000000000001</v>
      </c>
      <c r="T740" s="148">
        <f>S740*H740</f>
        <v>23.053086</v>
      </c>
      <c r="AR740" s="149" t="s">
        <v>108</v>
      </c>
      <c r="AT740" s="149" t="s">
        <v>312</v>
      </c>
      <c r="AU740" s="149" t="s">
        <v>90</v>
      </c>
      <c r="AY740" s="17" t="s">
        <v>310</v>
      </c>
      <c r="BE740" s="150">
        <f>IF(N740="základní",J740,0)</f>
        <v>0</v>
      </c>
      <c r="BF740" s="150">
        <f>IF(N740="snížená",J740,0)</f>
        <v>0</v>
      </c>
      <c r="BG740" s="150">
        <f>IF(N740="zákl. přenesená",J740,0)</f>
        <v>0</v>
      </c>
      <c r="BH740" s="150">
        <f>IF(N740="sníž. přenesená",J740,0)</f>
        <v>0</v>
      </c>
      <c r="BI740" s="150">
        <f>IF(N740="nulová",J740,0)</f>
        <v>0</v>
      </c>
      <c r="BJ740" s="17" t="s">
        <v>86</v>
      </c>
      <c r="BK740" s="150">
        <f>ROUND(I740*H740,2)</f>
        <v>0</v>
      </c>
      <c r="BL740" s="17" t="s">
        <v>108</v>
      </c>
      <c r="BM740" s="149" t="s">
        <v>1298</v>
      </c>
    </row>
    <row r="741" spans="2:65" s="14" customFormat="1" ht="11.25">
      <c r="B741" s="166"/>
      <c r="D741" s="152" t="s">
        <v>318</v>
      </c>
      <c r="E741" s="167" t="s">
        <v>1</v>
      </c>
      <c r="F741" s="168" t="s">
        <v>1299</v>
      </c>
      <c r="H741" s="167" t="s">
        <v>1</v>
      </c>
      <c r="I741" s="169"/>
      <c r="L741" s="166"/>
      <c r="M741" s="170"/>
      <c r="T741" s="171"/>
      <c r="AT741" s="167" t="s">
        <v>318</v>
      </c>
      <c r="AU741" s="167" t="s">
        <v>90</v>
      </c>
      <c r="AV741" s="14" t="s">
        <v>86</v>
      </c>
      <c r="AW741" s="14" t="s">
        <v>38</v>
      </c>
      <c r="AX741" s="14" t="s">
        <v>82</v>
      </c>
      <c r="AY741" s="167" t="s">
        <v>310</v>
      </c>
    </row>
    <row r="742" spans="2:65" s="12" customFormat="1" ht="11.25">
      <c r="B742" s="151"/>
      <c r="D742" s="152" t="s">
        <v>318</v>
      </c>
      <c r="E742" s="153" t="s">
        <v>1</v>
      </c>
      <c r="F742" s="154" t="s">
        <v>1300</v>
      </c>
      <c r="H742" s="155">
        <v>88.325999999999993</v>
      </c>
      <c r="I742" s="156"/>
      <c r="L742" s="151"/>
      <c r="M742" s="157"/>
      <c r="T742" s="158"/>
      <c r="AT742" s="153" t="s">
        <v>318</v>
      </c>
      <c r="AU742" s="153" t="s">
        <v>90</v>
      </c>
      <c r="AV742" s="12" t="s">
        <v>90</v>
      </c>
      <c r="AW742" s="12" t="s">
        <v>38</v>
      </c>
      <c r="AX742" s="12" t="s">
        <v>82</v>
      </c>
      <c r="AY742" s="153" t="s">
        <v>310</v>
      </c>
    </row>
    <row r="743" spans="2:65" s="13" customFormat="1" ht="11.25">
      <c r="B743" s="159"/>
      <c r="D743" s="152" t="s">
        <v>318</v>
      </c>
      <c r="E743" s="160" t="s">
        <v>1</v>
      </c>
      <c r="F743" s="161" t="s">
        <v>320</v>
      </c>
      <c r="H743" s="162">
        <v>88.325999999999993</v>
      </c>
      <c r="I743" s="163"/>
      <c r="L743" s="159"/>
      <c r="M743" s="164"/>
      <c r="T743" s="165"/>
      <c r="AT743" s="160" t="s">
        <v>318</v>
      </c>
      <c r="AU743" s="160" t="s">
        <v>90</v>
      </c>
      <c r="AV743" s="13" t="s">
        <v>108</v>
      </c>
      <c r="AW743" s="13" t="s">
        <v>38</v>
      </c>
      <c r="AX743" s="13" t="s">
        <v>86</v>
      </c>
      <c r="AY743" s="160" t="s">
        <v>310</v>
      </c>
    </row>
    <row r="744" spans="2:65" s="1" customFormat="1" ht="16.5" customHeight="1">
      <c r="B744" s="33"/>
      <c r="C744" s="138" t="s">
        <v>1301</v>
      </c>
      <c r="D744" s="138" t="s">
        <v>312</v>
      </c>
      <c r="E744" s="139" t="s">
        <v>1302</v>
      </c>
      <c r="F744" s="140" t="s">
        <v>1303</v>
      </c>
      <c r="G744" s="141" t="s">
        <v>338</v>
      </c>
      <c r="H744" s="142">
        <v>29.369</v>
      </c>
      <c r="I744" s="143"/>
      <c r="J744" s="144">
        <f>ROUND(I744*H744,2)</f>
        <v>0</v>
      </c>
      <c r="K744" s="140" t="s">
        <v>316</v>
      </c>
      <c r="L744" s="33"/>
      <c r="M744" s="145" t="s">
        <v>1</v>
      </c>
      <c r="N744" s="146" t="s">
        <v>47</v>
      </c>
      <c r="P744" s="147">
        <f>O744*H744</f>
        <v>0</v>
      </c>
      <c r="Q744" s="147">
        <v>0</v>
      </c>
      <c r="R744" s="147">
        <f>Q744*H744</f>
        <v>0</v>
      </c>
      <c r="S744" s="147">
        <v>1.8</v>
      </c>
      <c r="T744" s="148">
        <f>S744*H744</f>
        <v>52.864200000000004</v>
      </c>
      <c r="AR744" s="149" t="s">
        <v>108</v>
      </c>
      <c r="AT744" s="149" t="s">
        <v>312</v>
      </c>
      <c r="AU744" s="149" t="s">
        <v>90</v>
      </c>
      <c r="AY744" s="17" t="s">
        <v>310</v>
      </c>
      <c r="BE744" s="150">
        <f>IF(N744="základní",J744,0)</f>
        <v>0</v>
      </c>
      <c r="BF744" s="150">
        <f>IF(N744="snížená",J744,0)</f>
        <v>0</v>
      </c>
      <c r="BG744" s="150">
        <f>IF(N744="zákl. přenesená",J744,0)</f>
        <v>0</v>
      </c>
      <c r="BH744" s="150">
        <f>IF(N744="sníž. přenesená",J744,0)</f>
        <v>0</v>
      </c>
      <c r="BI744" s="150">
        <f>IF(N744="nulová",J744,0)</f>
        <v>0</v>
      </c>
      <c r="BJ744" s="17" t="s">
        <v>86</v>
      </c>
      <c r="BK744" s="150">
        <f>ROUND(I744*H744,2)</f>
        <v>0</v>
      </c>
      <c r="BL744" s="17" t="s">
        <v>108</v>
      </c>
      <c r="BM744" s="149" t="s">
        <v>1304</v>
      </c>
    </row>
    <row r="745" spans="2:65" s="14" customFormat="1" ht="11.25">
      <c r="B745" s="166"/>
      <c r="D745" s="152" t="s">
        <v>318</v>
      </c>
      <c r="E745" s="167" t="s">
        <v>1</v>
      </c>
      <c r="F745" s="168" t="s">
        <v>1299</v>
      </c>
      <c r="H745" s="167" t="s">
        <v>1</v>
      </c>
      <c r="I745" s="169"/>
      <c r="L745" s="166"/>
      <c r="M745" s="170"/>
      <c r="T745" s="171"/>
      <c r="AT745" s="167" t="s">
        <v>318</v>
      </c>
      <c r="AU745" s="167" t="s">
        <v>90</v>
      </c>
      <c r="AV745" s="14" t="s">
        <v>86</v>
      </c>
      <c r="AW745" s="14" t="s">
        <v>38</v>
      </c>
      <c r="AX745" s="14" t="s">
        <v>82</v>
      </c>
      <c r="AY745" s="167" t="s">
        <v>310</v>
      </c>
    </row>
    <row r="746" spans="2:65" s="12" customFormat="1" ht="11.25">
      <c r="B746" s="151"/>
      <c r="D746" s="152" t="s">
        <v>318</v>
      </c>
      <c r="E746" s="153" t="s">
        <v>1</v>
      </c>
      <c r="F746" s="154" t="s">
        <v>1305</v>
      </c>
      <c r="H746" s="155">
        <v>25.495999999999999</v>
      </c>
      <c r="I746" s="156"/>
      <c r="L746" s="151"/>
      <c r="M746" s="157"/>
      <c r="T746" s="158"/>
      <c r="AT746" s="153" t="s">
        <v>318</v>
      </c>
      <c r="AU746" s="153" t="s">
        <v>90</v>
      </c>
      <c r="AV746" s="12" t="s">
        <v>90</v>
      </c>
      <c r="AW746" s="12" t="s">
        <v>38</v>
      </c>
      <c r="AX746" s="12" t="s">
        <v>82</v>
      </c>
      <c r="AY746" s="153" t="s">
        <v>310</v>
      </c>
    </row>
    <row r="747" spans="2:65" s="12" customFormat="1" ht="11.25">
      <c r="B747" s="151"/>
      <c r="D747" s="152" t="s">
        <v>318</v>
      </c>
      <c r="E747" s="153" t="s">
        <v>1</v>
      </c>
      <c r="F747" s="154" t="s">
        <v>1306</v>
      </c>
      <c r="H747" s="155">
        <v>3.8730000000000002</v>
      </c>
      <c r="I747" s="156"/>
      <c r="L747" s="151"/>
      <c r="M747" s="157"/>
      <c r="T747" s="158"/>
      <c r="AT747" s="153" t="s">
        <v>318</v>
      </c>
      <c r="AU747" s="153" t="s">
        <v>90</v>
      </c>
      <c r="AV747" s="12" t="s">
        <v>90</v>
      </c>
      <c r="AW747" s="12" t="s">
        <v>38</v>
      </c>
      <c r="AX747" s="12" t="s">
        <v>82</v>
      </c>
      <c r="AY747" s="153" t="s">
        <v>310</v>
      </c>
    </row>
    <row r="748" spans="2:65" s="13" customFormat="1" ht="11.25">
      <c r="B748" s="159"/>
      <c r="D748" s="152" t="s">
        <v>318</v>
      </c>
      <c r="E748" s="160" t="s">
        <v>1</v>
      </c>
      <c r="F748" s="161" t="s">
        <v>320</v>
      </c>
      <c r="H748" s="162">
        <v>29.369</v>
      </c>
      <c r="I748" s="163"/>
      <c r="L748" s="159"/>
      <c r="M748" s="164"/>
      <c r="T748" s="165"/>
      <c r="AT748" s="160" t="s">
        <v>318</v>
      </c>
      <c r="AU748" s="160" t="s">
        <v>90</v>
      </c>
      <c r="AV748" s="13" t="s">
        <v>108</v>
      </c>
      <c r="AW748" s="13" t="s">
        <v>38</v>
      </c>
      <c r="AX748" s="13" t="s">
        <v>86</v>
      </c>
      <c r="AY748" s="160" t="s">
        <v>310</v>
      </c>
    </row>
    <row r="749" spans="2:65" s="1" customFormat="1" ht="21.75" customHeight="1">
      <c r="B749" s="33"/>
      <c r="C749" s="138" t="s">
        <v>1307</v>
      </c>
      <c r="D749" s="138" t="s">
        <v>312</v>
      </c>
      <c r="E749" s="139" t="s">
        <v>1308</v>
      </c>
      <c r="F749" s="140" t="s">
        <v>1309</v>
      </c>
      <c r="G749" s="141" t="s">
        <v>338</v>
      </c>
      <c r="H749" s="142">
        <v>15.726000000000001</v>
      </c>
      <c r="I749" s="143"/>
      <c r="J749" s="144">
        <f>ROUND(I749*H749,2)</f>
        <v>0</v>
      </c>
      <c r="K749" s="140" t="s">
        <v>316</v>
      </c>
      <c r="L749" s="33"/>
      <c r="M749" s="145" t="s">
        <v>1</v>
      </c>
      <c r="N749" s="146" t="s">
        <v>47</v>
      </c>
      <c r="P749" s="147">
        <f>O749*H749</f>
        <v>0</v>
      </c>
      <c r="Q749" s="147">
        <v>0</v>
      </c>
      <c r="R749" s="147">
        <f>Q749*H749</f>
        <v>0</v>
      </c>
      <c r="S749" s="147">
        <v>2.2000000000000002</v>
      </c>
      <c r="T749" s="148">
        <f>S749*H749</f>
        <v>34.597200000000008</v>
      </c>
      <c r="AR749" s="149" t="s">
        <v>108</v>
      </c>
      <c r="AT749" s="149" t="s">
        <v>312</v>
      </c>
      <c r="AU749" s="149" t="s">
        <v>90</v>
      </c>
      <c r="AY749" s="17" t="s">
        <v>310</v>
      </c>
      <c r="BE749" s="150">
        <f>IF(N749="základní",J749,0)</f>
        <v>0</v>
      </c>
      <c r="BF749" s="150">
        <f>IF(N749="snížená",J749,0)</f>
        <v>0</v>
      </c>
      <c r="BG749" s="150">
        <f>IF(N749="zákl. přenesená",J749,0)</f>
        <v>0</v>
      </c>
      <c r="BH749" s="150">
        <f>IF(N749="sníž. přenesená",J749,0)</f>
        <v>0</v>
      </c>
      <c r="BI749" s="150">
        <f>IF(N749="nulová",J749,0)</f>
        <v>0</v>
      </c>
      <c r="BJ749" s="17" t="s">
        <v>86</v>
      </c>
      <c r="BK749" s="150">
        <f>ROUND(I749*H749,2)</f>
        <v>0</v>
      </c>
      <c r="BL749" s="17" t="s">
        <v>108</v>
      </c>
      <c r="BM749" s="149" t="s">
        <v>1310</v>
      </c>
    </row>
    <row r="750" spans="2:65" s="14" customFormat="1" ht="11.25">
      <c r="B750" s="166"/>
      <c r="D750" s="152" t="s">
        <v>318</v>
      </c>
      <c r="E750" s="167" t="s">
        <v>1</v>
      </c>
      <c r="F750" s="168" t="s">
        <v>1299</v>
      </c>
      <c r="H750" s="167" t="s">
        <v>1</v>
      </c>
      <c r="I750" s="169"/>
      <c r="L750" s="166"/>
      <c r="M750" s="170"/>
      <c r="T750" s="171"/>
      <c r="AT750" s="167" t="s">
        <v>318</v>
      </c>
      <c r="AU750" s="167" t="s">
        <v>90</v>
      </c>
      <c r="AV750" s="14" t="s">
        <v>86</v>
      </c>
      <c r="AW750" s="14" t="s">
        <v>38</v>
      </c>
      <c r="AX750" s="14" t="s">
        <v>82</v>
      </c>
      <c r="AY750" s="167" t="s">
        <v>310</v>
      </c>
    </row>
    <row r="751" spans="2:65" s="12" customFormat="1" ht="11.25">
      <c r="B751" s="151"/>
      <c r="D751" s="152" t="s">
        <v>318</v>
      </c>
      <c r="E751" s="153" t="s">
        <v>1</v>
      </c>
      <c r="F751" s="154" t="s">
        <v>1311</v>
      </c>
      <c r="H751" s="155">
        <v>15.726000000000001</v>
      </c>
      <c r="I751" s="156"/>
      <c r="L751" s="151"/>
      <c r="M751" s="157"/>
      <c r="T751" s="158"/>
      <c r="AT751" s="153" t="s">
        <v>318</v>
      </c>
      <c r="AU751" s="153" t="s">
        <v>90</v>
      </c>
      <c r="AV751" s="12" t="s">
        <v>90</v>
      </c>
      <c r="AW751" s="12" t="s">
        <v>38</v>
      </c>
      <c r="AX751" s="12" t="s">
        <v>82</v>
      </c>
      <c r="AY751" s="153" t="s">
        <v>310</v>
      </c>
    </row>
    <row r="752" spans="2:65" s="13" customFormat="1" ht="11.25">
      <c r="B752" s="159"/>
      <c r="D752" s="152" t="s">
        <v>318</v>
      </c>
      <c r="E752" s="160" t="s">
        <v>1</v>
      </c>
      <c r="F752" s="161" t="s">
        <v>320</v>
      </c>
      <c r="H752" s="162">
        <v>15.726000000000001</v>
      </c>
      <c r="I752" s="163"/>
      <c r="L752" s="159"/>
      <c r="M752" s="164"/>
      <c r="T752" s="165"/>
      <c r="AT752" s="160" t="s">
        <v>318</v>
      </c>
      <c r="AU752" s="160" t="s">
        <v>90</v>
      </c>
      <c r="AV752" s="13" t="s">
        <v>108</v>
      </c>
      <c r="AW752" s="13" t="s">
        <v>38</v>
      </c>
      <c r="AX752" s="13" t="s">
        <v>86</v>
      </c>
      <c r="AY752" s="160" t="s">
        <v>310</v>
      </c>
    </row>
    <row r="753" spans="2:65" s="1" customFormat="1" ht="16.5" customHeight="1">
      <c r="B753" s="33"/>
      <c r="C753" s="138" t="s">
        <v>1312</v>
      </c>
      <c r="D753" s="138" t="s">
        <v>312</v>
      </c>
      <c r="E753" s="139" t="s">
        <v>1313</v>
      </c>
      <c r="F753" s="140" t="s">
        <v>1314</v>
      </c>
      <c r="G753" s="141" t="s">
        <v>338</v>
      </c>
      <c r="H753" s="142">
        <v>15.726000000000001</v>
      </c>
      <c r="I753" s="143"/>
      <c r="J753" s="144">
        <f>ROUND(I753*H753,2)</f>
        <v>0</v>
      </c>
      <c r="K753" s="140" t="s">
        <v>316</v>
      </c>
      <c r="L753" s="33"/>
      <c r="M753" s="145" t="s">
        <v>1</v>
      </c>
      <c r="N753" s="146" t="s">
        <v>47</v>
      </c>
      <c r="P753" s="147">
        <f>O753*H753</f>
        <v>0</v>
      </c>
      <c r="Q753" s="147">
        <v>0</v>
      </c>
      <c r="R753" s="147">
        <f>Q753*H753</f>
        <v>0</v>
      </c>
      <c r="S753" s="147">
        <v>2.9000000000000001E-2</v>
      </c>
      <c r="T753" s="148">
        <f>S753*H753</f>
        <v>0.45605400000000007</v>
      </c>
      <c r="AR753" s="149" t="s">
        <v>108</v>
      </c>
      <c r="AT753" s="149" t="s">
        <v>312</v>
      </c>
      <c r="AU753" s="149" t="s">
        <v>90</v>
      </c>
      <c r="AY753" s="17" t="s">
        <v>310</v>
      </c>
      <c r="BE753" s="150">
        <f>IF(N753="základní",J753,0)</f>
        <v>0</v>
      </c>
      <c r="BF753" s="150">
        <f>IF(N753="snížená",J753,0)</f>
        <v>0</v>
      </c>
      <c r="BG753" s="150">
        <f>IF(N753="zákl. přenesená",J753,0)</f>
        <v>0</v>
      </c>
      <c r="BH753" s="150">
        <f>IF(N753="sníž. přenesená",J753,0)</f>
        <v>0</v>
      </c>
      <c r="BI753" s="150">
        <f>IF(N753="nulová",J753,0)</f>
        <v>0</v>
      </c>
      <c r="BJ753" s="17" t="s">
        <v>86</v>
      </c>
      <c r="BK753" s="150">
        <f>ROUND(I753*H753,2)</f>
        <v>0</v>
      </c>
      <c r="BL753" s="17" t="s">
        <v>108</v>
      </c>
      <c r="BM753" s="149" t="s">
        <v>1315</v>
      </c>
    </row>
    <row r="754" spans="2:65" s="1" customFormat="1" ht="16.5" customHeight="1">
      <c r="B754" s="33"/>
      <c r="C754" s="138" t="s">
        <v>1316</v>
      </c>
      <c r="D754" s="138" t="s">
        <v>312</v>
      </c>
      <c r="E754" s="139" t="s">
        <v>1317</v>
      </c>
      <c r="F754" s="140" t="s">
        <v>1318</v>
      </c>
      <c r="G754" s="141" t="s">
        <v>315</v>
      </c>
      <c r="H754" s="142">
        <v>131.05000000000001</v>
      </c>
      <c r="I754" s="143"/>
      <c r="J754" s="144">
        <f>ROUND(I754*H754,2)</f>
        <v>0</v>
      </c>
      <c r="K754" s="140" t="s">
        <v>316</v>
      </c>
      <c r="L754" s="33"/>
      <c r="M754" s="145" t="s">
        <v>1</v>
      </c>
      <c r="N754" s="146" t="s">
        <v>47</v>
      </c>
      <c r="P754" s="147">
        <f>O754*H754</f>
        <v>0</v>
      </c>
      <c r="Q754" s="147">
        <v>0</v>
      </c>
      <c r="R754" s="147">
        <f>Q754*H754</f>
        <v>0</v>
      </c>
      <c r="S754" s="147">
        <v>3.5000000000000003E-2</v>
      </c>
      <c r="T754" s="148">
        <f>S754*H754</f>
        <v>4.5867500000000012</v>
      </c>
      <c r="AR754" s="149" t="s">
        <v>108</v>
      </c>
      <c r="AT754" s="149" t="s">
        <v>312</v>
      </c>
      <c r="AU754" s="149" t="s">
        <v>90</v>
      </c>
      <c r="AY754" s="17" t="s">
        <v>310</v>
      </c>
      <c r="BE754" s="150">
        <f>IF(N754="základní",J754,0)</f>
        <v>0</v>
      </c>
      <c r="BF754" s="150">
        <f>IF(N754="snížená",J754,0)</f>
        <v>0</v>
      </c>
      <c r="BG754" s="150">
        <f>IF(N754="zákl. přenesená",J754,0)</f>
        <v>0</v>
      </c>
      <c r="BH754" s="150">
        <f>IF(N754="sníž. přenesená",J754,0)</f>
        <v>0</v>
      </c>
      <c r="BI754" s="150">
        <f>IF(N754="nulová",J754,0)</f>
        <v>0</v>
      </c>
      <c r="BJ754" s="17" t="s">
        <v>86</v>
      </c>
      <c r="BK754" s="150">
        <f>ROUND(I754*H754,2)</f>
        <v>0</v>
      </c>
      <c r="BL754" s="17" t="s">
        <v>108</v>
      </c>
      <c r="BM754" s="149" t="s">
        <v>1319</v>
      </c>
    </row>
    <row r="755" spans="2:65" s="1" customFormat="1" ht="19.5">
      <c r="B755" s="33"/>
      <c r="D755" s="152" t="s">
        <v>375</v>
      </c>
      <c r="F755" s="172" t="s">
        <v>1320</v>
      </c>
      <c r="I755" s="173"/>
      <c r="L755" s="33"/>
      <c r="M755" s="174"/>
      <c r="T755" s="57"/>
      <c r="AT755" s="17" t="s">
        <v>375</v>
      </c>
      <c r="AU755" s="17" t="s">
        <v>90</v>
      </c>
    </row>
    <row r="756" spans="2:65" s="14" customFormat="1" ht="11.25">
      <c r="B756" s="166"/>
      <c r="D756" s="152" t="s">
        <v>318</v>
      </c>
      <c r="E756" s="167" t="s">
        <v>1</v>
      </c>
      <c r="F756" s="168" t="s">
        <v>1299</v>
      </c>
      <c r="H756" s="167" t="s">
        <v>1</v>
      </c>
      <c r="I756" s="169"/>
      <c r="L756" s="166"/>
      <c r="M756" s="170"/>
      <c r="T756" s="171"/>
      <c r="AT756" s="167" t="s">
        <v>318</v>
      </c>
      <c r="AU756" s="167" t="s">
        <v>90</v>
      </c>
      <c r="AV756" s="14" t="s">
        <v>86</v>
      </c>
      <c r="AW756" s="14" t="s">
        <v>38</v>
      </c>
      <c r="AX756" s="14" t="s">
        <v>82</v>
      </c>
      <c r="AY756" s="167" t="s">
        <v>310</v>
      </c>
    </row>
    <row r="757" spans="2:65" s="12" customFormat="1" ht="11.25">
      <c r="B757" s="151"/>
      <c r="D757" s="152" t="s">
        <v>318</v>
      </c>
      <c r="E757" s="153" t="s">
        <v>1</v>
      </c>
      <c r="F757" s="154" t="s">
        <v>1321</v>
      </c>
      <c r="H757" s="155">
        <v>131.05000000000001</v>
      </c>
      <c r="I757" s="156"/>
      <c r="L757" s="151"/>
      <c r="M757" s="157"/>
      <c r="T757" s="158"/>
      <c r="AT757" s="153" t="s">
        <v>318</v>
      </c>
      <c r="AU757" s="153" t="s">
        <v>90</v>
      </c>
      <c r="AV757" s="12" t="s">
        <v>90</v>
      </c>
      <c r="AW757" s="12" t="s">
        <v>38</v>
      </c>
      <c r="AX757" s="12" t="s">
        <v>82</v>
      </c>
      <c r="AY757" s="153" t="s">
        <v>310</v>
      </c>
    </row>
    <row r="758" spans="2:65" s="13" customFormat="1" ht="11.25">
      <c r="B758" s="159"/>
      <c r="D758" s="152" t="s">
        <v>318</v>
      </c>
      <c r="E758" s="160" t="s">
        <v>1</v>
      </c>
      <c r="F758" s="161" t="s">
        <v>320</v>
      </c>
      <c r="H758" s="162">
        <v>131.05000000000001</v>
      </c>
      <c r="I758" s="163"/>
      <c r="L758" s="159"/>
      <c r="M758" s="164"/>
      <c r="T758" s="165"/>
      <c r="AT758" s="160" t="s">
        <v>318</v>
      </c>
      <c r="AU758" s="160" t="s">
        <v>90</v>
      </c>
      <c r="AV758" s="13" t="s">
        <v>108</v>
      </c>
      <c r="AW758" s="13" t="s">
        <v>38</v>
      </c>
      <c r="AX758" s="13" t="s">
        <v>86</v>
      </c>
      <c r="AY758" s="160" t="s">
        <v>310</v>
      </c>
    </row>
    <row r="759" spans="2:65" s="1" customFormat="1" ht="16.5" customHeight="1">
      <c r="B759" s="33"/>
      <c r="C759" s="138" t="s">
        <v>1322</v>
      </c>
      <c r="D759" s="138" t="s">
        <v>312</v>
      </c>
      <c r="E759" s="139" t="s">
        <v>1323</v>
      </c>
      <c r="F759" s="140" t="s">
        <v>1324</v>
      </c>
      <c r="G759" s="141" t="s">
        <v>315</v>
      </c>
      <c r="H759" s="142">
        <v>88.825000000000003</v>
      </c>
      <c r="I759" s="143"/>
      <c r="J759" s="144">
        <f>ROUND(I759*H759,2)</f>
        <v>0</v>
      </c>
      <c r="K759" s="140" t="s">
        <v>316</v>
      </c>
      <c r="L759" s="33"/>
      <c r="M759" s="145" t="s">
        <v>1</v>
      </c>
      <c r="N759" s="146" t="s">
        <v>47</v>
      </c>
      <c r="P759" s="147">
        <f>O759*H759</f>
        <v>0</v>
      </c>
      <c r="Q759" s="147">
        <v>0</v>
      </c>
      <c r="R759" s="147">
        <f>Q759*H759</f>
        <v>0</v>
      </c>
      <c r="S759" s="147">
        <v>3.5000000000000003E-2</v>
      </c>
      <c r="T759" s="148">
        <f>S759*H759</f>
        <v>3.1088750000000003</v>
      </c>
      <c r="AR759" s="149" t="s">
        <v>108</v>
      </c>
      <c r="AT759" s="149" t="s">
        <v>312</v>
      </c>
      <c r="AU759" s="149" t="s">
        <v>90</v>
      </c>
      <c r="AY759" s="17" t="s">
        <v>310</v>
      </c>
      <c r="BE759" s="150">
        <f>IF(N759="základní",J759,0)</f>
        <v>0</v>
      </c>
      <c r="BF759" s="150">
        <f>IF(N759="snížená",J759,0)</f>
        <v>0</v>
      </c>
      <c r="BG759" s="150">
        <f>IF(N759="zákl. přenesená",J759,0)</f>
        <v>0</v>
      </c>
      <c r="BH759" s="150">
        <f>IF(N759="sníž. přenesená",J759,0)</f>
        <v>0</v>
      </c>
      <c r="BI759" s="150">
        <f>IF(N759="nulová",J759,0)</f>
        <v>0</v>
      </c>
      <c r="BJ759" s="17" t="s">
        <v>86</v>
      </c>
      <c r="BK759" s="150">
        <f>ROUND(I759*H759,2)</f>
        <v>0</v>
      </c>
      <c r="BL759" s="17" t="s">
        <v>108</v>
      </c>
      <c r="BM759" s="149" t="s">
        <v>1325</v>
      </c>
    </row>
    <row r="760" spans="2:65" s="14" customFormat="1" ht="11.25">
      <c r="B760" s="166"/>
      <c r="D760" s="152" t="s">
        <v>318</v>
      </c>
      <c r="E760" s="167" t="s">
        <v>1</v>
      </c>
      <c r="F760" s="168" t="s">
        <v>1299</v>
      </c>
      <c r="H760" s="167" t="s">
        <v>1</v>
      </c>
      <c r="I760" s="169"/>
      <c r="L760" s="166"/>
      <c r="M760" s="170"/>
      <c r="T760" s="171"/>
      <c r="AT760" s="167" t="s">
        <v>318</v>
      </c>
      <c r="AU760" s="167" t="s">
        <v>90</v>
      </c>
      <c r="AV760" s="14" t="s">
        <v>86</v>
      </c>
      <c r="AW760" s="14" t="s">
        <v>38</v>
      </c>
      <c r="AX760" s="14" t="s">
        <v>82</v>
      </c>
      <c r="AY760" s="167" t="s">
        <v>310</v>
      </c>
    </row>
    <row r="761" spans="2:65" s="12" customFormat="1" ht="11.25">
      <c r="B761" s="151"/>
      <c r="D761" s="152" t="s">
        <v>318</v>
      </c>
      <c r="E761" s="153" t="s">
        <v>1</v>
      </c>
      <c r="F761" s="154" t="s">
        <v>1326</v>
      </c>
      <c r="H761" s="155">
        <v>88.825000000000003</v>
      </c>
      <c r="I761" s="156"/>
      <c r="L761" s="151"/>
      <c r="M761" s="157"/>
      <c r="T761" s="158"/>
      <c r="AT761" s="153" t="s">
        <v>318</v>
      </c>
      <c r="AU761" s="153" t="s">
        <v>90</v>
      </c>
      <c r="AV761" s="12" t="s">
        <v>90</v>
      </c>
      <c r="AW761" s="12" t="s">
        <v>38</v>
      </c>
      <c r="AX761" s="12" t="s">
        <v>82</v>
      </c>
      <c r="AY761" s="153" t="s">
        <v>310</v>
      </c>
    </row>
    <row r="762" spans="2:65" s="13" customFormat="1" ht="11.25">
      <c r="B762" s="159"/>
      <c r="D762" s="152" t="s">
        <v>318</v>
      </c>
      <c r="E762" s="160" t="s">
        <v>1</v>
      </c>
      <c r="F762" s="161" t="s">
        <v>320</v>
      </c>
      <c r="H762" s="162">
        <v>88.825000000000003</v>
      </c>
      <c r="I762" s="163"/>
      <c r="L762" s="159"/>
      <c r="M762" s="164"/>
      <c r="T762" s="165"/>
      <c r="AT762" s="160" t="s">
        <v>318</v>
      </c>
      <c r="AU762" s="160" t="s">
        <v>90</v>
      </c>
      <c r="AV762" s="13" t="s">
        <v>108</v>
      </c>
      <c r="AW762" s="13" t="s">
        <v>38</v>
      </c>
      <c r="AX762" s="13" t="s">
        <v>86</v>
      </c>
      <c r="AY762" s="160" t="s">
        <v>310</v>
      </c>
    </row>
    <row r="763" spans="2:65" s="1" customFormat="1" ht="16.5" customHeight="1">
      <c r="B763" s="33"/>
      <c r="C763" s="138" t="s">
        <v>1327</v>
      </c>
      <c r="D763" s="138" t="s">
        <v>312</v>
      </c>
      <c r="E763" s="139" t="s">
        <v>1328</v>
      </c>
      <c r="F763" s="140" t="s">
        <v>1329</v>
      </c>
      <c r="G763" s="141" t="s">
        <v>315</v>
      </c>
      <c r="H763" s="142">
        <v>27.83</v>
      </c>
      <c r="I763" s="143"/>
      <c r="J763" s="144">
        <f>ROUND(I763*H763,2)</f>
        <v>0</v>
      </c>
      <c r="K763" s="140" t="s">
        <v>430</v>
      </c>
      <c r="L763" s="33"/>
      <c r="M763" s="145" t="s">
        <v>1</v>
      </c>
      <c r="N763" s="146" t="s">
        <v>47</v>
      </c>
      <c r="P763" s="147">
        <f>O763*H763</f>
        <v>0</v>
      </c>
      <c r="Q763" s="147">
        <v>0</v>
      </c>
      <c r="R763" s="147">
        <f>Q763*H763</f>
        <v>0</v>
      </c>
      <c r="S763" s="147">
        <v>6.2E-2</v>
      </c>
      <c r="T763" s="148">
        <f>S763*H763</f>
        <v>1.7254599999999998</v>
      </c>
      <c r="AR763" s="149" t="s">
        <v>108</v>
      </c>
      <c r="AT763" s="149" t="s">
        <v>312</v>
      </c>
      <c r="AU763" s="149" t="s">
        <v>90</v>
      </c>
      <c r="AY763" s="17" t="s">
        <v>310</v>
      </c>
      <c r="BE763" s="150">
        <f>IF(N763="základní",J763,0)</f>
        <v>0</v>
      </c>
      <c r="BF763" s="150">
        <f>IF(N763="snížená",J763,0)</f>
        <v>0</v>
      </c>
      <c r="BG763" s="150">
        <f>IF(N763="zákl. přenesená",J763,0)</f>
        <v>0</v>
      </c>
      <c r="BH763" s="150">
        <f>IF(N763="sníž. přenesená",J763,0)</f>
        <v>0</v>
      </c>
      <c r="BI763" s="150">
        <f>IF(N763="nulová",J763,0)</f>
        <v>0</v>
      </c>
      <c r="BJ763" s="17" t="s">
        <v>86</v>
      </c>
      <c r="BK763" s="150">
        <f>ROUND(I763*H763,2)</f>
        <v>0</v>
      </c>
      <c r="BL763" s="17" t="s">
        <v>108</v>
      </c>
      <c r="BM763" s="149" t="s">
        <v>1330</v>
      </c>
    </row>
    <row r="764" spans="2:65" s="1" customFormat="1" ht="117">
      <c r="B764" s="33"/>
      <c r="D764" s="152" t="s">
        <v>375</v>
      </c>
      <c r="F764" s="172" t="s">
        <v>1331</v>
      </c>
      <c r="I764" s="173"/>
      <c r="L764" s="33"/>
      <c r="M764" s="174"/>
      <c r="T764" s="57"/>
      <c r="AT764" s="17" t="s">
        <v>375</v>
      </c>
      <c r="AU764" s="17" t="s">
        <v>90</v>
      </c>
    </row>
    <row r="765" spans="2:65" s="1" customFormat="1" ht="16.5" customHeight="1">
      <c r="B765" s="33"/>
      <c r="C765" s="138" t="s">
        <v>1332</v>
      </c>
      <c r="D765" s="138" t="s">
        <v>312</v>
      </c>
      <c r="E765" s="139" t="s">
        <v>1333</v>
      </c>
      <c r="F765" s="140" t="s">
        <v>1334</v>
      </c>
      <c r="G765" s="141" t="s">
        <v>315</v>
      </c>
      <c r="H765" s="142">
        <v>28</v>
      </c>
      <c r="I765" s="143"/>
      <c r="J765" s="144">
        <f>ROUND(I765*H765,2)</f>
        <v>0</v>
      </c>
      <c r="K765" s="140" t="s">
        <v>316</v>
      </c>
      <c r="L765" s="33"/>
      <c r="M765" s="145" t="s">
        <v>1</v>
      </c>
      <c r="N765" s="146" t="s">
        <v>47</v>
      </c>
      <c r="P765" s="147">
        <f>O765*H765</f>
        <v>0</v>
      </c>
      <c r="Q765" s="147">
        <v>0</v>
      </c>
      <c r="R765" s="147">
        <f>Q765*H765</f>
        <v>0</v>
      </c>
      <c r="S765" s="147">
        <v>7.5999999999999998E-2</v>
      </c>
      <c r="T765" s="148">
        <f>S765*H765</f>
        <v>2.1280000000000001</v>
      </c>
      <c r="AR765" s="149" t="s">
        <v>108</v>
      </c>
      <c r="AT765" s="149" t="s">
        <v>312</v>
      </c>
      <c r="AU765" s="149" t="s">
        <v>90</v>
      </c>
      <c r="AY765" s="17" t="s">
        <v>310</v>
      </c>
      <c r="BE765" s="150">
        <f>IF(N765="základní",J765,0)</f>
        <v>0</v>
      </c>
      <c r="BF765" s="150">
        <f>IF(N765="snížená",J765,0)</f>
        <v>0</v>
      </c>
      <c r="BG765" s="150">
        <f>IF(N765="zákl. přenesená",J765,0)</f>
        <v>0</v>
      </c>
      <c r="BH765" s="150">
        <f>IF(N765="sníž. přenesená",J765,0)</f>
        <v>0</v>
      </c>
      <c r="BI765" s="150">
        <f>IF(N765="nulová",J765,0)</f>
        <v>0</v>
      </c>
      <c r="BJ765" s="17" t="s">
        <v>86</v>
      </c>
      <c r="BK765" s="150">
        <f>ROUND(I765*H765,2)</f>
        <v>0</v>
      </c>
      <c r="BL765" s="17" t="s">
        <v>108</v>
      </c>
      <c r="BM765" s="149" t="s">
        <v>1335</v>
      </c>
    </row>
    <row r="766" spans="2:65" s="1" customFormat="1" ht="21.75" customHeight="1">
      <c r="B766" s="33"/>
      <c r="C766" s="138" t="s">
        <v>1336</v>
      </c>
      <c r="D766" s="138" t="s">
        <v>312</v>
      </c>
      <c r="E766" s="139" t="s">
        <v>1337</v>
      </c>
      <c r="F766" s="140" t="s">
        <v>1338</v>
      </c>
      <c r="G766" s="141" t="s">
        <v>315</v>
      </c>
      <c r="H766" s="142">
        <v>124.123</v>
      </c>
      <c r="I766" s="143"/>
      <c r="J766" s="144">
        <f>ROUND(I766*H766,2)</f>
        <v>0</v>
      </c>
      <c r="K766" s="140" t="s">
        <v>316</v>
      </c>
      <c r="L766" s="33"/>
      <c r="M766" s="145" t="s">
        <v>1</v>
      </c>
      <c r="N766" s="146" t="s">
        <v>47</v>
      </c>
      <c r="P766" s="147">
        <f>O766*H766</f>
        <v>0</v>
      </c>
      <c r="Q766" s="147">
        <v>0</v>
      </c>
      <c r="R766" s="147">
        <f>Q766*H766</f>
        <v>0</v>
      </c>
      <c r="S766" s="147">
        <v>0.01</v>
      </c>
      <c r="T766" s="148">
        <f>S766*H766</f>
        <v>1.2412300000000001</v>
      </c>
      <c r="AR766" s="149" t="s">
        <v>108</v>
      </c>
      <c r="AT766" s="149" t="s">
        <v>312</v>
      </c>
      <c r="AU766" s="149" t="s">
        <v>90</v>
      </c>
      <c r="AY766" s="17" t="s">
        <v>310</v>
      </c>
      <c r="BE766" s="150">
        <f>IF(N766="základní",J766,0)</f>
        <v>0</v>
      </c>
      <c r="BF766" s="150">
        <f>IF(N766="snížená",J766,0)</f>
        <v>0</v>
      </c>
      <c r="BG766" s="150">
        <f>IF(N766="zákl. přenesená",J766,0)</f>
        <v>0</v>
      </c>
      <c r="BH766" s="150">
        <f>IF(N766="sníž. přenesená",J766,0)</f>
        <v>0</v>
      </c>
      <c r="BI766" s="150">
        <f>IF(N766="nulová",J766,0)</f>
        <v>0</v>
      </c>
      <c r="BJ766" s="17" t="s">
        <v>86</v>
      </c>
      <c r="BK766" s="150">
        <f>ROUND(I766*H766,2)</f>
        <v>0</v>
      </c>
      <c r="BL766" s="17" t="s">
        <v>108</v>
      </c>
      <c r="BM766" s="149" t="s">
        <v>1339</v>
      </c>
    </row>
    <row r="767" spans="2:65" s="14" customFormat="1" ht="11.25">
      <c r="B767" s="166"/>
      <c r="D767" s="152" t="s">
        <v>318</v>
      </c>
      <c r="E767" s="167" t="s">
        <v>1</v>
      </c>
      <c r="F767" s="168" t="s">
        <v>843</v>
      </c>
      <c r="H767" s="167" t="s">
        <v>1</v>
      </c>
      <c r="I767" s="169"/>
      <c r="L767" s="166"/>
      <c r="M767" s="170"/>
      <c r="T767" s="171"/>
      <c r="AT767" s="167" t="s">
        <v>318</v>
      </c>
      <c r="AU767" s="167" t="s">
        <v>90</v>
      </c>
      <c r="AV767" s="14" t="s">
        <v>86</v>
      </c>
      <c r="AW767" s="14" t="s">
        <v>38</v>
      </c>
      <c r="AX767" s="14" t="s">
        <v>82</v>
      </c>
      <c r="AY767" s="167" t="s">
        <v>310</v>
      </c>
    </row>
    <row r="768" spans="2:65" s="12" customFormat="1" ht="11.25">
      <c r="B768" s="151"/>
      <c r="D768" s="152" t="s">
        <v>318</v>
      </c>
      <c r="E768" s="153" t="s">
        <v>1</v>
      </c>
      <c r="F768" s="154" t="s">
        <v>854</v>
      </c>
      <c r="H768" s="155">
        <v>124.123</v>
      </c>
      <c r="I768" s="156"/>
      <c r="L768" s="151"/>
      <c r="M768" s="157"/>
      <c r="T768" s="158"/>
      <c r="AT768" s="153" t="s">
        <v>318</v>
      </c>
      <c r="AU768" s="153" t="s">
        <v>90</v>
      </c>
      <c r="AV768" s="12" t="s">
        <v>90</v>
      </c>
      <c r="AW768" s="12" t="s">
        <v>38</v>
      </c>
      <c r="AX768" s="12" t="s">
        <v>82</v>
      </c>
      <c r="AY768" s="153" t="s">
        <v>310</v>
      </c>
    </row>
    <row r="769" spans="2:65" s="14" customFormat="1" ht="11.25">
      <c r="B769" s="166"/>
      <c r="D769" s="152" t="s">
        <v>318</v>
      </c>
      <c r="E769" s="167" t="s">
        <v>1</v>
      </c>
      <c r="F769" s="168" t="s">
        <v>855</v>
      </c>
      <c r="H769" s="167" t="s">
        <v>1</v>
      </c>
      <c r="I769" s="169"/>
      <c r="L769" s="166"/>
      <c r="M769" s="170"/>
      <c r="T769" s="171"/>
      <c r="AT769" s="167" t="s">
        <v>318</v>
      </c>
      <c r="AU769" s="167" t="s">
        <v>90</v>
      </c>
      <c r="AV769" s="14" t="s">
        <v>86</v>
      </c>
      <c r="AW769" s="14" t="s">
        <v>38</v>
      </c>
      <c r="AX769" s="14" t="s">
        <v>82</v>
      </c>
      <c r="AY769" s="167" t="s">
        <v>310</v>
      </c>
    </row>
    <row r="770" spans="2:65" s="13" customFormat="1" ht="11.25">
      <c r="B770" s="159"/>
      <c r="D770" s="152" t="s">
        <v>318</v>
      </c>
      <c r="E770" s="160" t="s">
        <v>1</v>
      </c>
      <c r="F770" s="161" t="s">
        <v>320</v>
      </c>
      <c r="H770" s="162">
        <v>124.123</v>
      </c>
      <c r="I770" s="163"/>
      <c r="L770" s="159"/>
      <c r="M770" s="164"/>
      <c r="T770" s="165"/>
      <c r="AT770" s="160" t="s">
        <v>318</v>
      </c>
      <c r="AU770" s="160" t="s">
        <v>90</v>
      </c>
      <c r="AV770" s="13" t="s">
        <v>108</v>
      </c>
      <c r="AW770" s="13" t="s">
        <v>38</v>
      </c>
      <c r="AX770" s="13" t="s">
        <v>86</v>
      </c>
      <c r="AY770" s="160" t="s">
        <v>310</v>
      </c>
    </row>
    <row r="771" spans="2:65" s="1" customFormat="1" ht="21.75" customHeight="1">
      <c r="B771" s="33"/>
      <c r="C771" s="138" t="s">
        <v>1340</v>
      </c>
      <c r="D771" s="138" t="s">
        <v>312</v>
      </c>
      <c r="E771" s="139" t="s">
        <v>1341</v>
      </c>
      <c r="F771" s="140" t="s">
        <v>1342</v>
      </c>
      <c r="G771" s="141" t="s">
        <v>315</v>
      </c>
      <c r="H771" s="142">
        <v>114.58</v>
      </c>
      <c r="I771" s="143"/>
      <c r="J771" s="144">
        <f>ROUND(I771*H771,2)</f>
        <v>0</v>
      </c>
      <c r="K771" s="140" t="s">
        <v>316</v>
      </c>
      <c r="L771" s="33"/>
      <c r="M771" s="145" t="s">
        <v>1</v>
      </c>
      <c r="N771" s="146" t="s">
        <v>47</v>
      </c>
      <c r="P771" s="147">
        <f>O771*H771</f>
        <v>0</v>
      </c>
      <c r="Q771" s="147">
        <v>0</v>
      </c>
      <c r="R771" s="147">
        <f>Q771*H771</f>
        <v>0</v>
      </c>
      <c r="S771" s="147">
        <v>0.05</v>
      </c>
      <c r="T771" s="148">
        <f>S771*H771</f>
        <v>5.7290000000000001</v>
      </c>
      <c r="AR771" s="149" t="s">
        <v>108</v>
      </c>
      <c r="AT771" s="149" t="s">
        <v>312</v>
      </c>
      <c r="AU771" s="149" t="s">
        <v>90</v>
      </c>
      <c r="AY771" s="17" t="s">
        <v>310</v>
      </c>
      <c r="BE771" s="150">
        <f>IF(N771="základní",J771,0)</f>
        <v>0</v>
      </c>
      <c r="BF771" s="150">
        <f>IF(N771="snížená",J771,0)</f>
        <v>0</v>
      </c>
      <c r="BG771" s="150">
        <f>IF(N771="zákl. přenesená",J771,0)</f>
        <v>0</v>
      </c>
      <c r="BH771" s="150">
        <f>IF(N771="sníž. přenesená",J771,0)</f>
        <v>0</v>
      </c>
      <c r="BI771" s="150">
        <f>IF(N771="nulová",J771,0)</f>
        <v>0</v>
      </c>
      <c r="BJ771" s="17" t="s">
        <v>86</v>
      </c>
      <c r="BK771" s="150">
        <f>ROUND(I771*H771,2)</f>
        <v>0</v>
      </c>
      <c r="BL771" s="17" t="s">
        <v>108</v>
      </c>
      <c r="BM771" s="149" t="s">
        <v>1343</v>
      </c>
    </row>
    <row r="772" spans="2:65" s="14" customFormat="1" ht="11.25">
      <c r="B772" s="166"/>
      <c r="D772" s="152" t="s">
        <v>318</v>
      </c>
      <c r="E772" s="167" t="s">
        <v>1</v>
      </c>
      <c r="F772" s="168" t="s">
        <v>1299</v>
      </c>
      <c r="H772" s="167" t="s">
        <v>1</v>
      </c>
      <c r="I772" s="169"/>
      <c r="L772" s="166"/>
      <c r="M772" s="170"/>
      <c r="T772" s="171"/>
      <c r="AT772" s="167" t="s">
        <v>318</v>
      </c>
      <c r="AU772" s="167" t="s">
        <v>90</v>
      </c>
      <c r="AV772" s="14" t="s">
        <v>86</v>
      </c>
      <c r="AW772" s="14" t="s">
        <v>38</v>
      </c>
      <c r="AX772" s="14" t="s">
        <v>82</v>
      </c>
      <c r="AY772" s="167" t="s">
        <v>310</v>
      </c>
    </row>
    <row r="773" spans="2:65" s="12" customFormat="1" ht="11.25">
      <c r="B773" s="151"/>
      <c r="D773" s="152" t="s">
        <v>318</v>
      </c>
      <c r="E773" s="153" t="s">
        <v>1</v>
      </c>
      <c r="F773" s="154" t="s">
        <v>1344</v>
      </c>
      <c r="H773" s="155">
        <v>114.58</v>
      </c>
      <c r="I773" s="156"/>
      <c r="L773" s="151"/>
      <c r="M773" s="157"/>
      <c r="T773" s="158"/>
      <c r="AT773" s="153" t="s">
        <v>318</v>
      </c>
      <c r="AU773" s="153" t="s">
        <v>90</v>
      </c>
      <c r="AV773" s="12" t="s">
        <v>90</v>
      </c>
      <c r="AW773" s="12" t="s">
        <v>38</v>
      </c>
      <c r="AX773" s="12" t="s">
        <v>82</v>
      </c>
      <c r="AY773" s="153" t="s">
        <v>310</v>
      </c>
    </row>
    <row r="774" spans="2:65" s="13" customFormat="1" ht="11.25">
      <c r="B774" s="159"/>
      <c r="D774" s="152" t="s">
        <v>318</v>
      </c>
      <c r="E774" s="160" t="s">
        <v>1</v>
      </c>
      <c r="F774" s="161" t="s">
        <v>320</v>
      </c>
      <c r="H774" s="162">
        <v>114.58</v>
      </c>
      <c r="I774" s="163"/>
      <c r="L774" s="159"/>
      <c r="M774" s="164"/>
      <c r="T774" s="165"/>
      <c r="AT774" s="160" t="s">
        <v>318</v>
      </c>
      <c r="AU774" s="160" t="s">
        <v>90</v>
      </c>
      <c r="AV774" s="13" t="s">
        <v>108</v>
      </c>
      <c r="AW774" s="13" t="s">
        <v>38</v>
      </c>
      <c r="AX774" s="13" t="s">
        <v>86</v>
      </c>
      <c r="AY774" s="160" t="s">
        <v>310</v>
      </c>
    </row>
    <row r="775" spans="2:65" s="1" customFormat="1" ht="21.75" customHeight="1">
      <c r="B775" s="33"/>
      <c r="C775" s="138" t="s">
        <v>1345</v>
      </c>
      <c r="D775" s="138" t="s">
        <v>312</v>
      </c>
      <c r="E775" s="139" t="s">
        <v>1346</v>
      </c>
      <c r="F775" s="140" t="s">
        <v>1347</v>
      </c>
      <c r="G775" s="141" t="s">
        <v>315</v>
      </c>
      <c r="H775" s="142">
        <v>238.41399999999999</v>
      </c>
      <c r="I775" s="143"/>
      <c r="J775" s="144">
        <f>ROUND(I775*H775,2)</f>
        <v>0</v>
      </c>
      <c r="K775" s="140" t="s">
        <v>316</v>
      </c>
      <c r="L775" s="33"/>
      <c r="M775" s="145" t="s">
        <v>1</v>
      </c>
      <c r="N775" s="146" t="s">
        <v>47</v>
      </c>
      <c r="P775" s="147">
        <f>O775*H775</f>
        <v>0</v>
      </c>
      <c r="Q775" s="147">
        <v>0</v>
      </c>
      <c r="R775" s="147">
        <f>Q775*H775</f>
        <v>0</v>
      </c>
      <c r="S775" s="147">
        <v>4.5999999999999999E-2</v>
      </c>
      <c r="T775" s="148">
        <f>S775*H775</f>
        <v>10.967044</v>
      </c>
      <c r="AR775" s="149" t="s">
        <v>108</v>
      </c>
      <c r="AT775" s="149" t="s">
        <v>312</v>
      </c>
      <c r="AU775" s="149" t="s">
        <v>90</v>
      </c>
      <c r="AY775" s="17" t="s">
        <v>310</v>
      </c>
      <c r="BE775" s="150">
        <f>IF(N775="základní",J775,0)</f>
        <v>0</v>
      </c>
      <c r="BF775" s="150">
        <f>IF(N775="snížená",J775,0)</f>
        <v>0</v>
      </c>
      <c r="BG775" s="150">
        <f>IF(N775="zákl. přenesená",J775,0)</f>
        <v>0</v>
      </c>
      <c r="BH775" s="150">
        <f>IF(N775="sníž. přenesená",J775,0)</f>
        <v>0</v>
      </c>
      <c r="BI775" s="150">
        <f>IF(N775="nulová",J775,0)</f>
        <v>0</v>
      </c>
      <c r="BJ775" s="17" t="s">
        <v>86</v>
      </c>
      <c r="BK775" s="150">
        <f>ROUND(I775*H775,2)</f>
        <v>0</v>
      </c>
      <c r="BL775" s="17" t="s">
        <v>108</v>
      </c>
      <c r="BM775" s="149" t="s">
        <v>1348</v>
      </c>
    </row>
    <row r="776" spans="2:65" s="14" customFormat="1" ht="11.25">
      <c r="B776" s="166"/>
      <c r="D776" s="152" t="s">
        <v>318</v>
      </c>
      <c r="E776" s="167" t="s">
        <v>1</v>
      </c>
      <c r="F776" s="168" t="s">
        <v>1299</v>
      </c>
      <c r="H776" s="167" t="s">
        <v>1</v>
      </c>
      <c r="I776" s="169"/>
      <c r="L776" s="166"/>
      <c r="M776" s="170"/>
      <c r="T776" s="171"/>
      <c r="AT776" s="167" t="s">
        <v>318</v>
      </c>
      <c r="AU776" s="167" t="s">
        <v>90</v>
      </c>
      <c r="AV776" s="14" t="s">
        <v>86</v>
      </c>
      <c r="AW776" s="14" t="s">
        <v>38</v>
      </c>
      <c r="AX776" s="14" t="s">
        <v>82</v>
      </c>
      <c r="AY776" s="167" t="s">
        <v>310</v>
      </c>
    </row>
    <row r="777" spans="2:65" s="12" customFormat="1" ht="11.25">
      <c r="B777" s="151"/>
      <c r="D777" s="152" t="s">
        <v>318</v>
      </c>
      <c r="E777" s="153" t="s">
        <v>1</v>
      </c>
      <c r="F777" s="154" t="s">
        <v>1349</v>
      </c>
      <c r="H777" s="155">
        <v>238.41399999999999</v>
      </c>
      <c r="I777" s="156"/>
      <c r="L777" s="151"/>
      <c r="M777" s="157"/>
      <c r="T777" s="158"/>
      <c r="AT777" s="153" t="s">
        <v>318</v>
      </c>
      <c r="AU777" s="153" t="s">
        <v>90</v>
      </c>
      <c r="AV777" s="12" t="s">
        <v>90</v>
      </c>
      <c r="AW777" s="12" t="s">
        <v>38</v>
      </c>
      <c r="AX777" s="12" t="s">
        <v>82</v>
      </c>
      <c r="AY777" s="153" t="s">
        <v>310</v>
      </c>
    </row>
    <row r="778" spans="2:65" s="13" customFormat="1" ht="11.25">
      <c r="B778" s="159"/>
      <c r="D778" s="152" t="s">
        <v>318</v>
      </c>
      <c r="E778" s="160" t="s">
        <v>1</v>
      </c>
      <c r="F778" s="161" t="s">
        <v>320</v>
      </c>
      <c r="H778" s="162">
        <v>238.41399999999999</v>
      </c>
      <c r="I778" s="163"/>
      <c r="L778" s="159"/>
      <c r="M778" s="164"/>
      <c r="T778" s="165"/>
      <c r="AT778" s="160" t="s">
        <v>318</v>
      </c>
      <c r="AU778" s="160" t="s">
        <v>90</v>
      </c>
      <c r="AV778" s="13" t="s">
        <v>108</v>
      </c>
      <c r="AW778" s="13" t="s">
        <v>38</v>
      </c>
      <c r="AX778" s="13" t="s">
        <v>86</v>
      </c>
      <c r="AY778" s="160" t="s">
        <v>310</v>
      </c>
    </row>
    <row r="779" spans="2:65" s="1" customFormat="1" ht="16.5" customHeight="1">
      <c r="B779" s="33"/>
      <c r="C779" s="138" t="s">
        <v>1350</v>
      </c>
      <c r="D779" s="138" t="s">
        <v>312</v>
      </c>
      <c r="E779" s="139" t="s">
        <v>1351</v>
      </c>
      <c r="F779" s="140" t="s">
        <v>1352</v>
      </c>
      <c r="G779" s="141" t="s">
        <v>315</v>
      </c>
      <c r="H779" s="142">
        <v>212.32499999999999</v>
      </c>
      <c r="I779" s="143"/>
      <c r="J779" s="144">
        <f>ROUND(I779*H779,2)</f>
        <v>0</v>
      </c>
      <c r="K779" s="140" t="s">
        <v>316</v>
      </c>
      <c r="L779" s="33"/>
      <c r="M779" s="145" t="s">
        <v>1</v>
      </c>
      <c r="N779" s="146" t="s">
        <v>47</v>
      </c>
      <c r="P779" s="147">
        <f>O779*H779</f>
        <v>0</v>
      </c>
      <c r="Q779" s="147">
        <v>0</v>
      </c>
      <c r="R779" s="147">
        <f>Q779*H779</f>
        <v>0</v>
      </c>
      <c r="S779" s="147">
        <v>6.8000000000000005E-2</v>
      </c>
      <c r="T779" s="148">
        <f>S779*H779</f>
        <v>14.4381</v>
      </c>
      <c r="AR779" s="149" t="s">
        <v>108</v>
      </c>
      <c r="AT779" s="149" t="s">
        <v>312</v>
      </c>
      <c r="AU779" s="149" t="s">
        <v>90</v>
      </c>
      <c r="AY779" s="17" t="s">
        <v>310</v>
      </c>
      <c r="BE779" s="150">
        <f>IF(N779="základní",J779,0)</f>
        <v>0</v>
      </c>
      <c r="BF779" s="150">
        <f>IF(N779="snížená",J779,0)</f>
        <v>0</v>
      </c>
      <c r="BG779" s="150">
        <f>IF(N779="zákl. přenesená",J779,0)</f>
        <v>0</v>
      </c>
      <c r="BH779" s="150">
        <f>IF(N779="sníž. přenesená",J779,0)</f>
        <v>0</v>
      </c>
      <c r="BI779" s="150">
        <f>IF(N779="nulová",J779,0)</f>
        <v>0</v>
      </c>
      <c r="BJ779" s="17" t="s">
        <v>86</v>
      </c>
      <c r="BK779" s="150">
        <f>ROUND(I779*H779,2)</f>
        <v>0</v>
      </c>
      <c r="BL779" s="17" t="s">
        <v>108</v>
      </c>
      <c r="BM779" s="149" t="s">
        <v>1353</v>
      </c>
    </row>
    <row r="780" spans="2:65" s="14" customFormat="1" ht="11.25">
      <c r="B780" s="166"/>
      <c r="D780" s="152" t="s">
        <v>318</v>
      </c>
      <c r="E780" s="167" t="s">
        <v>1</v>
      </c>
      <c r="F780" s="168" t="s">
        <v>1299</v>
      </c>
      <c r="H780" s="167" t="s">
        <v>1</v>
      </c>
      <c r="I780" s="169"/>
      <c r="L780" s="166"/>
      <c r="M780" s="170"/>
      <c r="T780" s="171"/>
      <c r="AT780" s="167" t="s">
        <v>318</v>
      </c>
      <c r="AU780" s="167" t="s">
        <v>90</v>
      </c>
      <c r="AV780" s="14" t="s">
        <v>86</v>
      </c>
      <c r="AW780" s="14" t="s">
        <v>38</v>
      </c>
      <c r="AX780" s="14" t="s">
        <v>82</v>
      </c>
      <c r="AY780" s="167" t="s">
        <v>310</v>
      </c>
    </row>
    <row r="781" spans="2:65" s="12" customFormat="1" ht="11.25">
      <c r="B781" s="151"/>
      <c r="D781" s="152" t="s">
        <v>318</v>
      </c>
      <c r="E781" s="153" t="s">
        <v>1</v>
      </c>
      <c r="F781" s="154" t="s">
        <v>1354</v>
      </c>
      <c r="H781" s="155">
        <v>212.32499999999999</v>
      </c>
      <c r="I781" s="156"/>
      <c r="L781" s="151"/>
      <c r="M781" s="157"/>
      <c r="T781" s="158"/>
      <c r="AT781" s="153" t="s">
        <v>318</v>
      </c>
      <c r="AU781" s="153" t="s">
        <v>90</v>
      </c>
      <c r="AV781" s="12" t="s">
        <v>90</v>
      </c>
      <c r="AW781" s="12" t="s">
        <v>38</v>
      </c>
      <c r="AX781" s="12" t="s">
        <v>82</v>
      </c>
      <c r="AY781" s="153" t="s">
        <v>310</v>
      </c>
    </row>
    <row r="782" spans="2:65" s="13" customFormat="1" ht="11.25">
      <c r="B782" s="159"/>
      <c r="D782" s="152" t="s">
        <v>318</v>
      </c>
      <c r="E782" s="160" t="s">
        <v>1</v>
      </c>
      <c r="F782" s="161" t="s">
        <v>320</v>
      </c>
      <c r="H782" s="162">
        <v>212.32499999999999</v>
      </c>
      <c r="I782" s="163"/>
      <c r="L782" s="159"/>
      <c r="M782" s="164"/>
      <c r="T782" s="165"/>
      <c r="AT782" s="160" t="s">
        <v>318</v>
      </c>
      <c r="AU782" s="160" t="s">
        <v>90</v>
      </c>
      <c r="AV782" s="13" t="s">
        <v>108</v>
      </c>
      <c r="AW782" s="13" t="s">
        <v>38</v>
      </c>
      <c r="AX782" s="13" t="s">
        <v>86</v>
      </c>
      <c r="AY782" s="160" t="s">
        <v>310</v>
      </c>
    </row>
    <row r="783" spans="2:65" s="11" customFormat="1" ht="22.9" customHeight="1">
      <c r="B783" s="126"/>
      <c r="D783" s="127" t="s">
        <v>81</v>
      </c>
      <c r="E783" s="136" t="s">
        <v>402</v>
      </c>
      <c r="F783" s="136" t="s">
        <v>403</v>
      </c>
      <c r="I783" s="129"/>
      <c r="J783" s="137">
        <f>BK783</f>
        <v>0</v>
      </c>
      <c r="L783" s="126"/>
      <c r="M783" s="131"/>
      <c r="P783" s="132">
        <f>SUM(P784:P790)</f>
        <v>0</v>
      </c>
      <c r="R783" s="132">
        <f>SUM(R784:R790)</f>
        <v>0</v>
      </c>
      <c r="T783" s="133">
        <f>SUM(T784:T790)</f>
        <v>0</v>
      </c>
      <c r="AR783" s="127" t="s">
        <v>86</v>
      </c>
      <c r="AT783" s="134" t="s">
        <v>81</v>
      </c>
      <c r="AU783" s="134" t="s">
        <v>86</v>
      </c>
      <c r="AY783" s="127" t="s">
        <v>310</v>
      </c>
      <c r="BK783" s="135">
        <f>SUM(BK784:BK790)</f>
        <v>0</v>
      </c>
    </row>
    <row r="784" spans="2:65" s="1" customFormat="1" ht="16.5" customHeight="1">
      <c r="B784" s="33"/>
      <c r="C784" s="138" t="s">
        <v>1355</v>
      </c>
      <c r="D784" s="138" t="s">
        <v>312</v>
      </c>
      <c r="E784" s="139" t="s">
        <v>1356</v>
      </c>
      <c r="F784" s="140" t="s">
        <v>1357</v>
      </c>
      <c r="G784" s="141" t="s">
        <v>361</v>
      </c>
      <c r="H784" s="142">
        <v>160.30500000000001</v>
      </c>
      <c r="I784" s="143"/>
      <c r="J784" s="144">
        <f>ROUND(I784*H784,2)</f>
        <v>0</v>
      </c>
      <c r="K784" s="140" t="s">
        <v>316</v>
      </c>
      <c r="L784" s="33"/>
      <c r="M784" s="145" t="s">
        <v>1</v>
      </c>
      <c r="N784" s="146" t="s">
        <v>47</v>
      </c>
      <c r="P784" s="147">
        <f>O784*H784</f>
        <v>0</v>
      </c>
      <c r="Q784" s="147">
        <v>0</v>
      </c>
      <c r="R784" s="147">
        <f>Q784*H784</f>
        <v>0</v>
      </c>
      <c r="S784" s="147">
        <v>0</v>
      </c>
      <c r="T784" s="148">
        <f>S784*H784</f>
        <v>0</v>
      </c>
      <c r="AR784" s="149" t="s">
        <v>108</v>
      </c>
      <c r="AT784" s="149" t="s">
        <v>312</v>
      </c>
      <c r="AU784" s="149" t="s">
        <v>90</v>
      </c>
      <c r="AY784" s="17" t="s">
        <v>310</v>
      </c>
      <c r="BE784" s="150">
        <f>IF(N784="základní",J784,0)</f>
        <v>0</v>
      </c>
      <c r="BF784" s="150">
        <f>IF(N784="snížená",J784,0)</f>
        <v>0</v>
      </c>
      <c r="BG784" s="150">
        <f>IF(N784="zákl. přenesená",J784,0)</f>
        <v>0</v>
      </c>
      <c r="BH784" s="150">
        <f>IF(N784="sníž. přenesená",J784,0)</f>
        <v>0</v>
      </c>
      <c r="BI784" s="150">
        <f>IF(N784="nulová",J784,0)</f>
        <v>0</v>
      </c>
      <c r="BJ784" s="17" t="s">
        <v>86</v>
      </c>
      <c r="BK784" s="150">
        <f>ROUND(I784*H784,2)</f>
        <v>0</v>
      </c>
      <c r="BL784" s="17" t="s">
        <v>108</v>
      </c>
      <c r="BM784" s="149" t="s">
        <v>1358</v>
      </c>
    </row>
    <row r="785" spans="2:65" s="1" customFormat="1" ht="16.5" customHeight="1">
      <c r="B785" s="33"/>
      <c r="C785" s="138" t="s">
        <v>1359</v>
      </c>
      <c r="D785" s="138" t="s">
        <v>312</v>
      </c>
      <c r="E785" s="139" t="s">
        <v>1360</v>
      </c>
      <c r="F785" s="140" t="s">
        <v>1361</v>
      </c>
      <c r="G785" s="141" t="s">
        <v>361</v>
      </c>
      <c r="H785" s="142">
        <v>160.30500000000001</v>
      </c>
      <c r="I785" s="143"/>
      <c r="J785" s="144">
        <f>ROUND(I785*H785,2)</f>
        <v>0</v>
      </c>
      <c r="K785" s="140" t="s">
        <v>430</v>
      </c>
      <c r="L785" s="33"/>
      <c r="M785" s="145" t="s">
        <v>1</v>
      </c>
      <c r="N785" s="146" t="s">
        <v>47</v>
      </c>
      <c r="P785" s="147">
        <f>O785*H785</f>
        <v>0</v>
      </c>
      <c r="Q785" s="147">
        <v>0</v>
      </c>
      <c r="R785" s="147">
        <f>Q785*H785</f>
        <v>0</v>
      </c>
      <c r="S785" s="147">
        <v>0</v>
      </c>
      <c r="T785" s="148">
        <f>S785*H785</f>
        <v>0</v>
      </c>
      <c r="AR785" s="149" t="s">
        <v>108</v>
      </c>
      <c r="AT785" s="149" t="s">
        <v>312</v>
      </c>
      <c r="AU785" s="149" t="s">
        <v>90</v>
      </c>
      <c r="AY785" s="17" t="s">
        <v>310</v>
      </c>
      <c r="BE785" s="150">
        <f>IF(N785="základní",J785,0)</f>
        <v>0</v>
      </c>
      <c r="BF785" s="150">
        <f>IF(N785="snížená",J785,0)</f>
        <v>0</v>
      </c>
      <c r="BG785" s="150">
        <f>IF(N785="zákl. přenesená",J785,0)</f>
        <v>0</v>
      </c>
      <c r="BH785" s="150">
        <f>IF(N785="sníž. přenesená",J785,0)</f>
        <v>0</v>
      </c>
      <c r="BI785" s="150">
        <f>IF(N785="nulová",J785,0)</f>
        <v>0</v>
      </c>
      <c r="BJ785" s="17" t="s">
        <v>86</v>
      </c>
      <c r="BK785" s="150">
        <f>ROUND(I785*H785,2)</f>
        <v>0</v>
      </c>
      <c r="BL785" s="17" t="s">
        <v>108</v>
      </c>
      <c r="BM785" s="149" t="s">
        <v>1362</v>
      </c>
    </row>
    <row r="786" spans="2:65" s="1" customFormat="1" ht="29.25">
      <c r="B786" s="33"/>
      <c r="D786" s="152" t="s">
        <v>375</v>
      </c>
      <c r="F786" s="172" t="s">
        <v>1363</v>
      </c>
      <c r="I786" s="173"/>
      <c r="L786" s="33"/>
      <c r="M786" s="174"/>
      <c r="T786" s="57"/>
      <c r="AT786" s="17" t="s">
        <v>375</v>
      </c>
      <c r="AU786" s="17" t="s">
        <v>90</v>
      </c>
    </row>
    <row r="787" spans="2:65" s="1" customFormat="1" ht="16.5" customHeight="1">
      <c r="B787" s="33"/>
      <c r="C787" s="138" t="s">
        <v>1364</v>
      </c>
      <c r="D787" s="138" t="s">
        <v>312</v>
      </c>
      <c r="E787" s="139" t="s">
        <v>1365</v>
      </c>
      <c r="F787" s="140" t="s">
        <v>1366</v>
      </c>
      <c r="G787" s="141" t="s">
        <v>361</v>
      </c>
      <c r="H787" s="142">
        <v>160.30500000000001</v>
      </c>
      <c r="I787" s="143"/>
      <c r="J787" s="144">
        <f>ROUND(I787*H787,2)</f>
        <v>0</v>
      </c>
      <c r="K787" s="140" t="s">
        <v>316</v>
      </c>
      <c r="L787" s="33"/>
      <c r="M787" s="145" t="s">
        <v>1</v>
      </c>
      <c r="N787" s="146" t="s">
        <v>47</v>
      </c>
      <c r="P787" s="147">
        <f>O787*H787</f>
        <v>0</v>
      </c>
      <c r="Q787" s="147">
        <v>0</v>
      </c>
      <c r="R787" s="147">
        <f>Q787*H787</f>
        <v>0</v>
      </c>
      <c r="S787" s="147">
        <v>0</v>
      </c>
      <c r="T787" s="148">
        <f>S787*H787</f>
        <v>0</v>
      </c>
      <c r="AR787" s="149" t="s">
        <v>108</v>
      </c>
      <c r="AT787" s="149" t="s">
        <v>312</v>
      </c>
      <c r="AU787" s="149" t="s">
        <v>90</v>
      </c>
      <c r="AY787" s="17" t="s">
        <v>310</v>
      </c>
      <c r="BE787" s="150">
        <f>IF(N787="základní",J787,0)</f>
        <v>0</v>
      </c>
      <c r="BF787" s="150">
        <f>IF(N787="snížená",J787,0)</f>
        <v>0</v>
      </c>
      <c r="BG787" s="150">
        <f>IF(N787="zákl. přenesená",J787,0)</f>
        <v>0</v>
      </c>
      <c r="BH787" s="150">
        <f>IF(N787="sníž. přenesená",J787,0)</f>
        <v>0</v>
      </c>
      <c r="BI787" s="150">
        <f>IF(N787="nulová",J787,0)</f>
        <v>0</v>
      </c>
      <c r="BJ787" s="17" t="s">
        <v>86</v>
      </c>
      <c r="BK787" s="150">
        <f>ROUND(I787*H787,2)</f>
        <v>0</v>
      </c>
      <c r="BL787" s="17" t="s">
        <v>108</v>
      </c>
      <c r="BM787" s="149" t="s">
        <v>1367</v>
      </c>
    </row>
    <row r="788" spans="2:65" s="1" customFormat="1" ht="16.5" customHeight="1">
      <c r="B788" s="33"/>
      <c r="C788" s="138" t="s">
        <v>1368</v>
      </c>
      <c r="D788" s="138" t="s">
        <v>312</v>
      </c>
      <c r="E788" s="139" t="s">
        <v>1369</v>
      </c>
      <c r="F788" s="140" t="s">
        <v>1370</v>
      </c>
      <c r="G788" s="141" t="s">
        <v>361</v>
      </c>
      <c r="H788" s="142">
        <v>3206.1</v>
      </c>
      <c r="I788" s="143"/>
      <c r="J788" s="144">
        <f>ROUND(I788*H788,2)</f>
        <v>0</v>
      </c>
      <c r="K788" s="140" t="s">
        <v>316</v>
      </c>
      <c r="L788" s="33"/>
      <c r="M788" s="145" t="s">
        <v>1</v>
      </c>
      <c r="N788" s="146" t="s">
        <v>47</v>
      </c>
      <c r="P788" s="147">
        <f>O788*H788</f>
        <v>0</v>
      </c>
      <c r="Q788" s="147">
        <v>0</v>
      </c>
      <c r="R788" s="147">
        <f>Q788*H788</f>
        <v>0</v>
      </c>
      <c r="S788" s="147">
        <v>0</v>
      </c>
      <c r="T788" s="148">
        <f>S788*H788</f>
        <v>0</v>
      </c>
      <c r="AR788" s="149" t="s">
        <v>108</v>
      </c>
      <c r="AT788" s="149" t="s">
        <v>312</v>
      </c>
      <c r="AU788" s="149" t="s">
        <v>90</v>
      </c>
      <c r="AY788" s="17" t="s">
        <v>310</v>
      </c>
      <c r="BE788" s="150">
        <f>IF(N788="základní",J788,0)</f>
        <v>0</v>
      </c>
      <c r="BF788" s="150">
        <f>IF(N788="snížená",J788,0)</f>
        <v>0</v>
      </c>
      <c r="BG788" s="150">
        <f>IF(N788="zákl. přenesená",J788,0)</f>
        <v>0</v>
      </c>
      <c r="BH788" s="150">
        <f>IF(N788="sníž. přenesená",J788,0)</f>
        <v>0</v>
      </c>
      <c r="BI788" s="150">
        <f>IF(N788="nulová",J788,0)</f>
        <v>0</v>
      </c>
      <c r="BJ788" s="17" t="s">
        <v>86</v>
      </c>
      <c r="BK788" s="150">
        <f>ROUND(I788*H788,2)</f>
        <v>0</v>
      </c>
      <c r="BL788" s="17" t="s">
        <v>108</v>
      </c>
      <c r="BM788" s="149" t="s">
        <v>1371</v>
      </c>
    </row>
    <row r="789" spans="2:65" s="12" customFormat="1" ht="11.25">
      <c r="B789" s="151"/>
      <c r="D789" s="152" t="s">
        <v>318</v>
      </c>
      <c r="F789" s="154" t="s">
        <v>1372</v>
      </c>
      <c r="H789" s="155">
        <v>3206.1</v>
      </c>
      <c r="I789" s="156"/>
      <c r="L789" s="151"/>
      <c r="M789" s="157"/>
      <c r="T789" s="158"/>
      <c r="AT789" s="153" t="s">
        <v>318</v>
      </c>
      <c r="AU789" s="153" t="s">
        <v>90</v>
      </c>
      <c r="AV789" s="12" t="s">
        <v>90</v>
      </c>
      <c r="AW789" s="12" t="s">
        <v>4</v>
      </c>
      <c r="AX789" s="12" t="s">
        <v>86</v>
      </c>
      <c r="AY789" s="153" t="s">
        <v>310</v>
      </c>
    </row>
    <row r="790" spans="2:65" s="1" customFormat="1" ht="16.5" customHeight="1">
      <c r="B790" s="33"/>
      <c r="C790" s="138" t="s">
        <v>1373</v>
      </c>
      <c r="D790" s="138" t="s">
        <v>312</v>
      </c>
      <c r="E790" s="139" t="s">
        <v>1374</v>
      </c>
      <c r="F790" s="140" t="s">
        <v>1375</v>
      </c>
      <c r="G790" s="141" t="s">
        <v>361</v>
      </c>
      <c r="H790" s="142">
        <v>160.30500000000001</v>
      </c>
      <c r="I790" s="143"/>
      <c r="J790" s="144">
        <f>ROUND(I790*H790,2)</f>
        <v>0</v>
      </c>
      <c r="K790" s="140" t="s">
        <v>316</v>
      </c>
      <c r="L790" s="33"/>
      <c r="M790" s="145" t="s">
        <v>1</v>
      </c>
      <c r="N790" s="146" t="s">
        <v>47</v>
      </c>
      <c r="P790" s="147">
        <f>O790*H790</f>
        <v>0</v>
      </c>
      <c r="Q790" s="147">
        <v>0</v>
      </c>
      <c r="R790" s="147">
        <f>Q790*H790</f>
        <v>0</v>
      </c>
      <c r="S790" s="147">
        <v>0</v>
      </c>
      <c r="T790" s="148">
        <f>S790*H790</f>
        <v>0</v>
      </c>
      <c r="AR790" s="149" t="s">
        <v>108</v>
      </c>
      <c r="AT790" s="149" t="s">
        <v>312</v>
      </c>
      <c r="AU790" s="149" t="s">
        <v>90</v>
      </c>
      <c r="AY790" s="17" t="s">
        <v>310</v>
      </c>
      <c r="BE790" s="150">
        <f>IF(N790="základní",J790,0)</f>
        <v>0</v>
      </c>
      <c r="BF790" s="150">
        <f>IF(N790="snížená",J790,0)</f>
        <v>0</v>
      </c>
      <c r="BG790" s="150">
        <f>IF(N790="zákl. přenesená",J790,0)</f>
        <v>0</v>
      </c>
      <c r="BH790" s="150">
        <f>IF(N790="sníž. přenesená",J790,0)</f>
        <v>0</v>
      </c>
      <c r="BI790" s="150">
        <f>IF(N790="nulová",J790,0)</f>
        <v>0</v>
      </c>
      <c r="BJ790" s="17" t="s">
        <v>86</v>
      </c>
      <c r="BK790" s="150">
        <f>ROUND(I790*H790,2)</f>
        <v>0</v>
      </c>
      <c r="BL790" s="17" t="s">
        <v>108</v>
      </c>
      <c r="BM790" s="149" t="s">
        <v>1376</v>
      </c>
    </row>
    <row r="791" spans="2:65" s="11" customFormat="1" ht="22.9" customHeight="1">
      <c r="B791" s="126"/>
      <c r="D791" s="127" t="s">
        <v>81</v>
      </c>
      <c r="E791" s="136" t="s">
        <v>611</v>
      </c>
      <c r="F791" s="136" t="s">
        <v>612</v>
      </c>
      <c r="I791" s="129"/>
      <c r="J791" s="137">
        <f>BK791</f>
        <v>0</v>
      </c>
      <c r="L791" s="126"/>
      <c r="M791" s="131"/>
      <c r="P791" s="132">
        <f>SUM(P792:P793)</f>
        <v>0</v>
      </c>
      <c r="R791" s="132">
        <f>SUM(R792:R793)</f>
        <v>0</v>
      </c>
      <c r="T791" s="133">
        <f>SUM(T792:T793)</f>
        <v>0</v>
      </c>
      <c r="AR791" s="127" t="s">
        <v>86</v>
      </c>
      <c r="AT791" s="134" t="s">
        <v>81</v>
      </c>
      <c r="AU791" s="134" t="s">
        <v>86</v>
      </c>
      <c r="AY791" s="127" t="s">
        <v>310</v>
      </c>
      <c r="BK791" s="135">
        <f>SUM(BK792:BK793)</f>
        <v>0</v>
      </c>
    </row>
    <row r="792" spans="2:65" s="1" customFormat="1" ht="16.5" customHeight="1">
      <c r="B792" s="33"/>
      <c r="C792" s="138" t="s">
        <v>1377</v>
      </c>
      <c r="D792" s="138" t="s">
        <v>312</v>
      </c>
      <c r="E792" s="139" t="s">
        <v>1378</v>
      </c>
      <c r="F792" s="140" t="s">
        <v>1379</v>
      </c>
      <c r="G792" s="141" t="s">
        <v>361</v>
      </c>
      <c r="H792" s="142">
        <v>4213.9089999999997</v>
      </c>
      <c r="I792" s="143"/>
      <c r="J792" s="144">
        <f>ROUND(I792*H792,2)</f>
        <v>0</v>
      </c>
      <c r="K792" s="140" t="s">
        <v>316</v>
      </c>
      <c r="L792" s="33"/>
      <c r="M792" s="145" t="s">
        <v>1</v>
      </c>
      <c r="N792" s="146" t="s">
        <v>47</v>
      </c>
      <c r="P792" s="147">
        <f>O792*H792</f>
        <v>0</v>
      </c>
      <c r="Q792" s="147">
        <v>0</v>
      </c>
      <c r="R792" s="147">
        <f>Q792*H792</f>
        <v>0</v>
      </c>
      <c r="S792" s="147">
        <v>0</v>
      </c>
      <c r="T792" s="148">
        <f>S792*H792</f>
        <v>0</v>
      </c>
      <c r="AR792" s="149" t="s">
        <v>108</v>
      </c>
      <c r="AT792" s="149" t="s">
        <v>312</v>
      </c>
      <c r="AU792" s="149" t="s">
        <v>90</v>
      </c>
      <c r="AY792" s="17" t="s">
        <v>310</v>
      </c>
      <c r="BE792" s="150">
        <f>IF(N792="základní",J792,0)</f>
        <v>0</v>
      </c>
      <c r="BF792" s="150">
        <f>IF(N792="snížená",J792,0)</f>
        <v>0</v>
      </c>
      <c r="BG792" s="150">
        <f>IF(N792="zákl. přenesená",J792,0)</f>
        <v>0</v>
      </c>
      <c r="BH792" s="150">
        <f>IF(N792="sníž. přenesená",J792,0)</f>
        <v>0</v>
      </c>
      <c r="BI792" s="150">
        <f>IF(N792="nulová",J792,0)</f>
        <v>0</v>
      </c>
      <c r="BJ792" s="17" t="s">
        <v>86</v>
      </c>
      <c r="BK792" s="150">
        <f>ROUND(I792*H792,2)</f>
        <v>0</v>
      </c>
      <c r="BL792" s="17" t="s">
        <v>108</v>
      </c>
      <c r="BM792" s="149" t="s">
        <v>1380</v>
      </c>
    </row>
    <row r="793" spans="2:65" s="1" customFormat="1" ht="16.5" customHeight="1">
      <c r="B793" s="33"/>
      <c r="C793" s="138" t="s">
        <v>1381</v>
      </c>
      <c r="D793" s="138" t="s">
        <v>312</v>
      </c>
      <c r="E793" s="139" t="s">
        <v>1382</v>
      </c>
      <c r="F793" s="140" t="s">
        <v>1383</v>
      </c>
      <c r="G793" s="141" t="s">
        <v>361</v>
      </c>
      <c r="H793" s="142">
        <v>4213.9089999999997</v>
      </c>
      <c r="I793" s="143"/>
      <c r="J793" s="144">
        <f>ROUND(I793*H793,2)</f>
        <v>0</v>
      </c>
      <c r="K793" s="140" t="s">
        <v>316</v>
      </c>
      <c r="L793" s="33"/>
      <c r="M793" s="145" t="s">
        <v>1</v>
      </c>
      <c r="N793" s="146" t="s">
        <v>47</v>
      </c>
      <c r="P793" s="147">
        <f>O793*H793</f>
        <v>0</v>
      </c>
      <c r="Q793" s="147">
        <v>0</v>
      </c>
      <c r="R793" s="147">
        <f>Q793*H793</f>
        <v>0</v>
      </c>
      <c r="S793" s="147">
        <v>0</v>
      </c>
      <c r="T793" s="148">
        <f>S793*H793</f>
        <v>0</v>
      </c>
      <c r="AR793" s="149" t="s">
        <v>108</v>
      </c>
      <c r="AT793" s="149" t="s">
        <v>312</v>
      </c>
      <c r="AU793" s="149" t="s">
        <v>90</v>
      </c>
      <c r="AY793" s="17" t="s">
        <v>310</v>
      </c>
      <c r="BE793" s="150">
        <f>IF(N793="základní",J793,0)</f>
        <v>0</v>
      </c>
      <c r="BF793" s="150">
        <f>IF(N793="snížená",J793,0)</f>
        <v>0</v>
      </c>
      <c r="BG793" s="150">
        <f>IF(N793="zákl. přenesená",J793,0)</f>
        <v>0</v>
      </c>
      <c r="BH793" s="150">
        <f>IF(N793="sníž. přenesená",J793,0)</f>
        <v>0</v>
      </c>
      <c r="BI793" s="150">
        <f>IF(N793="nulová",J793,0)</f>
        <v>0</v>
      </c>
      <c r="BJ793" s="17" t="s">
        <v>86</v>
      </c>
      <c r="BK793" s="150">
        <f>ROUND(I793*H793,2)</f>
        <v>0</v>
      </c>
      <c r="BL793" s="17" t="s">
        <v>108</v>
      </c>
      <c r="BM793" s="149" t="s">
        <v>1384</v>
      </c>
    </row>
    <row r="794" spans="2:65" s="11" customFormat="1" ht="25.9" customHeight="1">
      <c r="B794" s="126"/>
      <c r="D794" s="127" t="s">
        <v>81</v>
      </c>
      <c r="E794" s="128" t="s">
        <v>1385</v>
      </c>
      <c r="F794" s="128" t="s">
        <v>1386</v>
      </c>
      <c r="I794" s="129"/>
      <c r="J794" s="130">
        <f>BK794</f>
        <v>0</v>
      </c>
      <c r="L794" s="126"/>
      <c r="M794" s="131"/>
      <c r="P794" s="132">
        <f>P795+P874+P962+P1071+P1079+P1082+P1090+P1096+P1248+P1262+P1305+P1381+P1431+P1491+P1504+P1549+P1578</f>
        <v>0</v>
      </c>
      <c r="R794" s="132">
        <f>R795+R874+R962+R1071+R1079+R1082+R1090+R1096+R1248+R1262+R1305+R1381+R1431+R1491+R1504+R1549+R1578</f>
        <v>238.45353920000002</v>
      </c>
      <c r="T794" s="133">
        <f>T795+T874+T962+T1071+T1079+T1082+T1090+T1096+T1248+T1262+T1305+T1381+T1431+T1491+T1504+T1549+T1578</f>
        <v>1.4420299999999999</v>
      </c>
      <c r="AR794" s="127" t="s">
        <v>90</v>
      </c>
      <c r="AT794" s="134" t="s">
        <v>81</v>
      </c>
      <c r="AU794" s="134" t="s">
        <v>82</v>
      </c>
      <c r="AY794" s="127" t="s">
        <v>310</v>
      </c>
      <c r="BK794" s="135">
        <f>BK795+BK874+BK962+BK1071+BK1079+BK1082+BK1090+BK1096+BK1248+BK1262+BK1305+BK1381+BK1431+BK1491+BK1504+BK1549+BK1578</f>
        <v>0</v>
      </c>
    </row>
    <row r="795" spans="2:65" s="11" customFormat="1" ht="22.9" customHeight="1">
      <c r="B795" s="126"/>
      <c r="D795" s="127" t="s">
        <v>81</v>
      </c>
      <c r="E795" s="136" t="s">
        <v>1387</v>
      </c>
      <c r="F795" s="136" t="s">
        <v>1388</v>
      </c>
      <c r="I795" s="129"/>
      <c r="J795" s="137">
        <f>BK795</f>
        <v>0</v>
      </c>
      <c r="L795" s="126"/>
      <c r="M795" s="131"/>
      <c r="P795" s="132">
        <f>SUM(P796:P873)</f>
        <v>0</v>
      </c>
      <c r="R795" s="132">
        <f>SUM(R796:R873)</f>
        <v>16.716719700000002</v>
      </c>
      <c r="T795" s="133">
        <f>SUM(T796:T873)</f>
        <v>0</v>
      </c>
      <c r="AR795" s="127" t="s">
        <v>90</v>
      </c>
      <c r="AT795" s="134" t="s">
        <v>81</v>
      </c>
      <c r="AU795" s="134" t="s">
        <v>86</v>
      </c>
      <c r="AY795" s="127" t="s">
        <v>310</v>
      </c>
      <c r="BK795" s="135">
        <f>SUM(BK796:BK873)</f>
        <v>0</v>
      </c>
    </row>
    <row r="796" spans="2:65" s="1" customFormat="1" ht="16.5" customHeight="1">
      <c r="B796" s="33"/>
      <c r="C796" s="138" t="s">
        <v>1389</v>
      </c>
      <c r="D796" s="138" t="s">
        <v>312</v>
      </c>
      <c r="E796" s="139" t="s">
        <v>1390</v>
      </c>
      <c r="F796" s="140" t="s">
        <v>1391</v>
      </c>
      <c r="G796" s="141" t="s">
        <v>315</v>
      </c>
      <c r="H796" s="142">
        <v>198.4</v>
      </c>
      <c r="I796" s="143"/>
      <c r="J796" s="144">
        <f>ROUND(I796*H796,2)</f>
        <v>0</v>
      </c>
      <c r="K796" s="140" t="s">
        <v>316</v>
      </c>
      <c r="L796" s="33"/>
      <c r="M796" s="145" t="s">
        <v>1</v>
      </c>
      <c r="N796" s="146" t="s">
        <v>47</v>
      </c>
      <c r="P796" s="147">
        <f>O796*H796</f>
        <v>0</v>
      </c>
      <c r="Q796" s="147">
        <v>6.4000000000000005E-4</v>
      </c>
      <c r="R796" s="147">
        <f>Q796*H796</f>
        <v>0.12697600000000001</v>
      </c>
      <c r="S796" s="147">
        <v>0</v>
      </c>
      <c r="T796" s="148">
        <f>S796*H796</f>
        <v>0</v>
      </c>
      <c r="AR796" s="149" t="s">
        <v>404</v>
      </c>
      <c r="AT796" s="149" t="s">
        <v>312</v>
      </c>
      <c r="AU796" s="149" t="s">
        <v>90</v>
      </c>
      <c r="AY796" s="17" t="s">
        <v>310</v>
      </c>
      <c r="BE796" s="150">
        <f>IF(N796="základní",J796,0)</f>
        <v>0</v>
      </c>
      <c r="BF796" s="150">
        <f>IF(N796="snížená",J796,0)</f>
        <v>0</v>
      </c>
      <c r="BG796" s="150">
        <f>IF(N796="zákl. přenesená",J796,0)</f>
        <v>0</v>
      </c>
      <c r="BH796" s="150">
        <f>IF(N796="sníž. přenesená",J796,0)</f>
        <v>0</v>
      </c>
      <c r="BI796" s="150">
        <f>IF(N796="nulová",J796,0)</f>
        <v>0</v>
      </c>
      <c r="BJ796" s="17" t="s">
        <v>86</v>
      </c>
      <c r="BK796" s="150">
        <f>ROUND(I796*H796,2)</f>
        <v>0</v>
      </c>
      <c r="BL796" s="17" t="s">
        <v>404</v>
      </c>
      <c r="BM796" s="149" t="s">
        <v>1392</v>
      </c>
    </row>
    <row r="797" spans="2:65" s="14" customFormat="1" ht="11.25">
      <c r="B797" s="166"/>
      <c r="D797" s="152" t="s">
        <v>318</v>
      </c>
      <c r="E797" s="167" t="s">
        <v>1</v>
      </c>
      <c r="F797" s="168" t="s">
        <v>690</v>
      </c>
      <c r="H797" s="167" t="s">
        <v>1</v>
      </c>
      <c r="I797" s="169"/>
      <c r="L797" s="166"/>
      <c r="M797" s="170"/>
      <c r="T797" s="171"/>
      <c r="AT797" s="167" t="s">
        <v>318</v>
      </c>
      <c r="AU797" s="167" t="s">
        <v>90</v>
      </c>
      <c r="AV797" s="14" t="s">
        <v>86</v>
      </c>
      <c r="AW797" s="14" t="s">
        <v>38</v>
      </c>
      <c r="AX797" s="14" t="s">
        <v>82</v>
      </c>
      <c r="AY797" s="167" t="s">
        <v>310</v>
      </c>
    </row>
    <row r="798" spans="2:65" s="12" customFormat="1" ht="11.25">
      <c r="B798" s="151"/>
      <c r="D798" s="152" t="s">
        <v>318</v>
      </c>
      <c r="E798" s="153" t="s">
        <v>1</v>
      </c>
      <c r="F798" s="154" t="s">
        <v>957</v>
      </c>
      <c r="H798" s="155">
        <v>198.4</v>
      </c>
      <c r="I798" s="156"/>
      <c r="L798" s="151"/>
      <c r="M798" s="157"/>
      <c r="T798" s="158"/>
      <c r="AT798" s="153" t="s">
        <v>318</v>
      </c>
      <c r="AU798" s="153" t="s">
        <v>90</v>
      </c>
      <c r="AV798" s="12" t="s">
        <v>90</v>
      </c>
      <c r="AW798" s="12" t="s">
        <v>38</v>
      </c>
      <c r="AX798" s="12" t="s">
        <v>82</v>
      </c>
      <c r="AY798" s="153" t="s">
        <v>310</v>
      </c>
    </row>
    <row r="799" spans="2:65" s="13" customFormat="1" ht="11.25">
      <c r="B799" s="159"/>
      <c r="D799" s="152" t="s">
        <v>318</v>
      </c>
      <c r="E799" s="160" t="s">
        <v>1</v>
      </c>
      <c r="F799" s="161" t="s">
        <v>320</v>
      </c>
      <c r="H799" s="162">
        <v>198.4</v>
      </c>
      <c r="I799" s="163"/>
      <c r="L799" s="159"/>
      <c r="M799" s="164"/>
      <c r="T799" s="165"/>
      <c r="AT799" s="160" t="s">
        <v>318</v>
      </c>
      <c r="AU799" s="160" t="s">
        <v>90</v>
      </c>
      <c r="AV799" s="13" t="s">
        <v>108</v>
      </c>
      <c r="AW799" s="13" t="s">
        <v>38</v>
      </c>
      <c r="AX799" s="13" t="s">
        <v>86</v>
      </c>
      <c r="AY799" s="160" t="s">
        <v>310</v>
      </c>
    </row>
    <row r="800" spans="2:65" s="1" customFormat="1" ht="16.5" customHeight="1">
      <c r="B800" s="33"/>
      <c r="C800" s="138" t="s">
        <v>1393</v>
      </c>
      <c r="D800" s="138" t="s">
        <v>312</v>
      </c>
      <c r="E800" s="139" t="s">
        <v>1394</v>
      </c>
      <c r="F800" s="140" t="s">
        <v>1395</v>
      </c>
      <c r="G800" s="141" t="s">
        <v>718</v>
      </c>
      <c r="H800" s="142">
        <v>136.4</v>
      </c>
      <c r="I800" s="143"/>
      <c r="J800" s="144">
        <f>ROUND(I800*H800,2)</f>
        <v>0</v>
      </c>
      <c r="K800" s="140" t="s">
        <v>316</v>
      </c>
      <c r="L800" s="33"/>
      <c r="M800" s="145" t="s">
        <v>1</v>
      </c>
      <c r="N800" s="146" t="s">
        <v>47</v>
      </c>
      <c r="P800" s="147">
        <f>O800*H800</f>
        <v>0</v>
      </c>
      <c r="Q800" s="147">
        <v>1.6000000000000001E-4</v>
      </c>
      <c r="R800" s="147">
        <f>Q800*H800</f>
        <v>2.1824000000000003E-2</v>
      </c>
      <c r="S800" s="147">
        <v>0</v>
      </c>
      <c r="T800" s="148">
        <f>S800*H800</f>
        <v>0</v>
      </c>
      <c r="AR800" s="149" t="s">
        <v>404</v>
      </c>
      <c r="AT800" s="149" t="s">
        <v>312</v>
      </c>
      <c r="AU800" s="149" t="s">
        <v>90</v>
      </c>
      <c r="AY800" s="17" t="s">
        <v>310</v>
      </c>
      <c r="BE800" s="150">
        <f>IF(N800="základní",J800,0)</f>
        <v>0</v>
      </c>
      <c r="BF800" s="150">
        <f>IF(N800="snížená",J800,0)</f>
        <v>0</v>
      </c>
      <c r="BG800" s="150">
        <f>IF(N800="zákl. přenesená",J800,0)</f>
        <v>0</v>
      </c>
      <c r="BH800" s="150">
        <f>IF(N800="sníž. přenesená",J800,0)</f>
        <v>0</v>
      </c>
      <c r="BI800" s="150">
        <f>IF(N800="nulová",J800,0)</f>
        <v>0</v>
      </c>
      <c r="BJ800" s="17" t="s">
        <v>86</v>
      </c>
      <c r="BK800" s="150">
        <f>ROUND(I800*H800,2)</f>
        <v>0</v>
      </c>
      <c r="BL800" s="17" t="s">
        <v>404</v>
      </c>
      <c r="BM800" s="149" t="s">
        <v>1396</v>
      </c>
    </row>
    <row r="801" spans="2:65" s="14" customFormat="1" ht="11.25">
      <c r="B801" s="166"/>
      <c r="D801" s="152" t="s">
        <v>318</v>
      </c>
      <c r="E801" s="167" t="s">
        <v>1</v>
      </c>
      <c r="F801" s="168" t="s">
        <v>690</v>
      </c>
      <c r="H801" s="167" t="s">
        <v>1</v>
      </c>
      <c r="I801" s="169"/>
      <c r="L801" s="166"/>
      <c r="M801" s="170"/>
      <c r="T801" s="171"/>
      <c r="AT801" s="167" t="s">
        <v>318</v>
      </c>
      <c r="AU801" s="167" t="s">
        <v>90</v>
      </c>
      <c r="AV801" s="14" t="s">
        <v>86</v>
      </c>
      <c r="AW801" s="14" t="s">
        <v>38</v>
      </c>
      <c r="AX801" s="14" t="s">
        <v>82</v>
      </c>
      <c r="AY801" s="167" t="s">
        <v>310</v>
      </c>
    </row>
    <row r="802" spans="2:65" s="12" customFormat="1" ht="11.25">
      <c r="B802" s="151"/>
      <c r="D802" s="152" t="s">
        <v>318</v>
      </c>
      <c r="E802" s="153" t="s">
        <v>1</v>
      </c>
      <c r="F802" s="154" t="s">
        <v>1397</v>
      </c>
      <c r="H802" s="155">
        <v>136.4</v>
      </c>
      <c r="I802" s="156"/>
      <c r="L802" s="151"/>
      <c r="M802" s="157"/>
      <c r="T802" s="158"/>
      <c r="AT802" s="153" t="s">
        <v>318</v>
      </c>
      <c r="AU802" s="153" t="s">
        <v>90</v>
      </c>
      <c r="AV802" s="12" t="s">
        <v>90</v>
      </c>
      <c r="AW802" s="12" t="s">
        <v>38</v>
      </c>
      <c r="AX802" s="12" t="s">
        <v>82</v>
      </c>
      <c r="AY802" s="153" t="s">
        <v>310</v>
      </c>
    </row>
    <row r="803" spans="2:65" s="13" customFormat="1" ht="11.25">
      <c r="B803" s="159"/>
      <c r="D803" s="152" t="s">
        <v>318</v>
      </c>
      <c r="E803" s="160" t="s">
        <v>1</v>
      </c>
      <c r="F803" s="161" t="s">
        <v>320</v>
      </c>
      <c r="H803" s="162">
        <v>136.4</v>
      </c>
      <c r="I803" s="163"/>
      <c r="L803" s="159"/>
      <c r="M803" s="164"/>
      <c r="T803" s="165"/>
      <c r="AT803" s="160" t="s">
        <v>318</v>
      </c>
      <c r="AU803" s="160" t="s">
        <v>90</v>
      </c>
      <c r="AV803" s="13" t="s">
        <v>108</v>
      </c>
      <c r="AW803" s="13" t="s">
        <v>38</v>
      </c>
      <c r="AX803" s="13" t="s">
        <v>86</v>
      </c>
      <c r="AY803" s="160" t="s">
        <v>310</v>
      </c>
    </row>
    <row r="804" spans="2:65" s="1" customFormat="1" ht="16.5" customHeight="1">
      <c r="B804" s="33"/>
      <c r="C804" s="138" t="s">
        <v>1398</v>
      </c>
      <c r="D804" s="138" t="s">
        <v>312</v>
      </c>
      <c r="E804" s="139" t="s">
        <v>1399</v>
      </c>
      <c r="F804" s="140" t="s">
        <v>1400</v>
      </c>
      <c r="G804" s="141" t="s">
        <v>315</v>
      </c>
      <c r="H804" s="142">
        <v>158.52000000000001</v>
      </c>
      <c r="I804" s="143"/>
      <c r="J804" s="144">
        <f>ROUND(I804*H804,2)</f>
        <v>0</v>
      </c>
      <c r="K804" s="140" t="s">
        <v>316</v>
      </c>
      <c r="L804" s="33"/>
      <c r="M804" s="145" t="s">
        <v>1</v>
      </c>
      <c r="N804" s="146" t="s">
        <v>47</v>
      </c>
      <c r="P804" s="147">
        <f>O804*H804</f>
        <v>0</v>
      </c>
      <c r="Q804" s="147">
        <v>0</v>
      </c>
      <c r="R804" s="147">
        <f>Q804*H804</f>
        <v>0</v>
      </c>
      <c r="S804" s="147">
        <v>0</v>
      </c>
      <c r="T804" s="148">
        <f>S804*H804</f>
        <v>0</v>
      </c>
      <c r="AR804" s="149" t="s">
        <v>404</v>
      </c>
      <c r="AT804" s="149" t="s">
        <v>312</v>
      </c>
      <c r="AU804" s="149" t="s">
        <v>90</v>
      </c>
      <c r="AY804" s="17" t="s">
        <v>310</v>
      </c>
      <c r="BE804" s="150">
        <f>IF(N804="základní",J804,0)</f>
        <v>0</v>
      </c>
      <c r="BF804" s="150">
        <f>IF(N804="snížená",J804,0)</f>
        <v>0</v>
      </c>
      <c r="BG804" s="150">
        <f>IF(N804="zákl. přenesená",J804,0)</f>
        <v>0</v>
      </c>
      <c r="BH804" s="150">
        <f>IF(N804="sníž. přenesená",J804,0)</f>
        <v>0</v>
      </c>
      <c r="BI804" s="150">
        <f>IF(N804="nulová",J804,0)</f>
        <v>0</v>
      </c>
      <c r="BJ804" s="17" t="s">
        <v>86</v>
      </c>
      <c r="BK804" s="150">
        <f>ROUND(I804*H804,2)</f>
        <v>0</v>
      </c>
      <c r="BL804" s="17" t="s">
        <v>404</v>
      </c>
      <c r="BM804" s="149" t="s">
        <v>1401</v>
      </c>
    </row>
    <row r="805" spans="2:65" s="14" customFormat="1" ht="11.25">
      <c r="B805" s="166"/>
      <c r="D805" s="152" t="s">
        <v>318</v>
      </c>
      <c r="E805" s="167" t="s">
        <v>1</v>
      </c>
      <c r="F805" s="168" t="s">
        <v>843</v>
      </c>
      <c r="H805" s="167" t="s">
        <v>1</v>
      </c>
      <c r="I805" s="169"/>
      <c r="L805" s="166"/>
      <c r="M805" s="170"/>
      <c r="T805" s="171"/>
      <c r="AT805" s="167" t="s">
        <v>318</v>
      </c>
      <c r="AU805" s="167" t="s">
        <v>90</v>
      </c>
      <c r="AV805" s="14" t="s">
        <v>86</v>
      </c>
      <c r="AW805" s="14" t="s">
        <v>38</v>
      </c>
      <c r="AX805" s="14" t="s">
        <v>82</v>
      </c>
      <c r="AY805" s="167" t="s">
        <v>310</v>
      </c>
    </row>
    <row r="806" spans="2:65" s="12" customFormat="1" ht="11.25">
      <c r="B806" s="151"/>
      <c r="D806" s="152" t="s">
        <v>318</v>
      </c>
      <c r="E806" s="153" t="s">
        <v>1</v>
      </c>
      <c r="F806" s="154" t="s">
        <v>1101</v>
      </c>
      <c r="H806" s="155">
        <v>48.12</v>
      </c>
      <c r="I806" s="156"/>
      <c r="L806" s="151"/>
      <c r="M806" s="157"/>
      <c r="T806" s="158"/>
      <c r="AT806" s="153" t="s">
        <v>318</v>
      </c>
      <c r="AU806" s="153" t="s">
        <v>90</v>
      </c>
      <c r="AV806" s="12" t="s">
        <v>90</v>
      </c>
      <c r="AW806" s="12" t="s">
        <v>38</v>
      </c>
      <c r="AX806" s="12" t="s">
        <v>82</v>
      </c>
      <c r="AY806" s="153" t="s">
        <v>310</v>
      </c>
    </row>
    <row r="807" spans="2:65" s="12" customFormat="1" ht="11.25">
      <c r="B807" s="151"/>
      <c r="D807" s="152" t="s">
        <v>318</v>
      </c>
      <c r="E807" s="153" t="s">
        <v>1</v>
      </c>
      <c r="F807" s="154" t="s">
        <v>1102</v>
      </c>
      <c r="H807" s="155">
        <v>52.01</v>
      </c>
      <c r="I807" s="156"/>
      <c r="L807" s="151"/>
      <c r="M807" s="157"/>
      <c r="T807" s="158"/>
      <c r="AT807" s="153" t="s">
        <v>318</v>
      </c>
      <c r="AU807" s="153" t="s">
        <v>90</v>
      </c>
      <c r="AV807" s="12" t="s">
        <v>90</v>
      </c>
      <c r="AW807" s="12" t="s">
        <v>38</v>
      </c>
      <c r="AX807" s="12" t="s">
        <v>82</v>
      </c>
      <c r="AY807" s="153" t="s">
        <v>310</v>
      </c>
    </row>
    <row r="808" spans="2:65" s="12" customFormat="1" ht="11.25">
      <c r="B808" s="151"/>
      <c r="D808" s="152" t="s">
        <v>318</v>
      </c>
      <c r="E808" s="153" t="s">
        <v>1</v>
      </c>
      <c r="F808" s="154" t="s">
        <v>1103</v>
      </c>
      <c r="H808" s="155">
        <v>58.39</v>
      </c>
      <c r="I808" s="156"/>
      <c r="L808" s="151"/>
      <c r="M808" s="157"/>
      <c r="T808" s="158"/>
      <c r="AT808" s="153" t="s">
        <v>318</v>
      </c>
      <c r="AU808" s="153" t="s">
        <v>90</v>
      </c>
      <c r="AV808" s="12" t="s">
        <v>90</v>
      </c>
      <c r="AW808" s="12" t="s">
        <v>38</v>
      </c>
      <c r="AX808" s="12" t="s">
        <v>82</v>
      </c>
      <c r="AY808" s="153" t="s">
        <v>310</v>
      </c>
    </row>
    <row r="809" spans="2:65" s="13" customFormat="1" ht="11.25">
      <c r="B809" s="159"/>
      <c r="D809" s="152" t="s">
        <v>318</v>
      </c>
      <c r="E809" s="160" t="s">
        <v>1</v>
      </c>
      <c r="F809" s="161" t="s">
        <v>320</v>
      </c>
      <c r="H809" s="162">
        <v>158.52000000000001</v>
      </c>
      <c r="I809" s="163"/>
      <c r="L809" s="159"/>
      <c r="M809" s="164"/>
      <c r="T809" s="165"/>
      <c r="AT809" s="160" t="s">
        <v>318</v>
      </c>
      <c r="AU809" s="160" t="s">
        <v>90</v>
      </c>
      <c r="AV809" s="13" t="s">
        <v>108</v>
      </c>
      <c r="AW809" s="13" t="s">
        <v>38</v>
      </c>
      <c r="AX809" s="13" t="s">
        <v>86</v>
      </c>
      <c r="AY809" s="160" t="s">
        <v>310</v>
      </c>
    </row>
    <row r="810" spans="2:65" s="1" customFormat="1" ht="16.5" customHeight="1">
      <c r="B810" s="33"/>
      <c r="C810" s="178" t="s">
        <v>1402</v>
      </c>
      <c r="D810" s="178" t="s">
        <v>515</v>
      </c>
      <c r="E810" s="179" t="s">
        <v>1403</v>
      </c>
      <c r="F810" s="180" t="s">
        <v>1404</v>
      </c>
      <c r="G810" s="181" t="s">
        <v>361</v>
      </c>
      <c r="H810" s="182">
        <v>5.1999999999999998E-2</v>
      </c>
      <c r="I810" s="183"/>
      <c r="J810" s="184">
        <f>ROUND(I810*H810,2)</f>
        <v>0</v>
      </c>
      <c r="K810" s="180" t="s">
        <v>316</v>
      </c>
      <c r="L810" s="185"/>
      <c r="M810" s="186" t="s">
        <v>1</v>
      </c>
      <c r="N810" s="187" t="s">
        <v>47</v>
      </c>
      <c r="P810" s="147">
        <f>O810*H810</f>
        <v>0</v>
      </c>
      <c r="Q810" s="147">
        <v>1</v>
      </c>
      <c r="R810" s="147">
        <f>Q810*H810</f>
        <v>5.1999999999999998E-2</v>
      </c>
      <c r="S810" s="147">
        <v>0</v>
      </c>
      <c r="T810" s="148">
        <f>S810*H810</f>
        <v>0</v>
      </c>
      <c r="AR810" s="149" t="s">
        <v>574</v>
      </c>
      <c r="AT810" s="149" t="s">
        <v>515</v>
      </c>
      <c r="AU810" s="149" t="s">
        <v>90</v>
      </c>
      <c r="AY810" s="17" t="s">
        <v>310</v>
      </c>
      <c r="BE810" s="150">
        <f>IF(N810="základní",J810,0)</f>
        <v>0</v>
      </c>
      <c r="BF810" s="150">
        <f>IF(N810="snížená",J810,0)</f>
        <v>0</v>
      </c>
      <c r="BG810" s="150">
        <f>IF(N810="zákl. přenesená",J810,0)</f>
        <v>0</v>
      </c>
      <c r="BH810" s="150">
        <f>IF(N810="sníž. přenesená",J810,0)</f>
        <v>0</v>
      </c>
      <c r="BI810" s="150">
        <f>IF(N810="nulová",J810,0)</f>
        <v>0</v>
      </c>
      <c r="BJ810" s="17" t="s">
        <v>86</v>
      </c>
      <c r="BK810" s="150">
        <f>ROUND(I810*H810,2)</f>
        <v>0</v>
      </c>
      <c r="BL810" s="17" t="s">
        <v>404</v>
      </c>
      <c r="BM810" s="149" t="s">
        <v>1405</v>
      </c>
    </row>
    <row r="811" spans="2:65" s="12" customFormat="1" ht="11.25">
      <c r="B811" s="151"/>
      <c r="D811" s="152" t="s">
        <v>318</v>
      </c>
      <c r="F811" s="154" t="s">
        <v>1406</v>
      </c>
      <c r="H811" s="155">
        <v>5.1999999999999998E-2</v>
      </c>
      <c r="I811" s="156"/>
      <c r="L811" s="151"/>
      <c r="M811" s="157"/>
      <c r="T811" s="158"/>
      <c r="AT811" s="153" t="s">
        <v>318</v>
      </c>
      <c r="AU811" s="153" t="s">
        <v>90</v>
      </c>
      <c r="AV811" s="12" t="s">
        <v>90</v>
      </c>
      <c r="AW811" s="12" t="s">
        <v>4</v>
      </c>
      <c r="AX811" s="12" t="s">
        <v>86</v>
      </c>
      <c r="AY811" s="153" t="s">
        <v>310</v>
      </c>
    </row>
    <row r="812" spans="2:65" s="1" customFormat="1" ht="16.5" customHeight="1">
      <c r="B812" s="33"/>
      <c r="C812" s="138" t="s">
        <v>1407</v>
      </c>
      <c r="D812" s="138" t="s">
        <v>312</v>
      </c>
      <c r="E812" s="139" t="s">
        <v>1399</v>
      </c>
      <c r="F812" s="140" t="s">
        <v>1400</v>
      </c>
      <c r="G812" s="141" t="s">
        <v>315</v>
      </c>
      <c r="H812" s="142">
        <v>808.42899999999997</v>
      </c>
      <c r="I812" s="143"/>
      <c r="J812" s="144">
        <f>ROUND(I812*H812,2)</f>
        <v>0</v>
      </c>
      <c r="K812" s="140" t="s">
        <v>316</v>
      </c>
      <c r="L812" s="33"/>
      <c r="M812" s="145" t="s">
        <v>1</v>
      </c>
      <c r="N812" s="146" t="s">
        <v>47</v>
      </c>
      <c r="P812" s="147">
        <f>O812*H812</f>
        <v>0</v>
      </c>
      <c r="Q812" s="147">
        <v>0</v>
      </c>
      <c r="R812" s="147">
        <f>Q812*H812</f>
        <v>0</v>
      </c>
      <c r="S812" s="147">
        <v>0</v>
      </c>
      <c r="T812" s="148">
        <f>S812*H812</f>
        <v>0</v>
      </c>
      <c r="AR812" s="149" t="s">
        <v>404</v>
      </c>
      <c r="AT812" s="149" t="s">
        <v>312</v>
      </c>
      <c r="AU812" s="149" t="s">
        <v>90</v>
      </c>
      <c r="AY812" s="17" t="s">
        <v>310</v>
      </c>
      <c r="BE812" s="150">
        <f>IF(N812="základní",J812,0)</f>
        <v>0</v>
      </c>
      <c r="BF812" s="150">
        <f>IF(N812="snížená",J812,0)</f>
        <v>0</v>
      </c>
      <c r="BG812" s="150">
        <f>IF(N812="zákl. přenesená",J812,0)</f>
        <v>0</v>
      </c>
      <c r="BH812" s="150">
        <f>IF(N812="sníž. přenesená",J812,0)</f>
        <v>0</v>
      </c>
      <c r="BI812" s="150">
        <f>IF(N812="nulová",J812,0)</f>
        <v>0</v>
      </c>
      <c r="BJ812" s="17" t="s">
        <v>86</v>
      </c>
      <c r="BK812" s="150">
        <f>ROUND(I812*H812,2)</f>
        <v>0</v>
      </c>
      <c r="BL812" s="17" t="s">
        <v>404</v>
      </c>
      <c r="BM812" s="149" t="s">
        <v>1408</v>
      </c>
    </row>
    <row r="813" spans="2:65" s="14" customFormat="1" ht="11.25">
      <c r="B813" s="166"/>
      <c r="D813" s="152" t="s">
        <v>318</v>
      </c>
      <c r="E813" s="167" t="s">
        <v>1</v>
      </c>
      <c r="F813" s="168" t="s">
        <v>660</v>
      </c>
      <c r="H813" s="167" t="s">
        <v>1</v>
      </c>
      <c r="I813" s="169"/>
      <c r="L813" s="166"/>
      <c r="M813" s="170"/>
      <c r="T813" s="171"/>
      <c r="AT813" s="167" t="s">
        <v>318</v>
      </c>
      <c r="AU813" s="167" t="s">
        <v>90</v>
      </c>
      <c r="AV813" s="14" t="s">
        <v>86</v>
      </c>
      <c r="AW813" s="14" t="s">
        <v>38</v>
      </c>
      <c r="AX813" s="14" t="s">
        <v>82</v>
      </c>
      <c r="AY813" s="167" t="s">
        <v>310</v>
      </c>
    </row>
    <row r="814" spans="2:65" s="12" customFormat="1" ht="11.25">
      <c r="B814" s="151"/>
      <c r="D814" s="152" t="s">
        <v>318</v>
      </c>
      <c r="E814" s="153" t="s">
        <v>1</v>
      </c>
      <c r="F814" s="154" t="s">
        <v>1409</v>
      </c>
      <c r="H814" s="155">
        <v>808.42899999999997</v>
      </c>
      <c r="I814" s="156"/>
      <c r="L814" s="151"/>
      <c r="M814" s="157"/>
      <c r="T814" s="158"/>
      <c r="AT814" s="153" t="s">
        <v>318</v>
      </c>
      <c r="AU814" s="153" t="s">
        <v>90</v>
      </c>
      <c r="AV814" s="12" t="s">
        <v>90</v>
      </c>
      <c r="AW814" s="12" t="s">
        <v>38</v>
      </c>
      <c r="AX814" s="12" t="s">
        <v>82</v>
      </c>
      <c r="AY814" s="153" t="s">
        <v>310</v>
      </c>
    </row>
    <row r="815" spans="2:65" s="13" customFormat="1" ht="11.25">
      <c r="B815" s="159"/>
      <c r="D815" s="152" t="s">
        <v>318</v>
      </c>
      <c r="E815" s="160" t="s">
        <v>1</v>
      </c>
      <c r="F815" s="161" t="s">
        <v>320</v>
      </c>
      <c r="H815" s="162">
        <v>808.42899999999997</v>
      </c>
      <c r="I815" s="163"/>
      <c r="L815" s="159"/>
      <c r="M815" s="164"/>
      <c r="T815" s="165"/>
      <c r="AT815" s="160" t="s">
        <v>318</v>
      </c>
      <c r="AU815" s="160" t="s">
        <v>90</v>
      </c>
      <c r="AV815" s="13" t="s">
        <v>108</v>
      </c>
      <c r="AW815" s="13" t="s">
        <v>38</v>
      </c>
      <c r="AX815" s="13" t="s">
        <v>86</v>
      </c>
      <c r="AY815" s="160" t="s">
        <v>310</v>
      </c>
    </row>
    <row r="816" spans="2:65" s="1" customFormat="1" ht="16.5" customHeight="1">
      <c r="B816" s="33"/>
      <c r="C816" s="178" t="s">
        <v>1410</v>
      </c>
      <c r="D816" s="178" t="s">
        <v>515</v>
      </c>
      <c r="E816" s="179" t="s">
        <v>1403</v>
      </c>
      <c r="F816" s="180" t="s">
        <v>1404</v>
      </c>
      <c r="G816" s="181" t="s">
        <v>361</v>
      </c>
      <c r="H816" s="182">
        <v>0.26700000000000002</v>
      </c>
      <c r="I816" s="183"/>
      <c r="J816" s="184">
        <f>ROUND(I816*H816,2)</f>
        <v>0</v>
      </c>
      <c r="K816" s="180" t="s">
        <v>316</v>
      </c>
      <c r="L816" s="185"/>
      <c r="M816" s="186" t="s">
        <v>1</v>
      </c>
      <c r="N816" s="187" t="s">
        <v>47</v>
      </c>
      <c r="P816" s="147">
        <f>O816*H816</f>
        <v>0</v>
      </c>
      <c r="Q816" s="147">
        <v>1</v>
      </c>
      <c r="R816" s="147">
        <f>Q816*H816</f>
        <v>0.26700000000000002</v>
      </c>
      <c r="S816" s="147">
        <v>0</v>
      </c>
      <c r="T816" s="148">
        <f>S816*H816</f>
        <v>0</v>
      </c>
      <c r="AR816" s="149" t="s">
        <v>574</v>
      </c>
      <c r="AT816" s="149" t="s">
        <v>515</v>
      </c>
      <c r="AU816" s="149" t="s">
        <v>90</v>
      </c>
      <c r="AY816" s="17" t="s">
        <v>310</v>
      </c>
      <c r="BE816" s="150">
        <f>IF(N816="základní",J816,0)</f>
        <v>0</v>
      </c>
      <c r="BF816" s="150">
        <f>IF(N816="snížená",J816,0)</f>
        <v>0</v>
      </c>
      <c r="BG816" s="150">
        <f>IF(N816="zákl. přenesená",J816,0)</f>
        <v>0</v>
      </c>
      <c r="BH816" s="150">
        <f>IF(N816="sníž. přenesená",J816,0)</f>
        <v>0</v>
      </c>
      <c r="BI816" s="150">
        <f>IF(N816="nulová",J816,0)</f>
        <v>0</v>
      </c>
      <c r="BJ816" s="17" t="s">
        <v>86</v>
      </c>
      <c r="BK816" s="150">
        <f>ROUND(I816*H816,2)</f>
        <v>0</v>
      </c>
      <c r="BL816" s="17" t="s">
        <v>404</v>
      </c>
      <c r="BM816" s="149" t="s">
        <v>1411</v>
      </c>
    </row>
    <row r="817" spans="2:65" s="12" customFormat="1" ht="11.25">
      <c r="B817" s="151"/>
      <c r="D817" s="152" t="s">
        <v>318</v>
      </c>
      <c r="F817" s="154" t="s">
        <v>1412</v>
      </c>
      <c r="H817" s="155">
        <v>0.26700000000000002</v>
      </c>
      <c r="I817" s="156"/>
      <c r="L817" s="151"/>
      <c r="M817" s="157"/>
      <c r="T817" s="158"/>
      <c r="AT817" s="153" t="s">
        <v>318</v>
      </c>
      <c r="AU817" s="153" t="s">
        <v>90</v>
      </c>
      <c r="AV817" s="12" t="s">
        <v>90</v>
      </c>
      <c r="AW817" s="12" t="s">
        <v>4</v>
      </c>
      <c r="AX817" s="12" t="s">
        <v>86</v>
      </c>
      <c r="AY817" s="153" t="s">
        <v>310</v>
      </c>
    </row>
    <row r="818" spans="2:65" s="1" customFormat="1" ht="16.5" customHeight="1">
      <c r="B818" s="33"/>
      <c r="C818" s="138" t="s">
        <v>1413</v>
      </c>
      <c r="D818" s="138" t="s">
        <v>312</v>
      </c>
      <c r="E818" s="139" t="s">
        <v>1414</v>
      </c>
      <c r="F818" s="140" t="s">
        <v>1415</v>
      </c>
      <c r="G818" s="141" t="s">
        <v>315</v>
      </c>
      <c r="H818" s="142">
        <v>272.8</v>
      </c>
      <c r="I818" s="143"/>
      <c r="J818" s="144">
        <f>ROUND(I818*H818,2)</f>
        <v>0</v>
      </c>
      <c r="K818" s="140" t="s">
        <v>316</v>
      </c>
      <c r="L818" s="33"/>
      <c r="M818" s="145" t="s">
        <v>1</v>
      </c>
      <c r="N818" s="146" t="s">
        <v>47</v>
      </c>
      <c r="P818" s="147">
        <f>O818*H818</f>
        <v>0</v>
      </c>
      <c r="Q818" s="147">
        <v>0</v>
      </c>
      <c r="R818" s="147">
        <f>Q818*H818</f>
        <v>0</v>
      </c>
      <c r="S818" s="147">
        <v>0</v>
      </c>
      <c r="T818" s="148">
        <f>S818*H818</f>
        <v>0</v>
      </c>
      <c r="AR818" s="149" t="s">
        <v>404</v>
      </c>
      <c r="AT818" s="149" t="s">
        <v>312</v>
      </c>
      <c r="AU818" s="149" t="s">
        <v>90</v>
      </c>
      <c r="AY818" s="17" t="s">
        <v>310</v>
      </c>
      <c r="BE818" s="150">
        <f>IF(N818="základní",J818,0)</f>
        <v>0</v>
      </c>
      <c r="BF818" s="150">
        <f>IF(N818="snížená",J818,0)</f>
        <v>0</v>
      </c>
      <c r="BG818" s="150">
        <f>IF(N818="zákl. přenesená",J818,0)</f>
        <v>0</v>
      </c>
      <c r="BH818" s="150">
        <f>IF(N818="sníž. přenesená",J818,0)</f>
        <v>0</v>
      </c>
      <c r="BI818" s="150">
        <f>IF(N818="nulová",J818,0)</f>
        <v>0</v>
      </c>
      <c r="BJ818" s="17" t="s">
        <v>86</v>
      </c>
      <c r="BK818" s="150">
        <f>ROUND(I818*H818,2)</f>
        <v>0</v>
      </c>
      <c r="BL818" s="17" t="s">
        <v>404</v>
      </c>
      <c r="BM818" s="149" t="s">
        <v>1416</v>
      </c>
    </row>
    <row r="819" spans="2:65" s="14" customFormat="1" ht="11.25">
      <c r="B819" s="166"/>
      <c r="D819" s="152" t="s">
        <v>318</v>
      </c>
      <c r="E819" s="167" t="s">
        <v>1</v>
      </c>
      <c r="F819" s="168" t="s">
        <v>690</v>
      </c>
      <c r="H819" s="167" t="s">
        <v>1</v>
      </c>
      <c r="I819" s="169"/>
      <c r="L819" s="166"/>
      <c r="M819" s="170"/>
      <c r="T819" s="171"/>
      <c r="AT819" s="167" t="s">
        <v>318</v>
      </c>
      <c r="AU819" s="167" t="s">
        <v>90</v>
      </c>
      <c r="AV819" s="14" t="s">
        <v>86</v>
      </c>
      <c r="AW819" s="14" t="s">
        <v>38</v>
      </c>
      <c r="AX819" s="14" t="s">
        <v>82</v>
      </c>
      <c r="AY819" s="167" t="s">
        <v>310</v>
      </c>
    </row>
    <row r="820" spans="2:65" s="12" customFormat="1" ht="11.25">
      <c r="B820" s="151"/>
      <c r="D820" s="152" t="s">
        <v>318</v>
      </c>
      <c r="E820" s="153" t="s">
        <v>1</v>
      </c>
      <c r="F820" s="154" t="s">
        <v>1417</v>
      </c>
      <c r="H820" s="155">
        <v>272.8</v>
      </c>
      <c r="I820" s="156"/>
      <c r="L820" s="151"/>
      <c r="M820" s="157"/>
      <c r="T820" s="158"/>
      <c r="AT820" s="153" t="s">
        <v>318</v>
      </c>
      <c r="AU820" s="153" t="s">
        <v>90</v>
      </c>
      <c r="AV820" s="12" t="s">
        <v>90</v>
      </c>
      <c r="AW820" s="12" t="s">
        <v>38</v>
      </c>
      <c r="AX820" s="12" t="s">
        <v>82</v>
      </c>
      <c r="AY820" s="153" t="s">
        <v>310</v>
      </c>
    </row>
    <row r="821" spans="2:65" s="13" customFormat="1" ht="11.25">
      <c r="B821" s="159"/>
      <c r="D821" s="152" t="s">
        <v>318</v>
      </c>
      <c r="E821" s="160" t="s">
        <v>1</v>
      </c>
      <c r="F821" s="161" t="s">
        <v>320</v>
      </c>
      <c r="H821" s="162">
        <v>272.8</v>
      </c>
      <c r="I821" s="163"/>
      <c r="L821" s="159"/>
      <c r="M821" s="164"/>
      <c r="T821" s="165"/>
      <c r="AT821" s="160" t="s">
        <v>318</v>
      </c>
      <c r="AU821" s="160" t="s">
        <v>90</v>
      </c>
      <c r="AV821" s="13" t="s">
        <v>108</v>
      </c>
      <c r="AW821" s="13" t="s">
        <v>38</v>
      </c>
      <c r="AX821" s="13" t="s">
        <v>86</v>
      </c>
      <c r="AY821" s="160" t="s">
        <v>310</v>
      </c>
    </row>
    <row r="822" spans="2:65" s="1" customFormat="1" ht="16.5" customHeight="1">
      <c r="B822" s="33"/>
      <c r="C822" s="178" t="s">
        <v>1418</v>
      </c>
      <c r="D822" s="178" t="s">
        <v>515</v>
      </c>
      <c r="E822" s="179" t="s">
        <v>1403</v>
      </c>
      <c r="F822" s="180" t="s">
        <v>1404</v>
      </c>
      <c r="G822" s="181" t="s">
        <v>361</v>
      </c>
      <c r="H822" s="182">
        <v>9.2999999999999999E-2</v>
      </c>
      <c r="I822" s="183"/>
      <c r="J822" s="184">
        <f>ROUND(I822*H822,2)</f>
        <v>0</v>
      </c>
      <c r="K822" s="180" t="s">
        <v>316</v>
      </c>
      <c r="L822" s="185"/>
      <c r="M822" s="186" t="s">
        <v>1</v>
      </c>
      <c r="N822" s="187" t="s">
        <v>47</v>
      </c>
      <c r="P822" s="147">
        <f>O822*H822</f>
        <v>0</v>
      </c>
      <c r="Q822" s="147">
        <v>1</v>
      </c>
      <c r="R822" s="147">
        <f>Q822*H822</f>
        <v>9.2999999999999999E-2</v>
      </c>
      <c r="S822" s="147">
        <v>0</v>
      </c>
      <c r="T822" s="148">
        <f>S822*H822</f>
        <v>0</v>
      </c>
      <c r="AR822" s="149" t="s">
        <v>574</v>
      </c>
      <c r="AT822" s="149" t="s">
        <v>515</v>
      </c>
      <c r="AU822" s="149" t="s">
        <v>90</v>
      </c>
      <c r="AY822" s="17" t="s">
        <v>310</v>
      </c>
      <c r="BE822" s="150">
        <f>IF(N822="základní",J822,0)</f>
        <v>0</v>
      </c>
      <c r="BF822" s="150">
        <f>IF(N822="snížená",J822,0)</f>
        <v>0</v>
      </c>
      <c r="BG822" s="150">
        <f>IF(N822="zákl. přenesená",J822,0)</f>
        <v>0</v>
      </c>
      <c r="BH822" s="150">
        <f>IF(N822="sníž. přenesená",J822,0)</f>
        <v>0</v>
      </c>
      <c r="BI822" s="150">
        <f>IF(N822="nulová",J822,0)</f>
        <v>0</v>
      </c>
      <c r="BJ822" s="17" t="s">
        <v>86</v>
      </c>
      <c r="BK822" s="150">
        <f>ROUND(I822*H822,2)</f>
        <v>0</v>
      </c>
      <c r="BL822" s="17" t="s">
        <v>404</v>
      </c>
      <c r="BM822" s="149" t="s">
        <v>1419</v>
      </c>
    </row>
    <row r="823" spans="2:65" s="12" customFormat="1" ht="11.25">
      <c r="B823" s="151"/>
      <c r="D823" s="152" t="s">
        <v>318</v>
      </c>
      <c r="F823" s="154" t="s">
        <v>1420</v>
      </c>
      <c r="H823" s="155">
        <v>9.2999999999999999E-2</v>
      </c>
      <c r="I823" s="156"/>
      <c r="L823" s="151"/>
      <c r="M823" s="157"/>
      <c r="T823" s="158"/>
      <c r="AT823" s="153" t="s">
        <v>318</v>
      </c>
      <c r="AU823" s="153" t="s">
        <v>90</v>
      </c>
      <c r="AV823" s="12" t="s">
        <v>90</v>
      </c>
      <c r="AW823" s="12" t="s">
        <v>4</v>
      </c>
      <c r="AX823" s="12" t="s">
        <v>86</v>
      </c>
      <c r="AY823" s="153" t="s">
        <v>310</v>
      </c>
    </row>
    <row r="824" spans="2:65" s="1" customFormat="1" ht="16.5" customHeight="1">
      <c r="B824" s="33"/>
      <c r="C824" s="138" t="s">
        <v>1421</v>
      </c>
      <c r="D824" s="138" t="s">
        <v>312</v>
      </c>
      <c r="E824" s="139" t="s">
        <v>1422</v>
      </c>
      <c r="F824" s="140" t="s">
        <v>1423</v>
      </c>
      <c r="G824" s="141" t="s">
        <v>315</v>
      </c>
      <c r="H824" s="142">
        <v>158.52000000000001</v>
      </c>
      <c r="I824" s="143"/>
      <c r="J824" s="144">
        <f>ROUND(I824*H824,2)</f>
        <v>0</v>
      </c>
      <c r="K824" s="140" t="s">
        <v>316</v>
      </c>
      <c r="L824" s="33"/>
      <c r="M824" s="145" t="s">
        <v>1</v>
      </c>
      <c r="N824" s="146" t="s">
        <v>47</v>
      </c>
      <c r="P824" s="147">
        <f>O824*H824</f>
        <v>0</v>
      </c>
      <c r="Q824" s="147">
        <v>4.0000000000000002E-4</v>
      </c>
      <c r="R824" s="147">
        <f>Q824*H824</f>
        <v>6.3408000000000006E-2</v>
      </c>
      <c r="S824" s="147">
        <v>0</v>
      </c>
      <c r="T824" s="148">
        <f>S824*H824</f>
        <v>0</v>
      </c>
      <c r="AR824" s="149" t="s">
        <v>404</v>
      </c>
      <c r="AT824" s="149" t="s">
        <v>312</v>
      </c>
      <c r="AU824" s="149" t="s">
        <v>90</v>
      </c>
      <c r="AY824" s="17" t="s">
        <v>310</v>
      </c>
      <c r="BE824" s="150">
        <f>IF(N824="základní",J824,0)</f>
        <v>0</v>
      </c>
      <c r="BF824" s="150">
        <f>IF(N824="snížená",J824,0)</f>
        <v>0</v>
      </c>
      <c r="BG824" s="150">
        <f>IF(N824="zákl. přenesená",J824,0)</f>
        <v>0</v>
      </c>
      <c r="BH824" s="150">
        <f>IF(N824="sníž. přenesená",J824,0)</f>
        <v>0</v>
      </c>
      <c r="BI824" s="150">
        <f>IF(N824="nulová",J824,0)</f>
        <v>0</v>
      </c>
      <c r="BJ824" s="17" t="s">
        <v>86</v>
      </c>
      <c r="BK824" s="150">
        <f>ROUND(I824*H824,2)</f>
        <v>0</v>
      </c>
      <c r="BL824" s="17" t="s">
        <v>404</v>
      </c>
      <c r="BM824" s="149" t="s">
        <v>1424</v>
      </c>
    </row>
    <row r="825" spans="2:65" s="14" customFormat="1" ht="11.25">
      <c r="B825" s="166"/>
      <c r="D825" s="152" t="s">
        <v>318</v>
      </c>
      <c r="E825" s="167" t="s">
        <v>1</v>
      </c>
      <c r="F825" s="168" t="s">
        <v>843</v>
      </c>
      <c r="H825" s="167" t="s">
        <v>1</v>
      </c>
      <c r="I825" s="169"/>
      <c r="L825" s="166"/>
      <c r="M825" s="170"/>
      <c r="T825" s="171"/>
      <c r="AT825" s="167" t="s">
        <v>318</v>
      </c>
      <c r="AU825" s="167" t="s">
        <v>90</v>
      </c>
      <c r="AV825" s="14" t="s">
        <v>86</v>
      </c>
      <c r="AW825" s="14" t="s">
        <v>38</v>
      </c>
      <c r="AX825" s="14" t="s">
        <v>82</v>
      </c>
      <c r="AY825" s="167" t="s">
        <v>310</v>
      </c>
    </row>
    <row r="826" spans="2:65" s="12" customFormat="1" ht="11.25">
      <c r="B826" s="151"/>
      <c r="D826" s="152" t="s">
        <v>318</v>
      </c>
      <c r="E826" s="153" t="s">
        <v>1</v>
      </c>
      <c r="F826" s="154" t="s">
        <v>1101</v>
      </c>
      <c r="H826" s="155">
        <v>48.12</v>
      </c>
      <c r="I826" s="156"/>
      <c r="L826" s="151"/>
      <c r="M826" s="157"/>
      <c r="T826" s="158"/>
      <c r="AT826" s="153" t="s">
        <v>318</v>
      </c>
      <c r="AU826" s="153" t="s">
        <v>90</v>
      </c>
      <c r="AV826" s="12" t="s">
        <v>90</v>
      </c>
      <c r="AW826" s="12" t="s">
        <v>38</v>
      </c>
      <c r="AX826" s="12" t="s">
        <v>82</v>
      </c>
      <c r="AY826" s="153" t="s">
        <v>310</v>
      </c>
    </row>
    <row r="827" spans="2:65" s="12" customFormat="1" ht="11.25">
      <c r="B827" s="151"/>
      <c r="D827" s="152" t="s">
        <v>318</v>
      </c>
      <c r="E827" s="153" t="s">
        <v>1</v>
      </c>
      <c r="F827" s="154" t="s">
        <v>1102</v>
      </c>
      <c r="H827" s="155">
        <v>52.01</v>
      </c>
      <c r="I827" s="156"/>
      <c r="L827" s="151"/>
      <c r="M827" s="157"/>
      <c r="T827" s="158"/>
      <c r="AT827" s="153" t="s">
        <v>318</v>
      </c>
      <c r="AU827" s="153" t="s">
        <v>90</v>
      </c>
      <c r="AV827" s="12" t="s">
        <v>90</v>
      </c>
      <c r="AW827" s="12" t="s">
        <v>38</v>
      </c>
      <c r="AX827" s="12" t="s">
        <v>82</v>
      </c>
      <c r="AY827" s="153" t="s">
        <v>310</v>
      </c>
    </row>
    <row r="828" spans="2:65" s="12" customFormat="1" ht="11.25">
      <c r="B828" s="151"/>
      <c r="D828" s="152" t="s">
        <v>318</v>
      </c>
      <c r="E828" s="153" t="s">
        <v>1</v>
      </c>
      <c r="F828" s="154" t="s">
        <v>1103</v>
      </c>
      <c r="H828" s="155">
        <v>58.39</v>
      </c>
      <c r="I828" s="156"/>
      <c r="L828" s="151"/>
      <c r="M828" s="157"/>
      <c r="T828" s="158"/>
      <c r="AT828" s="153" t="s">
        <v>318</v>
      </c>
      <c r="AU828" s="153" t="s">
        <v>90</v>
      </c>
      <c r="AV828" s="12" t="s">
        <v>90</v>
      </c>
      <c r="AW828" s="12" t="s">
        <v>38</v>
      </c>
      <c r="AX828" s="12" t="s">
        <v>82</v>
      </c>
      <c r="AY828" s="153" t="s">
        <v>310</v>
      </c>
    </row>
    <row r="829" spans="2:65" s="13" customFormat="1" ht="11.25">
      <c r="B829" s="159"/>
      <c r="D829" s="152" t="s">
        <v>318</v>
      </c>
      <c r="E829" s="160" t="s">
        <v>1</v>
      </c>
      <c r="F829" s="161" t="s">
        <v>320</v>
      </c>
      <c r="H829" s="162">
        <v>158.52000000000001</v>
      </c>
      <c r="I829" s="163"/>
      <c r="L829" s="159"/>
      <c r="M829" s="164"/>
      <c r="T829" s="165"/>
      <c r="AT829" s="160" t="s">
        <v>318</v>
      </c>
      <c r="AU829" s="160" t="s">
        <v>90</v>
      </c>
      <c r="AV829" s="13" t="s">
        <v>108</v>
      </c>
      <c r="AW829" s="13" t="s">
        <v>38</v>
      </c>
      <c r="AX829" s="13" t="s">
        <v>86</v>
      </c>
      <c r="AY829" s="160" t="s">
        <v>310</v>
      </c>
    </row>
    <row r="830" spans="2:65" s="1" customFormat="1" ht="33" customHeight="1">
      <c r="B830" s="33"/>
      <c r="C830" s="178" t="s">
        <v>1425</v>
      </c>
      <c r="D830" s="178" t="s">
        <v>515</v>
      </c>
      <c r="E830" s="179" t="s">
        <v>1426</v>
      </c>
      <c r="F830" s="180" t="s">
        <v>1427</v>
      </c>
      <c r="G830" s="181" t="s">
        <v>315</v>
      </c>
      <c r="H830" s="182">
        <v>184.755</v>
      </c>
      <c r="I830" s="183"/>
      <c r="J830" s="184">
        <f>ROUND(I830*H830,2)</f>
        <v>0</v>
      </c>
      <c r="K830" s="180" t="s">
        <v>430</v>
      </c>
      <c r="L830" s="185"/>
      <c r="M830" s="186" t="s">
        <v>1</v>
      </c>
      <c r="N830" s="187" t="s">
        <v>47</v>
      </c>
      <c r="P830" s="147">
        <f>O830*H830</f>
        <v>0</v>
      </c>
      <c r="Q830" s="147">
        <v>5.3E-3</v>
      </c>
      <c r="R830" s="147">
        <f>Q830*H830</f>
        <v>0.97920149999999995</v>
      </c>
      <c r="S830" s="147">
        <v>0</v>
      </c>
      <c r="T830" s="148">
        <f>S830*H830</f>
        <v>0</v>
      </c>
      <c r="AR830" s="149" t="s">
        <v>574</v>
      </c>
      <c r="AT830" s="149" t="s">
        <v>515</v>
      </c>
      <c r="AU830" s="149" t="s">
        <v>90</v>
      </c>
      <c r="AY830" s="17" t="s">
        <v>310</v>
      </c>
      <c r="BE830" s="150">
        <f>IF(N830="základní",J830,0)</f>
        <v>0</v>
      </c>
      <c r="BF830" s="150">
        <f>IF(N830="snížená",J830,0)</f>
        <v>0</v>
      </c>
      <c r="BG830" s="150">
        <f>IF(N830="zákl. přenesená",J830,0)</f>
        <v>0</v>
      </c>
      <c r="BH830" s="150">
        <f>IF(N830="sníž. přenesená",J830,0)</f>
        <v>0</v>
      </c>
      <c r="BI830" s="150">
        <f>IF(N830="nulová",J830,0)</f>
        <v>0</v>
      </c>
      <c r="BJ830" s="17" t="s">
        <v>86</v>
      </c>
      <c r="BK830" s="150">
        <f>ROUND(I830*H830,2)</f>
        <v>0</v>
      </c>
      <c r="BL830" s="17" t="s">
        <v>404</v>
      </c>
      <c r="BM830" s="149" t="s">
        <v>1428</v>
      </c>
    </row>
    <row r="831" spans="2:65" s="12" customFormat="1" ht="11.25">
      <c r="B831" s="151"/>
      <c r="D831" s="152" t="s">
        <v>318</v>
      </c>
      <c r="F831" s="154" t="s">
        <v>1429</v>
      </c>
      <c r="H831" s="155">
        <v>184.755</v>
      </c>
      <c r="I831" s="156"/>
      <c r="L831" s="151"/>
      <c r="M831" s="157"/>
      <c r="T831" s="158"/>
      <c r="AT831" s="153" t="s">
        <v>318</v>
      </c>
      <c r="AU831" s="153" t="s">
        <v>90</v>
      </c>
      <c r="AV831" s="12" t="s">
        <v>90</v>
      </c>
      <c r="AW831" s="12" t="s">
        <v>4</v>
      </c>
      <c r="AX831" s="12" t="s">
        <v>86</v>
      </c>
      <c r="AY831" s="153" t="s">
        <v>310</v>
      </c>
    </row>
    <row r="832" spans="2:65" s="1" customFormat="1" ht="16.5" customHeight="1">
      <c r="B832" s="33"/>
      <c r="C832" s="138" t="s">
        <v>1430</v>
      </c>
      <c r="D832" s="138" t="s">
        <v>312</v>
      </c>
      <c r="E832" s="139" t="s">
        <v>1422</v>
      </c>
      <c r="F832" s="140" t="s">
        <v>1423</v>
      </c>
      <c r="G832" s="141" t="s">
        <v>315</v>
      </c>
      <c r="H832" s="142">
        <v>58.39</v>
      </c>
      <c r="I832" s="143"/>
      <c r="J832" s="144">
        <f>ROUND(I832*H832,2)</f>
        <v>0</v>
      </c>
      <c r="K832" s="140" t="s">
        <v>316</v>
      </c>
      <c r="L832" s="33"/>
      <c r="M832" s="145" t="s">
        <v>1</v>
      </c>
      <c r="N832" s="146" t="s">
        <v>47</v>
      </c>
      <c r="P832" s="147">
        <f>O832*H832</f>
        <v>0</v>
      </c>
      <c r="Q832" s="147">
        <v>4.0000000000000002E-4</v>
      </c>
      <c r="R832" s="147">
        <f>Q832*H832</f>
        <v>2.3356000000000002E-2</v>
      </c>
      <c r="S832" s="147">
        <v>0</v>
      </c>
      <c r="T832" s="148">
        <f>S832*H832</f>
        <v>0</v>
      </c>
      <c r="AR832" s="149" t="s">
        <v>404</v>
      </c>
      <c r="AT832" s="149" t="s">
        <v>312</v>
      </c>
      <c r="AU832" s="149" t="s">
        <v>90</v>
      </c>
      <c r="AY832" s="17" t="s">
        <v>310</v>
      </c>
      <c r="BE832" s="150">
        <f>IF(N832="základní",J832,0)</f>
        <v>0</v>
      </c>
      <c r="BF832" s="150">
        <f>IF(N832="snížená",J832,0)</f>
        <v>0</v>
      </c>
      <c r="BG832" s="150">
        <f>IF(N832="zákl. přenesená",J832,0)</f>
        <v>0</v>
      </c>
      <c r="BH832" s="150">
        <f>IF(N832="sníž. přenesená",J832,0)</f>
        <v>0</v>
      </c>
      <c r="BI832" s="150">
        <f>IF(N832="nulová",J832,0)</f>
        <v>0</v>
      </c>
      <c r="BJ832" s="17" t="s">
        <v>86</v>
      </c>
      <c r="BK832" s="150">
        <f>ROUND(I832*H832,2)</f>
        <v>0</v>
      </c>
      <c r="BL832" s="17" t="s">
        <v>404</v>
      </c>
      <c r="BM832" s="149" t="s">
        <v>1431</v>
      </c>
    </row>
    <row r="833" spans="2:65" s="14" customFormat="1" ht="11.25">
      <c r="B833" s="166"/>
      <c r="D833" s="152" t="s">
        <v>318</v>
      </c>
      <c r="E833" s="167" t="s">
        <v>1</v>
      </c>
      <c r="F833" s="168" t="s">
        <v>843</v>
      </c>
      <c r="H833" s="167" t="s">
        <v>1</v>
      </c>
      <c r="I833" s="169"/>
      <c r="L833" s="166"/>
      <c r="M833" s="170"/>
      <c r="T833" s="171"/>
      <c r="AT833" s="167" t="s">
        <v>318</v>
      </c>
      <c r="AU833" s="167" t="s">
        <v>90</v>
      </c>
      <c r="AV833" s="14" t="s">
        <v>86</v>
      </c>
      <c r="AW833" s="14" t="s">
        <v>38</v>
      </c>
      <c r="AX833" s="14" t="s">
        <v>82</v>
      </c>
      <c r="AY833" s="167" t="s">
        <v>310</v>
      </c>
    </row>
    <row r="834" spans="2:65" s="12" customFormat="1" ht="11.25">
      <c r="B834" s="151"/>
      <c r="D834" s="152" t="s">
        <v>318</v>
      </c>
      <c r="E834" s="153" t="s">
        <v>1</v>
      </c>
      <c r="F834" s="154" t="s">
        <v>1103</v>
      </c>
      <c r="H834" s="155">
        <v>58.39</v>
      </c>
      <c r="I834" s="156"/>
      <c r="L834" s="151"/>
      <c r="M834" s="157"/>
      <c r="T834" s="158"/>
      <c r="AT834" s="153" t="s">
        <v>318</v>
      </c>
      <c r="AU834" s="153" t="s">
        <v>90</v>
      </c>
      <c r="AV834" s="12" t="s">
        <v>90</v>
      </c>
      <c r="AW834" s="12" t="s">
        <v>38</v>
      </c>
      <c r="AX834" s="12" t="s">
        <v>82</v>
      </c>
      <c r="AY834" s="153" t="s">
        <v>310</v>
      </c>
    </row>
    <row r="835" spans="2:65" s="13" customFormat="1" ht="11.25">
      <c r="B835" s="159"/>
      <c r="D835" s="152" t="s">
        <v>318</v>
      </c>
      <c r="E835" s="160" t="s">
        <v>1</v>
      </c>
      <c r="F835" s="161" t="s">
        <v>320</v>
      </c>
      <c r="H835" s="162">
        <v>58.39</v>
      </c>
      <c r="I835" s="163"/>
      <c r="L835" s="159"/>
      <c r="M835" s="164"/>
      <c r="T835" s="165"/>
      <c r="AT835" s="160" t="s">
        <v>318</v>
      </c>
      <c r="AU835" s="160" t="s">
        <v>90</v>
      </c>
      <c r="AV835" s="13" t="s">
        <v>108</v>
      </c>
      <c r="AW835" s="13" t="s">
        <v>38</v>
      </c>
      <c r="AX835" s="13" t="s">
        <v>86</v>
      </c>
      <c r="AY835" s="160" t="s">
        <v>310</v>
      </c>
    </row>
    <row r="836" spans="2:65" s="1" customFormat="1" ht="24.2" customHeight="1">
      <c r="B836" s="33"/>
      <c r="C836" s="178" t="s">
        <v>1432</v>
      </c>
      <c r="D836" s="178" t="s">
        <v>515</v>
      </c>
      <c r="E836" s="179" t="s">
        <v>1433</v>
      </c>
      <c r="F836" s="180" t="s">
        <v>1434</v>
      </c>
      <c r="G836" s="181" t="s">
        <v>315</v>
      </c>
      <c r="H836" s="182">
        <v>68.054000000000002</v>
      </c>
      <c r="I836" s="183"/>
      <c r="J836" s="184">
        <f>ROUND(I836*H836,2)</f>
        <v>0</v>
      </c>
      <c r="K836" s="180" t="s">
        <v>430</v>
      </c>
      <c r="L836" s="185"/>
      <c r="M836" s="186" t="s">
        <v>1</v>
      </c>
      <c r="N836" s="187" t="s">
        <v>47</v>
      </c>
      <c r="P836" s="147">
        <f>O836*H836</f>
        <v>0</v>
      </c>
      <c r="Q836" s="147">
        <v>5.4000000000000003E-3</v>
      </c>
      <c r="R836" s="147">
        <f>Q836*H836</f>
        <v>0.36749160000000003</v>
      </c>
      <c r="S836" s="147">
        <v>0</v>
      </c>
      <c r="T836" s="148">
        <f>S836*H836</f>
        <v>0</v>
      </c>
      <c r="AR836" s="149" t="s">
        <v>574</v>
      </c>
      <c r="AT836" s="149" t="s">
        <v>515</v>
      </c>
      <c r="AU836" s="149" t="s">
        <v>90</v>
      </c>
      <c r="AY836" s="17" t="s">
        <v>310</v>
      </c>
      <c r="BE836" s="150">
        <f>IF(N836="základní",J836,0)</f>
        <v>0</v>
      </c>
      <c r="BF836" s="150">
        <f>IF(N836="snížená",J836,0)</f>
        <v>0</v>
      </c>
      <c r="BG836" s="150">
        <f>IF(N836="zákl. přenesená",J836,0)</f>
        <v>0</v>
      </c>
      <c r="BH836" s="150">
        <f>IF(N836="sníž. přenesená",J836,0)</f>
        <v>0</v>
      </c>
      <c r="BI836" s="150">
        <f>IF(N836="nulová",J836,0)</f>
        <v>0</v>
      </c>
      <c r="BJ836" s="17" t="s">
        <v>86</v>
      </c>
      <c r="BK836" s="150">
        <f>ROUND(I836*H836,2)</f>
        <v>0</v>
      </c>
      <c r="BL836" s="17" t="s">
        <v>404</v>
      </c>
      <c r="BM836" s="149" t="s">
        <v>1435</v>
      </c>
    </row>
    <row r="837" spans="2:65" s="12" customFormat="1" ht="11.25">
      <c r="B837" s="151"/>
      <c r="D837" s="152" t="s">
        <v>318</v>
      </c>
      <c r="F837" s="154" t="s">
        <v>1436</v>
      </c>
      <c r="H837" s="155">
        <v>68.054000000000002</v>
      </c>
      <c r="I837" s="156"/>
      <c r="L837" s="151"/>
      <c r="M837" s="157"/>
      <c r="T837" s="158"/>
      <c r="AT837" s="153" t="s">
        <v>318</v>
      </c>
      <c r="AU837" s="153" t="s">
        <v>90</v>
      </c>
      <c r="AV837" s="12" t="s">
        <v>90</v>
      </c>
      <c r="AW837" s="12" t="s">
        <v>4</v>
      </c>
      <c r="AX837" s="12" t="s">
        <v>86</v>
      </c>
      <c r="AY837" s="153" t="s">
        <v>310</v>
      </c>
    </row>
    <row r="838" spans="2:65" s="1" customFormat="1" ht="16.5" customHeight="1">
      <c r="B838" s="33"/>
      <c r="C838" s="138" t="s">
        <v>1437</v>
      </c>
      <c r="D838" s="138" t="s">
        <v>312</v>
      </c>
      <c r="E838" s="139" t="s">
        <v>1422</v>
      </c>
      <c r="F838" s="140" t="s">
        <v>1423</v>
      </c>
      <c r="G838" s="141" t="s">
        <v>315</v>
      </c>
      <c r="H838" s="142">
        <v>808.42899999999997</v>
      </c>
      <c r="I838" s="143"/>
      <c r="J838" s="144">
        <f>ROUND(I838*H838,2)</f>
        <v>0</v>
      </c>
      <c r="K838" s="140" t="s">
        <v>316</v>
      </c>
      <c r="L838" s="33"/>
      <c r="M838" s="145" t="s">
        <v>1</v>
      </c>
      <c r="N838" s="146" t="s">
        <v>47</v>
      </c>
      <c r="P838" s="147">
        <f>O838*H838</f>
        <v>0</v>
      </c>
      <c r="Q838" s="147">
        <v>4.0000000000000002E-4</v>
      </c>
      <c r="R838" s="147">
        <f>Q838*H838</f>
        <v>0.32337159999999998</v>
      </c>
      <c r="S838" s="147">
        <v>0</v>
      </c>
      <c r="T838" s="148">
        <f>S838*H838</f>
        <v>0</v>
      </c>
      <c r="AR838" s="149" t="s">
        <v>404</v>
      </c>
      <c r="AT838" s="149" t="s">
        <v>312</v>
      </c>
      <c r="AU838" s="149" t="s">
        <v>90</v>
      </c>
      <c r="AY838" s="17" t="s">
        <v>310</v>
      </c>
      <c r="BE838" s="150">
        <f>IF(N838="základní",J838,0)</f>
        <v>0</v>
      </c>
      <c r="BF838" s="150">
        <f>IF(N838="snížená",J838,0)</f>
        <v>0</v>
      </c>
      <c r="BG838" s="150">
        <f>IF(N838="zákl. přenesená",J838,0)</f>
        <v>0</v>
      </c>
      <c r="BH838" s="150">
        <f>IF(N838="sníž. přenesená",J838,0)</f>
        <v>0</v>
      </c>
      <c r="BI838" s="150">
        <f>IF(N838="nulová",J838,0)</f>
        <v>0</v>
      </c>
      <c r="BJ838" s="17" t="s">
        <v>86</v>
      </c>
      <c r="BK838" s="150">
        <f>ROUND(I838*H838,2)</f>
        <v>0</v>
      </c>
      <c r="BL838" s="17" t="s">
        <v>404</v>
      </c>
      <c r="BM838" s="149" t="s">
        <v>1438</v>
      </c>
    </row>
    <row r="839" spans="2:65" s="14" customFormat="1" ht="11.25">
      <c r="B839" s="166"/>
      <c r="D839" s="152" t="s">
        <v>318</v>
      </c>
      <c r="E839" s="167" t="s">
        <v>1</v>
      </c>
      <c r="F839" s="168" t="s">
        <v>660</v>
      </c>
      <c r="H839" s="167" t="s">
        <v>1</v>
      </c>
      <c r="I839" s="169"/>
      <c r="L839" s="166"/>
      <c r="M839" s="170"/>
      <c r="T839" s="171"/>
      <c r="AT839" s="167" t="s">
        <v>318</v>
      </c>
      <c r="AU839" s="167" t="s">
        <v>90</v>
      </c>
      <c r="AV839" s="14" t="s">
        <v>86</v>
      </c>
      <c r="AW839" s="14" t="s">
        <v>38</v>
      </c>
      <c r="AX839" s="14" t="s">
        <v>82</v>
      </c>
      <c r="AY839" s="167" t="s">
        <v>310</v>
      </c>
    </row>
    <row r="840" spans="2:65" s="12" customFormat="1" ht="11.25">
      <c r="B840" s="151"/>
      <c r="D840" s="152" t="s">
        <v>318</v>
      </c>
      <c r="E840" s="153" t="s">
        <v>1</v>
      </c>
      <c r="F840" s="154" t="s">
        <v>1409</v>
      </c>
      <c r="H840" s="155">
        <v>808.42899999999997</v>
      </c>
      <c r="I840" s="156"/>
      <c r="L840" s="151"/>
      <c r="M840" s="157"/>
      <c r="T840" s="158"/>
      <c r="AT840" s="153" t="s">
        <v>318</v>
      </c>
      <c r="AU840" s="153" t="s">
        <v>90</v>
      </c>
      <c r="AV840" s="12" t="s">
        <v>90</v>
      </c>
      <c r="AW840" s="12" t="s">
        <v>38</v>
      </c>
      <c r="AX840" s="12" t="s">
        <v>82</v>
      </c>
      <c r="AY840" s="153" t="s">
        <v>310</v>
      </c>
    </row>
    <row r="841" spans="2:65" s="13" customFormat="1" ht="11.25">
      <c r="B841" s="159"/>
      <c r="D841" s="152" t="s">
        <v>318</v>
      </c>
      <c r="E841" s="160" t="s">
        <v>1</v>
      </c>
      <c r="F841" s="161" t="s">
        <v>320</v>
      </c>
      <c r="H841" s="162">
        <v>808.42899999999997</v>
      </c>
      <c r="I841" s="163"/>
      <c r="L841" s="159"/>
      <c r="M841" s="164"/>
      <c r="T841" s="165"/>
      <c r="AT841" s="160" t="s">
        <v>318</v>
      </c>
      <c r="AU841" s="160" t="s">
        <v>90</v>
      </c>
      <c r="AV841" s="13" t="s">
        <v>108</v>
      </c>
      <c r="AW841" s="13" t="s">
        <v>38</v>
      </c>
      <c r="AX841" s="13" t="s">
        <v>86</v>
      </c>
      <c r="AY841" s="160" t="s">
        <v>310</v>
      </c>
    </row>
    <row r="842" spans="2:65" s="1" customFormat="1" ht="24.2" customHeight="1">
      <c r="B842" s="33"/>
      <c r="C842" s="178" t="s">
        <v>1439</v>
      </c>
      <c r="D842" s="178" t="s">
        <v>515</v>
      </c>
      <c r="E842" s="179" t="s">
        <v>1433</v>
      </c>
      <c r="F842" s="180" t="s">
        <v>1434</v>
      </c>
      <c r="G842" s="181" t="s">
        <v>315</v>
      </c>
      <c r="H842" s="182">
        <v>929.69299999999998</v>
      </c>
      <c r="I842" s="183"/>
      <c r="J842" s="184">
        <f>ROUND(I842*H842,2)</f>
        <v>0</v>
      </c>
      <c r="K842" s="180" t="s">
        <v>430</v>
      </c>
      <c r="L842" s="185"/>
      <c r="M842" s="186" t="s">
        <v>1</v>
      </c>
      <c r="N842" s="187" t="s">
        <v>47</v>
      </c>
      <c r="P842" s="147">
        <f>O842*H842</f>
        <v>0</v>
      </c>
      <c r="Q842" s="147">
        <v>5.4000000000000003E-3</v>
      </c>
      <c r="R842" s="147">
        <f>Q842*H842</f>
        <v>5.0203422</v>
      </c>
      <c r="S842" s="147">
        <v>0</v>
      </c>
      <c r="T842" s="148">
        <f>S842*H842</f>
        <v>0</v>
      </c>
      <c r="AR842" s="149" t="s">
        <v>574</v>
      </c>
      <c r="AT842" s="149" t="s">
        <v>515</v>
      </c>
      <c r="AU842" s="149" t="s">
        <v>90</v>
      </c>
      <c r="AY842" s="17" t="s">
        <v>310</v>
      </c>
      <c r="BE842" s="150">
        <f>IF(N842="základní",J842,0)</f>
        <v>0</v>
      </c>
      <c r="BF842" s="150">
        <f>IF(N842="snížená",J842,0)</f>
        <v>0</v>
      </c>
      <c r="BG842" s="150">
        <f>IF(N842="zákl. přenesená",J842,0)</f>
        <v>0</v>
      </c>
      <c r="BH842" s="150">
        <f>IF(N842="sníž. přenesená",J842,0)</f>
        <v>0</v>
      </c>
      <c r="BI842" s="150">
        <f>IF(N842="nulová",J842,0)</f>
        <v>0</v>
      </c>
      <c r="BJ842" s="17" t="s">
        <v>86</v>
      </c>
      <c r="BK842" s="150">
        <f>ROUND(I842*H842,2)</f>
        <v>0</v>
      </c>
      <c r="BL842" s="17" t="s">
        <v>404</v>
      </c>
      <c r="BM842" s="149" t="s">
        <v>1440</v>
      </c>
    </row>
    <row r="843" spans="2:65" s="12" customFormat="1" ht="11.25">
      <c r="B843" s="151"/>
      <c r="D843" s="152" t="s">
        <v>318</v>
      </c>
      <c r="F843" s="154" t="s">
        <v>1441</v>
      </c>
      <c r="H843" s="155">
        <v>929.69299999999998</v>
      </c>
      <c r="I843" s="156"/>
      <c r="L843" s="151"/>
      <c r="M843" s="157"/>
      <c r="T843" s="158"/>
      <c r="AT843" s="153" t="s">
        <v>318</v>
      </c>
      <c r="AU843" s="153" t="s">
        <v>90</v>
      </c>
      <c r="AV843" s="12" t="s">
        <v>90</v>
      </c>
      <c r="AW843" s="12" t="s">
        <v>4</v>
      </c>
      <c r="AX843" s="12" t="s">
        <v>86</v>
      </c>
      <c r="AY843" s="153" t="s">
        <v>310</v>
      </c>
    </row>
    <row r="844" spans="2:65" s="1" customFormat="1" ht="16.5" customHeight="1">
      <c r="B844" s="33"/>
      <c r="C844" s="138" t="s">
        <v>1442</v>
      </c>
      <c r="D844" s="138" t="s">
        <v>312</v>
      </c>
      <c r="E844" s="139" t="s">
        <v>1422</v>
      </c>
      <c r="F844" s="140" t="s">
        <v>1423</v>
      </c>
      <c r="G844" s="141" t="s">
        <v>315</v>
      </c>
      <c r="H844" s="142">
        <v>808.42899999999997</v>
      </c>
      <c r="I844" s="143"/>
      <c r="J844" s="144">
        <f>ROUND(I844*H844,2)</f>
        <v>0</v>
      </c>
      <c r="K844" s="140" t="s">
        <v>316</v>
      </c>
      <c r="L844" s="33"/>
      <c r="M844" s="145" t="s">
        <v>1</v>
      </c>
      <c r="N844" s="146" t="s">
        <v>47</v>
      </c>
      <c r="P844" s="147">
        <f>O844*H844</f>
        <v>0</v>
      </c>
      <c r="Q844" s="147">
        <v>4.0000000000000002E-4</v>
      </c>
      <c r="R844" s="147">
        <f>Q844*H844</f>
        <v>0.32337159999999998</v>
      </c>
      <c r="S844" s="147">
        <v>0</v>
      </c>
      <c r="T844" s="148">
        <f>S844*H844</f>
        <v>0</v>
      </c>
      <c r="AR844" s="149" t="s">
        <v>404</v>
      </c>
      <c r="AT844" s="149" t="s">
        <v>312</v>
      </c>
      <c r="AU844" s="149" t="s">
        <v>90</v>
      </c>
      <c r="AY844" s="17" t="s">
        <v>310</v>
      </c>
      <c r="BE844" s="150">
        <f>IF(N844="základní",J844,0)</f>
        <v>0</v>
      </c>
      <c r="BF844" s="150">
        <f>IF(N844="snížená",J844,0)</f>
        <v>0</v>
      </c>
      <c r="BG844" s="150">
        <f>IF(N844="zákl. přenesená",J844,0)</f>
        <v>0</v>
      </c>
      <c r="BH844" s="150">
        <f>IF(N844="sníž. přenesená",J844,0)</f>
        <v>0</v>
      </c>
      <c r="BI844" s="150">
        <f>IF(N844="nulová",J844,0)</f>
        <v>0</v>
      </c>
      <c r="BJ844" s="17" t="s">
        <v>86</v>
      </c>
      <c r="BK844" s="150">
        <f>ROUND(I844*H844,2)</f>
        <v>0</v>
      </c>
      <c r="BL844" s="17" t="s">
        <v>404</v>
      </c>
      <c r="BM844" s="149" t="s">
        <v>1443</v>
      </c>
    </row>
    <row r="845" spans="2:65" s="14" customFormat="1" ht="11.25">
      <c r="B845" s="166"/>
      <c r="D845" s="152" t="s">
        <v>318</v>
      </c>
      <c r="E845" s="167" t="s">
        <v>1</v>
      </c>
      <c r="F845" s="168" t="s">
        <v>660</v>
      </c>
      <c r="H845" s="167" t="s">
        <v>1</v>
      </c>
      <c r="I845" s="169"/>
      <c r="L845" s="166"/>
      <c r="M845" s="170"/>
      <c r="T845" s="171"/>
      <c r="AT845" s="167" t="s">
        <v>318</v>
      </c>
      <c r="AU845" s="167" t="s">
        <v>90</v>
      </c>
      <c r="AV845" s="14" t="s">
        <v>86</v>
      </c>
      <c r="AW845" s="14" t="s">
        <v>38</v>
      </c>
      <c r="AX845" s="14" t="s">
        <v>82</v>
      </c>
      <c r="AY845" s="167" t="s">
        <v>310</v>
      </c>
    </row>
    <row r="846" spans="2:65" s="12" customFormat="1" ht="11.25">
      <c r="B846" s="151"/>
      <c r="D846" s="152" t="s">
        <v>318</v>
      </c>
      <c r="E846" s="153" t="s">
        <v>1</v>
      </c>
      <c r="F846" s="154" t="s">
        <v>1409</v>
      </c>
      <c r="H846" s="155">
        <v>808.42899999999997</v>
      </c>
      <c r="I846" s="156"/>
      <c r="L846" s="151"/>
      <c r="M846" s="157"/>
      <c r="T846" s="158"/>
      <c r="AT846" s="153" t="s">
        <v>318</v>
      </c>
      <c r="AU846" s="153" t="s">
        <v>90</v>
      </c>
      <c r="AV846" s="12" t="s">
        <v>90</v>
      </c>
      <c r="AW846" s="12" t="s">
        <v>38</v>
      </c>
      <c r="AX846" s="12" t="s">
        <v>82</v>
      </c>
      <c r="AY846" s="153" t="s">
        <v>310</v>
      </c>
    </row>
    <row r="847" spans="2:65" s="13" customFormat="1" ht="11.25">
      <c r="B847" s="159"/>
      <c r="D847" s="152" t="s">
        <v>318</v>
      </c>
      <c r="E847" s="160" t="s">
        <v>1</v>
      </c>
      <c r="F847" s="161" t="s">
        <v>320</v>
      </c>
      <c r="H847" s="162">
        <v>808.42899999999997</v>
      </c>
      <c r="I847" s="163"/>
      <c r="L847" s="159"/>
      <c r="M847" s="164"/>
      <c r="T847" s="165"/>
      <c r="AT847" s="160" t="s">
        <v>318</v>
      </c>
      <c r="AU847" s="160" t="s">
        <v>90</v>
      </c>
      <c r="AV847" s="13" t="s">
        <v>108</v>
      </c>
      <c r="AW847" s="13" t="s">
        <v>38</v>
      </c>
      <c r="AX847" s="13" t="s">
        <v>86</v>
      </c>
      <c r="AY847" s="160" t="s">
        <v>310</v>
      </c>
    </row>
    <row r="848" spans="2:65" s="1" customFormat="1" ht="33" customHeight="1">
      <c r="B848" s="33"/>
      <c r="C848" s="178" t="s">
        <v>1444</v>
      </c>
      <c r="D848" s="178" t="s">
        <v>515</v>
      </c>
      <c r="E848" s="179" t="s">
        <v>1426</v>
      </c>
      <c r="F848" s="180" t="s">
        <v>1427</v>
      </c>
      <c r="G848" s="181" t="s">
        <v>315</v>
      </c>
      <c r="H848" s="182">
        <v>929.69299999999998</v>
      </c>
      <c r="I848" s="183"/>
      <c r="J848" s="184">
        <f>ROUND(I848*H848,2)</f>
        <v>0</v>
      </c>
      <c r="K848" s="180" t="s">
        <v>430</v>
      </c>
      <c r="L848" s="185"/>
      <c r="M848" s="186" t="s">
        <v>1</v>
      </c>
      <c r="N848" s="187" t="s">
        <v>47</v>
      </c>
      <c r="P848" s="147">
        <f>O848*H848</f>
        <v>0</v>
      </c>
      <c r="Q848" s="147">
        <v>5.3E-3</v>
      </c>
      <c r="R848" s="147">
        <f>Q848*H848</f>
        <v>4.9273728999999999</v>
      </c>
      <c r="S848" s="147">
        <v>0</v>
      </c>
      <c r="T848" s="148">
        <f>S848*H848</f>
        <v>0</v>
      </c>
      <c r="AR848" s="149" t="s">
        <v>574</v>
      </c>
      <c r="AT848" s="149" t="s">
        <v>515</v>
      </c>
      <c r="AU848" s="149" t="s">
        <v>90</v>
      </c>
      <c r="AY848" s="17" t="s">
        <v>310</v>
      </c>
      <c r="BE848" s="150">
        <f>IF(N848="základní",J848,0)</f>
        <v>0</v>
      </c>
      <c r="BF848" s="150">
        <f>IF(N848="snížená",J848,0)</f>
        <v>0</v>
      </c>
      <c r="BG848" s="150">
        <f>IF(N848="zákl. přenesená",J848,0)</f>
        <v>0</v>
      </c>
      <c r="BH848" s="150">
        <f>IF(N848="sníž. přenesená",J848,0)</f>
        <v>0</v>
      </c>
      <c r="BI848" s="150">
        <f>IF(N848="nulová",J848,0)</f>
        <v>0</v>
      </c>
      <c r="BJ848" s="17" t="s">
        <v>86</v>
      </c>
      <c r="BK848" s="150">
        <f>ROUND(I848*H848,2)</f>
        <v>0</v>
      </c>
      <c r="BL848" s="17" t="s">
        <v>404</v>
      </c>
      <c r="BM848" s="149" t="s">
        <v>1445</v>
      </c>
    </row>
    <row r="849" spans="2:65" s="12" customFormat="1" ht="11.25">
      <c r="B849" s="151"/>
      <c r="D849" s="152" t="s">
        <v>318</v>
      </c>
      <c r="F849" s="154" t="s">
        <v>1441</v>
      </c>
      <c r="H849" s="155">
        <v>929.69299999999998</v>
      </c>
      <c r="I849" s="156"/>
      <c r="L849" s="151"/>
      <c r="M849" s="157"/>
      <c r="T849" s="158"/>
      <c r="AT849" s="153" t="s">
        <v>318</v>
      </c>
      <c r="AU849" s="153" t="s">
        <v>90</v>
      </c>
      <c r="AV849" s="12" t="s">
        <v>90</v>
      </c>
      <c r="AW849" s="12" t="s">
        <v>4</v>
      </c>
      <c r="AX849" s="12" t="s">
        <v>86</v>
      </c>
      <c r="AY849" s="153" t="s">
        <v>310</v>
      </c>
    </row>
    <row r="850" spans="2:65" s="1" customFormat="1" ht="16.5" customHeight="1">
      <c r="B850" s="33"/>
      <c r="C850" s="138" t="s">
        <v>1446</v>
      </c>
      <c r="D850" s="138" t="s">
        <v>312</v>
      </c>
      <c r="E850" s="139" t="s">
        <v>1447</v>
      </c>
      <c r="F850" s="140" t="s">
        <v>1448</v>
      </c>
      <c r="G850" s="141" t="s">
        <v>315</v>
      </c>
      <c r="H850" s="142">
        <v>272.8</v>
      </c>
      <c r="I850" s="143"/>
      <c r="J850" s="144">
        <f>ROUND(I850*H850,2)</f>
        <v>0</v>
      </c>
      <c r="K850" s="140" t="s">
        <v>316</v>
      </c>
      <c r="L850" s="33"/>
      <c r="M850" s="145" t="s">
        <v>1</v>
      </c>
      <c r="N850" s="146" t="s">
        <v>47</v>
      </c>
      <c r="P850" s="147">
        <f>O850*H850</f>
        <v>0</v>
      </c>
      <c r="Q850" s="147">
        <v>4.0000000000000002E-4</v>
      </c>
      <c r="R850" s="147">
        <f>Q850*H850</f>
        <v>0.10912000000000001</v>
      </c>
      <c r="S850" s="147">
        <v>0</v>
      </c>
      <c r="T850" s="148">
        <f>S850*H850</f>
        <v>0</v>
      </c>
      <c r="AR850" s="149" t="s">
        <v>404</v>
      </c>
      <c r="AT850" s="149" t="s">
        <v>312</v>
      </c>
      <c r="AU850" s="149" t="s">
        <v>90</v>
      </c>
      <c r="AY850" s="17" t="s">
        <v>310</v>
      </c>
      <c r="BE850" s="150">
        <f>IF(N850="základní",J850,0)</f>
        <v>0</v>
      </c>
      <c r="BF850" s="150">
        <f>IF(N850="snížená",J850,0)</f>
        <v>0</v>
      </c>
      <c r="BG850" s="150">
        <f>IF(N850="zákl. přenesená",J850,0)</f>
        <v>0</v>
      </c>
      <c r="BH850" s="150">
        <f>IF(N850="sníž. přenesená",J850,0)</f>
        <v>0</v>
      </c>
      <c r="BI850" s="150">
        <f>IF(N850="nulová",J850,0)</f>
        <v>0</v>
      </c>
      <c r="BJ850" s="17" t="s">
        <v>86</v>
      </c>
      <c r="BK850" s="150">
        <f>ROUND(I850*H850,2)</f>
        <v>0</v>
      </c>
      <c r="BL850" s="17" t="s">
        <v>404</v>
      </c>
      <c r="BM850" s="149" t="s">
        <v>1449</v>
      </c>
    </row>
    <row r="851" spans="2:65" s="14" customFormat="1" ht="11.25">
      <c r="B851" s="166"/>
      <c r="D851" s="152" t="s">
        <v>318</v>
      </c>
      <c r="E851" s="167" t="s">
        <v>1</v>
      </c>
      <c r="F851" s="168" t="s">
        <v>690</v>
      </c>
      <c r="H851" s="167" t="s">
        <v>1</v>
      </c>
      <c r="I851" s="169"/>
      <c r="L851" s="166"/>
      <c r="M851" s="170"/>
      <c r="T851" s="171"/>
      <c r="AT851" s="167" t="s">
        <v>318</v>
      </c>
      <c r="AU851" s="167" t="s">
        <v>90</v>
      </c>
      <c r="AV851" s="14" t="s">
        <v>86</v>
      </c>
      <c r="AW851" s="14" t="s">
        <v>38</v>
      </c>
      <c r="AX851" s="14" t="s">
        <v>82</v>
      </c>
      <c r="AY851" s="167" t="s">
        <v>310</v>
      </c>
    </row>
    <row r="852" spans="2:65" s="12" customFormat="1" ht="11.25">
      <c r="B852" s="151"/>
      <c r="D852" s="152" t="s">
        <v>318</v>
      </c>
      <c r="E852" s="153" t="s">
        <v>1</v>
      </c>
      <c r="F852" s="154" t="s">
        <v>1417</v>
      </c>
      <c r="H852" s="155">
        <v>272.8</v>
      </c>
      <c r="I852" s="156"/>
      <c r="L852" s="151"/>
      <c r="M852" s="157"/>
      <c r="T852" s="158"/>
      <c r="AT852" s="153" t="s">
        <v>318</v>
      </c>
      <c r="AU852" s="153" t="s">
        <v>90</v>
      </c>
      <c r="AV852" s="12" t="s">
        <v>90</v>
      </c>
      <c r="AW852" s="12" t="s">
        <v>38</v>
      </c>
      <c r="AX852" s="12" t="s">
        <v>82</v>
      </c>
      <c r="AY852" s="153" t="s">
        <v>310</v>
      </c>
    </row>
    <row r="853" spans="2:65" s="13" customFormat="1" ht="11.25">
      <c r="B853" s="159"/>
      <c r="D853" s="152" t="s">
        <v>318</v>
      </c>
      <c r="E853" s="160" t="s">
        <v>1</v>
      </c>
      <c r="F853" s="161" t="s">
        <v>320</v>
      </c>
      <c r="H853" s="162">
        <v>272.8</v>
      </c>
      <c r="I853" s="163"/>
      <c r="L853" s="159"/>
      <c r="M853" s="164"/>
      <c r="T853" s="165"/>
      <c r="AT853" s="160" t="s">
        <v>318</v>
      </c>
      <c r="AU853" s="160" t="s">
        <v>90</v>
      </c>
      <c r="AV853" s="13" t="s">
        <v>108</v>
      </c>
      <c r="AW853" s="13" t="s">
        <v>38</v>
      </c>
      <c r="AX853" s="13" t="s">
        <v>86</v>
      </c>
      <c r="AY853" s="160" t="s">
        <v>310</v>
      </c>
    </row>
    <row r="854" spans="2:65" s="1" customFormat="1" ht="24.2" customHeight="1">
      <c r="B854" s="33"/>
      <c r="C854" s="178" t="s">
        <v>1450</v>
      </c>
      <c r="D854" s="178" t="s">
        <v>515</v>
      </c>
      <c r="E854" s="179" t="s">
        <v>1433</v>
      </c>
      <c r="F854" s="180" t="s">
        <v>1434</v>
      </c>
      <c r="G854" s="181" t="s">
        <v>315</v>
      </c>
      <c r="H854" s="182">
        <v>333.089</v>
      </c>
      <c r="I854" s="183"/>
      <c r="J854" s="184">
        <f>ROUND(I854*H854,2)</f>
        <v>0</v>
      </c>
      <c r="K854" s="180" t="s">
        <v>430</v>
      </c>
      <c r="L854" s="185"/>
      <c r="M854" s="186" t="s">
        <v>1</v>
      </c>
      <c r="N854" s="187" t="s">
        <v>47</v>
      </c>
      <c r="P854" s="147">
        <f>O854*H854</f>
        <v>0</v>
      </c>
      <c r="Q854" s="147">
        <v>5.4000000000000003E-3</v>
      </c>
      <c r="R854" s="147">
        <f>Q854*H854</f>
        <v>1.7986806000000002</v>
      </c>
      <c r="S854" s="147">
        <v>0</v>
      </c>
      <c r="T854" s="148">
        <f>S854*H854</f>
        <v>0</v>
      </c>
      <c r="AR854" s="149" t="s">
        <v>574</v>
      </c>
      <c r="AT854" s="149" t="s">
        <v>515</v>
      </c>
      <c r="AU854" s="149" t="s">
        <v>90</v>
      </c>
      <c r="AY854" s="17" t="s">
        <v>310</v>
      </c>
      <c r="BE854" s="150">
        <f>IF(N854="základní",J854,0)</f>
        <v>0</v>
      </c>
      <c r="BF854" s="150">
        <f>IF(N854="snížená",J854,0)</f>
        <v>0</v>
      </c>
      <c r="BG854" s="150">
        <f>IF(N854="zákl. přenesená",J854,0)</f>
        <v>0</v>
      </c>
      <c r="BH854" s="150">
        <f>IF(N854="sníž. přenesená",J854,0)</f>
        <v>0</v>
      </c>
      <c r="BI854" s="150">
        <f>IF(N854="nulová",J854,0)</f>
        <v>0</v>
      </c>
      <c r="BJ854" s="17" t="s">
        <v>86</v>
      </c>
      <c r="BK854" s="150">
        <f>ROUND(I854*H854,2)</f>
        <v>0</v>
      </c>
      <c r="BL854" s="17" t="s">
        <v>404</v>
      </c>
      <c r="BM854" s="149" t="s">
        <v>1451</v>
      </c>
    </row>
    <row r="855" spans="2:65" s="12" customFormat="1" ht="11.25">
      <c r="B855" s="151"/>
      <c r="D855" s="152" t="s">
        <v>318</v>
      </c>
      <c r="F855" s="154" t="s">
        <v>1452</v>
      </c>
      <c r="H855" s="155">
        <v>333.089</v>
      </c>
      <c r="I855" s="156"/>
      <c r="L855" s="151"/>
      <c r="M855" s="157"/>
      <c r="T855" s="158"/>
      <c r="AT855" s="153" t="s">
        <v>318</v>
      </c>
      <c r="AU855" s="153" t="s">
        <v>90</v>
      </c>
      <c r="AV855" s="12" t="s">
        <v>90</v>
      </c>
      <c r="AW855" s="12" t="s">
        <v>4</v>
      </c>
      <c r="AX855" s="12" t="s">
        <v>86</v>
      </c>
      <c r="AY855" s="153" t="s">
        <v>310</v>
      </c>
    </row>
    <row r="856" spans="2:65" s="1" customFormat="1" ht="16.5" customHeight="1">
      <c r="B856" s="33"/>
      <c r="C856" s="138" t="s">
        <v>1453</v>
      </c>
      <c r="D856" s="138" t="s">
        <v>312</v>
      </c>
      <c r="E856" s="139" t="s">
        <v>1447</v>
      </c>
      <c r="F856" s="140" t="s">
        <v>1448</v>
      </c>
      <c r="G856" s="141" t="s">
        <v>315</v>
      </c>
      <c r="H856" s="142">
        <v>272.8</v>
      </c>
      <c r="I856" s="143"/>
      <c r="J856" s="144">
        <f>ROUND(I856*H856,2)</f>
        <v>0</v>
      </c>
      <c r="K856" s="140" t="s">
        <v>316</v>
      </c>
      <c r="L856" s="33"/>
      <c r="M856" s="145" t="s">
        <v>1</v>
      </c>
      <c r="N856" s="146" t="s">
        <v>47</v>
      </c>
      <c r="P856" s="147">
        <f>O856*H856</f>
        <v>0</v>
      </c>
      <c r="Q856" s="147">
        <v>4.0000000000000002E-4</v>
      </c>
      <c r="R856" s="147">
        <f>Q856*H856</f>
        <v>0.10912000000000001</v>
      </c>
      <c r="S856" s="147">
        <v>0</v>
      </c>
      <c r="T856" s="148">
        <f>S856*H856</f>
        <v>0</v>
      </c>
      <c r="AR856" s="149" t="s">
        <v>404</v>
      </c>
      <c r="AT856" s="149" t="s">
        <v>312</v>
      </c>
      <c r="AU856" s="149" t="s">
        <v>90</v>
      </c>
      <c r="AY856" s="17" t="s">
        <v>310</v>
      </c>
      <c r="BE856" s="150">
        <f>IF(N856="základní",J856,0)</f>
        <v>0</v>
      </c>
      <c r="BF856" s="150">
        <f>IF(N856="snížená",J856,0)</f>
        <v>0</v>
      </c>
      <c r="BG856" s="150">
        <f>IF(N856="zákl. přenesená",J856,0)</f>
        <v>0</v>
      </c>
      <c r="BH856" s="150">
        <f>IF(N856="sníž. přenesená",J856,0)</f>
        <v>0</v>
      </c>
      <c r="BI856" s="150">
        <f>IF(N856="nulová",J856,0)</f>
        <v>0</v>
      </c>
      <c r="BJ856" s="17" t="s">
        <v>86</v>
      </c>
      <c r="BK856" s="150">
        <f>ROUND(I856*H856,2)</f>
        <v>0</v>
      </c>
      <c r="BL856" s="17" t="s">
        <v>404</v>
      </c>
      <c r="BM856" s="149" t="s">
        <v>1454</v>
      </c>
    </row>
    <row r="857" spans="2:65" s="14" customFormat="1" ht="11.25">
      <c r="B857" s="166"/>
      <c r="D857" s="152" t="s">
        <v>318</v>
      </c>
      <c r="E857" s="167" t="s">
        <v>1</v>
      </c>
      <c r="F857" s="168" t="s">
        <v>690</v>
      </c>
      <c r="H857" s="167" t="s">
        <v>1</v>
      </c>
      <c r="I857" s="169"/>
      <c r="L857" s="166"/>
      <c r="M857" s="170"/>
      <c r="T857" s="171"/>
      <c r="AT857" s="167" t="s">
        <v>318</v>
      </c>
      <c r="AU857" s="167" t="s">
        <v>90</v>
      </c>
      <c r="AV857" s="14" t="s">
        <v>86</v>
      </c>
      <c r="AW857" s="14" t="s">
        <v>38</v>
      </c>
      <c r="AX857" s="14" t="s">
        <v>82</v>
      </c>
      <c r="AY857" s="167" t="s">
        <v>310</v>
      </c>
    </row>
    <row r="858" spans="2:65" s="12" customFormat="1" ht="11.25">
      <c r="B858" s="151"/>
      <c r="D858" s="152" t="s">
        <v>318</v>
      </c>
      <c r="E858" s="153" t="s">
        <v>1</v>
      </c>
      <c r="F858" s="154" t="s">
        <v>1417</v>
      </c>
      <c r="H858" s="155">
        <v>272.8</v>
      </c>
      <c r="I858" s="156"/>
      <c r="L858" s="151"/>
      <c r="M858" s="157"/>
      <c r="T858" s="158"/>
      <c r="AT858" s="153" t="s">
        <v>318</v>
      </c>
      <c r="AU858" s="153" t="s">
        <v>90</v>
      </c>
      <c r="AV858" s="12" t="s">
        <v>90</v>
      </c>
      <c r="AW858" s="12" t="s">
        <v>38</v>
      </c>
      <c r="AX858" s="12" t="s">
        <v>82</v>
      </c>
      <c r="AY858" s="153" t="s">
        <v>310</v>
      </c>
    </row>
    <row r="859" spans="2:65" s="13" customFormat="1" ht="11.25">
      <c r="B859" s="159"/>
      <c r="D859" s="152" t="s">
        <v>318</v>
      </c>
      <c r="E859" s="160" t="s">
        <v>1</v>
      </c>
      <c r="F859" s="161" t="s">
        <v>320</v>
      </c>
      <c r="H859" s="162">
        <v>272.8</v>
      </c>
      <c r="I859" s="163"/>
      <c r="L859" s="159"/>
      <c r="M859" s="164"/>
      <c r="T859" s="165"/>
      <c r="AT859" s="160" t="s">
        <v>318</v>
      </c>
      <c r="AU859" s="160" t="s">
        <v>90</v>
      </c>
      <c r="AV859" s="13" t="s">
        <v>108</v>
      </c>
      <c r="AW859" s="13" t="s">
        <v>38</v>
      </c>
      <c r="AX859" s="13" t="s">
        <v>86</v>
      </c>
      <c r="AY859" s="160" t="s">
        <v>310</v>
      </c>
    </row>
    <row r="860" spans="2:65" s="1" customFormat="1" ht="33" customHeight="1">
      <c r="B860" s="33"/>
      <c r="C860" s="178" t="s">
        <v>1455</v>
      </c>
      <c r="D860" s="178" t="s">
        <v>515</v>
      </c>
      <c r="E860" s="179" t="s">
        <v>1426</v>
      </c>
      <c r="F860" s="180" t="s">
        <v>1427</v>
      </c>
      <c r="G860" s="181" t="s">
        <v>315</v>
      </c>
      <c r="H860" s="182">
        <v>333.089</v>
      </c>
      <c r="I860" s="183"/>
      <c r="J860" s="184">
        <f>ROUND(I860*H860,2)</f>
        <v>0</v>
      </c>
      <c r="K860" s="180" t="s">
        <v>430</v>
      </c>
      <c r="L860" s="185"/>
      <c r="M860" s="186" t="s">
        <v>1</v>
      </c>
      <c r="N860" s="187" t="s">
        <v>47</v>
      </c>
      <c r="P860" s="147">
        <f>O860*H860</f>
        <v>0</v>
      </c>
      <c r="Q860" s="147">
        <v>5.3E-3</v>
      </c>
      <c r="R860" s="147">
        <f>Q860*H860</f>
        <v>1.7653717</v>
      </c>
      <c r="S860" s="147">
        <v>0</v>
      </c>
      <c r="T860" s="148">
        <f>S860*H860</f>
        <v>0</v>
      </c>
      <c r="AR860" s="149" t="s">
        <v>574</v>
      </c>
      <c r="AT860" s="149" t="s">
        <v>515</v>
      </c>
      <c r="AU860" s="149" t="s">
        <v>90</v>
      </c>
      <c r="AY860" s="17" t="s">
        <v>310</v>
      </c>
      <c r="BE860" s="150">
        <f>IF(N860="základní",J860,0)</f>
        <v>0</v>
      </c>
      <c r="BF860" s="150">
        <f>IF(N860="snížená",J860,0)</f>
        <v>0</v>
      </c>
      <c r="BG860" s="150">
        <f>IF(N860="zákl. přenesená",J860,0)</f>
        <v>0</v>
      </c>
      <c r="BH860" s="150">
        <f>IF(N860="sníž. přenesená",J860,0)</f>
        <v>0</v>
      </c>
      <c r="BI860" s="150">
        <f>IF(N860="nulová",J860,0)</f>
        <v>0</v>
      </c>
      <c r="BJ860" s="17" t="s">
        <v>86</v>
      </c>
      <c r="BK860" s="150">
        <f>ROUND(I860*H860,2)</f>
        <v>0</v>
      </c>
      <c r="BL860" s="17" t="s">
        <v>404</v>
      </c>
      <c r="BM860" s="149" t="s">
        <v>1456</v>
      </c>
    </row>
    <row r="861" spans="2:65" s="12" customFormat="1" ht="11.25">
      <c r="B861" s="151"/>
      <c r="D861" s="152" t="s">
        <v>318</v>
      </c>
      <c r="F861" s="154" t="s">
        <v>1452</v>
      </c>
      <c r="H861" s="155">
        <v>333.089</v>
      </c>
      <c r="I861" s="156"/>
      <c r="L861" s="151"/>
      <c r="M861" s="157"/>
      <c r="T861" s="158"/>
      <c r="AT861" s="153" t="s">
        <v>318</v>
      </c>
      <c r="AU861" s="153" t="s">
        <v>90</v>
      </c>
      <c r="AV861" s="12" t="s">
        <v>90</v>
      </c>
      <c r="AW861" s="12" t="s">
        <v>4</v>
      </c>
      <c r="AX861" s="12" t="s">
        <v>86</v>
      </c>
      <c r="AY861" s="153" t="s">
        <v>310</v>
      </c>
    </row>
    <row r="862" spans="2:65" s="1" customFormat="1" ht="16.5" customHeight="1">
      <c r="B862" s="33"/>
      <c r="C862" s="138" t="s">
        <v>1457</v>
      </c>
      <c r="D862" s="138" t="s">
        <v>312</v>
      </c>
      <c r="E862" s="139" t="s">
        <v>1458</v>
      </c>
      <c r="F862" s="140" t="s">
        <v>1459</v>
      </c>
      <c r="G862" s="141" t="s">
        <v>315</v>
      </c>
      <c r="H862" s="142">
        <v>198.4</v>
      </c>
      <c r="I862" s="143"/>
      <c r="J862" s="144">
        <f>ROUND(I862*H862,2)</f>
        <v>0</v>
      </c>
      <c r="K862" s="140" t="s">
        <v>316</v>
      </c>
      <c r="L862" s="33"/>
      <c r="M862" s="145" t="s">
        <v>1</v>
      </c>
      <c r="N862" s="146" t="s">
        <v>47</v>
      </c>
      <c r="P862" s="147">
        <f>O862*H862</f>
        <v>0</v>
      </c>
      <c r="Q862" s="147">
        <v>0</v>
      </c>
      <c r="R862" s="147">
        <f>Q862*H862</f>
        <v>0</v>
      </c>
      <c r="S862" s="147">
        <v>0</v>
      </c>
      <c r="T862" s="148">
        <f>S862*H862</f>
        <v>0</v>
      </c>
      <c r="AR862" s="149" t="s">
        <v>404</v>
      </c>
      <c r="AT862" s="149" t="s">
        <v>312</v>
      </c>
      <c r="AU862" s="149" t="s">
        <v>90</v>
      </c>
      <c r="AY862" s="17" t="s">
        <v>310</v>
      </c>
      <c r="BE862" s="150">
        <f>IF(N862="základní",J862,0)</f>
        <v>0</v>
      </c>
      <c r="BF862" s="150">
        <f>IF(N862="snížená",J862,0)</f>
        <v>0</v>
      </c>
      <c r="BG862" s="150">
        <f>IF(N862="zákl. přenesená",J862,0)</f>
        <v>0</v>
      </c>
      <c r="BH862" s="150">
        <f>IF(N862="sníž. přenesená",J862,0)</f>
        <v>0</v>
      </c>
      <c r="BI862" s="150">
        <f>IF(N862="nulová",J862,0)</f>
        <v>0</v>
      </c>
      <c r="BJ862" s="17" t="s">
        <v>86</v>
      </c>
      <c r="BK862" s="150">
        <f>ROUND(I862*H862,2)</f>
        <v>0</v>
      </c>
      <c r="BL862" s="17" t="s">
        <v>404</v>
      </c>
      <c r="BM862" s="149" t="s">
        <v>1460</v>
      </c>
    </row>
    <row r="863" spans="2:65" s="14" customFormat="1" ht="11.25">
      <c r="B863" s="166"/>
      <c r="D863" s="152" t="s">
        <v>318</v>
      </c>
      <c r="E863" s="167" t="s">
        <v>1</v>
      </c>
      <c r="F863" s="168" t="s">
        <v>690</v>
      </c>
      <c r="H863" s="167" t="s">
        <v>1</v>
      </c>
      <c r="I863" s="169"/>
      <c r="L863" s="166"/>
      <c r="M863" s="170"/>
      <c r="T863" s="171"/>
      <c r="AT863" s="167" t="s">
        <v>318</v>
      </c>
      <c r="AU863" s="167" t="s">
        <v>90</v>
      </c>
      <c r="AV863" s="14" t="s">
        <v>86</v>
      </c>
      <c r="AW863" s="14" t="s">
        <v>38</v>
      </c>
      <c r="AX863" s="14" t="s">
        <v>82</v>
      </c>
      <c r="AY863" s="167" t="s">
        <v>310</v>
      </c>
    </row>
    <row r="864" spans="2:65" s="12" customFormat="1" ht="11.25">
      <c r="B864" s="151"/>
      <c r="D864" s="152" t="s">
        <v>318</v>
      </c>
      <c r="E864" s="153" t="s">
        <v>1</v>
      </c>
      <c r="F864" s="154" t="s">
        <v>957</v>
      </c>
      <c r="H864" s="155">
        <v>198.4</v>
      </c>
      <c r="I864" s="156"/>
      <c r="L864" s="151"/>
      <c r="M864" s="157"/>
      <c r="T864" s="158"/>
      <c r="AT864" s="153" t="s">
        <v>318</v>
      </c>
      <c r="AU864" s="153" t="s">
        <v>90</v>
      </c>
      <c r="AV864" s="12" t="s">
        <v>90</v>
      </c>
      <c r="AW864" s="12" t="s">
        <v>38</v>
      </c>
      <c r="AX864" s="12" t="s">
        <v>82</v>
      </c>
      <c r="AY864" s="153" t="s">
        <v>310</v>
      </c>
    </row>
    <row r="865" spans="2:65" s="13" customFormat="1" ht="11.25">
      <c r="B865" s="159"/>
      <c r="D865" s="152" t="s">
        <v>318</v>
      </c>
      <c r="E865" s="160" t="s">
        <v>1</v>
      </c>
      <c r="F865" s="161" t="s">
        <v>320</v>
      </c>
      <c r="H865" s="162">
        <v>198.4</v>
      </c>
      <c r="I865" s="163"/>
      <c r="L865" s="159"/>
      <c r="M865" s="164"/>
      <c r="T865" s="165"/>
      <c r="AT865" s="160" t="s">
        <v>318</v>
      </c>
      <c r="AU865" s="160" t="s">
        <v>90</v>
      </c>
      <c r="AV865" s="13" t="s">
        <v>108</v>
      </c>
      <c r="AW865" s="13" t="s">
        <v>38</v>
      </c>
      <c r="AX865" s="13" t="s">
        <v>86</v>
      </c>
      <c r="AY865" s="160" t="s">
        <v>310</v>
      </c>
    </row>
    <row r="866" spans="2:65" s="1" customFormat="1" ht="16.5" customHeight="1">
      <c r="B866" s="33"/>
      <c r="C866" s="178" t="s">
        <v>1461</v>
      </c>
      <c r="D866" s="178" t="s">
        <v>515</v>
      </c>
      <c r="E866" s="179" t="s">
        <v>1462</v>
      </c>
      <c r="F866" s="180" t="s">
        <v>1463</v>
      </c>
      <c r="G866" s="181" t="s">
        <v>315</v>
      </c>
      <c r="H866" s="182">
        <v>218.24</v>
      </c>
      <c r="I866" s="183"/>
      <c r="J866" s="184">
        <f>ROUND(I866*H866,2)</f>
        <v>0</v>
      </c>
      <c r="K866" s="180" t="s">
        <v>316</v>
      </c>
      <c r="L866" s="185"/>
      <c r="M866" s="186" t="s">
        <v>1</v>
      </c>
      <c r="N866" s="187" t="s">
        <v>47</v>
      </c>
      <c r="P866" s="147">
        <f>O866*H866</f>
        <v>0</v>
      </c>
      <c r="Q866" s="147">
        <v>2.9999999999999997E-4</v>
      </c>
      <c r="R866" s="147">
        <f>Q866*H866</f>
        <v>6.5472000000000002E-2</v>
      </c>
      <c r="S866" s="147">
        <v>0</v>
      </c>
      <c r="T866" s="148">
        <f>S866*H866</f>
        <v>0</v>
      </c>
      <c r="AR866" s="149" t="s">
        <v>574</v>
      </c>
      <c r="AT866" s="149" t="s">
        <v>515</v>
      </c>
      <c r="AU866" s="149" t="s">
        <v>90</v>
      </c>
      <c r="AY866" s="17" t="s">
        <v>310</v>
      </c>
      <c r="BE866" s="150">
        <f>IF(N866="základní",J866,0)</f>
        <v>0</v>
      </c>
      <c r="BF866" s="150">
        <f>IF(N866="snížená",J866,0)</f>
        <v>0</v>
      </c>
      <c r="BG866" s="150">
        <f>IF(N866="zákl. přenesená",J866,0)</f>
        <v>0</v>
      </c>
      <c r="BH866" s="150">
        <f>IF(N866="sníž. přenesená",J866,0)</f>
        <v>0</v>
      </c>
      <c r="BI866" s="150">
        <f>IF(N866="nulová",J866,0)</f>
        <v>0</v>
      </c>
      <c r="BJ866" s="17" t="s">
        <v>86</v>
      </c>
      <c r="BK866" s="150">
        <f>ROUND(I866*H866,2)</f>
        <v>0</v>
      </c>
      <c r="BL866" s="17" t="s">
        <v>404</v>
      </c>
      <c r="BM866" s="149" t="s">
        <v>1464</v>
      </c>
    </row>
    <row r="867" spans="2:65" s="12" customFormat="1" ht="11.25">
      <c r="B867" s="151"/>
      <c r="D867" s="152" t="s">
        <v>318</v>
      </c>
      <c r="F867" s="154" t="s">
        <v>1465</v>
      </c>
      <c r="H867" s="155">
        <v>218.24</v>
      </c>
      <c r="I867" s="156"/>
      <c r="L867" s="151"/>
      <c r="M867" s="157"/>
      <c r="T867" s="158"/>
      <c r="AT867" s="153" t="s">
        <v>318</v>
      </c>
      <c r="AU867" s="153" t="s">
        <v>90</v>
      </c>
      <c r="AV867" s="12" t="s">
        <v>90</v>
      </c>
      <c r="AW867" s="12" t="s">
        <v>4</v>
      </c>
      <c r="AX867" s="12" t="s">
        <v>86</v>
      </c>
      <c r="AY867" s="153" t="s">
        <v>310</v>
      </c>
    </row>
    <row r="868" spans="2:65" s="1" customFormat="1" ht="16.5" customHeight="1">
      <c r="B868" s="33"/>
      <c r="C868" s="138" t="s">
        <v>1466</v>
      </c>
      <c r="D868" s="138" t="s">
        <v>312</v>
      </c>
      <c r="E868" s="139" t="s">
        <v>1467</v>
      </c>
      <c r="F868" s="140" t="s">
        <v>1468</v>
      </c>
      <c r="G868" s="141" t="s">
        <v>315</v>
      </c>
      <c r="H868" s="142">
        <v>62</v>
      </c>
      <c r="I868" s="143"/>
      <c r="J868" s="144">
        <f>ROUND(I868*H868,2)</f>
        <v>0</v>
      </c>
      <c r="K868" s="140" t="s">
        <v>316</v>
      </c>
      <c r="L868" s="33"/>
      <c r="M868" s="145" t="s">
        <v>1</v>
      </c>
      <c r="N868" s="146" t="s">
        <v>47</v>
      </c>
      <c r="P868" s="147">
        <f>O868*H868</f>
        <v>0</v>
      </c>
      <c r="Q868" s="147">
        <v>4.5199999999999997E-3</v>
      </c>
      <c r="R868" s="147">
        <f>Q868*H868</f>
        <v>0.28023999999999999</v>
      </c>
      <c r="S868" s="147">
        <v>0</v>
      </c>
      <c r="T868" s="148">
        <f>S868*H868</f>
        <v>0</v>
      </c>
      <c r="AR868" s="149" t="s">
        <v>404</v>
      </c>
      <c r="AT868" s="149" t="s">
        <v>312</v>
      </c>
      <c r="AU868" s="149" t="s">
        <v>90</v>
      </c>
      <c r="AY868" s="17" t="s">
        <v>310</v>
      </c>
      <c r="BE868" s="150">
        <f>IF(N868="základní",J868,0)</f>
        <v>0</v>
      </c>
      <c r="BF868" s="150">
        <f>IF(N868="snížená",J868,0)</f>
        <v>0</v>
      </c>
      <c r="BG868" s="150">
        <f>IF(N868="zákl. přenesená",J868,0)</f>
        <v>0</v>
      </c>
      <c r="BH868" s="150">
        <f>IF(N868="sníž. přenesená",J868,0)</f>
        <v>0</v>
      </c>
      <c r="BI868" s="150">
        <f>IF(N868="nulová",J868,0)</f>
        <v>0</v>
      </c>
      <c r="BJ868" s="17" t="s">
        <v>86</v>
      </c>
      <c r="BK868" s="150">
        <f>ROUND(I868*H868,2)</f>
        <v>0</v>
      </c>
      <c r="BL868" s="17" t="s">
        <v>404</v>
      </c>
      <c r="BM868" s="149" t="s">
        <v>1469</v>
      </c>
    </row>
    <row r="869" spans="2:65" s="1" customFormat="1" ht="68.25">
      <c r="B869" s="33"/>
      <c r="D869" s="152" t="s">
        <v>375</v>
      </c>
      <c r="F869" s="172" t="s">
        <v>1470</v>
      </c>
      <c r="I869" s="173"/>
      <c r="L869" s="33"/>
      <c r="M869" s="174"/>
      <c r="T869" s="57"/>
      <c r="AT869" s="17" t="s">
        <v>375</v>
      </c>
      <c r="AU869" s="17" t="s">
        <v>90</v>
      </c>
    </row>
    <row r="870" spans="2:65" s="14" customFormat="1" ht="11.25">
      <c r="B870" s="166"/>
      <c r="D870" s="152" t="s">
        <v>318</v>
      </c>
      <c r="E870" s="167" t="s">
        <v>1</v>
      </c>
      <c r="F870" s="168" t="s">
        <v>690</v>
      </c>
      <c r="H870" s="167" t="s">
        <v>1</v>
      </c>
      <c r="I870" s="169"/>
      <c r="L870" s="166"/>
      <c r="M870" s="170"/>
      <c r="T870" s="171"/>
      <c r="AT870" s="167" t="s">
        <v>318</v>
      </c>
      <c r="AU870" s="167" t="s">
        <v>90</v>
      </c>
      <c r="AV870" s="14" t="s">
        <v>86</v>
      </c>
      <c r="AW870" s="14" t="s">
        <v>38</v>
      </c>
      <c r="AX870" s="14" t="s">
        <v>82</v>
      </c>
      <c r="AY870" s="167" t="s">
        <v>310</v>
      </c>
    </row>
    <row r="871" spans="2:65" s="12" customFormat="1" ht="11.25">
      <c r="B871" s="151"/>
      <c r="D871" s="152" t="s">
        <v>318</v>
      </c>
      <c r="E871" s="153" t="s">
        <v>1</v>
      </c>
      <c r="F871" s="154" t="s">
        <v>963</v>
      </c>
      <c r="H871" s="155">
        <v>62</v>
      </c>
      <c r="I871" s="156"/>
      <c r="L871" s="151"/>
      <c r="M871" s="157"/>
      <c r="T871" s="158"/>
      <c r="AT871" s="153" t="s">
        <v>318</v>
      </c>
      <c r="AU871" s="153" t="s">
        <v>90</v>
      </c>
      <c r="AV871" s="12" t="s">
        <v>90</v>
      </c>
      <c r="AW871" s="12" t="s">
        <v>38</v>
      </c>
      <c r="AX871" s="12" t="s">
        <v>82</v>
      </c>
      <c r="AY871" s="153" t="s">
        <v>310</v>
      </c>
    </row>
    <row r="872" spans="2:65" s="13" customFormat="1" ht="11.25">
      <c r="B872" s="159"/>
      <c r="D872" s="152" t="s">
        <v>318</v>
      </c>
      <c r="E872" s="160" t="s">
        <v>1</v>
      </c>
      <c r="F872" s="161" t="s">
        <v>320</v>
      </c>
      <c r="H872" s="162">
        <v>62</v>
      </c>
      <c r="I872" s="163"/>
      <c r="L872" s="159"/>
      <c r="M872" s="164"/>
      <c r="T872" s="165"/>
      <c r="AT872" s="160" t="s">
        <v>318</v>
      </c>
      <c r="AU872" s="160" t="s">
        <v>90</v>
      </c>
      <c r="AV872" s="13" t="s">
        <v>108</v>
      </c>
      <c r="AW872" s="13" t="s">
        <v>38</v>
      </c>
      <c r="AX872" s="13" t="s">
        <v>86</v>
      </c>
      <c r="AY872" s="160" t="s">
        <v>310</v>
      </c>
    </row>
    <row r="873" spans="2:65" s="1" customFormat="1" ht="21.75" customHeight="1">
      <c r="B873" s="33"/>
      <c r="C873" s="138" t="s">
        <v>1471</v>
      </c>
      <c r="D873" s="138" t="s">
        <v>312</v>
      </c>
      <c r="E873" s="139" t="s">
        <v>1472</v>
      </c>
      <c r="F873" s="140" t="s">
        <v>1473</v>
      </c>
      <c r="G873" s="141" t="s">
        <v>1474</v>
      </c>
      <c r="H873" s="199"/>
      <c r="I873" s="143"/>
      <c r="J873" s="144">
        <f>ROUND(I873*H873,2)</f>
        <v>0</v>
      </c>
      <c r="K873" s="140" t="s">
        <v>316</v>
      </c>
      <c r="L873" s="33"/>
      <c r="M873" s="145" t="s">
        <v>1</v>
      </c>
      <c r="N873" s="146" t="s">
        <v>47</v>
      </c>
      <c r="P873" s="147">
        <f>O873*H873</f>
        <v>0</v>
      </c>
      <c r="Q873" s="147">
        <v>0</v>
      </c>
      <c r="R873" s="147">
        <f>Q873*H873</f>
        <v>0</v>
      </c>
      <c r="S873" s="147">
        <v>0</v>
      </c>
      <c r="T873" s="148">
        <f>S873*H873</f>
        <v>0</v>
      </c>
      <c r="AR873" s="149" t="s">
        <v>404</v>
      </c>
      <c r="AT873" s="149" t="s">
        <v>312</v>
      </c>
      <c r="AU873" s="149" t="s">
        <v>90</v>
      </c>
      <c r="AY873" s="17" t="s">
        <v>310</v>
      </c>
      <c r="BE873" s="150">
        <f>IF(N873="základní",J873,0)</f>
        <v>0</v>
      </c>
      <c r="BF873" s="150">
        <f>IF(N873="snížená",J873,0)</f>
        <v>0</v>
      </c>
      <c r="BG873" s="150">
        <f>IF(N873="zákl. přenesená",J873,0)</f>
        <v>0</v>
      </c>
      <c r="BH873" s="150">
        <f>IF(N873="sníž. přenesená",J873,0)</f>
        <v>0</v>
      </c>
      <c r="BI873" s="150">
        <f>IF(N873="nulová",J873,0)</f>
        <v>0</v>
      </c>
      <c r="BJ873" s="17" t="s">
        <v>86</v>
      </c>
      <c r="BK873" s="150">
        <f>ROUND(I873*H873,2)</f>
        <v>0</v>
      </c>
      <c r="BL873" s="17" t="s">
        <v>404</v>
      </c>
      <c r="BM873" s="149" t="s">
        <v>1475</v>
      </c>
    </row>
    <row r="874" spans="2:65" s="11" customFormat="1" ht="22.9" customHeight="1">
      <c r="B874" s="126"/>
      <c r="D874" s="127" t="s">
        <v>81</v>
      </c>
      <c r="E874" s="136" t="s">
        <v>1476</v>
      </c>
      <c r="F874" s="136" t="s">
        <v>1477</v>
      </c>
      <c r="I874" s="129"/>
      <c r="J874" s="137">
        <f>BK874</f>
        <v>0</v>
      </c>
      <c r="L874" s="126"/>
      <c r="M874" s="131"/>
      <c r="P874" s="132">
        <f>SUM(P875:P961)</f>
        <v>0</v>
      </c>
      <c r="R874" s="132">
        <f>SUM(R875:R961)</f>
        <v>29.21262218</v>
      </c>
      <c r="T874" s="133">
        <f>SUM(T875:T961)</f>
        <v>0</v>
      </c>
      <c r="AR874" s="127" t="s">
        <v>90</v>
      </c>
      <c r="AT874" s="134" t="s">
        <v>81</v>
      </c>
      <c r="AU874" s="134" t="s">
        <v>86</v>
      </c>
      <c r="AY874" s="127" t="s">
        <v>310</v>
      </c>
      <c r="BK874" s="135">
        <f>SUM(BK875:BK961)</f>
        <v>0</v>
      </c>
    </row>
    <row r="875" spans="2:65" s="1" customFormat="1" ht="16.5" customHeight="1">
      <c r="B875" s="33"/>
      <c r="C875" s="138" t="s">
        <v>1478</v>
      </c>
      <c r="D875" s="138" t="s">
        <v>312</v>
      </c>
      <c r="E875" s="139" t="s">
        <v>1479</v>
      </c>
      <c r="F875" s="140" t="s">
        <v>1480</v>
      </c>
      <c r="G875" s="141" t="s">
        <v>315</v>
      </c>
      <c r="H875" s="142">
        <v>789.28499999999997</v>
      </c>
      <c r="I875" s="143"/>
      <c r="J875" s="144">
        <f>ROUND(I875*H875,2)</f>
        <v>0</v>
      </c>
      <c r="K875" s="140" t="s">
        <v>316</v>
      </c>
      <c r="L875" s="33"/>
      <c r="M875" s="145" t="s">
        <v>1</v>
      </c>
      <c r="N875" s="146" t="s">
        <v>47</v>
      </c>
      <c r="P875" s="147">
        <f>O875*H875</f>
        <v>0</v>
      </c>
      <c r="Q875" s="147">
        <v>0</v>
      </c>
      <c r="R875" s="147">
        <f>Q875*H875</f>
        <v>0</v>
      </c>
      <c r="S875" s="147">
        <v>0</v>
      </c>
      <c r="T875" s="148">
        <f>S875*H875</f>
        <v>0</v>
      </c>
      <c r="AR875" s="149" t="s">
        <v>404</v>
      </c>
      <c r="AT875" s="149" t="s">
        <v>312</v>
      </c>
      <c r="AU875" s="149" t="s">
        <v>90</v>
      </c>
      <c r="AY875" s="17" t="s">
        <v>310</v>
      </c>
      <c r="BE875" s="150">
        <f>IF(N875="základní",J875,0)</f>
        <v>0</v>
      </c>
      <c r="BF875" s="150">
        <f>IF(N875="snížená",J875,0)</f>
        <v>0</v>
      </c>
      <c r="BG875" s="150">
        <f>IF(N875="zákl. přenesená",J875,0)</f>
        <v>0</v>
      </c>
      <c r="BH875" s="150">
        <f>IF(N875="sníž. přenesená",J875,0)</f>
        <v>0</v>
      </c>
      <c r="BI875" s="150">
        <f>IF(N875="nulová",J875,0)</f>
        <v>0</v>
      </c>
      <c r="BJ875" s="17" t="s">
        <v>86</v>
      </c>
      <c r="BK875" s="150">
        <f>ROUND(I875*H875,2)</f>
        <v>0</v>
      </c>
      <c r="BL875" s="17" t="s">
        <v>404</v>
      </c>
      <c r="BM875" s="149" t="s">
        <v>1481</v>
      </c>
    </row>
    <row r="876" spans="2:65" s="14" customFormat="1" ht="11.25">
      <c r="B876" s="166"/>
      <c r="D876" s="152" t="s">
        <v>318</v>
      </c>
      <c r="E876" s="167" t="s">
        <v>1</v>
      </c>
      <c r="F876" s="168" t="s">
        <v>744</v>
      </c>
      <c r="H876" s="167" t="s">
        <v>1</v>
      </c>
      <c r="I876" s="169"/>
      <c r="L876" s="166"/>
      <c r="M876" s="170"/>
      <c r="T876" s="171"/>
      <c r="AT876" s="167" t="s">
        <v>318</v>
      </c>
      <c r="AU876" s="167" t="s">
        <v>90</v>
      </c>
      <c r="AV876" s="14" t="s">
        <v>86</v>
      </c>
      <c r="AW876" s="14" t="s">
        <v>38</v>
      </c>
      <c r="AX876" s="14" t="s">
        <v>82</v>
      </c>
      <c r="AY876" s="167" t="s">
        <v>310</v>
      </c>
    </row>
    <row r="877" spans="2:65" s="12" customFormat="1" ht="11.25">
      <c r="B877" s="151"/>
      <c r="D877" s="152" t="s">
        <v>318</v>
      </c>
      <c r="E877" s="153" t="s">
        <v>1</v>
      </c>
      <c r="F877" s="154" t="s">
        <v>1482</v>
      </c>
      <c r="H877" s="155">
        <v>635.71400000000006</v>
      </c>
      <c r="I877" s="156"/>
      <c r="L877" s="151"/>
      <c r="M877" s="157"/>
      <c r="T877" s="158"/>
      <c r="AT877" s="153" t="s">
        <v>318</v>
      </c>
      <c r="AU877" s="153" t="s">
        <v>90</v>
      </c>
      <c r="AV877" s="12" t="s">
        <v>90</v>
      </c>
      <c r="AW877" s="12" t="s">
        <v>38</v>
      </c>
      <c r="AX877" s="12" t="s">
        <v>82</v>
      </c>
      <c r="AY877" s="153" t="s">
        <v>310</v>
      </c>
    </row>
    <row r="878" spans="2:65" s="12" customFormat="1" ht="11.25">
      <c r="B878" s="151"/>
      <c r="D878" s="152" t="s">
        <v>318</v>
      </c>
      <c r="E878" s="153" t="s">
        <v>1</v>
      </c>
      <c r="F878" s="154" t="s">
        <v>1483</v>
      </c>
      <c r="H878" s="155">
        <v>24.225000000000001</v>
      </c>
      <c r="I878" s="156"/>
      <c r="L878" s="151"/>
      <c r="M878" s="157"/>
      <c r="T878" s="158"/>
      <c r="AT878" s="153" t="s">
        <v>318</v>
      </c>
      <c r="AU878" s="153" t="s">
        <v>90</v>
      </c>
      <c r="AV878" s="12" t="s">
        <v>90</v>
      </c>
      <c r="AW878" s="12" t="s">
        <v>38</v>
      </c>
      <c r="AX878" s="12" t="s">
        <v>82</v>
      </c>
      <c r="AY878" s="153" t="s">
        <v>310</v>
      </c>
    </row>
    <row r="879" spans="2:65" s="12" customFormat="1" ht="11.25">
      <c r="B879" s="151"/>
      <c r="D879" s="152" t="s">
        <v>318</v>
      </c>
      <c r="E879" s="153" t="s">
        <v>1</v>
      </c>
      <c r="F879" s="154" t="s">
        <v>1484</v>
      </c>
      <c r="H879" s="155">
        <v>129.346</v>
      </c>
      <c r="I879" s="156"/>
      <c r="L879" s="151"/>
      <c r="M879" s="157"/>
      <c r="T879" s="158"/>
      <c r="AT879" s="153" t="s">
        <v>318</v>
      </c>
      <c r="AU879" s="153" t="s">
        <v>90</v>
      </c>
      <c r="AV879" s="12" t="s">
        <v>90</v>
      </c>
      <c r="AW879" s="12" t="s">
        <v>38</v>
      </c>
      <c r="AX879" s="12" t="s">
        <v>82</v>
      </c>
      <c r="AY879" s="153" t="s">
        <v>310</v>
      </c>
    </row>
    <row r="880" spans="2:65" s="13" customFormat="1" ht="11.25">
      <c r="B880" s="159"/>
      <c r="D880" s="152" t="s">
        <v>318</v>
      </c>
      <c r="E880" s="160" t="s">
        <v>1</v>
      </c>
      <c r="F880" s="161" t="s">
        <v>320</v>
      </c>
      <c r="H880" s="162">
        <v>789.28499999999997</v>
      </c>
      <c r="I880" s="163"/>
      <c r="L880" s="159"/>
      <c r="M880" s="164"/>
      <c r="T880" s="165"/>
      <c r="AT880" s="160" t="s">
        <v>318</v>
      </c>
      <c r="AU880" s="160" t="s">
        <v>90</v>
      </c>
      <c r="AV880" s="13" t="s">
        <v>108</v>
      </c>
      <c r="AW880" s="13" t="s">
        <v>38</v>
      </c>
      <c r="AX880" s="13" t="s">
        <v>86</v>
      </c>
      <c r="AY880" s="160" t="s">
        <v>310</v>
      </c>
    </row>
    <row r="881" spans="2:65" s="1" customFormat="1" ht="16.5" customHeight="1">
      <c r="B881" s="33"/>
      <c r="C881" s="178" t="s">
        <v>1485</v>
      </c>
      <c r="D881" s="178" t="s">
        <v>515</v>
      </c>
      <c r="E881" s="179" t="s">
        <v>1403</v>
      </c>
      <c r="F881" s="180" t="s">
        <v>1404</v>
      </c>
      <c r="G881" s="181" t="s">
        <v>361</v>
      </c>
      <c r="H881" s="182">
        <v>0.253</v>
      </c>
      <c r="I881" s="183"/>
      <c r="J881" s="184">
        <f>ROUND(I881*H881,2)</f>
        <v>0</v>
      </c>
      <c r="K881" s="180" t="s">
        <v>316</v>
      </c>
      <c r="L881" s="185"/>
      <c r="M881" s="186" t="s">
        <v>1</v>
      </c>
      <c r="N881" s="187" t="s">
        <v>47</v>
      </c>
      <c r="P881" s="147">
        <f>O881*H881</f>
        <v>0</v>
      </c>
      <c r="Q881" s="147">
        <v>1</v>
      </c>
      <c r="R881" s="147">
        <f>Q881*H881</f>
        <v>0.253</v>
      </c>
      <c r="S881" s="147">
        <v>0</v>
      </c>
      <c r="T881" s="148">
        <f>S881*H881</f>
        <v>0</v>
      </c>
      <c r="AR881" s="149" t="s">
        <v>574</v>
      </c>
      <c r="AT881" s="149" t="s">
        <v>515</v>
      </c>
      <c r="AU881" s="149" t="s">
        <v>90</v>
      </c>
      <c r="AY881" s="17" t="s">
        <v>310</v>
      </c>
      <c r="BE881" s="150">
        <f>IF(N881="základní",J881,0)</f>
        <v>0</v>
      </c>
      <c r="BF881" s="150">
        <f>IF(N881="snížená",J881,0)</f>
        <v>0</v>
      </c>
      <c r="BG881" s="150">
        <f>IF(N881="zákl. přenesená",J881,0)</f>
        <v>0</v>
      </c>
      <c r="BH881" s="150">
        <f>IF(N881="sníž. přenesená",J881,0)</f>
        <v>0</v>
      </c>
      <c r="BI881" s="150">
        <f>IF(N881="nulová",J881,0)</f>
        <v>0</v>
      </c>
      <c r="BJ881" s="17" t="s">
        <v>86</v>
      </c>
      <c r="BK881" s="150">
        <f>ROUND(I881*H881,2)</f>
        <v>0</v>
      </c>
      <c r="BL881" s="17" t="s">
        <v>404</v>
      </c>
      <c r="BM881" s="149" t="s">
        <v>1486</v>
      </c>
    </row>
    <row r="882" spans="2:65" s="12" customFormat="1" ht="11.25">
      <c r="B882" s="151"/>
      <c r="D882" s="152" t="s">
        <v>318</v>
      </c>
      <c r="F882" s="154" t="s">
        <v>1487</v>
      </c>
      <c r="H882" s="155">
        <v>0.253</v>
      </c>
      <c r="I882" s="156"/>
      <c r="L882" s="151"/>
      <c r="M882" s="157"/>
      <c r="T882" s="158"/>
      <c r="AT882" s="153" t="s">
        <v>318</v>
      </c>
      <c r="AU882" s="153" t="s">
        <v>90</v>
      </c>
      <c r="AV882" s="12" t="s">
        <v>90</v>
      </c>
      <c r="AW882" s="12" t="s">
        <v>4</v>
      </c>
      <c r="AX882" s="12" t="s">
        <v>86</v>
      </c>
      <c r="AY882" s="153" t="s">
        <v>310</v>
      </c>
    </row>
    <row r="883" spans="2:65" s="1" customFormat="1" ht="24.2" customHeight="1">
      <c r="B883" s="33"/>
      <c r="C883" s="138" t="s">
        <v>1488</v>
      </c>
      <c r="D883" s="138" t="s">
        <v>312</v>
      </c>
      <c r="E883" s="139" t="s">
        <v>1489</v>
      </c>
      <c r="F883" s="140" t="s">
        <v>1490</v>
      </c>
      <c r="G883" s="141" t="s">
        <v>315</v>
      </c>
      <c r="H883" s="142">
        <v>683.39200000000005</v>
      </c>
      <c r="I883" s="143"/>
      <c r="J883" s="144">
        <f>ROUND(I883*H883,2)</f>
        <v>0</v>
      </c>
      <c r="K883" s="140" t="s">
        <v>316</v>
      </c>
      <c r="L883" s="33"/>
      <c r="M883" s="145" t="s">
        <v>1</v>
      </c>
      <c r="N883" s="146" t="s">
        <v>47</v>
      </c>
      <c r="P883" s="147">
        <f>O883*H883</f>
        <v>0</v>
      </c>
      <c r="Q883" s="147">
        <v>7.1000000000000002E-4</v>
      </c>
      <c r="R883" s="147">
        <f>Q883*H883</f>
        <v>0.48520832000000003</v>
      </c>
      <c r="S883" s="147">
        <v>0</v>
      </c>
      <c r="T883" s="148">
        <f>S883*H883</f>
        <v>0</v>
      </c>
      <c r="AR883" s="149" t="s">
        <v>404</v>
      </c>
      <c r="AT883" s="149" t="s">
        <v>312</v>
      </c>
      <c r="AU883" s="149" t="s">
        <v>90</v>
      </c>
      <c r="AY883" s="17" t="s">
        <v>310</v>
      </c>
      <c r="BE883" s="150">
        <f>IF(N883="základní",J883,0)</f>
        <v>0</v>
      </c>
      <c r="BF883" s="150">
        <f>IF(N883="snížená",J883,0)</f>
        <v>0</v>
      </c>
      <c r="BG883" s="150">
        <f>IF(N883="zákl. přenesená",J883,0)</f>
        <v>0</v>
      </c>
      <c r="BH883" s="150">
        <f>IF(N883="sníž. přenesená",J883,0)</f>
        <v>0</v>
      </c>
      <c r="BI883" s="150">
        <f>IF(N883="nulová",J883,0)</f>
        <v>0</v>
      </c>
      <c r="BJ883" s="17" t="s">
        <v>86</v>
      </c>
      <c r="BK883" s="150">
        <f>ROUND(I883*H883,2)</f>
        <v>0</v>
      </c>
      <c r="BL883" s="17" t="s">
        <v>404</v>
      </c>
      <c r="BM883" s="149" t="s">
        <v>1491</v>
      </c>
    </row>
    <row r="884" spans="2:65" s="14" customFormat="1" ht="11.25">
      <c r="B884" s="166"/>
      <c r="D884" s="152" t="s">
        <v>318</v>
      </c>
      <c r="E884" s="167" t="s">
        <v>1</v>
      </c>
      <c r="F884" s="168" t="s">
        <v>744</v>
      </c>
      <c r="H884" s="167" t="s">
        <v>1</v>
      </c>
      <c r="I884" s="169"/>
      <c r="L884" s="166"/>
      <c r="M884" s="170"/>
      <c r="T884" s="171"/>
      <c r="AT884" s="167" t="s">
        <v>318</v>
      </c>
      <c r="AU884" s="167" t="s">
        <v>90</v>
      </c>
      <c r="AV884" s="14" t="s">
        <v>86</v>
      </c>
      <c r="AW884" s="14" t="s">
        <v>38</v>
      </c>
      <c r="AX884" s="14" t="s">
        <v>82</v>
      </c>
      <c r="AY884" s="167" t="s">
        <v>310</v>
      </c>
    </row>
    <row r="885" spans="2:65" s="12" customFormat="1" ht="11.25">
      <c r="B885" s="151"/>
      <c r="D885" s="152" t="s">
        <v>318</v>
      </c>
      <c r="E885" s="153" t="s">
        <v>1</v>
      </c>
      <c r="F885" s="154" t="s">
        <v>1492</v>
      </c>
      <c r="H885" s="155">
        <v>683.39200000000005</v>
      </c>
      <c r="I885" s="156"/>
      <c r="L885" s="151"/>
      <c r="M885" s="157"/>
      <c r="T885" s="158"/>
      <c r="AT885" s="153" t="s">
        <v>318</v>
      </c>
      <c r="AU885" s="153" t="s">
        <v>90</v>
      </c>
      <c r="AV885" s="12" t="s">
        <v>90</v>
      </c>
      <c r="AW885" s="12" t="s">
        <v>38</v>
      </c>
      <c r="AX885" s="12" t="s">
        <v>82</v>
      </c>
      <c r="AY885" s="153" t="s">
        <v>310</v>
      </c>
    </row>
    <row r="886" spans="2:65" s="13" customFormat="1" ht="11.25">
      <c r="B886" s="159"/>
      <c r="D886" s="152" t="s">
        <v>318</v>
      </c>
      <c r="E886" s="160" t="s">
        <v>1</v>
      </c>
      <c r="F886" s="161" t="s">
        <v>320</v>
      </c>
      <c r="H886" s="162">
        <v>683.39200000000005</v>
      </c>
      <c r="I886" s="163"/>
      <c r="L886" s="159"/>
      <c r="M886" s="164"/>
      <c r="T886" s="165"/>
      <c r="AT886" s="160" t="s">
        <v>318</v>
      </c>
      <c r="AU886" s="160" t="s">
        <v>90</v>
      </c>
      <c r="AV886" s="13" t="s">
        <v>108</v>
      </c>
      <c r="AW886" s="13" t="s">
        <v>38</v>
      </c>
      <c r="AX886" s="13" t="s">
        <v>86</v>
      </c>
      <c r="AY886" s="160" t="s">
        <v>310</v>
      </c>
    </row>
    <row r="887" spans="2:65" s="1" customFormat="1" ht="16.5" customHeight="1">
      <c r="B887" s="33"/>
      <c r="C887" s="138" t="s">
        <v>1493</v>
      </c>
      <c r="D887" s="138" t="s">
        <v>312</v>
      </c>
      <c r="E887" s="139" t="s">
        <v>1494</v>
      </c>
      <c r="F887" s="140" t="s">
        <v>1495</v>
      </c>
      <c r="G887" s="141" t="s">
        <v>315</v>
      </c>
      <c r="H887" s="142">
        <v>789.28499999999997</v>
      </c>
      <c r="I887" s="143"/>
      <c r="J887" s="144">
        <f>ROUND(I887*H887,2)</f>
        <v>0</v>
      </c>
      <c r="K887" s="140" t="s">
        <v>316</v>
      </c>
      <c r="L887" s="33"/>
      <c r="M887" s="145" t="s">
        <v>1</v>
      </c>
      <c r="N887" s="146" t="s">
        <v>47</v>
      </c>
      <c r="P887" s="147">
        <f>O887*H887</f>
        <v>0</v>
      </c>
      <c r="Q887" s="147">
        <v>8.8000000000000003E-4</v>
      </c>
      <c r="R887" s="147">
        <f>Q887*H887</f>
        <v>0.69457080000000004</v>
      </c>
      <c r="S887" s="147">
        <v>0</v>
      </c>
      <c r="T887" s="148">
        <f>S887*H887</f>
        <v>0</v>
      </c>
      <c r="AR887" s="149" t="s">
        <v>404</v>
      </c>
      <c r="AT887" s="149" t="s">
        <v>312</v>
      </c>
      <c r="AU887" s="149" t="s">
        <v>90</v>
      </c>
      <c r="AY887" s="17" t="s">
        <v>310</v>
      </c>
      <c r="BE887" s="150">
        <f>IF(N887="základní",J887,0)</f>
        <v>0</v>
      </c>
      <c r="BF887" s="150">
        <f>IF(N887="snížená",J887,0)</f>
        <v>0</v>
      </c>
      <c r="BG887" s="150">
        <f>IF(N887="zákl. přenesená",J887,0)</f>
        <v>0</v>
      </c>
      <c r="BH887" s="150">
        <f>IF(N887="sníž. přenesená",J887,0)</f>
        <v>0</v>
      </c>
      <c r="BI887" s="150">
        <f>IF(N887="nulová",J887,0)</f>
        <v>0</v>
      </c>
      <c r="BJ887" s="17" t="s">
        <v>86</v>
      </c>
      <c r="BK887" s="150">
        <f>ROUND(I887*H887,2)</f>
        <v>0</v>
      </c>
      <c r="BL887" s="17" t="s">
        <v>404</v>
      </c>
      <c r="BM887" s="149" t="s">
        <v>1496</v>
      </c>
    </row>
    <row r="888" spans="2:65" s="14" customFormat="1" ht="11.25">
      <c r="B888" s="166"/>
      <c r="D888" s="152" t="s">
        <v>318</v>
      </c>
      <c r="E888" s="167" t="s">
        <v>1</v>
      </c>
      <c r="F888" s="168" t="s">
        <v>744</v>
      </c>
      <c r="H888" s="167" t="s">
        <v>1</v>
      </c>
      <c r="I888" s="169"/>
      <c r="L888" s="166"/>
      <c r="M888" s="170"/>
      <c r="T888" s="171"/>
      <c r="AT888" s="167" t="s">
        <v>318</v>
      </c>
      <c r="AU888" s="167" t="s">
        <v>90</v>
      </c>
      <c r="AV888" s="14" t="s">
        <v>86</v>
      </c>
      <c r="AW888" s="14" t="s">
        <v>38</v>
      </c>
      <c r="AX888" s="14" t="s">
        <v>82</v>
      </c>
      <c r="AY888" s="167" t="s">
        <v>310</v>
      </c>
    </row>
    <row r="889" spans="2:65" s="12" customFormat="1" ht="11.25">
      <c r="B889" s="151"/>
      <c r="D889" s="152" t="s">
        <v>318</v>
      </c>
      <c r="E889" s="153" t="s">
        <v>1</v>
      </c>
      <c r="F889" s="154" t="s">
        <v>1482</v>
      </c>
      <c r="H889" s="155">
        <v>635.71400000000006</v>
      </c>
      <c r="I889" s="156"/>
      <c r="L889" s="151"/>
      <c r="M889" s="157"/>
      <c r="T889" s="158"/>
      <c r="AT889" s="153" t="s">
        <v>318</v>
      </c>
      <c r="AU889" s="153" t="s">
        <v>90</v>
      </c>
      <c r="AV889" s="12" t="s">
        <v>90</v>
      </c>
      <c r="AW889" s="12" t="s">
        <v>38</v>
      </c>
      <c r="AX889" s="12" t="s">
        <v>82</v>
      </c>
      <c r="AY889" s="153" t="s">
        <v>310</v>
      </c>
    </row>
    <row r="890" spans="2:65" s="12" customFormat="1" ht="11.25">
      <c r="B890" s="151"/>
      <c r="D890" s="152" t="s">
        <v>318</v>
      </c>
      <c r="E890" s="153" t="s">
        <v>1</v>
      </c>
      <c r="F890" s="154" t="s">
        <v>1483</v>
      </c>
      <c r="H890" s="155">
        <v>24.225000000000001</v>
      </c>
      <c r="I890" s="156"/>
      <c r="L890" s="151"/>
      <c r="M890" s="157"/>
      <c r="T890" s="158"/>
      <c r="AT890" s="153" t="s">
        <v>318</v>
      </c>
      <c r="AU890" s="153" t="s">
        <v>90</v>
      </c>
      <c r="AV890" s="12" t="s">
        <v>90</v>
      </c>
      <c r="AW890" s="12" t="s">
        <v>38</v>
      </c>
      <c r="AX890" s="12" t="s">
        <v>82</v>
      </c>
      <c r="AY890" s="153" t="s">
        <v>310</v>
      </c>
    </row>
    <row r="891" spans="2:65" s="12" customFormat="1" ht="11.25">
      <c r="B891" s="151"/>
      <c r="D891" s="152" t="s">
        <v>318</v>
      </c>
      <c r="E891" s="153" t="s">
        <v>1</v>
      </c>
      <c r="F891" s="154" t="s">
        <v>1484</v>
      </c>
      <c r="H891" s="155">
        <v>129.346</v>
      </c>
      <c r="I891" s="156"/>
      <c r="L891" s="151"/>
      <c r="M891" s="157"/>
      <c r="T891" s="158"/>
      <c r="AT891" s="153" t="s">
        <v>318</v>
      </c>
      <c r="AU891" s="153" t="s">
        <v>90</v>
      </c>
      <c r="AV891" s="12" t="s">
        <v>90</v>
      </c>
      <c r="AW891" s="12" t="s">
        <v>38</v>
      </c>
      <c r="AX891" s="12" t="s">
        <v>82</v>
      </c>
      <c r="AY891" s="153" t="s">
        <v>310</v>
      </c>
    </row>
    <row r="892" spans="2:65" s="13" customFormat="1" ht="11.25">
      <c r="B892" s="159"/>
      <c r="D892" s="152" t="s">
        <v>318</v>
      </c>
      <c r="E892" s="160" t="s">
        <v>1</v>
      </c>
      <c r="F892" s="161" t="s">
        <v>320</v>
      </c>
      <c r="H892" s="162">
        <v>789.28499999999997</v>
      </c>
      <c r="I892" s="163"/>
      <c r="L892" s="159"/>
      <c r="M892" s="164"/>
      <c r="T892" s="165"/>
      <c r="AT892" s="160" t="s">
        <v>318</v>
      </c>
      <c r="AU892" s="160" t="s">
        <v>90</v>
      </c>
      <c r="AV892" s="13" t="s">
        <v>108</v>
      </c>
      <c r="AW892" s="13" t="s">
        <v>38</v>
      </c>
      <c r="AX892" s="13" t="s">
        <v>86</v>
      </c>
      <c r="AY892" s="160" t="s">
        <v>310</v>
      </c>
    </row>
    <row r="893" spans="2:65" s="1" customFormat="1" ht="24.2" customHeight="1">
      <c r="B893" s="33"/>
      <c r="C893" s="178" t="s">
        <v>1497</v>
      </c>
      <c r="D893" s="178" t="s">
        <v>515</v>
      </c>
      <c r="E893" s="179" t="s">
        <v>1498</v>
      </c>
      <c r="F893" s="180" t="s">
        <v>1499</v>
      </c>
      <c r="G893" s="181" t="s">
        <v>315</v>
      </c>
      <c r="H893" s="182">
        <v>919.91200000000003</v>
      </c>
      <c r="I893" s="183"/>
      <c r="J893" s="184">
        <f>ROUND(I893*H893,2)</f>
        <v>0</v>
      </c>
      <c r="K893" s="180" t="s">
        <v>430</v>
      </c>
      <c r="L893" s="185"/>
      <c r="M893" s="186" t="s">
        <v>1</v>
      </c>
      <c r="N893" s="187" t="s">
        <v>47</v>
      </c>
      <c r="P893" s="147">
        <f>O893*H893</f>
        <v>0</v>
      </c>
      <c r="Q893" s="147">
        <v>4.7000000000000002E-3</v>
      </c>
      <c r="R893" s="147">
        <f>Q893*H893</f>
        <v>4.3235863999999999</v>
      </c>
      <c r="S893" s="147">
        <v>0</v>
      </c>
      <c r="T893" s="148">
        <f>S893*H893</f>
        <v>0</v>
      </c>
      <c r="AR893" s="149" t="s">
        <v>574</v>
      </c>
      <c r="AT893" s="149" t="s">
        <v>515</v>
      </c>
      <c r="AU893" s="149" t="s">
        <v>90</v>
      </c>
      <c r="AY893" s="17" t="s">
        <v>310</v>
      </c>
      <c r="BE893" s="150">
        <f>IF(N893="základní",J893,0)</f>
        <v>0</v>
      </c>
      <c r="BF893" s="150">
        <f>IF(N893="snížená",J893,0)</f>
        <v>0</v>
      </c>
      <c r="BG893" s="150">
        <f>IF(N893="zákl. přenesená",J893,0)</f>
        <v>0</v>
      </c>
      <c r="BH893" s="150">
        <f>IF(N893="sníž. přenesená",J893,0)</f>
        <v>0</v>
      </c>
      <c r="BI893" s="150">
        <f>IF(N893="nulová",J893,0)</f>
        <v>0</v>
      </c>
      <c r="BJ893" s="17" t="s">
        <v>86</v>
      </c>
      <c r="BK893" s="150">
        <f>ROUND(I893*H893,2)</f>
        <v>0</v>
      </c>
      <c r="BL893" s="17" t="s">
        <v>404</v>
      </c>
      <c r="BM893" s="149" t="s">
        <v>1500</v>
      </c>
    </row>
    <row r="894" spans="2:65" s="12" customFormat="1" ht="11.25">
      <c r="B894" s="151"/>
      <c r="D894" s="152" t="s">
        <v>318</v>
      </c>
      <c r="F894" s="154" t="s">
        <v>1501</v>
      </c>
      <c r="H894" s="155">
        <v>919.91200000000003</v>
      </c>
      <c r="I894" s="156"/>
      <c r="L894" s="151"/>
      <c r="M894" s="157"/>
      <c r="T894" s="158"/>
      <c r="AT894" s="153" t="s">
        <v>318</v>
      </c>
      <c r="AU894" s="153" t="s">
        <v>90</v>
      </c>
      <c r="AV894" s="12" t="s">
        <v>90</v>
      </c>
      <c r="AW894" s="12" t="s">
        <v>4</v>
      </c>
      <c r="AX894" s="12" t="s">
        <v>86</v>
      </c>
      <c r="AY894" s="153" t="s">
        <v>310</v>
      </c>
    </row>
    <row r="895" spans="2:65" s="1" customFormat="1" ht="16.5" customHeight="1">
      <c r="B895" s="33"/>
      <c r="C895" s="138" t="s">
        <v>1502</v>
      </c>
      <c r="D895" s="138" t="s">
        <v>312</v>
      </c>
      <c r="E895" s="139" t="s">
        <v>1503</v>
      </c>
      <c r="F895" s="140" t="s">
        <v>1504</v>
      </c>
      <c r="G895" s="141" t="s">
        <v>315</v>
      </c>
      <c r="H895" s="142">
        <v>699.28499999999997</v>
      </c>
      <c r="I895" s="143"/>
      <c r="J895" s="144">
        <f>ROUND(I895*H895,2)</f>
        <v>0</v>
      </c>
      <c r="K895" s="140" t="s">
        <v>316</v>
      </c>
      <c r="L895" s="33"/>
      <c r="M895" s="145" t="s">
        <v>1</v>
      </c>
      <c r="N895" s="146" t="s">
        <v>47</v>
      </c>
      <c r="P895" s="147">
        <f>O895*H895</f>
        <v>0</v>
      </c>
      <c r="Q895" s="147">
        <v>0</v>
      </c>
      <c r="R895" s="147">
        <f>Q895*H895</f>
        <v>0</v>
      </c>
      <c r="S895" s="147">
        <v>0</v>
      </c>
      <c r="T895" s="148">
        <f>S895*H895</f>
        <v>0</v>
      </c>
      <c r="AR895" s="149" t="s">
        <v>404</v>
      </c>
      <c r="AT895" s="149" t="s">
        <v>312</v>
      </c>
      <c r="AU895" s="149" t="s">
        <v>90</v>
      </c>
      <c r="AY895" s="17" t="s">
        <v>310</v>
      </c>
      <c r="BE895" s="150">
        <f>IF(N895="základní",J895,0)</f>
        <v>0</v>
      </c>
      <c r="BF895" s="150">
        <f>IF(N895="snížená",J895,0)</f>
        <v>0</v>
      </c>
      <c r="BG895" s="150">
        <f>IF(N895="zákl. přenesená",J895,0)</f>
        <v>0</v>
      </c>
      <c r="BH895" s="150">
        <f>IF(N895="sníž. přenesená",J895,0)</f>
        <v>0</v>
      </c>
      <c r="BI895" s="150">
        <f>IF(N895="nulová",J895,0)</f>
        <v>0</v>
      </c>
      <c r="BJ895" s="17" t="s">
        <v>86</v>
      </c>
      <c r="BK895" s="150">
        <f>ROUND(I895*H895,2)</f>
        <v>0</v>
      </c>
      <c r="BL895" s="17" t="s">
        <v>404</v>
      </c>
      <c r="BM895" s="149" t="s">
        <v>1505</v>
      </c>
    </row>
    <row r="896" spans="2:65" s="14" customFormat="1" ht="11.25">
      <c r="B896" s="166"/>
      <c r="D896" s="152" t="s">
        <v>318</v>
      </c>
      <c r="E896" s="167" t="s">
        <v>1</v>
      </c>
      <c r="F896" s="168" t="s">
        <v>744</v>
      </c>
      <c r="H896" s="167" t="s">
        <v>1</v>
      </c>
      <c r="I896" s="169"/>
      <c r="L896" s="166"/>
      <c r="M896" s="170"/>
      <c r="T896" s="171"/>
      <c r="AT896" s="167" t="s">
        <v>318</v>
      </c>
      <c r="AU896" s="167" t="s">
        <v>90</v>
      </c>
      <c r="AV896" s="14" t="s">
        <v>86</v>
      </c>
      <c r="AW896" s="14" t="s">
        <v>38</v>
      </c>
      <c r="AX896" s="14" t="s">
        <v>82</v>
      </c>
      <c r="AY896" s="167" t="s">
        <v>310</v>
      </c>
    </row>
    <row r="897" spans="2:65" s="12" customFormat="1" ht="11.25">
      <c r="B897" s="151"/>
      <c r="D897" s="152" t="s">
        <v>318</v>
      </c>
      <c r="E897" s="153" t="s">
        <v>1</v>
      </c>
      <c r="F897" s="154" t="s">
        <v>1506</v>
      </c>
      <c r="H897" s="155">
        <v>699.28499999999997</v>
      </c>
      <c r="I897" s="156"/>
      <c r="L897" s="151"/>
      <c r="M897" s="157"/>
      <c r="T897" s="158"/>
      <c r="AT897" s="153" t="s">
        <v>318</v>
      </c>
      <c r="AU897" s="153" t="s">
        <v>90</v>
      </c>
      <c r="AV897" s="12" t="s">
        <v>90</v>
      </c>
      <c r="AW897" s="12" t="s">
        <v>38</v>
      </c>
      <c r="AX897" s="12" t="s">
        <v>82</v>
      </c>
      <c r="AY897" s="153" t="s">
        <v>310</v>
      </c>
    </row>
    <row r="898" spans="2:65" s="13" customFormat="1" ht="11.25">
      <c r="B898" s="159"/>
      <c r="D898" s="152" t="s">
        <v>318</v>
      </c>
      <c r="E898" s="160" t="s">
        <v>1</v>
      </c>
      <c r="F898" s="161" t="s">
        <v>320</v>
      </c>
      <c r="H898" s="162">
        <v>699.28499999999997</v>
      </c>
      <c r="I898" s="163"/>
      <c r="L898" s="159"/>
      <c r="M898" s="164"/>
      <c r="T898" s="165"/>
      <c r="AT898" s="160" t="s">
        <v>318</v>
      </c>
      <c r="AU898" s="160" t="s">
        <v>90</v>
      </c>
      <c r="AV898" s="13" t="s">
        <v>108</v>
      </c>
      <c r="AW898" s="13" t="s">
        <v>38</v>
      </c>
      <c r="AX898" s="13" t="s">
        <v>86</v>
      </c>
      <c r="AY898" s="160" t="s">
        <v>310</v>
      </c>
    </row>
    <row r="899" spans="2:65" s="1" customFormat="1" ht="16.5" customHeight="1">
      <c r="B899" s="33"/>
      <c r="C899" s="178" t="s">
        <v>1507</v>
      </c>
      <c r="D899" s="178" t="s">
        <v>515</v>
      </c>
      <c r="E899" s="179" t="s">
        <v>1508</v>
      </c>
      <c r="F899" s="180" t="s">
        <v>1509</v>
      </c>
      <c r="G899" s="181" t="s">
        <v>315</v>
      </c>
      <c r="H899" s="182">
        <v>807.67399999999998</v>
      </c>
      <c r="I899" s="183"/>
      <c r="J899" s="184">
        <f>ROUND(I899*H899,2)</f>
        <v>0</v>
      </c>
      <c r="K899" s="180" t="s">
        <v>316</v>
      </c>
      <c r="L899" s="185"/>
      <c r="M899" s="186" t="s">
        <v>1</v>
      </c>
      <c r="N899" s="187" t="s">
        <v>47</v>
      </c>
      <c r="P899" s="147">
        <f>O899*H899</f>
        <v>0</v>
      </c>
      <c r="Q899" s="147">
        <v>5.0000000000000001E-4</v>
      </c>
      <c r="R899" s="147">
        <f>Q899*H899</f>
        <v>0.403837</v>
      </c>
      <c r="S899" s="147">
        <v>0</v>
      </c>
      <c r="T899" s="148">
        <f>S899*H899</f>
        <v>0</v>
      </c>
      <c r="AR899" s="149" t="s">
        <v>574</v>
      </c>
      <c r="AT899" s="149" t="s">
        <v>515</v>
      </c>
      <c r="AU899" s="149" t="s">
        <v>90</v>
      </c>
      <c r="AY899" s="17" t="s">
        <v>310</v>
      </c>
      <c r="BE899" s="150">
        <f>IF(N899="základní",J899,0)</f>
        <v>0</v>
      </c>
      <c r="BF899" s="150">
        <f>IF(N899="snížená",J899,0)</f>
        <v>0</v>
      </c>
      <c r="BG899" s="150">
        <f>IF(N899="zákl. přenesená",J899,0)</f>
        <v>0</v>
      </c>
      <c r="BH899" s="150">
        <f>IF(N899="sníž. přenesená",J899,0)</f>
        <v>0</v>
      </c>
      <c r="BI899" s="150">
        <f>IF(N899="nulová",J899,0)</f>
        <v>0</v>
      </c>
      <c r="BJ899" s="17" t="s">
        <v>86</v>
      </c>
      <c r="BK899" s="150">
        <f>ROUND(I899*H899,2)</f>
        <v>0</v>
      </c>
      <c r="BL899" s="17" t="s">
        <v>404</v>
      </c>
      <c r="BM899" s="149" t="s">
        <v>1510</v>
      </c>
    </row>
    <row r="900" spans="2:65" s="12" customFormat="1" ht="11.25">
      <c r="B900" s="151"/>
      <c r="D900" s="152" t="s">
        <v>318</v>
      </c>
      <c r="F900" s="154" t="s">
        <v>1511</v>
      </c>
      <c r="H900" s="155">
        <v>807.67399999999998</v>
      </c>
      <c r="I900" s="156"/>
      <c r="L900" s="151"/>
      <c r="M900" s="157"/>
      <c r="T900" s="158"/>
      <c r="AT900" s="153" t="s">
        <v>318</v>
      </c>
      <c r="AU900" s="153" t="s">
        <v>90</v>
      </c>
      <c r="AV900" s="12" t="s">
        <v>90</v>
      </c>
      <c r="AW900" s="12" t="s">
        <v>4</v>
      </c>
      <c r="AX900" s="12" t="s">
        <v>86</v>
      </c>
      <c r="AY900" s="153" t="s">
        <v>310</v>
      </c>
    </row>
    <row r="901" spans="2:65" s="1" customFormat="1" ht="16.5" customHeight="1">
      <c r="B901" s="33"/>
      <c r="C901" s="138" t="s">
        <v>1512</v>
      </c>
      <c r="D901" s="138" t="s">
        <v>312</v>
      </c>
      <c r="E901" s="139" t="s">
        <v>1513</v>
      </c>
      <c r="F901" s="140" t="s">
        <v>1514</v>
      </c>
      <c r="G901" s="141" t="s">
        <v>315</v>
      </c>
      <c r="H901" s="142">
        <v>699.28499999999997</v>
      </c>
      <c r="I901" s="143"/>
      <c r="J901" s="144">
        <f>ROUND(I901*H901,2)</f>
        <v>0</v>
      </c>
      <c r="K901" s="140" t="s">
        <v>316</v>
      </c>
      <c r="L901" s="33"/>
      <c r="M901" s="145" t="s">
        <v>1</v>
      </c>
      <c r="N901" s="146" t="s">
        <v>47</v>
      </c>
      <c r="P901" s="147">
        <f>O901*H901</f>
        <v>0</v>
      </c>
      <c r="Q901" s="147">
        <v>0</v>
      </c>
      <c r="R901" s="147">
        <f>Q901*H901</f>
        <v>0</v>
      </c>
      <c r="S901" s="147">
        <v>0</v>
      </c>
      <c r="T901" s="148">
        <f>S901*H901</f>
        <v>0</v>
      </c>
      <c r="AR901" s="149" t="s">
        <v>404</v>
      </c>
      <c r="AT901" s="149" t="s">
        <v>312</v>
      </c>
      <c r="AU901" s="149" t="s">
        <v>90</v>
      </c>
      <c r="AY901" s="17" t="s">
        <v>310</v>
      </c>
      <c r="BE901" s="150">
        <f>IF(N901="základní",J901,0)</f>
        <v>0</v>
      </c>
      <c r="BF901" s="150">
        <f>IF(N901="snížená",J901,0)</f>
        <v>0</v>
      </c>
      <c r="BG901" s="150">
        <f>IF(N901="zákl. přenesená",J901,0)</f>
        <v>0</v>
      </c>
      <c r="BH901" s="150">
        <f>IF(N901="sníž. přenesená",J901,0)</f>
        <v>0</v>
      </c>
      <c r="BI901" s="150">
        <f>IF(N901="nulová",J901,0)</f>
        <v>0</v>
      </c>
      <c r="BJ901" s="17" t="s">
        <v>86</v>
      </c>
      <c r="BK901" s="150">
        <f>ROUND(I901*H901,2)</f>
        <v>0</v>
      </c>
      <c r="BL901" s="17" t="s">
        <v>404</v>
      </c>
      <c r="BM901" s="149" t="s">
        <v>1515</v>
      </c>
    </row>
    <row r="902" spans="2:65" s="14" customFormat="1" ht="11.25">
      <c r="B902" s="166"/>
      <c r="D902" s="152" t="s">
        <v>318</v>
      </c>
      <c r="E902" s="167" t="s">
        <v>1</v>
      </c>
      <c r="F902" s="168" t="s">
        <v>744</v>
      </c>
      <c r="H902" s="167" t="s">
        <v>1</v>
      </c>
      <c r="I902" s="169"/>
      <c r="L902" s="166"/>
      <c r="M902" s="170"/>
      <c r="T902" s="171"/>
      <c r="AT902" s="167" t="s">
        <v>318</v>
      </c>
      <c r="AU902" s="167" t="s">
        <v>90</v>
      </c>
      <c r="AV902" s="14" t="s">
        <v>86</v>
      </c>
      <c r="AW902" s="14" t="s">
        <v>38</v>
      </c>
      <c r="AX902" s="14" t="s">
        <v>82</v>
      </c>
      <c r="AY902" s="167" t="s">
        <v>310</v>
      </c>
    </row>
    <row r="903" spans="2:65" s="12" customFormat="1" ht="11.25">
      <c r="B903" s="151"/>
      <c r="D903" s="152" t="s">
        <v>318</v>
      </c>
      <c r="E903" s="153" t="s">
        <v>1</v>
      </c>
      <c r="F903" s="154" t="s">
        <v>1506</v>
      </c>
      <c r="H903" s="155">
        <v>699.28499999999997</v>
      </c>
      <c r="I903" s="156"/>
      <c r="L903" s="151"/>
      <c r="M903" s="157"/>
      <c r="T903" s="158"/>
      <c r="AT903" s="153" t="s">
        <v>318</v>
      </c>
      <c r="AU903" s="153" t="s">
        <v>90</v>
      </c>
      <c r="AV903" s="12" t="s">
        <v>90</v>
      </c>
      <c r="AW903" s="12" t="s">
        <v>38</v>
      </c>
      <c r="AX903" s="12" t="s">
        <v>82</v>
      </c>
      <c r="AY903" s="153" t="s">
        <v>310</v>
      </c>
    </row>
    <row r="904" spans="2:65" s="13" customFormat="1" ht="11.25">
      <c r="B904" s="159"/>
      <c r="D904" s="152" t="s">
        <v>318</v>
      </c>
      <c r="E904" s="160" t="s">
        <v>1</v>
      </c>
      <c r="F904" s="161" t="s">
        <v>320</v>
      </c>
      <c r="H904" s="162">
        <v>699.28499999999997</v>
      </c>
      <c r="I904" s="163"/>
      <c r="L904" s="159"/>
      <c r="M904" s="164"/>
      <c r="T904" s="165"/>
      <c r="AT904" s="160" t="s">
        <v>318</v>
      </c>
      <c r="AU904" s="160" t="s">
        <v>90</v>
      </c>
      <c r="AV904" s="13" t="s">
        <v>108</v>
      </c>
      <c r="AW904" s="13" t="s">
        <v>38</v>
      </c>
      <c r="AX904" s="13" t="s">
        <v>86</v>
      </c>
      <c r="AY904" s="160" t="s">
        <v>310</v>
      </c>
    </row>
    <row r="905" spans="2:65" s="1" customFormat="1" ht="16.5" customHeight="1">
      <c r="B905" s="33"/>
      <c r="C905" s="178" t="s">
        <v>1516</v>
      </c>
      <c r="D905" s="178" t="s">
        <v>515</v>
      </c>
      <c r="E905" s="179" t="s">
        <v>1517</v>
      </c>
      <c r="F905" s="180" t="s">
        <v>1518</v>
      </c>
      <c r="G905" s="181" t="s">
        <v>315</v>
      </c>
      <c r="H905" s="182">
        <v>807.67399999999998</v>
      </c>
      <c r="I905" s="183"/>
      <c r="J905" s="184">
        <f>ROUND(I905*H905,2)</f>
        <v>0</v>
      </c>
      <c r="K905" s="180" t="s">
        <v>316</v>
      </c>
      <c r="L905" s="185"/>
      <c r="M905" s="186" t="s">
        <v>1</v>
      </c>
      <c r="N905" s="187" t="s">
        <v>47</v>
      </c>
      <c r="P905" s="147">
        <f>O905*H905</f>
        <v>0</v>
      </c>
      <c r="Q905" s="147">
        <v>2.0000000000000001E-4</v>
      </c>
      <c r="R905" s="147">
        <f>Q905*H905</f>
        <v>0.16153480000000001</v>
      </c>
      <c r="S905" s="147">
        <v>0</v>
      </c>
      <c r="T905" s="148">
        <f>S905*H905</f>
        <v>0</v>
      </c>
      <c r="AR905" s="149" t="s">
        <v>574</v>
      </c>
      <c r="AT905" s="149" t="s">
        <v>515</v>
      </c>
      <c r="AU905" s="149" t="s">
        <v>90</v>
      </c>
      <c r="AY905" s="17" t="s">
        <v>310</v>
      </c>
      <c r="BE905" s="150">
        <f>IF(N905="základní",J905,0)</f>
        <v>0</v>
      </c>
      <c r="BF905" s="150">
        <f>IF(N905="snížená",J905,0)</f>
        <v>0</v>
      </c>
      <c r="BG905" s="150">
        <f>IF(N905="zákl. přenesená",J905,0)</f>
        <v>0</v>
      </c>
      <c r="BH905" s="150">
        <f>IF(N905="sníž. přenesená",J905,0)</f>
        <v>0</v>
      </c>
      <c r="BI905" s="150">
        <f>IF(N905="nulová",J905,0)</f>
        <v>0</v>
      </c>
      <c r="BJ905" s="17" t="s">
        <v>86</v>
      </c>
      <c r="BK905" s="150">
        <f>ROUND(I905*H905,2)</f>
        <v>0</v>
      </c>
      <c r="BL905" s="17" t="s">
        <v>404</v>
      </c>
      <c r="BM905" s="149" t="s">
        <v>1519</v>
      </c>
    </row>
    <row r="906" spans="2:65" s="12" customFormat="1" ht="11.25">
      <c r="B906" s="151"/>
      <c r="D906" s="152" t="s">
        <v>318</v>
      </c>
      <c r="F906" s="154" t="s">
        <v>1511</v>
      </c>
      <c r="H906" s="155">
        <v>807.67399999999998</v>
      </c>
      <c r="I906" s="156"/>
      <c r="L906" s="151"/>
      <c r="M906" s="157"/>
      <c r="T906" s="158"/>
      <c r="AT906" s="153" t="s">
        <v>318</v>
      </c>
      <c r="AU906" s="153" t="s">
        <v>90</v>
      </c>
      <c r="AV906" s="12" t="s">
        <v>90</v>
      </c>
      <c r="AW906" s="12" t="s">
        <v>4</v>
      </c>
      <c r="AX906" s="12" t="s">
        <v>86</v>
      </c>
      <c r="AY906" s="153" t="s">
        <v>310</v>
      </c>
    </row>
    <row r="907" spans="2:65" s="1" customFormat="1" ht="16.5" customHeight="1">
      <c r="B907" s="33"/>
      <c r="C907" s="138" t="s">
        <v>1520</v>
      </c>
      <c r="D907" s="138" t="s">
        <v>312</v>
      </c>
      <c r="E907" s="139" t="s">
        <v>1513</v>
      </c>
      <c r="F907" s="140" t="s">
        <v>1514</v>
      </c>
      <c r="G907" s="141" t="s">
        <v>315</v>
      </c>
      <c r="H907" s="142">
        <v>699.28499999999997</v>
      </c>
      <c r="I907" s="143"/>
      <c r="J907" s="144">
        <f>ROUND(I907*H907,2)</f>
        <v>0</v>
      </c>
      <c r="K907" s="140" t="s">
        <v>316</v>
      </c>
      <c r="L907" s="33"/>
      <c r="M907" s="145" t="s">
        <v>1</v>
      </c>
      <c r="N907" s="146" t="s">
        <v>47</v>
      </c>
      <c r="P907" s="147">
        <f>O907*H907</f>
        <v>0</v>
      </c>
      <c r="Q907" s="147">
        <v>0</v>
      </c>
      <c r="R907" s="147">
        <f>Q907*H907</f>
        <v>0</v>
      </c>
      <c r="S907" s="147">
        <v>0</v>
      </c>
      <c r="T907" s="148">
        <f>S907*H907</f>
        <v>0</v>
      </c>
      <c r="AR907" s="149" t="s">
        <v>404</v>
      </c>
      <c r="AT907" s="149" t="s">
        <v>312</v>
      </c>
      <c r="AU907" s="149" t="s">
        <v>90</v>
      </c>
      <c r="AY907" s="17" t="s">
        <v>310</v>
      </c>
      <c r="BE907" s="150">
        <f>IF(N907="základní",J907,0)</f>
        <v>0</v>
      </c>
      <c r="BF907" s="150">
        <f>IF(N907="snížená",J907,0)</f>
        <v>0</v>
      </c>
      <c r="BG907" s="150">
        <f>IF(N907="zákl. přenesená",J907,0)</f>
        <v>0</v>
      </c>
      <c r="BH907" s="150">
        <f>IF(N907="sníž. přenesená",J907,0)</f>
        <v>0</v>
      </c>
      <c r="BI907" s="150">
        <f>IF(N907="nulová",J907,0)</f>
        <v>0</v>
      </c>
      <c r="BJ907" s="17" t="s">
        <v>86</v>
      </c>
      <c r="BK907" s="150">
        <f>ROUND(I907*H907,2)</f>
        <v>0</v>
      </c>
      <c r="BL907" s="17" t="s">
        <v>404</v>
      </c>
      <c r="BM907" s="149" t="s">
        <v>1521</v>
      </c>
    </row>
    <row r="908" spans="2:65" s="14" customFormat="1" ht="11.25">
      <c r="B908" s="166"/>
      <c r="D908" s="152" t="s">
        <v>318</v>
      </c>
      <c r="E908" s="167" t="s">
        <v>1</v>
      </c>
      <c r="F908" s="168" t="s">
        <v>744</v>
      </c>
      <c r="H908" s="167" t="s">
        <v>1</v>
      </c>
      <c r="I908" s="169"/>
      <c r="L908" s="166"/>
      <c r="M908" s="170"/>
      <c r="T908" s="171"/>
      <c r="AT908" s="167" t="s">
        <v>318</v>
      </c>
      <c r="AU908" s="167" t="s">
        <v>90</v>
      </c>
      <c r="AV908" s="14" t="s">
        <v>86</v>
      </c>
      <c r="AW908" s="14" t="s">
        <v>38</v>
      </c>
      <c r="AX908" s="14" t="s">
        <v>82</v>
      </c>
      <c r="AY908" s="167" t="s">
        <v>310</v>
      </c>
    </row>
    <row r="909" spans="2:65" s="12" customFormat="1" ht="11.25">
      <c r="B909" s="151"/>
      <c r="D909" s="152" t="s">
        <v>318</v>
      </c>
      <c r="E909" s="153" t="s">
        <v>1</v>
      </c>
      <c r="F909" s="154" t="s">
        <v>1506</v>
      </c>
      <c r="H909" s="155">
        <v>699.28499999999997</v>
      </c>
      <c r="I909" s="156"/>
      <c r="L909" s="151"/>
      <c r="M909" s="157"/>
      <c r="T909" s="158"/>
      <c r="AT909" s="153" t="s">
        <v>318</v>
      </c>
      <c r="AU909" s="153" t="s">
        <v>90</v>
      </c>
      <c r="AV909" s="12" t="s">
        <v>90</v>
      </c>
      <c r="AW909" s="12" t="s">
        <v>38</v>
      </c>
      <c r="AX909" s="12" t="s">
        <v>82</v>
      </c>
      <c r="AY909" s="153" t="s">
        <v>310</v>
      </c>
    </row>
    <row r="910" spans="2:65" s="13" customFormat="1" ht="11.25">
      <c r="B910" s="159"/>
      <c r="D910" s="152" t="s">
        <v>318</v>
      </c>
      <c r="E910" s="160" t="s">
        <v>1</v>
      </c>
      <c r="F910" s="161" t="s">
        <v>320</v>
      </c>
      <c r="H910" s="162">
        <v>699.28499999999997</v>
      </c>
      <c r="I910" s="163"/>
      <c r="L910" s="159"/>
      <c r="M910" s="164"/>
      <c r="T910" s="165"/>
      <c r="AT910" s="160" t="s">
        <v>318</v>
      </c>
      <c r="AU910" s="160" t="s">
        <v>90</v>
      </c>
      <c r="AV910" s="13" t="s">
        <v>108</v>
      </c>
      <c r="AW910" s="13" t="s">
        <v>38</v>
      </c>
      <c r="AX910" s="13" t="s">
        <v>86</v>
      </c>
      <c r="AY910" s="160" t="s">
        <v>310</v>
      </c>
    </row>
    <row r="911" spans="2:65" s="1" customFormat="1" ht="21.75" customHeight="1">
      <c r="B911" s="33"/>
      <c r="C911" s="178" t="s">
        <v>1522</v>
      </c>
      <c r="D911" s="178" t="s">
        <v>515</v>
      </c>
      <c r="E911" s="179" t="s">
        <v>1523</v>
      </c>
      <c r="F911" s="180" t="s">
        <v>1524</v>
      </c>
      <c r="G911" s="181" t="s">
        <v>315</v>
      </c>
      <c r="H911" s="182">
        <v>769.21400000000006</v>
      </c>
      <c r="I911" s="183"/>
      <c r="J911" s="184">
        <f>ROUND(I911*H911,2)</f>
        <v>0</v>
      </c>
      <c r="K911" s="180" t="s">
        <v>430</v>
      </c>
      <c r="L911" s="185"/>
      <c r="M911" s="186" t="s">
        <v>1</v>
      </c>
      <c r="N911" s="187" t="s">
        <v>47</v>
      </c>
      <c r="P911" s="147">
        <f>O911*H911</f>
        <v>0</v>
      </c>
      <c r="Q911" s="147">
        <v>1.3999999999999999E-4</v>
      </c>
      <c r="R911" s="147">
        <f>Q911*H911</f>
        <v>0.10768996</v>
      </c>
      <c r="S911" s="147">
        <v>0</v>
      </c>
      <c r="T911" s="148">
        <f>S911*H911</f>
        <v>0</v>
      </c>
      <c r="AR911" s="149" t="s">
        <v>574</v>
      </c>
      <c r="AT911" s="149" t="s">
        <v>515</v>
      </c>
      <c r="AU911" s="149" t="s">
        <v>90</v>
      </c>
      <c r="AY911" s="17" t="s">
        <v>310</v>
      </c>
      <c r="BE911" s="150">
        <f>IF(N911="základní",J911,0)</f>
        <v>0</v>
      </c>
      <c r="BF911" s="150">
        <f>IF(N911="snížená",J911,0)</f>
        <v>0</v>
      </c>
      <c r="BG911" s="150">
        <f>IF(N911="zákl. přenesená",J911,0)</f>
        <v>0</v>
      </c>
      <c r="BH911" s="150">
        <f>IF(N911="sníž. přenesená",J911,0)</f>
        <v>0</v>
      </c>
      <c r="BI911" s="150">
        <f>IF(N911="nulová",J911,0)</f>
        <v>0</v>
      </c>
      <c r="BJ911" s="17" t="s">
        <v>86</v>
      </c>
      <c r="BK911" s="150">
        <f>ROUND(I911*H911,2)</f>
        <v>0</v>
      </c>
      <c r="BL911" s="17" t="s">
        <v>404</v>
      </c>
      <c r="BM911" s="149" t="s">
        <v>1525</v>
      </c>
    </row>
    <row r="912" spans="2:65" s="12" customFormat="1" ht="11.25">
      <c r="B912" s="151"/>
      <c r="D912" s="152" t="s">
        <v>318</v>
      </c>
      <c r="F912" s="154" t="s">
        <v>1526</v>
      </c>
      <c r="H912" s="155">
        <v>769.21400000000006</v>
      </c>
      <c r="I912" s="156"/>
      <c r="L912" s="151"/>
      <c r="M912" s="157"/>
      <c r="T912" s="158"/>
      <c r="AT912" s="153" t="s">
        <v>318</v>
      </c>
      <c r="AU912" s="153" t="s">
        <v>90</v>
      </c>
      <c r="AV912" s="12" t="s">
        <v>90</v>
      </c>
      <c r="AW912" s="12" t="s">
        <v>4</v>
      </c>
      <c r="AX912" s="12" t="s">
        <v>86</v>
      </c>
      <c r="AY912" s="153" t="s">
        <v>310</v>
      </c>
    </row>
    <row r="913" spans="2:65" s="1" customFormat="1" ht="24.2" customHeight="1">
      <c r="B913" s="33"/>
      <c r="C913" s="138" t="s">
        <v>1527</v>
      </c>
      <c r="D913" s="138" t="s">
        <v>312</v>
      </c>
      <c r="E913" s="139" t="s">
        <v>1528</v>
      </c>
      <c r="F913" s="140" t="s">
        <v>1529</v>
      </c>
      <c r="G913" s="141" t="s">
        <v>315</v>
      </c>
      <c r="H913" s="142">
        <v>635.71400000000006</v>
      </c>
      <c r="I913" s="143"/>
      <c r="J913" s="144">
        <f>ROUND(I913*H913,2)</f>
        <v>0</v>
      </c>
      <c r="K913" s="140" t="s">
        <v>430</v>
      </c>
      <c r="L913" s="33"/>
      <c r="M913" s="145" t="s">
        <v>1</v>
      </c>
      <c r="N913" s="146" t="s">
        <v>47</v>
      </c>
      <c r="P913" s="147">
        <f>O913*H913</f>
        <v>0</v>
      </c>
      <c r="Q913" s="147">
        <v>0</v>
      </c>
      <c r="R913" s="147">
        <f>Q913*H913</f>
        <v>0</v>
      </c>
      <c r="S913" s="147">
        <v>0</v>
      </c>
      <c r="T913" s="148">
        <f>S913*H913</f>
        <v>0</v>
      </c>
      <c r="AR913" s="149" t="s">
        <v>404</v>
      </c>
      <c r="AT913" s="149" t="s">
        <v>312</v>
      </c>
      <c r="AU913" s="149" t="s">
        <v>90</v>
      </c>
      <c r="AY913" s="17" t="s">
        <v>310</v>
      </c>
      <c r="BE913" s="150">
        <f>IF(N913="základní",J913,0)</f>
        <v>0</v>
      </c>
      <c r="BF913" s="150">
        <f>IF(N913="snížená",J913,0)</f>
        <v>0</v>
      </c>
      <c r="BG913" s="150">
        <f>IF(N913="zákl. přenesená",J913,0)</f>
        <v>0</v>
      </c>
      <c r="BH913" s="150">
        <f>IF(N913="sníž. přenesená",J913,0)</f>
        <v>0</v>
      </c>
      <c r="BI913" s="150">
        <f>IF(N913="nulová",J913,0)</f>
        <v>0</v>
      </c>
      <c r="BJ913" s="17" t="s">
        <v>86</v>
      </c>
      <c r="BK913" s="150">
        <f>ROUND(I913*H913,2)</f>
        <v>0</v>
      </c>
      <c r="BL913" s="17" t="s">
        <v>404</v>
      </c>
      <c r="BM913" s="149" t="s">
        <v>1530</v>
      </c>
    </row>
    <row r="914" spans="2:65" s="1" customFormat="1" ht="175.5">
      <c r="B914" s="33"/>
      <c r="D914" s="152" t="s">
        <v>375</v>
      </c>
      <c r="F914" s="172" t="s">
        <v>1531</v>
      </c>
      <c r="I914" s="173"/>
      <c r="L914" s="33"/>
      <c r="M914" s="174"/>
      <c r="T914" s="57"/>
      <c r="AT914" s="17" t="s">
        <v>375</v>
      </c>
      <c r="AU914" s="17" t="s">
        <v>90</v>
      </c>
    </row>
    <row r="915" spans="2:65" s="14" customFormat="1" ht="11.25">
      <c r="B915" s="166"/>
      <c r="D915" s="152" t="s">
        <v>318</v>
      </c>
      <c r="E915" s="167" t="s">
        <v>1</v>
      </c>
      <c r="F915" s="168" t="s">
        <v>1532</v>
      </c>
      <c r="H915" s="167" t="s">
        <v>1</v>
      </c>
      <c r="I915" s="169"/>
      <c r="L915" s="166"/>
      <c r="M915" s="170"/>
      <c r="T915" s="171"/>
      <c r="AT915" s="167" t="s">
        <v>318</v>
      </c>
      <c r="AU915" s="167" t="s">
        <v>90</v>
      </c>
      <c r="AV915" s="14" t="s">
        <v>86</v>
      </c>
      <c r="AW915" s="14" t="s">
        <v>38</v>
      </c>
      <c r="AX915" s="14" t="s">
        <v>82</v>
      </c>
      <c r="AY915" s="167" t="s">
        <v>310</v>
      </c>
    </row>
    <row r="916" spans="2:65" s="14" customFormat="1" ht="11.25">
      <c r="B916" s="166"/>
      <c r="D916" s="152" t="s">
        <v>318</v>
      </c>
      <c r="E916" s="167" t="s">
        <v>1</v>
      </c>
      <c r="F916" s="168" t="s">
        <v>1533</v>
      </c>
      <c r="H916" s="167" t="s">
        <v>1</v>
      </c>
      <c r="I916" s="169"/>
      <c r="L916" s="166"/>
      <c r="M916" s="170"/>
      <c r="T916" s="171"/>
      <c r="AT916" s="167" t="s">
        <v>318</v>
      </c>
      <c r="AU916" s="167" t="s">
        <v>90</v>
      </c>
      <c r="AV916" s="14" t="s">
        <v>86</v>
      </c>
      <c r="AW916" s="14" t="s">
        <v>38</v>
      </c>
      <c r="AX916" s="14" t="s">
        <v>82</v>
      </c>
      <c r="AY916" s="167" t="s">
        <v>310</v>
      </c>
    </row>
    <row r="917" spans="2:65" s="14" customFormat="1" ht="11.25">
      <c r="B917" s="166"/>
      <c r="D917" s="152" t="s">
        <v>318</v>
      </c>
      <c r="E917" s="167" t="s">
        <v>1</v>
      </c>
      <c r="F917" s="168" t="s">
        <v>1534</v>
      </c>
      <c r="H917" s="167" t="s">
        <v>1</v>
      </c>
      <c r="I917" s="169"/>
      <c r="L917" s="166"/>
      <c r="M917" s="170"/>
      <c r="T917" s="171"/>
      <c r="AT917" s="167" t="s">
        <v>318</v>
      </c>
      <c r="AU917" s="167" t="s">
        <v>90</v>
      </c>
      <c r="AV917" s="14" t="s">
        <v>86</v>
      </c>
      <c r="AW917" s="14" t="s">
        <v>38</v>
      </c>
      <c r="AX917" s="14" t="s">
        <v>82</v>
      </c>
      <c r="AY917" s="167" t="s">
        <v>310</v>
      </c>
    </row>
    <row r="918" spans="2:65" s="14" customFormat="1" ht="11.25">
      <c r="B918" s="166"/>
      <c r="D918" s="152" t="s">
        <v>318</v>
      </c>
      <c r="E918" s="167" t="s">
        <v>1</v>
      </c>
      <c r="F918" s="168" t="s">
        <v>1535</v>
      </c>
      <c r="H918" s="167" t="s">
        <v>1</v>
      </c>
      <c r="I918" s="169"/>
      <c r="L918" s="166"/>
      <c r="M918" s="170"/>
      <c r="T918" s="171"/>
      <c r="AT918" s="167" t="s">
        <v>318</v>
      </c>
      <c r="AU918" s="167" t="s">
        <v>90</v>
      </c>
      <c r="AV918" s="14" t="s">
        <v>86</v>
      </c>
      <c r="AW918" s="14" t="s">
        <v>38</v>
      </c>
      <c r="AX918" s="14" t="s">
        <v>82</v>
      </c>
      <c r="AY918" s="167" t="s">
        <v>310</v>
      </c>
    </row>
    <row r="919" spans="2:65" s="12" customFormat="1" ht="11.25">
      <c r="B919" s="151"/>
      <c r="D919" s="152" t="s">
        <v>318</v>
      </c>
      <c r="E919" s="153" t="s">
        <v>1</v>
      </c>
      <c r="F919" s="154" t="s">
        <v>1482</v>
      </c>
      <c r="H919" s="155">
        <v>635.71400000000006</v>
      </c>
      <c r="I919" s="156"/>
      <c r="L919" s="151"/>
      <c r="M919" s="157"/>
      <c r="T919" s="158"/>
      <c r="AT919" s="153" t="s">
        <v>318</v>
      </c>
      <c r="AU919" s="153" t="s">
        <v>90</v>
      </c>
      <c r="AV919" s="12" t="s">
        <v>90</v>
      </c>
      <c r="AW919" s="12" t="s">
        <v>38</v>
      </c>
      <c r="AX919" s="12" t="s">
        <v>82</v>
      </c>
      <c r="AY919" s="153" t="s">
        <v>310</v>
      </c>
    </row>
    <row r="920" spans="2:65" s="13" customFormat="1" ht="11.25">
      <c r="B920" s="159"/>
      <c r="D920" s="152" t="s">
        <v>318</v>
      </c>
      <c r="E920" s="160" t="s">
        <v>1</v>
      </c>
      <c r="F920" s="161" t="s">
        <v>320</v>
      </c>
      <c r="H920" s="162">
        <v>635.71400000000006</v>
      </c>
      <c r="I920" s="163"/>
      <c r="L920" s="159"/>
      <c r="M920" s="164"/>
      <c r="T920" s="165"/>
      <c r="AT920" s="160" t="s">
        <v>318</v>
      </c>
      <c r="AU920" s="160" t="s">
        <v>90</v>
      </c>
      <c r="AV920" s="13" t="s">
        <v>108</v>
      </c>
      <c r="AW920" s="13" t="s">
        <v>38</v>
      </c>
      <c r="AX920" s="13" t="s">
        <v>86</v>
      </c>
      <c r="AY920" s="160" t="s">
        <v>310</v>
      </c>
    </row>
    <row r="921" spans="2:65" s="1" customFormat="1" ht="24.2" customHeight="1">
      <c r="B921" s="33"/>
      <c r="C921" s="138" t="s">
        <v>1536</v>
      </c>
      <c r="D921" s="138" t="s">
        <v>312</v>
      </c>
      <c r="E921" s="139" t="s">
        <v>1537</v>
      </c>
      <c r="F921" s="140" t="s">
        <v>1538</v>
      </c>
      <c r="G921" s="141" t="s">
        <v>315</v>
      </c>
      <c r="H921" s="142">
        <v>415.67399999999998</v>
      </c>
      <c r="I921" s="143"/>
      <c r="J921" s="144">
        <f>ROUND(I921*H921,2)</f>
        <v>0</v>
      </c>
      <c r="K921" s="140" t="s">
        <v>430</v>
      </c>
      <c r="L921" s="33"/>
      <c r="M921" s="145" t="s">
        <v>1</v>
      </c>
      <c r="N921" s="146" t="s">
        <v>47</v>
      </c>
      <c r="P921" s="147">
        <f>O921*H921</f>
        <v>0</v>
      </c>
      <c r="Q921" s="147">
        <v>0</v>
      </c>
      <c r="R921" s="147">
        <f>Q921*H921</f>
        <v>0</v>
      </c>
      <c r="S921" s="147">
        <v>0</v>
      </c>
      <c r="T921" s="148">
        <f>S921*H921</f>
        <v>0</v>
      </c>
      <c r="AR921" s="149" t="s">
        <v>404</v>
      </c>
      <c r="AT921" s="149" t="s">
        <v>312</v>
      </c>
      <c r="AU921" s="149" t="s">
        <v>90</v>
      </c>
      <c r="AY921" s="17" t="s">
        <v>310</v>
      </c>
      <c r="BE921" s="150">
        <f>IF(N921="základní",J921,0)</f>
        <v>0</v>
      </c>
      <c r="BF921" s="150">
        <f>IF(N921="snížená",J921,0)</f>
        <v>0</v>
      </c>
      <c r="BG921" s="150">
        <f>IF(N921="zákl. přenesená",J921,0)</f>
        <v>0</v>
      </c>
      <c r="BH921" s="150">
        <f>IF(N921="sníž. přenesená",J921,0)</f>
        <v>0</v>
      </c>
      <c r="BI921" s="150">
        <f>IF(N921="nulová",J921,0)</f>
        <v>0</v>
      </c>
      <c r="BJ921" s="17" t="s">
        <v>86</v>
      </c>
      <c r="BK921" s="150">
        <f>ROUND(I921*H921,2)</f>
        <v>0</v>
      </c>
      <c r="BL921" s="17" t="s">
        <v>404</v>
      </c>
      <c r="BM921" s="149" t="s">
        <v>1539</v>
      </c>
    </row>
    <row r="922" spans="2:65" s="1" customFormat="1" ht="185.25">
      <c r="B922" s="33"/>
      <c r="D922" s="152" t="s">
        <v>375</v>
      </c>
      <c r="F922" s="172" t="s">
        <v>1540</v>
      </c>
      <c r="I922" s="173"/>
      <c r="L922" s="33"/>
      <c r="M922" s="174"/>
      <c r="T922" s="57"/>
      <c r="AT922" s="17" t="s">
        <v>375</v>
      </c>
      <c r="AU922" s="17" t="s">
        <v>90</v>
      </c>
    </row>
    <row r="923" spans="2:65" s="14" customFormat="1" ht="11.25">
      <c r="B923" s="166"/>
      <c r="D923" s="152" t="s">
        <v>318</v>
      </c>
      <c r="E923" s="167" t="s">
        <v>1</v>
      </c>
      <c r="F923" s="168" t="s">
        <v>1532</v>
      </c>
      <c r="H923" s="167" t="s">
        <v>1</v>
      </c>
      <c r="I923" s="169"/>
      <c r="L923" s="166"/>
      <c r="M923" s="170"/>
      <c r="T923" s="171"/>
      <c r="AT923" s="167" t="s">
        <v>318</v>
      </c>
      <c r="AU923" s="167" t="s">
        <v>90</v>
      </c>
      <c r="AV923" s="14" t="s">
        <v>86</v>
      </c>
      <c r="AW923" s="14" t="s">
        <v>38</v>
      </c>
      <c r="AX923" s="14" t="s">
        <v>82</v>
      </c>
      <c r="AY923" s="167" t="s">
        <v>310</v>
      </c>
    </row>
    <row r="924" spans="2:65" s="14" customFormat="1" ht="11.25">
      <c r="B924" s="166"/>
      <c r="D924" s="152" t="s">
        <v>318</v>
      </c>
      <c r="E924" s="167" t="s">
        <v>1</v>
      </c>
      <c r="F924" s="168" t="s">
        <v>1533</v>
      </c>
      <c r="H924" s="167" t="s">
        <v>1</v>
      </c>
      <c r="I924" s="169"/>
      <c r="L924" s="166"/>
      <c r="M924" s="170"/>
      <c r="T924" s="171"/>
      <c r="AT924" s="167" t="s">
        <v>318</v>
      </c>
      <c r="AU924" s="167" t="s">
        <v>90</v>
      </c>
      <c r="AV924" s="14" t="s">
        <v>86</v>
      </c>
      <c r="AW924" s="14" t="s">
        <v>38</v>
      </c>
      <c r="AX924" s="14" t="s">
        <v>82</v>
      </c>
      <c r="AY924" s="167" t="s">
        <v>310</v>
      </c>
    </row>
    <row r="925" spans="2:65" s="14" customFormat="1" ht="11.25">
      <c r="B925" s="166"/>
      <c r="D925" s="152" t="s">
        <v>318</v>
      </c>
      <c r="E925" s="167" t="s">
        <v>1</v>
      </c>
      <c r="F925" s="168" t="s">
        <v>1534</v>
      </c>
      <c r="H925" s="167" t="s">
        <v>1</v>
      </c>
      <c r="I925" s="169"/>
      <c r="L925" s="166"/>
      <c r="M925" s="170"/>
      <c r="T925" s="171"/>
      <c r="AT925" s="167" t="s">
        <v>318</v>
      </c>
      <c r="AU925" s="167" t="s">
        <v>90</v>
      </c>
      <c r="AV925" s="14" t="s">
        <v>86</v>
      </c>
      <c r="AW925" s="14" t="s">
        <v>38</v>
      </c>
      <c r="AX925" s="14" t="s">
        <v>82</v>
      </c>
      <c r="AY925" s="167" t="s">
        <v>310</v>
      </c>
    </row>
    <row r="926" spans="2:65" s="14" customFormat="1" ht="11.25">
      <c r="B926" s="166"/>
      <c r="D926" s="152" t="s">
        <v>318</v>
      </c>
      <c r="E926" s="167" t="s">
        <v>1</v>
      </c>
      <c r="F926" s="168" t="s">
        <v>1535</v>
      </c>
      <c r="H926" s="167" t="s">
        <v>1</v>
      </c>
      <c r="I926" s="169"/>
      <c r="L926" s="166"/>
      <c r="M926" s="170"/>
      <c r="T926" s="171"/>
      <c r="AT926" s="167" t="s">
        <v>318</v>
      </c>
      <c r="AU926" s="167" t="s">
        <v>90</v>
      </c>
      <c r="AV926" s="14" t="s">
        <v>86</v>
      </c>
      <c r="AW926" s="14" t="s">
        <v>38</v>
      </c>
      <c r="AX926" s="14" t="s">
        <v>82</v>
      </c>
      <c r="AY926" s="167" t="s">
        <v>310</v>
      </c>
    </row>
    <row r="927" spans="2:65" s="12" customFormat="1" ht="11.25">
      <c r="B927" s="151"/>
      <c r="D927" s="152" t="s">
        <v>318</v>
      </c>
      <c r="E927" s="153" t="s">
        <v>1</v>
      </c>
      <c r="F927" s="154" t="s">
        <v>1483</v>
      </c>
      <c r="H927" s="155">
        <v>24.225000000000001</v>
      </c>
      <c r="I927" s="156"/>
      <c r="L927" s="151"/>
      <c r="M927" s="157"/>
      <c r="T927" s="158"/>
      <c r="AT927" s="153" t="s">
        <v>318</v>
      </c>
      <c r="AU927" s="153" t="s">
        <v>90</v>
      </c>
      <c r="AV927" s="12" t="s">
        <v>90</v>
      </c>
      <c r="AW927" s="12" t="s">
        <v>38</v>
      </c>
      <c r="AX927" s="12" t="s">
        <v>82</v>
      </c>
      <c r="AY927" s="153" t="s">
        <v>310</v>
      </c>
    </row>
    <row r="928" spans="2:65" s="12" customFormat="1" ht="11.25">
      <c r="B928" s="151"/>
      <c r="D928" s="152" t="s">
        <v>318</v>
      </c>
      <c r="E928" s="153" t="s">
        <v>1</v>
      </c>
      <c r="F928" s="154" t="s">
        <v>1484</v>
      </c>
      <c r="H928" s="155">
        <v>129.346</v>
      </c>
      <c r="I928" s="156"/>
      <c r="L928" s="151"/>
      <c r="M928" s="157"/>
      <c r="T928" s="158"/>
      <c r="AT928" s="153" t="s">
        <v>318</v>
      </c>
      <c r="AU928" s="153" t="s">
        <v>90</v>
      </c>
      <c r="AV928" s="12" t="s">
        <v>90</v>
      </c>
      <c r="AW928" s="12" t="s">
        <v>38</v>
      </c>
      <c r="AX928" s="12" t="s">
        <v>82</v>
      </c>
      <c r="AY928" s="153" t="s">
        <v>310</v>
      </c>
    </row>
    <row r="929" spans="2:65" s="12" customFormat="1" ht="11.25">
      <c r="B929" s="151"/>
      <c r="D929" s="152" t="s">
        <v>318</v>
      </c>
      <c r="E929" s="153" t="s">
        <v>1</v>
      </c>
      <c r="F929" s="154" t="s">
        <v>1541</v>
      </c>
      <c r="H929" s="155">
        <v>262.10300000000001</v>
      </c>
      <c r="I929" s="156"/>
      <c r="L929" s="151"/>
      <c r="M929" s="157"/>
      <c r="T929" s="158"/>
      <c r="AT929" s="153" t="s">
        <v>318</v>
      </c>
      <c r="AU929" s="153" t="s">
        <v>90</v>
      </c>
      <c r="AV929" s="12" t="s">
        <v>90</v>
      </c>
      <c r="AW929" s="12" t="s">
        <v>38</v>
      </c>
      <c r="AX929" s="12" t="s">
        <v>82</v>
      </c>
      <c r="AY929" s="153" t="s">
        <v>310</v>
      </c>
    </row>
    <row r="930" spans="2:65" s="13" customFormat="1" ht="11.25">
      <c r="B930" s="159"/>
      <c r="D930" s="152" t="s">
        <v>318</v>
      </c>
      <c r="E930" s="160" t="s">
        <v>1</v>
      </c>
      <c r="F930" s="161" t="s">
        <v>320</v>
      </c>
      <c r="H930" s="162">
        <v>415.67399999999998</v>
      </c>
      <c r="I930" s="163"/>
      <c r="L930" s="159"/>
      <c r="M930" s="164"/>
      <c r="T930" s="165"/>
      <c r="AT930" s="160" t="s">
        <v>318</v>
      </c>
      <c r="AU930" s="160" t="s">
        <v>90</v>
      </c>
      <c r="AV930" s="13" t="s">
        <v>108</v>
      </c>
      <c r="AW930" s="13" t="s">
        <v>38</v>
      </c>
      <c r="AX930" s="13" t="s">
        <v>86</v>
      </c>
      <c r="AY930" s="160" t="s">
        <v>310</v>
      </c>
    </row>
    <row r="931" spans="2:65" s="1" customFormat="1" ht="16.5" customHeight="1">
      <c r="B931" s="33"/>
      <c r="C931" s="138" t="s">
        <v>1542</v>
      </c>
      <c r="D931" s="138" t="s">
        <v>312</v>
      </c>
      <c r="E931" s="139" t="s">
        <v>1543</v>
      </c>
      <c r="F931" s="140" t="s">
        <v>1544</v>
      </c>
      <c r="G931" s="141" t="s">
        <v>315</v>
      </c>
      <c r="H931" s="142">
        <v>635.71400000000006</v>
      </c>
      <c r="I931" s="143"/>
      <c r="J931" s="144">
        <f>ROUND(I931*H931,2)</f>
        <v>0</v>
      </c>
      <c r="K931" s="140" t="s">
        <v>316</v>
      </c>
      <c r="L931" s="33"/>
      <c r="M931" s="145" t="s">
        <v>1</v>
      </c>
      <c r="N931" s="146" t="s">
        <v>47</v>
      </c>
      <c r="P931" s="147">
        <f>O931*H931</f>
        <v>0</v>
      </c>
      <c r="Q931" s="147">
        <v>0</v>
      </c>
      <c r="R931" s="147">
        <f>Q931*H931</f>
        <v>0</v>
      </c>
      <c r="S931" s="147">
        <v>0</v>
      </c>
      <c r="T931" s="148">
        <f>S931*H931</f>
        <v>0</v>
      </c>
      <c r="AR931" s="149" t="s">
        <v>404</v>
      </c>
      <c r="AT931" s="149" t="s">
        <v>312</v>
      </c>
      <c r="AU931" s="149" t="s">
        <v>90</v>
      </c>
      <c r="AY931" s="17" t="s">
        <v>310</v>
      </c>
      <c r="BE931" s="150">
        <f>IF(N931="základní",J931,0)</f>
        <v>0</v>
      </c>
      <c r="BF931" s="150">
        <f>IF(N931="snížená",J931,0)</f>
        <v>0</v>
      </c>
      <c r="BG931" s="150">
        <f>IF(N931="zákl. přenesená",J931,0)</f>
        <v>0</v>
      </c>
      <c r="BH931" s="150">
        <f>IF(N931="sníž. přenesená",J931,0)</f>
        <v>0</v>
      </c>
      <c r="BI931" s="150">
        <f>IF(N931="nulová",J931,0)</f>
        <v>0</v>
      </c>
      <c r="BJ931" s="17" t="s">
        <v>86</v>
      </c>
      <c r="BK931" s="150">
        <f>ROUND(I931*H931,2)</f>
        <v>0</v>
      </c>
      <c r="BL931" s="17" t="s">
        <v>404</v>
      </c>
      <c r="BM931" s="149" t="s">
        <v>1545</v>
      </c>
    </row>
    <row r="932" spans="2:65" s="14" customFormat="1" ht="11.25">
      <c r="B932" s="166"/>
      <c r="D932" s="152" t="s">
        <v>318</v>
      </c>
      <c r="E932" s="167" t="s">
        <v>1</v>
      </c>
      <c r="F932" s="168" t="s">
        <v>744</v>
      </c>
      <c r="H932" s="167" t="s">
        <v>1</v>
      </c>
      <c r="I932" s="169"/>
      <c r="L932" s="166"/>
      <c r="M932" s="170"/>
      <c r="T932" s="171"/>
      <c r="AT932" s="167" t="s">
        <v>318</v>
      </c>
      <c r="AU932" s="167" t="s">
        <v>90</v>
      </c>
      <c r="AV932" s="14" t="s">
        <v>86</v>
      </c>
      <c r="AW932" s="14" t="s">
        <v>38</v>
      </c>
      <c r="AX932" s="14" t="s">
        <v>82</v>
      </c>
      <c r="AY932" s="167" t="s">
        <v>310</v>
      </c>
    </row>
    <row r="933" spans="2:65" s="12" customFormat="1" ht="11.25">
      <c r="B933" s="151"/>
      <c r="D933" s="152" t="s">
        <v>318</v>
      </c>
      <c r="E933" s="153" t="s">
        <v>1</v>
      </c>
      <c r="F933" s="154" t="s">
        <v>1482</v>
      </c>
      <c r="H933" s="155">
        <v>635.71400000000006</v>
      </c>
      <c r="I933" s="156"/>
      <c r="L933" s="151"/>
      <c r="M933" s="157"/>
      <c r="T933" s="158"/>
      <c r="AT933" s="153" t="s">
        <v>318</v>
      </c>
      <c r="AU933" s="153" t="s">
        <v>90</v>
      </c>
      <c r="AV933" s="12" t="s">
        <v>90</v>
      </c>
      <c r="AW933" s="12" t="s">
        <v>38</v>
      </c>
      <c r="AX933" s="12" t="s">
        <v>82</v>
      </c>
      <c r="AY933" s="153" t="s">
        <v>310</v>
      </c>
    </row>
    <row r="934" spans="2:65" s="13" customFormat="1" ht="11.25">
      <c r="B934" s="159"/>
      <c r="D934" s="152" t="s">
        <v>318</v>
      </c>
      <c r="E934" s="160" t="s">
        <v>1</v>
      </c>
      <c r="F934" s="161" t="s">
        <v>320</v>
      </c>
      <c r="H934" s="162">
        <v>635.71400000000006</v>
      </c>
      <c r="I934" s="163"/>
      <c r="L934" s="159"/>
      <c r="M934" s="164"/>
      <c r="T934" s="165"/>
      <c r="AT934" s="160" t="s">
        <v>318</v>
      </c>
      <c r="AU934" s="160" t="s">
        <v>90</v>
      </c>
      <c r="AV934" s="13" t="s">
        <v>108</v>
      </c>
      <c r="AW934" s="13" t="s">
        <v>38</v>
      </c>
      <c r="AX934" s="13" t="s">
        <v>86</v>
      </c>
      <c r="AY934" s="160" t="s">
        <v>310</v>
      </c>
    </row>
    <row r="935" spans="2:65" s="1" customFormat="1" ht="21.75" customHeight="1">
      <c r="B935" s="33"/>
      <c r="C935" s="178" t="s">
        <v>1546</v>
      </c>
      <c r="D935" s="178" t="s">
        <v>515</v>
      </c>
      <c r="E935" s="179" t="s">
        <v>1547</v>
      </c>
      <c r="F935" s="180" t="s">
        <v>1548</v>
      </c>
      <c r="G935" s="181" t="s">
        <v>315</v>
      </c>
      <c r="H935" s="182">
        <v>699.28499999999997</v>
      </c>
      <c r="I935" s="183"/>
      <c r="J935" s="184">
        <f>ROUND(I935*H935,2)</f>
        <v>0</v>
      </c>
      <c r="K935" s="180" t="s">
        <v>430</v>
      </c>
      <c r="L935" s="185"/>
      <c r="M935" s="186" t="s">
        <v>1</v>
      </c>
      <c r="N935" s="187" t="s">
        <v>47</v>
      </c>
      <c r="P935" s="147">
        <f>O935*H935</f>
        <v>0</v>
      </c>
      <c r="Q935" s="147">
        <v>4.0000000000000001E-3</v>
      </c>
      <c r="R935" s="147">
        <f>Q935*H935</f>
        <v>2.7971399999999997</v>
      </c>
      <c r="S935" s="147">
        <v>0</v>
      </c>
      <c r="T935" s="148">
        <f>S935*H935</f>
        <v>0</v>
      </c>
      <c r="AR935" s="149" t="s">
        <v>574</v>
      </c>
      <c r="AT935" s="149" t="s">
        <v>515</v>
      </c>
      <c r="AU935" s="149" t="s">
        <v>90</v>
      </c>
      <c r="AY935" s="17" t="s">
        <v>310</v>
      </c>
      <c r="BE935" s="150">
        <f>IF(N935="základní",J935,0)</f>
        <v>0</v>
      </c>
      <c r="BF935" s="150">
        <f>IF(N935="snížená",J935,0)</f>
        <v>0</v>
      </c>
      <c r="BG935" s="150">
        <f>IF(N935="zákl. přenesená",J935,0)</f>
        <v>0</v>
      </c>
      <c r="BH935" s="150">
        <f>IF(N935="sníž. přenesená",J935,0)</f>
        <v>0</v>
      </c>
      <c r="BI935" s="150">
        <f>IF(N935="nulová",J935,0)</f>
        <v>0</v>
      </c>
      <c r="BJ935" s="17" t="s">
        <v>86</v>
      </c>
      <c r="BK935" s="150">
        <f>ROUND(I935*H935,2)</f>
        <v>0</v>
      </c>
      <c r="BL935" s="17" t="s">
        <v>404</v>
      </c>
      <c r="BM935" s="149" t="s">
        <v>1549</v>
      </c>
    </row>
    <row r="936" spans="2:65" s="12" customFormat="1" ht="11.25">
      <c r="B936" s="151"/>
      <c r="D936" s="152" t="s">
        <v>318</v>
      </c>
      <c r="F936" s="154" t="s">
        <v>1550</v>
      </c>
      <c r="H936" s="155">
        <v>699.28499999999997</v>
      </c>
      <c r="I936" s="156"/>
      <c r="L936" s="151"/>
      <c r="M936" s="157"/>
      <c r="T936" s="158"/>
      <c r="AT936" s="153" t="s">
        <v>318</v>
      </c>
      <c r="AU936" s="153" t="s">
        <v>90</v>
      </c>
      <c r="AV936" s="12" t="s">
        <v>90</v>
      </c>
      <c r="AW936" s="12" t="s">
        <v>4</v>
      </c>
      <c r="AX936" s="12" t="s">
        <v>86</v>
      </c>
      <c r="AY936" s="153" t="s">
        <v>310</v>
      </c>
    </row>
    <row r="937" spans="2:65" s="1" customFormat="1" ht="16.5" customHeight="1">
      <c r="B937" s="33"/>
      <c r="C937" s="138" t="s">
        <v>1551</v>
      </c>
      <c r="D937" s="138" t="s">
        <v>312</v>
      </c>
      <c r="E937" s="139" t="s">
        <v>1552</v>
      </c>
      <c r="F937" s="140" t="s">
        <v>1553</v>
      </c>
      <c r="G937" s="141" t="s">
        <v>315</v>
      </c>
      <c r="H937" s="142">
        <v>635.71400000000006</v>
      </c>
      <c r="I937" s="143"/>
      <c r="J937" s="144">
        <f>ROUND(I937*H937,2)</f>
        <v>0</v>
      </c>
      <c r="K937" s="140" t="s">
        <v>316</v>
      </c>
      <c r="L937" s="33"/>
      <c r="M937" s="145" t="s">
        <v>1</v>
      </c>
      <c r="N937" s="146" t="s">
        <v>47</v>
      </c>
      <c r="P937" s="147">
        <f>O937*H937</f>
        <v>0</v>
      </c>
      <c r="Q937" s="147">
        <v>0</v>
      </c>
      <c r="R937" s="147">
        <f>Q937*H937</f>
        <v>0</v>
      </c>
      <c r="S937" s="147">
        <v>0</v>
      </c>
      <c r="T937" s="148">
        <f>S937*H937</f>
        <v>0</v>
      </c>
      <c r="AR937" s="149" t="s">
        <v>404</v>
      </c>
      <c r="AT937" s="149" t="s">
        <v>312</v>
      </c>
      <c r="AU937" s="149" t="s">
        <v>90</v>
      </c>
      <c r="AY937" s="17" t="s">
        <v>310</v>
      </c>
      <c r="BE937" s="150">
        <f>IF(N937="základní",J937,0)</f>
        <v>0</v>
      </c>
      <c r="BF937" s="150">
        <f>IF(N937="snížená",J937,0)</f>
        <v>0</v>
      </c>
      <c r="BG937" s="150">
        <f>IF(N937="zákl. přenesená",J937,0)</f>
        <v>0</v>
      </c>
      <c r="BH937" s="150">
        <f>IF(N937="sníž. přenesená",J937,0)</f>
        <v>0</v>
      </c>
      <c r="BI937" s="150">
        <f>IF(N937="nulová",J937,0)</f>
        <v>0</v>
      </c>
      <c r="BJ937" s="17" t="s">
        <v>86</v>
      </c>
      <c r="BK937" s="150">
        <f>ROUND(I937*H937,2)</f>
        <v>0</v>
      </c>
      <c r="BL937" s="17" t="s">
        <v>404</v>
      </c>
      <c r="BM937" s="149" t="s">
        <v>1554</v>
      </c>
    </row>
    <row r="938" spans="2:65" s="14" customFormat="1" ht="11.25">
      <c r="B938" s="166"/>
      <c r="D938" s="152" t="s">
        <v>318</v>
      </c>
      <c r="E938" s="167" t="s">
        <v>1</v>
      </c>
      <c r="F938" s="168" t="s">
        <v>744</v>
      </c>
      <c r="H938" s="167" t="s">
        <v>1</v>
      </c>
      <c r="I938" s="169"/>
      <c r="L938" s="166"/>
      <c r="M938" s="170"/>
      <c r="T938" s="171"/>
      <c r="AT938" s="167" t="s">
        <v>318</v>
      </c>
      <c r="AU938" s="167" t="s">
        <v>90</v>
      </c>
      <c r="AV938" s="14" t="s">
        <v>86</v>
      </c>
      <c r="AW938" s="14" t="s">
        <v>38</v>
      </c>
      <c r="AX938" s="14" t="s">
        <v>82</v>
      </c>
      <c r="AY938" s="167" t="s">
        <v>310</v>
      </c>
    </row>
    <row r="939" spans="2:65" s="12" customFormat="1" ht="11.25">
      <c r="B939" s="151"/>
      <c r="D939" s="152" t="s">
        <v>318</v>
      </c>
      <c r="E939" s="153" t="s">
        <v>1</v>
      </c>
      <c r="F939" s="154" t="s">
        <v>1482</v>
      </c>
      <c r="H939" s="155">
        <v>635.71400000000006</v>
      </c>
      <c r="I939" s="156"/>
      <c r="L939" s="151"/>
      <c r="M939" s="157"/>
      <c r="T939" s="158"/>
      <c r="AT939" s="153" t="s">
        <v>318</v>
      </c>
      <c r="AU939" s="153" t="s">
        <v>90</v>
      </c>
      <c r="AV939" s="12" t="s">
        <v>90</v>
      </c>
      <c r="AW939" s="12" t="s">
        <v>38</v>
      </c>
      <c r="AX939" s="12" t="s">
        <v>82</v>
      </c>
      <c r="AY939" s="153" t="s">
        <v>310</v>
      </c>
    </row>
    <row r="940" spans="2:65" s="13" customFormat="1" ht="11.25">
      <c r="B940" s="159"/>
      <c r="D940" s="152" t="s">
        <v>318</v>
      </c>
      <c r="E940" s="160" t="s">
        <v>1</v>
      </c>
      <c r="F940" s="161" t="s">
        <v>320</v>
      </c>
      <c r="H940" s="162">
        <v>635.71400000000006</v>
      </c>
      <c r="I940" s="163"/>
      <c r="L940" s="159"/>
      <c r="M940" s="164"/>
      <c r="T940" s="165"/>
      <c r="AT940" s="160" t="s">
        <v>318</v>
      </c>
      <c r="AU940" s="160" t="s">
        <v>90</v>
      </c>
      <c r="AV940" s="13" t="s">
        <v>108</v>
      </c>
      <c r="AW940" s="13" t="s">
        <v>38</v>
      </c>
      <c r="AX940" s="13" t="s">
        <v>86</v>
      </c>
      <c r="AY940" s="160" t="s">
        <v>310</v>
      </c>
    </row>
    <row r="941" spans="2:65" s="1" customFormat="1" ht="16.5" customHeight="1">
      <c r="B941" s="33"/>
      <c r="C941" s="178" t="s">
        <v>1555</v>
      </c>
      <c r="D941" s="178" t="s">
        <v>515</v>
      </c>
      <c r="E941" s="179" t="s">
        <v>1556</v>
      </c>
      <c r="F941" s="180" t="s">
        <v>1557</v>
      </c>
      <c r="G941" s="181" t="s">
        <v>338</v>
      </c>
      <c r="H941" s="182">
        <v>31.786000000000001</v>
      </c>
      <c r="I941" s="183"/>
      <c r="J941" s="184">
        <f>ROUND(I941*H941,2)</f>
        <v>0</v>
      </c>
      <c r="K941" s="180" t="s">
        <v>430</v>
      </c>
      <c r="L941" s="185"/>
      <c r="M941" s="186" t="s">
        <v>1</v>
      </c>
      <c r="N941" s="187" t="s">
        <v>47</v>
      </c>
      <c r="P941" s="147">
        <f>O941*H941</f>
        <v>0</v>
      </c>
      <c r="Q941" s="147">
        <v>0.35</v>
      </c>
      <c r="R941" s="147">
        <f>Q941*H941</f>
        <v>11.1251</v>
      </c>
      <c r="S941" s="147">
        <v>0</v>
      </c>
      <c r="T941" s="148">
        <f>S941*H941</f>
        <v>0</v>
      </c>
      <c r="AR941" s="149" t="s">
        <v>574</v>
      </c>
      <c r="AT941" s="149" t="s">
        <v>515</v>
      </c>
      <c r="AU941" s="149" t="s">
        <v>90</v>
      </c>
      <c r="AY941" s="17" t="s">
        <v>310</v>
      </c>
      <c r="BE941" s="150">
        <f>IF(N941="základní",J941,0)</f>
        <v>0</v>
      </c>
      <c r="BF941" s="150">
        <f>IF(N941="snížená",J941,0)</f>
        <v>0</v>
      </c>
      <c r="BG941" s="150">
        <f>IF(N941="zákl. přenesená",J941,0)</f>
        <v>0</v>
      </c>
      <c r="BH941" s="150">
        <f>IF(N941="sníž. přenesená",J941,0)</f>
        <v>0</v>
      </c>
      <c r="BI941" s="150">
        <f>IF(N941="nulová",J941,0)</f>
        <v>0</v>
      </c>
      <c r="BJ941" s="17" t="s">
        <v>86</v>
      </c>
      <c r="BK941" s="150">
        <f>ROUND(I941*H941,2)</f>
        <v>0</v>
      </c>
      <c r="BL941" s="17" t="s">
        <v>404</v>
      </c>
      <c r="BM941" s="149" t="s">
        <v>1558</v>
      </c>
    </row>
    <row r="942" spans="2:65" s="12" customFormat="1" ht="11.25">
      <c r="B942" s="151"/>
      <c r="D942" s="152" t="s">
        <v>318</v>
      </c>
      <c r="F942" s="154" t="s">
        <v>1559</v>
      </c>
      <c r="H942" s="155">
        <v>31.786000000000001</v>
      </c>
      <c r="I942" s="156"/>
      <c r="L942" s="151"/>
      <c r="M942" s="157"/>
      <c r="T942" s="158"/>
      <c r="AT942" s="153" t="s">
        <v>318</v>
      </c>
      <c r="AU942" s="153" t="s">
        <v>90</v>
      </c>
      <c r="AV942" s="12" t="s">
        <v>90</v>
      </c>
      <c r="AW942" s="12" t="s">
        <v>4</v>
      </c>
      <c r="AX942" s="12" t="s">
        <v>86</v>
      </c>
      <c r="AY942" s="153" t="s">
        <v>310</v>
      </c>
    </row>
    <row r="943" spans="2:65" s="1" customFormat="1" ht="16.5" customHeight="1">
      <c r="B943" s="33"/>
      <c r="C943" s="138" t="s">
        <v>1560</v>
      </c>
      <c r="D943" s="138" t="s">
        <v>312</v>
      </c>
      <c r="E943" s="139" t="s">
        <v>1561</v>
      </c>
      <c r="F943" s="140" t="s">
        <v>1562</v>
      </c>
      <c r="G943" s="141" t="s">
        <v>315</v>
      </c>
      <c r="H943" s="142">
        <v>635.71400000000006</v>
      </c>
      <c r="I943" s="143"/>
      <c r="J943" s="144">
        <f>ROUND(I943*H943,2)</f>
        <v>0</v>
      </c>
      <c r="K943" s="140" t="s">
        <v>316</v>
      </c>
      <c r="L943" s="33"/>
      <c r="M943" s="145" t="s">
        <v>1</v>
      </c>
      <c r="N943" s="146" t="s">
        <v>47</v>
      </c>
      <c r="P943" s="147">
        <f>O943*H943</f>
        <v>0</v>
      </c>
      <c r="Q943" s="147">
        <v>0</v>
      </c>
      <c r="R943" s="147">
        <f>Q943*H943</f>
        <v>0</v>
      </c>
      <c r="S943" s="147">
        <v>0</v>
      </c>
      <c r="T943" s="148">
        <f>S943*H943</f>
        <v>0</v>
      </c>
      <c r="AR943" s="149" t="s">
        <v>404</v>
      </c>
      <c r="AT943" s="149" t="s">
        <v>312</v>
      </c>
      <c r="AU943" s="149" t="s">
        <v>90</v>
      </c>
      <c r="AY943" s="17" t="s">
        <v>310</v>
      </c>
      <c r="BE943" s="150">
        <f>IF(N943="základní",J943,0)</f>
        <v>0</v>
      </c>
      <c r="BF943" s="150">
        <f>IF(N943="snížená",J943,0)</f>
        <v>0</v>
      </c>
      <c r="BG943" s="150">
        <f>IF(N943="zákl. přenesená",J943,0)</f>
        <v>0</v>
      </c>
      <c r="BH943" s="150">
        <f>IF(N943="sníž. přenesená",J943,0)</f>
        <v>0</v>
      </c>
      <c r="BI943" s="150">
        <f>IF(N943="nulová",J943,0)</f>
        <v>0</v>
      </c>
      <c r="BJ943" s="17" t="s">
        <v>86</v>
      </c>
      <c r="BK943" s="150">
        <f>ROUND(I943*H943,2)</f>
        <v>0</v>
      </c>
      <c r="BL943" s="17" t="s">
        <v>404</v>
      </c>
      <c r="BM943" s="149" t="s">
        <v>1563</v>
      </c>
    </row>
    <row r="944" spans="2:65" s="14" customFormat="1" ht="11.25">
      <c r="B944" s="166"/>
      <c r="D944" s="152" t="s">
        <v>318</v>
      </c>
      <c r="E944" s="167" t="s">
        <v>1</v>
      </c>
      <c r="F944" s="168" t="s">
        <v>744</v>
      </c>
      <c r="H944" s="167" t="s">
        <v>1</v>
      </c>
      <c r="I944" s="169"/>
      <c r="L944" s="166"/>
      <c r="M944" s="170"/>
      <c r="T944" s="171"/>
      <c r="AT944" s="167" t="s">
        <v>318</v>
      </c>
      <c r="AU944" s="167" t="s">
        <v>90</v>
      </c>
      <c r="AV944" s="14" t="s">
        <v>86</v>
      </c>
      <c r="AW944" s="14" t="s">
        <v>38</v>
      </c>
      <c r="AX944" s="14" t="s">
        <v>82</v>
      </c>
      <c r="AY944" s="167" t="s">
        <v>310</v>
      </c>
    </row>
    <row r="945" spans="2:65" s="12" customFormat="1" ht="11.25">
      <c r="B945" s="151"/>
      <c r="D945" s="152" t="s">
        <v>318</v>
      </c>
      <c r="E945" s="153" t="s">
        <v>1</v>
      </c>
      <c r="F945" s="154" t="s">
        <v>1482</v>
      </c>
      <c r="H945" s="155">
        <v>635.71400000000006</v>
      </c>
      <c r="I945" s="156"/>
      <c r="L945" s="151"/>
      <c r="M945" s="157"/>
      <c r="T945" s="158"/>
      <c r="AT945" s="153" t="s">
        <v>318</v>
      </c>
      <c r="AU945" s="153" t="s">
        <v>90</v>
      </c>
      <c r="AV945" s="12" t="s">
        <v>90</v>
      </c>
      <c r="AW945" s="12" t="s">
        <v>38</v>
      </c>
      <c r="AX945" s="12" t="s">
        <v>82</v>
      </c>
      <c r="AY945" s="153" t="s">
        <v>310</v>
      </c>
    </row>
    <row r="946" spans="2:65" s="13" customFormat="1" ht="11.25">
      <c r="B946" s="159"/>
      <c r="D946" s="152" t="s">
        <v>318</v>
      </c>
      <c r="E946" s="160" t="s">
        <v>1</v>
      </c>
      <c r="F946" s="161" t="s">
        <v>320</v>
      </c>
      <c r="H946" s="162">
        <v>635.71400000000006</v>
      </c>
      <c r="I946" s="163"/>
      <c r="L946" s="159"/>
      <c r="M946" s="164"/>
      <c r="T946" s="165"/>
      <c r="AT946" s="160" t="s">
        <v>318</v>
      </c>
      <c r="AU946" s="160" t="s">
        <v>90</v>
      </c>
      <c r="AV946" s="13" t="s">
        <v>108</v>
      </c>
      <c r="AW946" s="13" t="s">
        <v>38</v>
      </c>
      <c r="AX946" s="13" t="s">
        <v>86</v>
      </c>
      <c r="AY946" s="160" t="s">
        <v>310</v>
      </c>
    </row>
    <row r="947" spans="2:65" s="1" customFormat="1" ht="16.5" customHeight="1">
      <c r="B947" s="33"/>
      <c r="C947" s="178" t="s">
        <v>1564</v>
      </c>
      <c r="D947" s="178" t="s">
        <v>515</v>
      </c>
      <c r="E947" s="179" t="s">
        <v>1565</v>
      </c>
      <c r="F947" s="180" t="s">
        <v>1566</v>
      </c>
      <c r="G947" s="181" t="s">
        <v>315</v>
      </c>
      <c r="H947" s="182">
        <v>699.28499999999997</v>
      </c>
      <c r="I947" s="183"/>
      <c r="J947" s="184">
        <f>ROUND(I947*H947,2)</f>
        <v>0</v>
      </c>
      <c r="K947" s="180" t="s">
        <v>430</v>
      </c>
      <c r="L947" s="185"/>
      <c r="M947" s="186" t="s">
        <v>1</v>
      </c>
      <c r="N947" s="187" t="s">
        <v>47</v>
      </c>
      <c r="P947" s="147">
        <f>O947*H947</f>
        <v>0</v>
      </c>
      <c r="Q947" s="147">
        <v>1.0999999999999999E-2</v>
      </c>
      <c r="R947" s="147">
        <f>Q947*H947</f>
        <v>7.6921349999999995</v>
      </c>
      <c r="S947" s="147">
        <v>0</v>
      </c>
      <c r="T947" s="148">
        <f>S947*H947</f>
        <v>0</v>
      </c>
      <c r="AR947" s="149" t="s">
        <v>574</v>
      </c>
      <c r="AT947" s="149" t="s">
        <v>515</v>
      </c>
      <c r="AU947" s="149" t="s">
        <v>90</v>
      </c>
      <c r="AY947" s="17" t="s">
        <v>310</v>
      </c>
      <c r="BE947" s="150">
        <f>IF(N947="základní",J947,0)</f>
        <v>0</v>
      </c>
      <c r="BF947" s="150">
        <f>IF(N947="snížená",J947,0)</f>
        <v>0</v>
      </c>
      <c r="BG947" s="150">
        <f>IF(N947="zákl. přenesená",J947,0)</f>
        <v>0</v>
      </c>
      <c r="BH947" s="150">
        <f>IF(N947="sníž. přenesená",J947,0)</f>
        <v>0</v>
      </c>
      <c r="BI947" s="150">
        <f>IF(N947="nulová",J947,0)</f>
        <v>0</v>
      </c>
      <c r="BJ947" s="17" t="s">
        <v>86</v>
      </c>
      <c r="BK947" s="150">
        <f>ROUND(I947*H947,2)</f>
        <v>0</v>
      </c>
      <c r="BL947" s="17" t="s">
        <v>404</v>
      </c>
      <c r="BM947" s="149" t="s">
        <v>1567</v>
      </c>
    </row>
    <row r="948" spans="2:65" s="12" customFormat="1" ht="11.25">
      <c r="B948" s="151"/>
      <c r="D948" s="152" t="s">
        <v>318</v>
      </c>
      <c r="F948" s="154" t="s">
        <v>1550</v>
      </c>
      <c r="H948" s="155">
        <v>699.28499999999997</v>
      </c>
      <c r="I948" s="156"/>
      <c r="L948" s="151"/>
      <c r="M948" s="157"/>
      <c r="T948" s="158"/>
      <c r="AT948" s="153" t="s">
        <v>318</v>
      </c>
      <c r="AU948" s="153" t="s">
        <v>90</v>
      </c>
      <c r="AV948" s="12" t="s">
        <v>90</v>
      </c>
      <c r="AW948" s="12" t="s">
        <v>4</v>
      </c>
      <c r="AX948" s="12" t="s">
        <v>86</v>
      </c>
      <c r="AY948" s="153" t="s">
        <v>310</v>
      </c>
    </row>
    <row r="949" spans="2:65" s="1" customFormat="1" ht="16.5" customHeight="1">
      <c r="B949" s="33"/>
      <c r="C949" s="138" t="s">
        <v>1568</v>
      </c>
      <c r="D949" s="138" t="s">
        <v>312</v>
      </c>
      <c r="E949" s="139" t="s">
        <v>1569</v>
      </c>
      <c r="F949" s="140" t="s">
        <v>1570</v>
      </c>
      <c r="G949" s="141" t="s">
        <v>315</v>
      </c>
      <c r="H949" s="142">
        <v>174.73500000000001</v>
      </c>
      <c r="I949" s="143"/>
      <c r="J949" s="144">
        <f>ROUND(I949*H949,2)</f>
        <v>0</v>
      </c>
      <c r="K949" s="140" t="s">
        <v>316</v>
      </c>
      <c r="L949" s="33"/>
      <c r="M949" s="145" t="s">
        <v>1</v>
      </c>
      <c r="N949" s="146" t="s">
        <v>47</v>
      </c>
      <c r="P949" s="147">
        <f>O949*H949</f>
        <v>0</v>
      </c>
      <c r="Q949" s="147">
        <v>0</v>
      </c>
      <c r="R949" s="147">
        <f>Q949*H949</f>
        <v>0</v>
      </c>
      <c r="S949" s="147">
        <v>0</v>
      </c>
      <c r="T949" s="148">
        <f>S949*H949</f>
        <v>0</v>
      </c>
      <c r="AR949" s="149" t="s">
        <v>404</v>
      </c>
      <c r="AT949" s="149" t="s">
        <v>312</v>
      </c>
      <c r="AU949" s="149" t="s">
        <v>90</v>
      </c>
      <c r="AY949" s="17" t="s">
        <v>310</v>
      </c>
      <c r="BE949" s="150">
        <f>IF(N949="základní",J949,0)</f>
        <v>0</v>
      </c>
      <c r="BF949" s="150">
        <f>IF(N949="snížená",J949,0)</f>
        <v>0</v>
      </c>
      <c r="BG949" s="150">
        <f>IF(N949="zákl. přenesená",J949,0)</f>
        <v>0</v>
      </c>
      <c r="BH949" s="150">
        <f>IF(N949="sníž. přenesená",J949,0)</f>
        <v>0</v>
      </c>
      <c r="BI949" s="150">
        <f>IF(N949="nulová",J949,0)</f>
        <v>0</v>
      </c>
      <c r="BJ949" s="17" t="s">
        <v>86</v>
      </c>
      <c r="BK949" s="150">
        <f>ROUND(I949*H949,2)</f>
        <v>0</v>
      </c>
      <c r="BL949" s="17" t="s">
        <v>404</v>
      </c>
      <c r="BM949" s="149" t="s">
        <v>1571</v>
      </c>
    </row>
    <row r="950" spans="2:65" s="14" customFormat="1" ht="11.25">
      <c r="B950" s="166"/>
      <c r="D950" s="152" t="s">
        <v>318</v>
      </c>
      <c r="E950" s="167" t="s">
        <v>1</v>
      </c>
      <c r="F950" s="168" t="s">
        <v>744</v>
      </c>
      <c r="H950" s="167" t="s">
        <v>1</v>
      </c>
      <c r="I950" s="169"/>
      <c r="L950" s="166"/>
      <c r="M950" s="170"/>
      <c r="T950" s="171"/>
      <c r="AT950" s="167" t="s">
        <v>318</v>
      </c>
      <c r="AU950" s="167" t="s">
        <v>90</v>
      </c>
      <c r="AV950" s="14" t="s">
        <v>86</v>
      </c>
      <c r="AW950" s="14" t="s">
        <v>38</v>
      </c>
      <c r="AX950" s="14" t="s">
        <v>82</v>
      </c>
      <c r="AY950" s="167" t="s">
        <v>310</v>
      </c>
    </row>
    <row r="951" spans="2:65" s="12" customFormat="1" ht="11.25">
      <c r="B951" s="151"/>
      <c r="D951" s="152" t="s">
        <v>318</v>
      </c>
      <c r="E951" s="153" t="s">
        <v>1</v>
      </c>
      <c r="F951" s="154" t="s">
        <v>1572</v>
      </c>
      <c r="H951" s="155">
        <v>174.73500000000001</v>
      </c>
      <c r="I951" s="156"/>
      <c r="L951" s="151"/>
      <c r="M951" s="157"/>
      <c r="T951" s="158"/>
      <c r="AT951" s="153" t="s">
        <v>318</v>
      </c>
      <c r="AU951" s="153" t="s">
        <v>90</v>
      </c>
      <c r="AV951" s="12" t="s">
        <v>90</v>
      </c>
      <c r="AW951" s="12" t="s">
        <v>38</v>
      </c>
      <c r="AX951" s="12" t="s">
        <v>82</v>
      </c>
      <c r="AY951" s="153" t="s">
        <v>310</v>
      </c>
    </row>
    <row r="952" spans="2:65" s="13" customFormat="1" ht="11.25">
      <c r="B952" s="159"/>
      <c r="D952" s="152" t="s">
        <v>318</v>
      </c>
      <c r="E952" s="160" t="s">
        <v>1</v>
      </c>
      <c r="F952" s="161" t="s">
        <v>320</v>
      </c>
      <c r="H952" s="162">
        <v>174.73500000000001</v>
      </c>
      <c r="I952" s="163"/>
      <c r="L952" s="159"/>
      <c r="M952" s="164"/>
      <c r="T952" s="165"/>
      <c r="AT952" s="160" t="s">
        <v>318</v>
      </c>
      <c r="AU952" s="160" t="s">
        <v>90</v>
      </c>
      <c r="AV952" s="13" t="s">
        <v>108</v>
      </c>
      <c r="AW952" s="13" t="s">
        <v>38</v>
      </c>
      <c r="AX952" s="13" t="s">
        <v>86</v>
      </c>
      <c r="AY952" s="160" t="s">
        <v>310</v>
      </c>
    </row>
    <row r="953" spans="2:65" s="1" customFormat="1" ht="16.5" customHeight="1">
      <c r="B953" s="33"/>
      <c r="C953" s="178" t="s">
        <v>1573</v>
      </c>
      <c r="D953" s="178" t="s">
        <v>515</v>
      </c>
      <c r="E953" s="179" t="s">
        <v>1403</v>
      </c>
      <c r="F953" s="180" t="s">
        <v>1404</v>
      </c>
      <c r="G953" s="181" t="s">
        <v>361</v>
      </c>
      <c r="H953" s="182">
        <v>6.0999999999999999E-2</v>
      </c>
      <c r="I953" s="183"/>
      <c r="J953" s="184">
        <f>ROUND(I953*H953,2)</f>
        <v>0</v>
      </c>
      <c r="K953" s="180" t="s">
        <v>316</v>
      </c>
      <c r="L953" s="185"/>
      <c r="M953" s="186" t="s">
        <v>1</v>
      </c>
      <c r="N953" s="187" t="s">
        <v>47</v>
      </c>
      <c r="P953" s="147">
        <f>O953*H953</f>
        <v>0</v>
      </c>
      <c r="Q953" s="147">
        <v>1</v>
      </c>
      <c r="R953" s="147">
        <f>Q953*H953</f>
        <v>6.0999999999999999E-2</v>
      </c>
      <c r="S953" s="147">
        <v>0</v>
      </c>
      <c r="T953" s="148">
        <f>S953*H953</f>
        <v>0</v>
      </c>
      <c r="AR953" s="149" t="s">
        <v>574</v>
      </c>
      <c r="AT953" s="149" t="s">
        <v>515</v>
      </c>
      <c r="AU953" s="149" t="s">
        <v>90</v>
      </c>
      <c r="AY953" s="17" t="s">
        <v>310</v>
      </c>
      <c r="BE953" s="150">
        <f>IF(N953="základní",J953,0)</f>
        <v>0</v>
      </c>
      <c r="BF953" s="150">
        <f>IF(N953="snížená",J953,0)</f>
        <v>0</v>
      </c>
      <c r="BG953" s="150">
        <f>IF(N953="zákl. přenesená",J953,0)</f>
        <v>0</v>
      </c>
      <c r="BH953" s="150">
        <f>IF(N953="sníž. přenesená",J953,0)</f>
        <v>0</v>
      </c>
      <c r="BI953" s="150">
        <f>IF(N953="nulová",J953,0)</f>
        <v>0</v>
      </c>
      <c r="BJ953" s="17" t="s">
        <v>86</v>
      </c>
      <c r="BK953" s="150">
        <f>ROUND(I953*H953,2)</f>
        <v>0</v>
      </c>
      <c r="BL953" s="17" t="s">
        <v>404</v>
      </c>
      <c r="BM953" s="149" t="s">
        <v>1574</v>
      </c>
    </row>
    <row r="954" spans="2:65" s="12" customFormat="1" ht="11.25">
      <c r="B954" s="151"/>
      <c r="D954" s="152" t="s">
        <v>318</v>
      </c>
      <c r="F954" s="154" t="s">
        <v>1575</v>
      </c>
      <c r="H954" s="155">
        <v>6.0999999999999999E-2</v>
      </c>
      <c r="I954" s="156"/>
      <c r="L954" s="151"/>
      <c r="M954" s="157"/>
      <c r="T954" s="158"/>
      <c r="AT954" s="153" t="s">
        <v>318</v>
      </c>
      <c r="AU954" s="153" t="s">
        <v>90</v>
      </c>
      <c r="AV954" s="12" t="s">
        <v>90</v>
      </c>
      <c r="AW954" s="12" t="s">
        <v>4</v>
      </c>
      <c r="AX954" s="12" t="s">
        <v>86</v>
      </c>
      <c r="AY954" s="153" t="s">
        <v>310</v>
      </c>
    </row>
    <row r="955" spans="2:65" s="1" customFormat="1" ht="16.5" customHeight="1">
      <c r="B955" s="33"/>
      <c r="C955" s="138" t="s">
        <v>1576</v>
      </c>
      <c r="D955" s="138" t="s">
        <v>312</v>
      </c>
      <c r="E955" s="139" t="s">
        <v>1577</v>
      </c>
      <c r="F955" s="140" t="s">
        <v>1578</v>
      </c>
      <c r="G955" s="141" t="s">
        <v>315</v>
      </c>
      <c r="H955" s="142">
        <v>174.73500000000001</v>
      </c>
      <c r="I955" s="143"/>
      <c r="J955" s="144">
        <f>ROUND(I955*H955,2)</f>
        <v>0</v>
      </c>
      <c r="K955" s="140" t="s">
        <v>316</v>
      </c>
      <c r="L955" s="33"/>
      <c r="M955" s="145" t="s">
        <v>1</v>
      </c>
      <c r="N955" s="146" t="s">
        <v>47</v>
      </c>
      <c r="P955" s="147">
        <f>O955*H955</f>
        <v>0</v>
      </c>
      <c r="Q955" s="147">
        <v>9.3999999999999997E-4</v>
      </c>
      <c r="R955" s="147">
        <f>Q955*H955</f>
        <v>0.16425090000000001</v>
      </c>
      <c r="S955" s="147">
        <v>0</v>
      </c>
      <c r="T955" s="148">
        <f>S955*H955</f>
        <v>0</v>
      </c>
      <c r="AR955" s="149" t="s">
        <v>404</v>
      </c>
      <c r="AT955" s="149" t="s">
        <v>312</v>
      </c>
      <c r="AU955" s="149" t="s">
        <v>90</v>
      </c>
      <c r="AY955" s="17" t="s">
        <v>310</v>
      </c>
      <c r="BE955" s="150">
        <f>IF(N955="základní",J955,0)</f>
        <v>0</v>
      </c>
      <c r="BF955" s="150">
        <f>IF(N955="snížená",J955,0)</f>
        <v>0</v>
      </c>
      <c r="BG955" s="150">
        <f>IF(N955="zákl. přenesená",J955,0)</f>
        <v>0</v>
      </c>
      <c r="BH955" s="150">
        <f>IF(N955="sníž. přenesená",J955,0)</f>
        <v>0</v>
      </c>
      <c r="BI955" s="150">
        <f>IF(N955="nulová",J955,0)</f>
        <v>0</v>
      </c>
      <c r="BJ955" s="17" t="s">
        <v>86</v>
      </c>
      <c r="BK955" s="150">
        <f>ROUND(I955*H955,2)</f>
        <v>0</v>
      </c>
      <c r="BL955" s="17" t="s">
        <v>404</v>
      </c>
      <c r="BM955" s="149" t="s">
        <v>1579</v>
      </c>
    </row>
    <row r="956" spans="2:65" s="14" customFormat="1" ht="11.25">
      <c r="B956" s="166"/>
      <c r="D956" s="152" t="s">
        <v>318</v>
      </c>
      <c r="E956" s="167" t="s">
        <v>1</v>
      </c>
      <c r="F956" s="168" t="s">
        <v>744</v>
      </c>
      <c r="H956" s="167" t="s">
        <v>1</v>
      </c>
      <c r="I956" s="169"/>
      <c r="L956" s="166"/>
      <c r="M956" s="170"/>
      <c r="T956" s="171"/>
      <c r="AT956" s="167" t="s">
        <v>318</v>
      </c>
      <c r="AU956" s="167" t="s">
        <v>90</v>
      </c>
      <c r="AV956" s="14" t="s">
        <v>86</v>
      </c>
      <c r="AW956" s="14" t="s">
        <v>38</v>
      </c>
      <c r="AX956" s="14" t="s">
        <v>82</v>
      </c>
      <c r="AY956" s="167" t="s">
        <v>310</v>
      </c>
    </row>
    <row r="957" spans="2:65" s="12" customFormat="1" ht="11.25">
      <c r="B957" s="151"/>
      <c r="D957" s="152" t="s">
        <v>318</v>
      </c>
      <c r="E957" s="153" t="s">
        <v>1</v>
      </c>
      <c r="F957" s="154" t="s">
        <v>1572</v>
      </c>
      <c r="H957" s="155">
        <v>174.73500000000001</v>
      </c>
      <c r="I957" s="156"/>
      <c r="L957" s="151"/>
      <c r="M957" s="157"/>
      <c r="T957" s="158"/>
      <c r="AT957" s="153" t="s">
        <v>318</v>
      </c>
      <c r="AU957" s="153" t="s">
        <v>90</v>
      </c>
      <c r="AV957" s="12" t="s">
        <v>90</v>
      </c>
      <c r="AW957" s="12" t="s">
        <v>38</v>
      </c>
      <c r="AX957" s="12" t="s">
        <v>82</v>
      </c>
      <c r="AY957" s="153" t="s">
        <v>310</v>
      </c>
    </row>
    <row r="958" spans="2:65" s="13" customFormat="1" ht="11.25">
      <c r="B958" s="159"/>
      <c r="D958" s="152" t="s">
        <v>318</v>
      </c>
      <c r="E958" s="160" t="s">
        <v>1</v>
      </c>
      <c r="F958" s="161" t="s">
        <v>320</v>
      </c>
      <c r="H958" s="162">
        <v>174.73500000000001</v>
      </c>
      <c r="I958" s="163"/>
      <c r="L958" s="159"/>
      <c r="M958" s="164"/>
      <c r="T958" s="165"/>
      <c r="AT958" s="160" t="s">
        <v>318</v>
      </c>
      <c r="AU958" s="160" t="s">
        <v>90</v>
      </c>
      <c r="AV958" s="13" t="s">
        <v>108</v>
      </c>
      <c r="AW958" s="13" t="s">
        <v>38</v>
      </c>
      <c r="AX958" s="13" t="s">
        <v>86</v>
      </c>
      <c r="AY958" s="160" t="s">
        <v>310</v>
      </c>
    </row>
    <row r="959" spans="2:65" s="1" customFormat="1" ht="24.2" customHeight="1">
      <c r="B959" s="33"/>
      <c r="C959" s="178" t="s">
        <v>1580</v>
      </c>
      <c r="D959" s="178" t="s">
        <v>515</v>
      </c>
      <c r="E959" s="179" t="s">
        <v>1581</v>
      </c>
      <c r="F959" s="180" t="s">
        <v>1499</v>
      </c>
      <c r="G959" s="181" t="s">
        <v>315</v>
      </c>
      <c r="H959" s="182">
        <v>209.68199999999999</v>
      </c>
      <c r="I959" s="183"/>
      <c r="J959" s="184">
        <f>ROUND(I959*H959,2)</f>
        <v>0</v>
      </c>
      <c r="K959" s="180" t="s">
        <v>430</v>
      </c>
      <c r="L959" s="185"/>
      <c r="M959" s="186" t="s">
        <v>1</v>
      </c>
      <c r="N959" s="187" t="s">
        <v>47</v>
      </c>
      <c r="P959" s="147">
        <f>O959*H959</f>
        <v>0</v>
      </c>
      <c r="Q959" s="147">
        <v>4.4999999999999997E-3</v>
      </c>
      <c r="R959" s="147">
        <f>Q959*H959</f>
        <v>0.94356899999999988</v>
      </c>
      <c r="S959" s="147">
        <v>0</v>
      </c>
      <c r="T959" s="148">
        <f>S959*H959</f>
        <v>0</v>
      </c>
      <c r="AR959" s="149" t="s">
        <v>574</v>
      </c>
      <c r="AT959" s="149" t="s">
        <v>515</v>
      </c>
      <c r="AU959" s="149" t="s">
        <v>90</v>
      </c>
      <c r="AY959" s="17" t="s">
        <v>310</v>
      </c>
      <c r="BE959" s="150">
        <f>IF(N959="základní",J959,0)</f>
        <v>0</v>
      </c>
      <c r="BF959" s="150">
        <f>IF(N959="snížená",J959,0)</f>
        <v>0</v>
      </c>
      <c r="BG959" s="150">
        <f>IF(N959="zákl. přenesená",J959,0)</f>
        <v>0</v>
      </c>
      <c r="BH959" s="150">
        <f>IF(N959="sníž. přenesená",J959,0)</f>
        <v>0</v>
      </c>
      <c r="BI959" s="150">
        <f>IF(N959="nulová",J959,0)</f>
        <v>0</v>
      </c>
      <c r="BJ959" s="17" t="s">
        <v>86</v>
      </c>
      <c r="BK959" s="150">
        <f>ROUND(I959*H959,2)</f>
        <v>0</v>
      </c>
      <c r="BL959" s="17" t="s">
        <v>404</v>
      </c>
      <c r="BM959" s="149" t="s">
        <v>1582</v>
      </c>
    </row>
    <row r="960" spans="2:65" s="12" customFormat="1" ht="11.25">
      <c r="B960" s="151"/>
      <c r="D960" s="152" t="s">
        <v>318</v>
      </c>
      <c r="F960" s="154" t="s">
        <v>1583</v>
      </c>
      <c r="H960" s="155">
        <v>209.68199999999999</v>
      </c>
      <c r="I960" s="156"/>
      <c r="L960" s="151"/>
      <c r="M960" s="157"/>
      <c r="T960" s="158"/>
      <c r="AT960" s="153" t="s">
        <v>318</v>
      </c>
      <c r="AU960" s="153" t="s">
        <v>90</v>
      </c>
      <c r="AV960" s="12" t="s">
        <v>90</v>
      </c>
      <c r="AW960" s="12" t="s">
        <v>4</v>
      </c>
      <c r="AX960" s="12" t="s">
        <v>86</v>
      </c>
      <c r="AY960" s="153" t="s">
        <v>310</v>
      </c>
    </row>
    <row r="961" spans="2:65" s="1" customFormat="1" ht="16.5" customHeight="1">
      <c r="B961" s="33"/>
      <c r="C961" s="138" t="s">
        <v>1584</v>
      </c>
      <c r="D961" s="138" t="s">
        <v>312</v>
      </c>
      <c r="E961" s="139" t="s">
        <v>1585</v>
      </c>
      <c r="F961" s="140" t="s">
        <v>1586</v>
      </c>
      <c r="G961" s="141" t="s">
        <v>1474</v>
      </c>
      <c r="H961" s="199"/>
      <c r="I961" s="143"/>
      <c r="J961" s="144">
        <f>ROUND(I961*H961,2)</f>
        <v>0</v>
      </c>
      <c r="K961" s="140" t="s">
        <v>316</v>
      </c>
      <c r="L961" s="33"/>
      <c r="M961" s="145" t="s">
        <v>1</v>
      </c>
      <c r="N961" s="146" t="s">
        <v>47</v>
      </c>
      <c r="P961" s="147">
        <f>O961*H961</f>
        <v>0</v>
      </c>
      <c r="Q961" s="147">
        <v>0</v>
      </c>
      <c r="R961" s="147">
        <f>Q961*H961</f>
        <v>0</v>
      </c>
      <c r="S961" s="147">
        <v>0</v>
      </c>
      <c r="T961" s="148">
        <f>S961*H961</f>
        <v>0</v>
      </c>
      <c r="AR961" s="149" t="s">
        <v>404</v>
      </c>
      <c r="AT961" s="149" t="s">
        <v>312</v>
      </c>
      <c r="AU961" s="149" t="s">
        <v>90</v>
      </c>
      <c r="AY961" s="17" t="s">
        <v>310</v>
      </c>
      <c r="BE961" s="150">
        <f>IF(N961="základní",J961,0)</f>
        <v>0</v>
      </c>
      <c r="BF961" s="150">
        <f>IF(N961="snížená",J961,0)</f>
        <v>0</v>
      </c>
      <c r="BG961" s="150">
        <f>IF(N961="zákl. přenesená",J961,0)</f>
        <v>0</v>
      </c>
      <c r="BH961" s="150">
        <f>IF(N961="sníž. přenesená",J961,0)</f>
        <v>0</v>
      </c>
      <c r="BI961" s="150">
        <f>IF(N961="nulová",J961,0)</f>
        <v>0</v>
      </c>
      <c r="BJ961" s="17" t="s">
        <v>86</v>
      </c>
      <c r="BK961" s="150">
        <f>ROUND(I961*H961,2)</f>
        <v>0</v>
      </c>
      <c r="BL961" s="17" t="s">
        <v>404</v>
      </c>
      <c r="BM961" s="149" t="s">
        <v>1587</v>
      </c>
    </row>
    <row r="962" spans="2:65" s="11" customFormat="1" ht="22.9" customHeight="1">
      <c r="B962" s="126"/>
      <c r="D962" s="127" t="s">
        <v>81</v>
      </c>
      <c r="E962" s="136" t="s">
        <v>1588</v>
      </c>
      <c r="F962" s="136" t="s">
        <v>1589</v>
      </c>
      <c r="I962" s="129"/>
      <c r="J962" s="137">
        <f>BK962</f>
        <v>0</v>
      </c>
      <c r="L962" s="126"/>
      <c r="M962" s="131"/>
      <c r="P962" s="132">
        <f>SUM(P963:P1070)</f>
        <v>0</v>
      </c>
      <c r="R962" s="132">
        <f>SUM(R963:R1070)</f>
        <v>18.901662200000004</v>
      </c>
      <c r="T962" s="133">
        <f>SUM(T963:T1070)</f>
        <v>0</v>
      </c>
      <c r="AR962" s="127" t="s">
        <v>90</v>
      </c>
      <c r="AT962" s="134" t="s">
        <v>81</v>
      </c>
      <c r="AU962" s="134" t="s">
        <v>86</v>
      </c>
      <c r="AY962" s="127" t="s">
        <v>310</v>
      </c>
      <c r="BK962" s="135">
        <f>SUM(BK963:BK1070)</f>
        <v>0</v>
      </c>
    </row>
    <row r="963" spans="2:65" s="1" customFormat="1" ht="16.5" customHeight="1">
      <c r="B963" s="33"/>
      <c r="C963" s="138" t="s">
        <v>1590</v>
      </c>
      <c r="D963" s="138" t="s">
        <v>312</v>
      </c>
      <c r="E963" s="139" t="s">
        <v>1591</v>
      </c>
      <c r="F963" s="140" t="s">
        <v>1592</v>
      </c>
      <c r="G963" s="141" t="s">
        <v>315</v>
      </c>
      <c r="H963" s="142">
        <v>811.17</v>
      </c>
      <c r="I963" s="143"/>
      <c r="J963" s="144">
        <f>ROUND(I963*H963,2)</f>
        <v>0</v>
      </c>
      <c r="K963" s="140" t="s">
        <v>316</v>
      </c>
      <c r="L963" s="33"/>
      <c r="M963" s="145" t="s">
        <v>1</v>
      </c>
      <c r="N963" s="146" t="s">
        <v>47</v>
      </c>
      <c r="P963" s="147">
        <f>O963*H963</f>
        <v>0</v>
      </c>
      <c r="Q963" s="147">
        <v>0</v>
      </c>
      <c r="R963" s="147">
        <f>Q963*H963</f>
        <v>0</v>
      </c>
      <c r="S963" s="147">
        <v>0</v>
      </c>
      <c r="T963" s="148">
        <f>S963*H963</f>
        <v>0</v>
      </c>
      <c r="AR963" s="149" t="s">
        <v>404</v>
      </c>
      <c r="AT963" s="149" t="s">
        <v>312</v>
      </c>
      <c r="AU963" s="149" t="s">
        <v>90</v>
      </c>
      <c r="AY963" s="17" t="s">
        <v>310</v>
      </c>
      <c r="BE963" s="150">
        <f>IF(N963="základní",J963,0)</f>
        <v>0</v>
      </c>
      <c r="BF963" s="150">
        <f>IF(N963="snížená",J963,0)</f>
        <v>0</v>
      </c>
      <c r="BG963" s="150">
        <f>IF(N963="zákl. přenesená",J963,0)</f>
        <v>0</v>
      </c>
      <c r="BH963" s="150">
        <f>IF(N963="sníž. přenesená",J963,0)</f>
        <v>0</v>
      </c>
      <c r="BI963" s="150">
        <f>IF(N963="nulová",J963,0)</f>
        <v>0</v>
      </c>
      <c r="BJ963" s="17" t="s">
        <v>86</v>
      </c>
      <c r="BK963" s="150">
        <f>ROUND(I963*H963,2)</f>
        <v>0</v>
      </c>
      <c r="BL963" s="17" t="s">
        <v>404</v>
      </c>
      <c r="BM963" s="149" t="s">
        <v>1593</v>
      </c>
    </row>
    <row r="964" spans="2:65" s="14" customFormat="1" ht="11.25">
      <c r="B964" s="166"/>
      <c r="D964" s="152" t="s">
        <v>318</v>
      </c>
      <c r="E964" s="167" t="s">
        <v>1</v>
      </c>
      <c r="F964" s="168" t="s">
        <v>843</v>
      </c>
      <c r="H964" s="167" t="s">
        <v>1</v>
      </c>
      <c r="I964" s="169"/>
      <c r="L964" s="166"/>
      <c r="M964" s="170"/>
      <c r="T964" s="171"/>
      <c r="AT964" s="167" t="s">
        <v>318</v>
      </c>
      <c r="AU964" s="167" t="s">
        <v>90</v>
      </c>
      <c r="AV964" s="14" t="s">
        <v>86</v>
      </c>
      <c r="AW964" s="14" t="s">
        <v>38</v>
      </c>
      <c r="AX964" s="14" t="s">
        <v>82</v>
      </c>
      <c r="AY964" s="167" t="s">
        <v>310</v>
      </c>
    </row>
    <row r="965" spans="2:65" s="12" customFormat="1" ht="11.25">
      <c r="B965" s="151"/>
      <c r="D965" s="152" t="s">
        <v>318</v>
      </c>
      <c r="E965" s="153" t="s">
        <v>1</v>
      </c>
      <c r="F965" s="154" t="s">
        <v>1104</v>
      </c>
      <c r="H965" s="155">
        <v>299.58999999999997</v>
      </c>
      <c r="I965" s="156"/>
      <c r="L965" s="151"/>
      <c r="M965" s="157"/>
      <c r="T965" s="158"/>
      <c r="AT965" s="153" t="s">
        <v>318</v>
      </c>
      <c r="AU965" s="153" t="s">
        <v>90</v>
      </c>
      <c r="AV965" s="12" t="s">
        <v>90</v>
      </c>
      <c r="AW965" s="12" t="s">
        <v>38</v>
      </c>
      <c r="AX965" s="12" t="s">
        <v>82</v>
      </c>
      <c r="AY965" s="153" t="s">
        <v>310</v>
      </c>
    </row>
    <row r="966" spans="2:65" s="12" customFormat="1" ht="11.25">
      <c r="B966" s="151"/>
      <c r="D966" s="152" t="s">
        <v>318</v>
      </c>
      <c r="E966" s="153" t="s">
        <v>1</v>
      </c>
      <c r="F966" s="154" t="s">
        <v>1107</v>
      </c>
      <c r="H966" s="155">
        <v>167.9</v>
      </c>
      <c r="I966" s="156"/>
      <c r="L966" s="151"/>
      <c r="M966" s="157"/>
      <c r="T966" s="158"/>
      <c r="AT966" s="153" t="s">
        <v>318</v>
      </c>
      <c r="AU966" s="153" t="s">
        <v>90</v>
      </c>
      <c r="AV966" s="12" t="s">
        <v>90</v>
      </c>
      <c r="AW966" s="12" t="s">
        <v>38</v>
      </c>
      <c r="AX966" s="12" t="s">
        <v>82</v>
      </c>
      <c r="AY966" s="153" t="s">
        <v>310</v>
      </c>
    </row>
    <row r="967" spans="2:65" s="12" customFormat="1" ht="11.25">
      <c r="B967" s="151"/>
      <c r="D967" s="152" t="s">
        <v>318</v>
      </c>
      <c r="E967" s="153" t="s">
        <v>1</v>
      </c>
      <c r="F967" s="154" t="s">
        <v>1109</v>
      </c>
      <c r="H967" s="155">
        <v>335.74</v>
      </c>
      <c r="I967" s="156"/>
      <c r="L967" s="151"/>
      <c r="M967" s="157"/>
      <c r="T967" s="158"/>
      <c r="AT967" s="153" t="s">
        <v>318</v>
      </c>
      <c r="AU967" s="153" t="s">
        <v>90</v>
      </c>
      <c r="AV967" s="12" t="s">
        <v>90</v>
      </c>
      <c r="AW967" s="12" t="s">
        <v>38</v>
      </c>
      <c r="AX967" s="12" t="s">
        <v>82</v>
      </c>
      <c r="AY967" s="153" t="s">
        <v>310</v>
      </c>
    </row>
    <row r="968" spans="2:65" s="12" customFormat="1" ht="11.25">
      <c r="B968" s="151"/>
      <c r="D968" s="152" t="s">
        <v>318</v>
      </c>
      <c r="E968" s="153" t="s">
        <v>1</v>
      </c>
      <c r="F968" s="154" t="s">
        <v>1141</v>
      </c>
      <c r="H968" s="155">
        <v>6.97</v>
      </c>
      <c r="I968" s="156"/>
      <c r="L968" s="151"/>
      <c r="M968" s="157"/>
      <c r="T968" s="158"/>
      <c r="AT968" s="153" t="s">
        <v>318</v>
      </c>
      <c r="AU968" s="153" t="s">
        <v>90</v>
      </c>
      <c r="AV968" s="12" t="s">
        <v>90</v>
      </c>
      <c r="AW968" s="12" t="s">
        <v>38</v>
      </c>
      <c r="AX968" s="12" t="s">
        <v>82</v>
      </c>
      <c r="AY968" s="153" t="s">
        <v>310</v>
      </c>
    </row>
    <row r="969" spans="2:65" s="12" customFormat="1" ht="11.25">
      <c r="B969" s="151"/>
      <c r="D969" s="152" t="s">
        <v>318</v>
      </c>
      <c r="E969" s="153" t="s">
        <v>1</v>
      </c>
      <c r="F969" s="154" t="s">
        <v>1126</v>
      </c>
      <c r="H969" s="155">
        <v>0.97</v>
      </c>
      <c r="I969" s="156"/>
      <c r="L969" s="151"/>
      <c r="M969" s="157"/>
      <c r="T969" s="158"/>
      <c r="AT969" s="153" t="s">
        <v>318</v>
      </c>
      <c r="AU969" s="153" t="s">
        <v>90</v>
      </c>
      <c r="AV969" s="12" t="s">
        <v>90</v>
      </c>
      <c r="AW969" s="12" t="s">
        <v>38</v>
      </c>
      <c r="AX969" s="12" t="s">
        <v>82</v>
      </c>
      <c r="AY969" s="153" t="s">
        <v>310</v>
      </c>
    </row>
    <row r="970" spans="2:65" s="13" customFormat="1" ht="11.25">
      <c r="B970" s="159"/>
      <c r="D970" s="152" t="s">
        <v>318</v>
      </c>
      <c r="E970" s="160" t="s">
        <v>1</v>
      </c>
      <c r="F970" s="161" t="s">
        <v>320</v>
      </c>
      <c r="H970" s="162">
        <v>811.17</v>
      </c>
      <c r="I970" s="163"/>
      <c r="L970" s="159"/>
      <c r="M970" s="164"/>
      <c r="T970" s="165"/>
      <c r="AT970" s="160" t="s">
        <v>318</v>
      </c>
      <c r="AU970" s="160" t="s">
        <v>90</v>
      </c>
      <c r="AV970" s="13" t="s">
        <v>108</v>
      </c>
      <c r="AW970" s="13" t="s">
        <v>38</v>
      </c>
      <c r="AX970" s="13" t="s">
        <v>86</v>
      </c>
      <c r="AY970" s="160" t="s">
        <v>310</v>
      </c>
    </row>
    <row r="971" spans="2:65" s="1" customFormat="1" ht="16.5" customHeight="1">
      <c r="B971" s="33"/>
      <c r="C971" s="178" t="s">
        <v>1594</v>
      </c>
      <c r="D971" s="178" t="s">
        <v>515</v>
      </c>
      <c r="E971" s="179" t="s">
        <v>1595</v>
      </c>
      <c r="F971" s="180" t="s">
        <v>1596</v>
      </c>
      <c r="G971" s="181" t="s">
        <v>315</v>
      </c>
      <c r="H971" s="182">
        <v>892.28700000000003</v>
      </c>
      <c r="I971" s="183"/>
      <c r="J971" s="184">
        <f>ROUND(I971*H971,2)</f>
        <v>0</v>
      </c>
      <c r="K971" s="180" t="s">
        <v>430</v>
      </c>
      <c r="L971" s="185"/>
      <c r="M971" s="186" t="s">
        <v>1</v>
      </c>
      <c r="N971" s="187" t="s">
        <v>47</v>
      </c>
      <c r="P971" s="147">
        <f>O971*H971</f>
        <v>0</v>
      </c>
      <c r="Q971" s="147">
        <v>1.1000000000000001E-3</v>
      </c>
      <c r="R971" s="147">
        <f>Q971*H971</f>
        <v>0.9815157000000001</v>
      </c>
      <c r="S971" s="147">
        <v>0</v>
      </c>
      <c r="T971" s="148">
        <f>S971*H971</f>
        <v>0</v>
      </c>
      <c r="AR971" s="149" t="s">
        <v>574</v>
      </c>
      <c r="AT971" s="149" t="s">
        <v>515</v>
      </c>
      <c r="AU971" s="149" t="s">
        <v>90</v>
      </c>
      <c r="AY971" s="17" t="s">
        <v>310</v>
      </c>
      <c r="BE971" s="150">
        <f>IF(N971="základní",J971,0)</f>
        <v>0</v>
      </c>
      <c r="BF971" s="150">
        <f>IF(N971="snížená",J971,0)</f>
        <v>0</v>
      </c>
      <c r="BG971" s="150">
        <f>IF(N971="zákl. přenesená",J971,0)</f>
        <v>0</v>
      </c>
      <c r="BH971" s="150">
        <f>IF(N971="sníž. přenesená",J971,0)</f>
        <v>0</v>
      </c>
      <c r="BI971" s="150">
        <f>IF(N971="nulová",J971,0)</f>
        <v>0</v>
      </c>
      <c r="BJ971" s="17" t="s">
        <v>86</v>
      </c>
      <c r="BK971" s="150">
        <f>ROUND(I971*H971,2)</f>
        <v>0</v>
      </c>
      <c r="BL971" s="17" t="s">
        <v>404</v>
      </c>
      <c r="BM971" s="149" t="s">
        <v>1597</v>
      </c>
    </row>
    <row r="972" spans="2:65" s="12" customFormat="1" ht="11.25">
      <c r="B972" s="151"/>
      <c r="D972" s="152" t="s">
        <v>318</v>
      </c>
      <c r="F972" s="154" t="s">
        <v>1598</v>
      </c>
      <c r="H972" s="155">
        <v>892.28700000000003</v>
      </c>
      <c r="I972" s="156"/>
      <c r="L972" s="151"/>
      <c r="M972" s="157"/>
      <c r="T972" s="158"/>
      <c r="AT972" s="153" t="s">
        <v>318</v>
      </c>
      <c r="AU972" s="153" t="s">
        <v>90</v>
      </c>
      <c r="AV972" s="12" t="s">
        <v>90</v>
      </c>
      <c r="AW972" s="12" t="s">
        <v>4</v>
      </c>
      <c r="AX972" s="12" t="s">
        <v>86</v>
      </c>
      <c r="AY972" s="153" t="s">
        <v>310</v>
      </c>
    </row>
    <row r="973" spans="2:65" s="1" customFormat="1" ht="16.5" customHeight="1">
      <c r="B973" s="33"/>
      <c r="C973" s="138" t="s">
        <v>1599</v>
      </c>
      <c r="D973" s="138" t="s">
        <v>312</v>
      </c>
      <c r="E973" s="139" t="s">
        <v>1591</v>
      </c>
      <c r="F973" s="140" t="s">
        <v>1592</v>
      </c>
      <c r="G973" s="141" t="s">
        <v>315</v>
      </c>
      <c r="H973" s="142">
        <v>42.47</v>
      </c>
      <c r="I973" s="143"/>
      <c r="J973" s="144">
        <f>ROUND(I973*H973,2)</f>
        <v>0</v>
      </c>
      <c r="K973" s="140" t="s">
        <v>316</v>
      </c>
      <c r="L973" s="33"/>
      <c r="M973" s="145" t="s">
        <v>1</v>
      </c>
      <c r="N973" s="146" t="s">
        <v>47</v>
      </c>
      <c r="P973" s="147">
        <f>O973*H973</f>
        <v>0</v>
      </c>
      <c r="Q973" s="147">
        <v>0</v>
      </c>
      <c r="R973" s="147">
        <f>Q973*H973</f>
        <v>0</v>
      </c>
      <c r="S973" s="147">
        <v>0</v>
      </c>
      <c r="T973" s="148">
        <f>S973*H973</f>
        <v>0</v>
      </c>
      <c r="AR973" s="149" t="s">
        <v>404</v>
      </c>
      <c r="AT973" s="149" t="s">
        <v>312</v>
      </c>
      <c r="AU973" s="149" t="s">
        <v>90</v>
      </c>
      <c r="AY973" s="17" t="s">
        <v>310</v>
      </c>
      <c r="BE973" s="150">
        <f>IF(N973="základní",J973,0)</f>
        <v>0</v>
      </c>
      <c r="BF973" s="150">
        <f>IF(N973="snížená",J973,0)</f>
        <v>0</v>
      </c>
      <c r="BG973" s="150">
        <f>IF(N973="zákl. přenesená",J973,0)</f>
        <v>0</v>
      </c>
      <c r="BH973" s="150">
        <f>IF(N973="sníž. přenesená",J973,0)</f>
        <v>0</v>
      </c>
      <c r="BI973" s="150">
        <f>IF(N973="nulová",J973,0)</f>
        <v>0</v>
      </c>
      <c r="BJ973" s="17" t="s">
        <v>86</v>
      </c>
      <c r="BK973" s="150">
        <f>ROUND(I973*H973,2)</f>
        <v>0</v>
      </c>
      <c r="BL973" s="17" t="s">
        <v>404</v>
      </c>
      <c r="BM973" s="149" t="s">
        <v>1600</v>
      </c>
    </row>
    <row r="974" spans="2:65" s="14" customFormat="1" ht="11.25">
      <c r="B974" s="166"/>
      <c r="D974" s="152" t="s">
        <v>318</v>
      </c>
      <c r="E974" s="167" t="s">
        <v>1</v>
      </c>
      <c r="F974" s="168" t="s">
        <v>843</v>
      </c>
      <c r="H974" s="167" t="s">
        <v>1</v>
      </c>
      <c r="I974" s="169"/>
      <c r="L974" s="166"/>
      <c r="M974" s="170"/>
      <c r="T974" s="171"/>
      <c r="AT974" s="167" t="s">
        <v>318</v>
      </c>
      <c r="AU974" s="167" t="s">
        <v>90</v>
      </c>
      <c r="AV974" s="14" t="s">
        <v>86</v>
      </c>
      <c r="AW974" s="14" t="s">
        <v>38</v>
      </c>
      <c r="AX974" s="14" t="s">
        <v>82</v>
      </c>
      <c r="AY974" s="167" t="s">
        <v>310</v>
      </c>
    </row>
    <row r="975" spans="2:65" s="12" customFormat="1" ht="11.25">
      <c r="B975" s="151"/>
      <c r="D975" s="152" t="s">
        <v>318</v>
      </c>
      <c r="E975" s="153" t="s">
        <v>1</v>
      </c>
      <c r="F975" s="154" t="s">
        <v>1147</v>
      </c>
      <c r="H975" s="155">
        <v>42.47</v>
      </c>
      <c r="I975" s="156"/>
      <c r="L975" s="151"/>
      <c r="M975" s="157"/>
      <c r="T975" s="158"/>
      <c r="AT975" s="153" t="s">
        <v>318</v>
      </c>
      <c r="AU975" s="153" t="s">
        <v>90</v>
      </c>
      <c r="AV975" s="12" t="s">
        <v>90</v>
      </c>
      <c r="AW975" s="12" t="s">
        <v>38</v>
      </c>
      <c r="AX975" s="12" t="s">
        <v>82</v>
      </c>
      <c r="AY975" s="153" t="s">
        <v>310</v>
      </c>
    </row>
    <row r="976" spans="2:65" s="13" customFormat="1" ht="11.25">
      <c r="B976" s="159"/>
      <c r="D976" s="152" t="s">
        <v>318</v>
      </c>
      <c r="E976" s="160" t="s">
        <v>1</v>
      </c>
      <c r="F976" s="161" t="s">
        <v>320</v>
      </c>
      <c r="H976" s="162">
        <v>42.47</v>
      </c>
      <c r="I976" s="163"/>
      <c r="L976" s="159"/>
      <c r="M976" s="164"/>
      <c r="T976" s="165"/>
      <c r="AT976" s="160" t="s">
        <v>318</v>
      </c>
      <c r="AU976" s="160" t="s">
        <v>90</v>
      </c>
      <c r="AV976" s="13" t="s">
        <v>108</v>
      </c>
      <c r="AW976" s="13" t="s">
        <v>38</v>
      </c>
      <c r="AX976" s="13" t="s">
        <v>86</v>
      </c>
      <c r="AY976" s="160" t="s">
        <v>310</v>
      </c>
    </row>
    <row r="977" spans="2:65" s="1" customFormat="1" ht="16.5" customHeight="1">
      <c r="B977" s="33"/>
      <c r="C977" s="178" t="s">
        <v>1601</v>
      </c>
      <c r="D977" s="178" t="s">
        <v>515</v>
      </c>
      <c r="E977" s="179" t="s">
        <v>1602</v>
      </c>
      <c r="F977" s="180" t="s">
        <v>1603</v>
      </c>
      <c r="G977" s="181" t="s">
        <v>315</v>
      </c>
      <c r="H977" s="182">
        <v>46.716999999999999</v>
      </c>
      <c r="I977" s="183"/>
      <c r="J977" s="184">
        <f>ROUND(I977*H977,2)</f>
        <v>0</v>
      </c>
      <c r="K977" s="180" t="s">
        <v>430</v>
      </c>
      <c r="L977" s="185"/>
      <c r="M977" s="186" t="s">
        <v>1</v>
      </c>
      <c r="N977" s="187" t="s">
        <v>47</v>
      </c>
      <c r="P977" s="147">
        <f>O977*H977</f>
        <v>0</v>
      </c>
      <c r="Q977" s="147">
        <v>2.3999999999999998E-3</v>
      </c>
      <c r="R977" s="147">
        <f>Q977*H977</f>
        <v>0.11212079999999999</v>
      </c>
      <c r="S977" s="147">
        <v>0</v>
      </c>
      <c r="T977" s="148">
        <f>S977*H977</f>
        <v>0</v>
      </c>
      <c r="AR977" s="149" t="s">
        <v>574</v>
      </c>
      <c r="AT977" s="149" t="s">
        <v>515</v>
      </c>
      <c r="AU977" s="149" t="s">
        <v>90</v>
      </c>
      <c r="AY977" s="17" t="s">
        <v>310</v>
      </c>
      <c r="BE977" s="150">
        <f>IF(N977="základní",J977,0)</f>
        <v>0</v>
      </c>
      <c r="BF977" s="150">
        <f>IF(N977="snížená",J977,0)</f>
        <v>0</v>
      </c>
      <c r="BG977" s="150">
        <f>IF(N977="zákl. přenesená",J977,0)</f>
        <v>0</v>
      </c>
      <c r="BH977" s="150">
        <f>IF(N977="sníž. přenesená",J977,0)</f>
        <v>0</v>
      </c>
      <c r="BI977" s="150">
        <f>IF(N977="nulová",J977,0)</f>
        <v>0</v>
      </c>
      <c r="BJ977" s="17" t="s">
        <v>86</v>
      </c>
      <c r="BK977" s="150">
        <f>ROUND(I977*H977,2)</f>
        <v>0</v>
      </c>
      <c r="BL977" s="17" t="s">
        <v>404</v>
      </c>
      <c r="BM977" s="149" t="s">
        <v>1604</v>
      </c>
    </row>
    <row r="978" spans="2:65" s="12" customFormat="1" ht="11.25">
      <c r="B978" s="151"/>
      <c r="D978" s="152" t="s">
        <v>318</v>
      </c>
      <c r="F978" s="154" t="s">
        <v>1605</v>
      </c>
      <c r="H978" s="155">
        <v>46.716999999999999</v>
      </c>
      <c r="I978" s="156"/>
      <c r="L978" s="151"/>
      <c r="M978" s="157"/>
      <c r="T978" s="158"/>
      <c r="AT978" s="153" t="s">
        <v>318</v>
      </c>
      <c r="AU978" s="153" t="s">
        <v>90</v>
      </c>
      <c r="AV978" s="12" t="s">
        <v>90</v>
      </c>
      <c r="AW978" s="12" t="s">
        <v>4</v>
      </c>
      <c r="AX978" s="12" t="s">
        <v>86</v>
      </c>
      <c r="AY978" s="153" t="s">
        <v>310</v>
      </c>
    </row>
    <row r="979" spans="2:65" s="1" customFormat="1" ht="16.5" customHeight="1">
      <c r="B979" s="33"/>
      <c r="C979" s="138" t="s">
        <v>1606</v>
      </c>
      <c r="D979" s="138" t="s">
        <v>312</v>
      </c>
      <c r="E979" s="139" t="s">
        <v>1591</v>
      </c>
      <c r="F979" s="140" t="s">
        <v>1592</v>
      </c>
      <c r="G979" s="141" t="s">
        <v>315</v>
      </c>
      <c r="H979" s="142">
        <v>383.82</v>
      </c>
      <c r="I979" s="143"/>
      <c r="J979" s="144">
        <f>ROUND(I979*H979,2)</f>
        <v>0</v>
      </c>
      <c r="K979" s="140" t="s">
        <v>316</v>
      </c>
      <c r="L979" s="33"/>
      <c r="M979" s="145" t="s">
        <v>1</v>
      </c>
      <c r="N979" s="146" t="s">
        <v>47</v>
      </c>
      <c r="P979" s="147">
        <f>O979*H979</f>
        <v>0</v>
      </c>
      <c r="Q979" s="147">
        <v>0</v>
      </c>
      <c r="R979" s="147">
        <f>Q979*H979</f>
        <v>0</v>
      </c>
      <c r="S979" s="147">
        <v>0</v>
      </c>
      <c r="T979" s="148">
        <f>S979*H979</f>
        <v>0</v>
      </c>
      <c r="AR979" s="149" t="s">
        <v>404</v>
      </c>
      <c r="AT979" s="149" t="s">
        <v>312</v>
      </c>
      <c r="AU979" s="149" t="s">
        <v>90</v>
      </c>
      <c r="AY979" s="17" t="s">
        <v>310</v>
      </c>
      <c r="BE979" s="150">
        <f>IF(N979="základní",J979,0)</f>
        <v>0</v>
      </c>
      <c r="BF979" s="150">
        <f>IF(N979="snížená",J979,0)</f>
        <v>0</v>
      </c>
      <c r="BG979" s="150">
        <f>IF(N979="zákl. přenesená",J979,0)</f>
        <v>0</v>
      </c>
      <c r="BH979" s="150">
        <f>IF(N979="sníž. přenesená",J979,0)</f>
        <v>0</v>
      </c>
      <c r="BI979" s="150">
        <f>IF(N979="nulová",J979,0)</f>
        <v>0</v>
      </c>
      <c r="BJ979" s="17" t="s">
        <v>86</v>
      </c>
      <c r="BK979" s="150">
        <f>ROUND(I979*H979,2)</f>
        <v>0</v>
      </c>
      <c r="BL979" s="17" t="s">
        <v>404</v>
      </c>
      <c r="BM979" s="149" t="s">
        <v>1607</v>
      </c>
    </row>
    <row r="980" spans="2:65" s="14" customFormat="1" ht="11.25">
      <c r="B980" s="166"/>
      <c r="D980" s="152" t="s">
        <v>318</v>
      </c>
      <c r="E980" s="167" t="s">
        <v>1</v>
      </c>
      <c r="F980" s="168" t="s">
        <v>843</v>
      </c>
      <c r="H980" s="167" t="s">
        <v>1</v>
      </c>
      <c r="I980" s="169"/>
      <c r="L980" s="166"/>
      <c r="M980" s="170"/>
      <c r="T980" s="171"/>
      <c r="AT980" s="167" t="s">
        <v>318</v>
      </c>
      <c r="AU980" s="167" t="s">
        <v>90</v>
      </c>
      <c r="AV980" s="14" t="s">
        <v>86</v>
      </c>
      <c r="AW980" s="14" t="s">
        <v>38</v>
      </c>
      <c r="AX980" s="14" t="s">
        <v>82</v>
      </c>
      <c r="AY980" s="167" t="s">
        <v>310</v>
      </c>
    </row>
    <row r="981" spans="2:65" s="12" customFormat="1" ht="11.25">
      <c r="B981" s="151"/>
      <c r="D981" s="152" t="s">
        <v>318</v>
      </c>
      <c r="E981" s="153" t="s">
        <v>1</v>
      </c>
      <c r="F981" s="154" t="s">
        <v>1107</v>
      </c>
      <c r="H981" s="155">
        <v>167.9</v>
      </c>
      <c r="I981" s="156"/>
      <c r="L981" s="151"/>
      <c r="M981" s="157"/>
      <c r="T981" s="158"/>
      <c r="AT981" s="153" t="s">
        <v>318</v>
      </c>
      <c r="AU981" s="153" t="s">
        <v>90</v>
      </c>
      <c r="AV981" s="12" t="s">
        <v>90</v>
      </c>
      <c r="AW981" s="12" t="s">
        <v>38</v>
      </c>
      <c r="AX981" s="12" t="s">
        <v>82</v>
      </c>
      <c r="AY981" s="153" t="s">
        <v>310</v>
      </c>
    </row>
    <row r="982" spans="2:65" s="12" customFormat="1" ht="11.25">
      <c r="B982" s="151"/>
      <c r="D982" s="152" t="s">
        <v>318</v>
      </c>
      <c r="E982" s="153" t="s">
        <v>1</v>
      </c>
      <c r="F982" s="154" t="s">
        <v>1120</v>
      </c>
      <c r="H982" s="155">
        <v>105.11</v>
      </c>
      <c r="I982" s="156"/>
      <c r="L982" s="151"/>
      <c r="M982" s="157"/>
      <c r="T982" s="158"/>
      <c r="AT982" s="153" t="s">
        <v>318</v>
      </c>
      <c r="AU982" s="153" t="s">
        <v>90</v>
      </c>
      <c r="AV982" s="12" t="s">
        <v>90</v>
      </c>
      <c r="AW982" s="12" t="s">
        <v>38</v>
      </c>
      <c r="AX982" s="12" t="s">
        <v>82</v>
      </c>
      <c r="AY982" s="153" t="s">
        <v>310</v>
      </c>
    </row>
    <row r="983" spans="2:65" s="12" customFormat="1" ht="11.25">
      <c r="B983" s="151"/>
      <c r="D983" s="152" t="s">
        <v>318</v>
      </c>
      <c r="E983" s="153" t="s">
        <v>1</v>
      </c>
      <c r="F983" s="154" t="s">
        <v>1108</v>
      </c>
      <c r="H983" s="155">
        <v>33.6</v>
      </c>
      <c r="I983" s="156"/>
      <c r="L983" s="151"/>
      <c r="M983" s="157"/>
      <c r="T983" s="158"/>
      <c r="AT983" s="153" t="s">
        <v>318</v>
      </c>
      <c r="AU983" s="153" t="s">
        <v>90</v>
      </c>
      <c r="AV983" s="12" t="s">
        <v>90</v>
      </c>
      <c r="AW983" s="12" t="s">
        <v>38</v>
      </c>
      <c r="AX983" s="12" t="s">
        <v>82</v>
      </c>
      <c r="AY983" s="153" t="s">
        <v>310</v>
      </c>
    </row>
    <row r="984" spans="2:65" s="12" customFormat="1" ht="11.25">
      <c r="B984" s="151"/>
      <c r="D984" s="152" t="s">
        <v>318</v>
      </c>
      <c r="E984" s="153" t="s">
        <v>1</v>
      </c>
      <c r="F984" s="154" t="s">
        <v>1121</v>
      </c>
      <c r="H984" s="155">
        <v>77.209999999999994</v>
      </c>
      <c r="I984" s="156"/>
      <c r="L984" s="151"/>
      <c r="M984" s="157"/>
      <c r="T984" s="158"/>
      <c r="AT984" s="153" t="s">
        <v>318</v>
      </c>
      <c r="AU984" s="153" t="s">
        <v>90</v>
      </c>
      <c r="AV984" s="12" t="s">
        <v>90</v>
      </c>
      <c r="AW984" s="12" t="s">
        <v>38</v>
      </c>
      <c r="AX984" s="12" t="s">
        <v>82</v>
      </c>
      <c r="AY984" s="153" t="s">
        <v>310</v>
      </c>
    </row>
    <row r="985" spans="2:65" s="13" customFormat="1" ht="11.25">
      <c r="B985" s="159"/>
      <c r="D985" s="152" t="s">
        <v>318</v>
      </c>
      <c r="E985" s="160" t="s">
        <v>1</v>
      </c>
      <c r="F985" s="161" t="s">
        <v>320</v>
      </c>
      <c r="H985" s="162">
        <v>383.82</v>
      </c>
      <c r="I985" s="163"/>
      <c r="L985" s="159"/>
      <c r="M985" s="164"/>
      <c r="T985" s="165"/>
      <c r="AT985" s="160" t="s">
        <v>318</v>
      </c>
      <c r="AU985" s="160" t="s">
        <v>90</v>
      </c>
      <c r="AV985" s="13" t="s">
        <v>108</v>
      </c>
      <c r="AW985" s="13" t="s">
        <v>38</v>
      </c>
      <c r="AX985" s="13" t="s">
        <v>86</v>
      </c>
      <c r="AY985" s="160" t="s">
        <v>310</v>
      </c>
    </row>
    <row r="986" spans="2:65" s="1" customFormat="1" ht="16.5" customHeight="1">
      <c r="B986" s="33"/>
      <c r="C986" s="178" t="s">
        <v>1608</v>
      </c>
      <c r="D986" s="178" t="s">
        <v>515</v>
      </c>
      <c r="E986" s="179" t="s">
        <v>1609</v>
      </c>
      <c r="F986" s="180" t="s">
        <v>1610</v>
      </c>
      <c r="G986" s="181" t="s">
        <v>315</v>
      </c>
      <c r="H986" s="182">
        <v>422.202</v>
      </c>
      <c r="I986" s="183"/>
      <c r="J986" s="184">
        <f>ROUND(I986*H986,2)</f>
        <v>0</v>
      </c>
      <c r="K986" s="180" t="s">
        <v>430</v>
      </c>
      <c r="L986" s="185"/>
      <c r="M986" s="186" t="s">
        <v>1</v>
      </c>
      <c r="N986" s="187" t="s">
        <v>47</v>
      </c>
      <c r="P986" s="147">
        <f>O986*H986</f>
        <v>0</v>
      </c>
      <c r="Q986" s="147">
        <v>1.2E-2</v>
      </c>
      <c r="R986" s="147">
        <f>Q986*H986</f>
        <v>5.0664240000000005</v>
      </c>
      <c r="S986" s="147">
        <v>0</v>
      </c>
      <c r="T986" s="148">
        <f>S986*H986</f>
        <v>0</v>
      </c>
      <c r="AR986" s="149" t="s">
        <v>574</v>
      </c>
      <c r="AT986" s="149" t="s">
        <v>515</v>
      </c>
      <c r="AU986" s="149" t="s">
        <v>90</v>
      </c>
      <c r="AY986" s="17" t="s">
        <v>310</v>
      </c>
      <c r="BE986" s="150">
        <f>IF(N986="základní",J986,0)</f>
        <v>0</v>
      </c>
      <c r="BF986" s="150">
        <f>IF(N986="snížená",J986,0)</f>
        <v>0</v>
      </c>
      <c r="BG986" s="150">
        <f>IF(N986="zákl. přenesená",J986,0)</f>
        <v>0</v>
      </c>
      <c r="BH986" s="150">
        <f>IF(N986="sníž. přenesená",J986,0)</f>
        <v>0</v>
      </c>
      <c r="BI986" s="150">
        <f>IF(N986="nulová",J986,0)</f>
        <v>0</v>
      </c>
      <c r="BJ986" s="17" t="s">
        <v>86</v>
      </c>
      <c r="BK986" s="150">
        <f>ROUND(I986*H986,2)</f>
        <v>0</v>
      </c>
      <c r="BL986" s="17" t="s">
        <v>404</v>
      </c>
      <c r="BM986" s="149" t="s">
        <v>1611</v>
      </c>
    </row>
    <row r="987" spans="2:65" s="12" customFormat="1" ht="11.25">
      <c r="B987" s="151"/>
      <c r="D987" s="152" t="s">
        <v>318</v>
      </c>
      <c r="F987" s="154" t="s">
        <v>1612</v>
      </c>
      <c r="H987" s="155">
        <v>422.202</v>
      </c>
      <c r="I987" s="156"/>
      <c r="L987" s="151"/>
      <c r="M987" s="157"/>
      <c r="T987" s="158"/>
      <c r="AT987" s="153" t="s">
        <v>318</v>
      </c>
      <c r="AU987" s="153" t="s">
        <v>90</v>
      </c>
      <c r="AV987" s="12" t="s">
        <v>90</v>
      </c>
      <c r="AW987" s="12" t="s">
        <v>4</v>
      </c>
      <c r="AX987" s="12" t="s">
        <v>86</v>
      </c>
      <c r="AY987" s="153" t="s">
        <v>310</v>
      </c>
    </row>
    <row r="988" spans="2:65" s="1" customFormat="1" ht="16.5" customHeight="1">
      <c r="B988" s="33"/>
      <c r="C988" s="138" t="s">
        <v>1613</v>
      </c>
      <c r="D988" s="138" t="s">
        <v>312</v>
      </c>
      <c r="E988" s="139" t="s">
        <v>1591</v>
      </c>
      <c r="F988" s="140" t="s">
        <v>1592</v>
      </c>
      <c r="G988" s="141" t="s">
        <v>315</v>
      </c>
      <c r="H988" s="142">
        <v>201.5</v>
      </c>
      <c r="I988" s="143"/>
      <c r="J988" s="144">
        <f>ROUND(I988*H988,2)</f>
        <v>0</v>
      </c>
      <c r="K988" s="140" t="s">
        <v>316</v>
      </c>
      <c r="L988" s="33"/>
      <c r="M988" s="145" t="s">
        <v>1</v>
      </c>
      <c r="N988" s="146" t="s">
        <v>47</v>
      </c>
      <c r="P988" s="147">
        <f>O988*H988</f>
        <v>0</v>
      </c>
      <c r="Q988" s="147">
        <v>0</v>
      </c>
      <c r="R988" s="147">
        <f>Q988*H988</f>
        <v>0</v>
      </c>
      <c r="S988" s="147">
        <v>0</v>
      </c>
      <c r="T988" s="148">
        <f>S988*H988</f>
        <v>0</v>
      </c>
      <c r="AR988" s="149" t="s">
        <v>404</v>
      </c>
      <c r="AT988" s="149" t="s">
        <v>312</v>
      </c>
      <c r="AU988" s="149" t="s">
        <v>90</v>
      </c>
      <c r="AY988" s="17" t="s">
        <v>310</v>
      </c>
      <c r="BE988" s="150">
        <f>IF(N988="základní",J988,0)</f>
        <v>0</v>
      </c>
      <c r="BF988" s="150">
        <f>IF(N988="snížená",J988,0)</f>
        <v>0</v>
      </c>
      <c r="BG988" s="150">
        <f>IF(N988="zákl. přenesená",J988,0)</f>
        <v>0</v>
      </c>
      <c r="BH988" s="150">
        <f>IF(N988="sníž. přenesená",J988,0)</f>
        <v>0</v>
      </c>
      <c r="BI988" s="150">
        <f>IF(N988="nulová",J988,0)</f>
        <v>0</v>
      </c>
      <c r="BJ988" s="17" t="s">
        <v>86</v>
      </c>
      <c r="BK988" s="150">
        <f>ROUND(I988*H988,2)</f>
        <v>0</v>
      </c>
      <c r="BL988" s="17" t="s">
        <v>404</v>
      </c>
      <c r="BM988" s="149" t="s">
        <v>1614</v>
      </c>
    </row>
    <row r="989" spans="2:65" s="14" customFormat="1" ht="11.25">
      <c r="B989" s="166"/>
      <c r="D989" s="152" t="s">
        <v>318</v>
      </c>
      <c r="E989" s="167" t="s">
        <v>1</v>
      </c>
      <c r="F989" s="168" t="s">
        <v>843</v>
      </c>
      <c r="H989" s="167" t="s">
        <v>1</v>
      </c>
      <c r="I989" s="169"/>
      <c r="L989" s="166"/>
      <c r="M989" s="170"/>
      <c r="T989" s="171"/>
      <c r="AT989" s="167" t="s">
        <v>318</v>
      </c>
      <c r="AU989" s="167" t="s">
        <v>90</v>
      </c>
      <c r="AV989" s="14" t="s">
        <v>86</v>
      </c>
      <c r="AW989" s="14" t="s">
        <v>38</v>
      </c>
      <c r="AX989" s="14" t="s">
        <v>82</v>
      </c>
      <c r="AY989" s="167" t="s">
        <v>310</v>
      </c>
    </row>
    <row r="990" spans="2:65" s="12" customFormat="1" ht="11.25">
      <c r="B990" s="151"/>
      <c r="D990" s="152" t="s">
        <v>318</v>
      </c>
      <c r="E990" s="153" t="s">
        <v>1</v>
      </c>
      <c r="F990" s="154" t="s">
        <v>1615</v>
      </c>
      <c r="H990" s="155">
        <v>167.9</v>
      </c>
      <c r="I990" s="156"/>
      <c r="L990" s="151"/>
      <c r="M990" s="157"/>
      <c r="T990" s="158"/>
      <c r="AT990" s="153" t="s">
        <v>318</v>
      </c>
      <c r="AU990" s="153" t="s">
        <v>90</v>
      </c>
      <c r="AV990" s="12" t="s">
        <v>90</v>
      </c>
      <c r="AW990" s="12" t="s">
        <v>38</v>
      </c>
      <c r="AX990" s="12" t="s">
        <v>82</v>
      </c>
      <c r="AY990" s="153" t="s">
        <v>310</v>
      </c>
    </row>
    <row r="991" spans="2:65" s="12" customFormat="1" ht="11.25">
      <c r="B991" s="151"/>
      <c r="D991" s="152" t="s">
        <v>318</v>
      </c>
      <c r="E991" s="153" t="s">
        <v>1</v>
      </c>
      <c r="F991" s="154" t="s">
        <v>1108</v>
      </c>
      <c r="H991" s="155">
        <v>33.6</v>
      </c>
      <c r="I991" s="156"/>
      <c r="L991" s="151"/>
      <c r="M991" s="157"/>
      <c r="T991" s="158"/>
      <c r="AT991" s="153" t="s">
        <v>318</v>
      </c>
      <c r="AU991" s="153" t="s">
        <v>90</v>
      </c>
      <c r="AV991" s="12" t="s">
        <v>90</v>
      </c>
      <c r="AW991" s="12" t="s">
        <v>38</v>
      </c>
      <c r="AX991" s="12" t="s">
        <v>82</v>
      </c>
      <c r="AY991" s="153" t="s">
        <v>310</v>
      </c>
    </row>
    <row r="992" spans="2:65" s="13" customFormat="1" ht="11.25">
      <c r="B992" s="159"/>
      <c r="D992" s="152" t="s">
        <v>318</v>
      </c>
      <c r="E992" s="160" t="s">
        <v>1</v>
      </c>
      <c r="F992" s="161" t="s">
        <v>320</v>
      </c>
      <c r="H992" s="162">
        <v>201.5</v>
      </c>
      <c r="I992" s="163"/>
      <c r="L992" s="159"/>
      <c r="M992" s="164"/>
      <c r="T992" s="165"/>
      <c r="AT992" s="160" t="s">
        <v>318</v>
      </c>
      <c r="AU992" s="160" t="s">
        <v>90</v>
      </c>
      <c r="AV992" s="13" t="s">
        <v>108</v>
      </c>
      <c r="AW992" s="13" t="s">
        <v>38</v>
      </c>
      <c r="AX992" s="13" t="s">
        <v>86</v>
      </c>
      <c r="AY992" s="160" t="s">
        <v>310</v>
      </c>
    </row>
    <row r="993" spans="2:65" s="1" customFormat="1" ht="16.5" customHeight="1">
      <c r="B993" s="33"/>
      <c r="C993" s="178" t="s">
        <v>1616</v>
      </c>
      <c r="D993" s="178" t="s">
        <v>515</v>
      </c>
      <c r="E993" s="179" t="s">
        <v>1617</v>
      </c>
      <c r="F993" s="180" t="s">
        <v>1618</v>
      </c>
      <c r="G993" s="181" t="s">
        <v>315</v>
      </c>
      <c r="H993" s="182">
        <v>221.65</v>
      </c>
      <c r="I993" s="183"/>
      <c r="J993" s="184">
        <f>ROUND(I993*H993,2)</f>
        <v>0</v>
      </c>
      <c r="K993" s="180" t="s">
        <v>430</v>
      </c>
      <c r="L993" s="185"/>
      <c r="M993" s="186" t="s">
        <v>1</v>
      </c>
      <c r="N993" s="187" t="s">
        <v>47</v>
      </c>
      <c r="P993" s="147">
        <f>O993*H993</f>
        <v>0</v>
      </c>
      <c r="Q993" s="147">
        <v>8.9999999999999998E-4</v>
      </c>
      <c r="R993" s="147">
        <f>Q993*H993</f>
        <v>0.199485</v>
      </c>
      <c r="S993" s="147">
        <v>0</v>
      </c>
      <c r="T993" s="148">
        <f>S993*H993</f>
        <v>0</v>
      </c>
      <c r="AR993" s="149" t="s">
        <v>574</v>
      </c>
      <c r="AT993" s="149" t="s">
        <v>515</v>
      </c>
      <c r="AU993" s="149" t="s">
        <v>90</v>
      </c>
      <c r="AY993" s="17" t="s">
        <v>310</v>
      </c>
      <c r="BE993" s="150">
        <f>IF(N993="základní",J993,0)</f>
        <v>0</v>
      </c>
      <c r="BF993" s="150">
        <f>IF(N993="snížená",J993,0)</f>
        <v>0</v>
      </c>
      <c r="BG993" s="150">
        <f>IF(N993="zákl. přenesená",J993,0)</f>
        <v>0</v>
      </c>
      <c r="BH993" s="150">
        <f>IF(N993="sníž. přenesená",J993,0)</f>
        <v>0</v>
      </c>
      <c r="BI993" s="150">
        <f>IF(N993="nulová",J993,0)</f>
        <v>0</v>
      </c>
      <c r="BJ993" s="17" t="s">
        <v>86</v>
      </c>
      <c r="BK993" s="150">
        <f>ROUND(I993*H993,2)</f>
        <v>0</v>
      </c>
      <c r="BL993" s="17" t="s">
        <v>404</v>
      </c>
      <c r="BM993" s="149" t="s">
        <v>1619</v>
      </c>
    </row>
    <row r="994" spans="2:65" s="12" customFormat="1" ht="11.25">
      <c r="B994" s="151"/>
      <c r="D994" s="152" t="s">
        <v>318</v>
      </c>
      <c r="F994" s="154" t="s">
        <v>1620</v>
      </c>
      <c r="H994" s="155">
        <v>221.65</v>
      </c>
      <c r="I994" s="156"/>
      <c r="L994" s="151"/>
      <c r="M994" s="157"/>
      <c r="T994" s="158"/>
      <c r="AT994" s="153" t="s">
        <v>318</v>
      </c>
      <c r="AU994" s="153" t="s">
        <v>90</v>
      </c>
      <c r="AV994" s="12" t="s">
        <v>90</v>
      </c>
      <c r="AW994" s="12" t="s">
        <v>4</v>
      </c>
      <c r="AX994" s="12" t="s">
        <v>86</v>
      </c>
      <c r="AY994" s="153" t="s">
        <v>310</v>
      </c>
    </row>
    <row r="995" spans="2:65" s="1" customFormat="1" ht="16.5" customHeight="1">
      <c r="B995" s="33"/>
      <c r="C995" s="138" t="s">
        <v>1621</v>
      </c>
      <c r="D995" s="138" t="s">
        <v>312</v>
      </c>
      <c r="E995" s="139" t="s">
        <v>1591</v>
      </c>
      <c r="F995" s="140" t="s">
        <v>1592</v>
      </c>
      <c r="G995" s="141" t="s">
        <v>315</v>
      </c>
      <c r="H995" s="142">
        <v>343.68</v>
      </c>
      <c r="I995" s="143"/>
      <c r="J995" s="144">
        <f>ROUND(I995*H995,2)</f>
        <v>0</v>
      </c>
      <c r="K995" s="140" t="s">
        <v>316</v>
      </c>
      <c r="L995" s="33"/>
      <c r="M995" s="145" t="s">
        <v>1</v>
      </c>
      <c r="N995" s="146" t="s">
        <v>47</v>
      </c>
      <c r="P995" s="147">
        <f>O995*H995</f>
        <v>0</v>
      </c>
      <c r="Q995" s="147">
        <v>0</v>
      </c>
      <c r="R995" s="147">
        <f>Q995*H995</f>
        <v>0</v>
      </c>
      <c r="S995" s="147">
        <v>0</v>
      </c>
      <c r="T995" s="148">
        <f>S995*H995</f>
        <v>0</v>
      </c>
      <c r="AR995" s="149" t="s">
        <v>404</v>
      </c>
      <c r="AT995" s="149" t="s">
        <v>312</v>
      </c>
      <c r="AU995" s="149" t="s">
        <v>90</v>
      </c>
      <c r="AY995" s="17" t="s">
        <v>310</v>
      </c>
      <c r="BE995" s="150">
        <f>IF(N995="základní",J995,0)</f>
        <v>0</v>
      </c>
      <c r="BF995" s="150">
        <f>IF(N995="snížená",J995,0)</f>
        <v>0</v>
      </c>
      <c r="BG995" s="150">
        <f>IF(N995="zákl. přenesená",J995,0)</f>
        <v>0</v>
      </c>
      <c r="BH995" s="150">
        <f>IF(N995="sníž. přenesená",J995,0)</f>
        <v>0</v>
      </c>
      <c r="BI995" s="150">
        <f>IF(N995="nulová",J995,0)</f>
        <v>0</v>
      </c>
      <c r="BJ995" s="17" t="s">
        <v>86</v>
      </c>
      <c r="BK995" s="150">
        <f>ROUND(I995*H995,2)</f>
        <v>0</v>
      </c>
      <c r="BL995" s="17" t="s">
        <v>404</v>
      </c>
      <c r="BM995" s="149" t="s">
        <v>1622</v>
      </c>
    </row>
    <row r="996" spans="2:65" s="14" customFormat="1" ht="11.25">
      <c r="B996" s="166"/>
      <c r="D996" s="152" t="s">
        <v>318</v>
      </c>
      <c r="E996" s="167" t="s">
        <v>1</v>
      </c>
      <c r="F996" s="168" t="s">
        <v>843</v>
      </c>
      <c r="H996" s="167" t="s">
        <v>1</v>
      </c>
      <c r="I996" s="169"/>
      <c r="L996" s="166"/>
      <c r="M996" s="170"/>
      <c r="T996" s="171"/>
      <c r="AT996" s="167" t="s">
        <v>318</v>
      </c>
      <c r="AU996" s="167" t="s">
        <v>90</v>
      </c>
      <c r="AV996" s="14" t="s">
        <v>86</v>
      </c>
      <c r="AW996" s="14" t="s">
        <v>38</v>
      </c>
      <c r="AX996" s="14" t="s">
        <v>82</v>
      </c>
      <c r="AY996" s="167" t="s">
        <v>310</v>
      </c>
    </row>
    <row r="997" spans="2:65" s="12" customFormat="1" ht="11.25">
      <c r="B997" s="151"/>
      <c r="D997" s="152" t="s">
        <v>318</v>
      </c>
      <c r="E997" s="153" t="s">
        <v>1</v>
      </c>
      <c r="F997" s="154" t="s">
        <v>1109</v>
      </c>
      <c r="H997" s="155">
        <v>335.74</v>
      </c>
      <c r="I997" s="156"/>
      <c r="L997" s="151"/>
      <c r="M997" s="157"/>
      <c r="T997" s="158"/>
      <c r="AT997" s="153" t="s">
        <v>318</v>
      </c>
      <c r="AU997" s="153" t="s">
        <v>90</v>
      </c>
      <c r="AV997" s="12" t="s">
        <v>90</v>
      </c>
      <c r="AW997" s="12" t="s">
        <v>38</v>
      </c>
      <c r="AX997" s="12" t="s">
        <v>82</v>
      </c>
      <c r="AY997" s="153" t="s">
        <v>310</v>
      </c>
    </row>
    <row r="998" spans="2:65" s="12" customFormat="1" ht="11.25">
      <c r="B998" s="151"/>
      <c r="D998" s="152" t="s">
        <v>318</v>
      </c>
      <c r="E998" s="153" t="s">
        <v>1</v>
      </c>
      <c r="F998" s="154" t="s">
        <v>1141</v>
      </c>
      <c r="H998" s="155">
        <v>6.97</v>
      </c>
      <c r="I998" s="156"/>
      <c r="L998" s="151"/>
      <c r="M998" s="157"/>
      <c r="T998" s="158"/>
      <c r="AT998" s="153" t="s">
        <v>318</v>
      </c>
      <c r="AU998" s="153" t="s">
        <v>90</v>
      </c>
      <c r="AV998" s="12" t="s">
        <v>90</v>
      </c>
      <c r="AW998" s="12" t="s">
        <v>38</v>
      </c>
      <c r="AX998" s="12" t="s">
        <v>82</v>
      </c>
      <c r="AY998" s="153" t="s">
        <v>310</v>
      </c>
    </row>
    <row r="999" spans="2:65" s="12" customFormat="1" ht="11.25">
      <c r="B999" s="151"/>
      <c r="D999" s="152" t="s">
        <v>318</v>
      </c>
      <c r="E999" s="153" t="s">
        <v>1</v>
      </c>
      <c r="F999" s="154" t="s">
        <v>1126</v>
      </c>
      <c r="H999" s="155">
        <v>0.97</v>
      </c>
      <c r="I999" s="156"/>
      <c r="L999" s="151"/>
      <c r="M999" s="157"/>
      <c r="T999" s="158"/>
      <c r="AT999" s="153" t="s">
        <v>318</v>
      </c>
      <c r="AU999" s="153" t="s">
        <v>90</v>
      </c>
      <c r="AV999" s="12" t="s">
        <v>90</v>
      </c>
      <c r="AW999" s="12" t="s">
        <v>38</v>
      </c>
      <c r="AX999" s="12" t="s">
        <v>82</v>
      </c>
      <c r="AY999" s="153" t="s">
        <v>310</v>
      </c>
    </row>
    <row r="1000" spans="2:65" s="13" customFormat="1" ht="11.25">
      <c r="B1000" s="159"/>
      <c r="D1000" s="152" t="s">
        <v>318</v>
      </c>
      <c r="E1000" s="160" t="s">
        <v>1</v>
      </c>
      <c r="F1000" s="161" t="s">
        <v>320</v>
      </c>
      <c r="H1000" s="162">
        <v>343.68</v>
      </c>
      <c r="I1000" s="163"/>
      <c r="L1000" s="159"/>
      <c r="M1000" s="164"/>
      <c r="T1000" s="165"/>
      <c r="AT1000" s="160" t="s">
        <v>318</v>
      </c>
      <c r="AU1000" s="160" t="s">
        <v>90</v>
      </c>
      <c r="AV1000" s="13" t="s">
        <v>108</v>
      </c>
      <c r="AW1000" s="13" t="s">
        <v>38</v>
      </c>
      <c r="AX1000" s="13" t="s">
        <v>86</v>
      </c>
      <c r="AY1000" s="160" t="s">
        <v>310</v>
      </c>
    </row>
    <row r="1001" spans="2:65" s="1" customFormat="1" ht="21.75" customHeight="1">
      <c r="B1001" s="33"/>
      <c r="C1001" s="178" t="s">
        <v>1623</v>
      </c>
      <c r="D1001" s="178" t="s">
        <v>515</v>
      </c>
      <c r="E1001" s="179" t="s">
        <v>1624</v>
      </c>
      <c r="F1001" s="180" t="s">
        <v>1625</v>
      </c>
      <c r="G1001" s="181" t="s">
        <v>315</v>
      </c>
      <c r="H1001" s="182">
        <v>378.048</v>
      </c>
      <c r="I1001" s="183"/>
      <c r="J1001" s="184">
        <f>ROUND(I1001*H1001,2)</f>
        <v>0</v>
      </c>
      <c r="K1001" s="180" t="s">
        <v>430</v>
      </c>
      <c r="L1001" s="185"/>
      <c r="M1001" s="186" t="s">
        <v>1</v>
      </c>
      <c r="N1001" s="187" t="s">
        <v>47</v>
      </c>
      <c r="P1001" s="147">
        <f>O1001*H1001</f>
        <v>0</v>
      </c>
      <c r="Q1001" s="147">
        <v>3.8999999999999999E-4</v>
      </c>
      <c r="R1001" s="147">
        <f>Q1001*H1001</f>
        <v>0.14743872</v>
      </c>
      <c r="S1001" s="147">
        <v>0</v>
      </c>
      <c r="T1001" s="148">
        <f>S1001*H1001</f>
        <v>0</v>
      </c>
      <c r="AR1001" s="149" t="s">
        <v>574</v>
      </c>
      <c r="AT1001" s="149" t="s">
        <v>515</v>
      </c>
      <c r="AU1001" s="149" t="s">
        <v>90</v>
      </c>
      <c r="AY1001" s="17" t="s">
        <v>310</v>
      </c>
      <c r="BE1001" s="150">
        <f>IF(N1001="základní",J1001,0)</f>
        <v>0</v>
      </c>
      <c r="BF1001" s="150">
        <f>IF(N1001="snížená",J1001,0)</f>
        <v>0</v>
      </c>
      <c r="BG1001" s="150">
        <f>IF(N1001="zákl. přenesená",J1001,0)</f>
        <v>0</v>
      </c>
      <c r="BH1001" s="150">
        <f>IF(N1001="sníž. přenesená",J1001,0)</f>
        <v>0</v>
      </c>
      <c r="BI1001" s="150">
        <f>IF(N1001="nulová",J1001,0)</f>
        <v>0</v>
      </c>
      <c r="BJ1001" s="17" t="s">
        <v>86</v>
      </c>
      <c r="BK1001" s="150">
        <f>ROUND(I1001*H1001,2)</f>
        <v>0</v>
      </c>
      <c r="BL1001" s="17" t="s">
        <v>404</v>
      </c>
      <c r="BM1001" s="149" t="s">
        <v>1626</v>
      </c>
    </row>
    <row r="1002" spans="2:65" s="12" customFormat="1" ht="11.25">
      <c r="B1002" s="151"/>
      <c r="D1002" s="152" t="s">
        <v>318</v>
      </c>
      <c r="F1002" s="154" t="s">
        <v>1627</v>
      </c>
      <c r="H1002" s="155">
        <v>378.048</v>
      </c>
      <c r="I1002" s="156"/>
      <c r="L1002" s="151"/>
      <c r="M1002" s="157"/>
      <c r="T1002" s="158"/>
      <c r="AT1002" s="153" t="s">
        <v>318</v>
      </c>
      <c r="AU1002" s="153" t="s">
        <v>90</v>
      </c>
      <c r="AV1002" s="12" t="s">
        <v>90</v>
      </c>
      <c r="AW1002" s="12" t="s">
        <v>4</v>
      </c>
      <c r="AX1002" s="12" t="s">
        <v>86</v>
      </c>
      <c r="AY1002" s="153" t="s">
        <v>310</v>
      </c>
    </row>
    <row r="1003" spans="2:65" s="1" customFormat="1" ht="16.5" customHeight="1">
      <c r="B1003" s="33"/>
      <c r="C1003" s="138" t="s">
        <v>1628</v>
      </c>
      <c r="D1003" s="138" t="s">
        <v>312</v>
      </c>
      <c r="E1003" s="139" t="s">
        <v>1629</v>
      </c>
      <c r="F1003" s="140" t="s">
        <v>1630</v>
      </c>
      <c r="G1003" s="141" t="s">
        <v>315</v>
      </c>
      <c r="H1003" s="142">
        <v>314.94</v>
      </c>
      <c r="I1003" s="143"/>
      <c r="J1003" s="144">
        <f>ROUND(I1003*H1003,2)</f>
        <v>0</v>
      </c>
      <c r="K1003" s="140" t="s">
        <v>316</v>
      </c>
      <c r="L1003" s="33"/>
      <c r="M1003" s="145" t="s">
        <v>1</v>
      </c>
      <c r="N1003" s="146" t="s">
        <v>47</v>
      </c>
      <c r="P1003" s="147">
        <f>O1003*H1003</f>
        <v>0</v>
      </c>
      <c r="Q1003" s="147">
        <v>0</v>
      </c>
      <c r="R1003" s="147">
        <f>Q1003*H1003</f>
        <v>0</v>
      </c>
      <c r="S1003" s="147">
        <v>0</v>
      </c>
      <c r="T1003" s="148">
        <f>S1003*H1003</f>
        <v>0</v>
      </c>
      <c r="AR1003" s="149" t="s">
        <v>404</v>
      </c>
      <c r="AT1003" s="149" t="s">
        <v>312</v>
      </c>
      <c r="AU1003" s="149" t="s">
        <v>90</v>
      </c>
      <c r="AY1003" s="17" t="s">
        <v>310</v>
      </c>
      <c r="BE1003" s="150">
        <f>IF(N1003="základní",J1003,0)</f>
        <v>0</v>
      </c>
      <c r="BF1003" s="150">
        <f>IF(N1003="snížená",J1003,0)</f>
        <v>0</v>
      </c>
      <c r="BG1003" s="150">
        <f>IF(N1003="zákl. přenesená",J1003,0)</f>
        <v>0</v>
      </c>
      <c r="BH1003" s="150">
        <f>IF(N1003="sníž. přenesená",J1003,0)</f>
        <v>0</v>
      </c>
      <c r="BI1003" s="150">
        <f>IF(N1003="nulová",J1003,0)</f>
        <v>0</v>
      </c>
      <c r="BJ1003" s="17" t="s">
        <v>86</v>
      </c>
      <c r="BK1003" s="150">
        <f>ROUND(I1003*H1003,2)</f>
        <v>0</v>
      </c>
      <c r="BL1003" s="17" t="s">
        <v>404</v>
      </c>
      <c r="BM1003" s="149" t="s">
        <v>1631</v>
      </c>
    </row>
    <row r="1004" spans="2:65" s="14" customFormat="1" ht="11.25">
      <c r="B1004" s="166"/>
      <c r="D1004" s="152" t="s">
        <v>318</v>
      </c>
      <c r="E1004" s="167" t="s">
        <v>1</v>
      </c>
      <c r="F1004" s="168" t="s">
        <v>843</v>
      </c>
      <c r="H1004" s="167" t="s">
        <v>1</v>
      </c>
      <c r="I1004" s="169"/>
      <c r="L1004" s="166"/>
      <c r="M1004" s="170"/>
      <c r="T1004" s="171"/>
      <c r="AT1004" s="167" t="s">
        <v>318</v>
      </c>
      <c r="AU1004" s="167" t="s">
        <v>90</v>
      </c>
      <c r="AV1004" s="14" t="s">
        <v>86</v>
      </c>
      <c r="AW1004" s="14" t="s">
        <v>38</v>
      </c>
      <c r="AX1004" s="14" t="s">
        <v>82</v>
      </c>
      <c r="AY1004" s="167" t="s">
        <v>310</v>
      </c>
    </row>
    <row r="1005" spans="2:65" s="12" customFormat="1" ht="11.25">
      <c r="B1005" s="151"/>
      <c r="D1005" s="152" t="s">
        <v>318</v>
      </c>
      <c r="E1005" s="153" t="s">
        <v>1</v>
      </c>
      <c r="F1005" s="154" t="s">
        <v>1104</v>
      </c>
      <c r="H1005" s="155">
        <v>299.58999999999997</v>
      </c>
      <c r="I1005" s="156"/>
      <c r="L1005" s="151"/>
      <c r="M1005" s="157"/>
      <c r="T1005" s="158"/>
      <c r="AT1005" s="153" t="s">
        <v>318</v>
      </c>
      <c r="AU1005" s="153" t="s">
        <v>90</v>
      </c>
      <c r="AV1005" s="12" t="s">
        <v>90</v>
      </c>
      <c r="AW1005" s="12" t="s">
        <v>38</v>
      </c>
      <c r="AX1005" s="12" t="s">
        <v>82</v>
      </c>
      <c r="AY1005" s="153" t="s">
        <v>310</v>
      </c>
    </row>
    <row r="1006" spans="2:65" s="12" customFormat="1" ht="11.25">
      <c r="B1006" s="151"/>
      <c r="D1006" s="152" t="s">
        <v>318</v>
      </c>
      <c r="E1006" s="153" t="s">
        <v>1</v>
      </c>
      <c r="F1006" s="154" t="s">
        <v>1105</v>
      </c>
      <c r="H1006" s="155">
        <v>15.35</v>
      </c>
      <c r="I1006" s="156"/>
      <c r="L1006" s="151"/>
      <c r="M1006" s="157"/>
      <c r="T1006" s="158"/>
      <c r="AT1006" s="153" t="s">
        <v>318</v>
      </c>
      <c r="AU1006" s="153" t="s">
        <v>90</v>
      </c>
      <c r="AV1006" s="12" t="s">
        <v>90</v>
      </c>
      <c r="AW1006" s="12" t="s">
        <v>38</v>
      </c>
      <c r="AX1006" s="12" t="s">
        <v>82</v>
      </c>
      <c r="AY1006" s="153" t="s">
        <v>310</v>
      </c>
    </row>
    <row r="1007" spans="2:65" s="13" customFormat="1" ht="11.25">
      <c r="B1007" s="159"/>
      <c r="D1007" s="152" t="s">
        <v>318</v>
      </c>
      <c r="E1007" s="160" t="s">
        <v>1</v>
      </c>
      <c r="F1007" s="161" t="s">
        <v>320</v>
      </c>
      <c r="H1007" s="162">
        <v>314.94</v>
      </c>
      <c r="I1007" s="163"/>
      <c r="L1007" s="159"/>
      <c r="M1007" s="164"/>
      <c r="T1007" s="165"/>
      <c r="AT1007" s="160" t="s">
        <v>318</v>
      </c>
      <c r="AU1007" s="160" t="s">
        <v>90</v>
      </c>
      <c r="AV1007" s="13" t="s">
        <v>108</v>
      </c>
      <c r="AW1007" s="13" t="s">
        <v>38</v>
      </c>
      <c r="AX1007" s="13" t="s">
        <v>86</v>
      </c>
      <c r="AY1007" s="160" t="s">
        <v>310</v>
      </c>
    </row>
    <row r="1008" spans="2:65" s="1" customFormat="1" ht="16.5" customHeight="1">
      <c r="B1008" s="33"/>
      <c r="C1008" s="178" t="s">
        <v>1632</v>
      </c>
      <c r="D1008" s="178" t="s">
        <v>515</v>
      </c>
      <c r="E1008" s="179" t="s">
        <v>1633</v>
      </c>
      <c r="F1008" s="180" t="s">
        <v>1634</v>
      </c>
      <c r="G1008" s="181" t="s">
        <v>315</v>
      </c>
      <c r="H1008" s="182">
        <v>692.86800000000005</v>
      </c>
      <c r="I1008" s="183"/>
      <c r="J1008" s="184">
        <f>ROUND(I1008*H1008,2)</f>
        <v>0</v>
      </c>
      <c r="K1008" s="180" t="s">
        <v>430</v>
      </c>
      <c r="L1008" s="185"/>
      <c r="M1008" s="186" t="s">
        <v>1</v>
      </c>
      <c r="N1008" s="187" t="s">
        <v>47</v>
      </c>
      <c r="P1008" s="147">
        <f>O1008*H1008</f>
        <v>0</v>
      </c>
      <c r="Q1008" s="147">
        <v>2.0999999999999999E-3</v>
      </c>
      <c r="R1008" s="147">
        <f>Q1008*H1008</f>
        <v>1.4550228000000001</v>
      </c>
      <c r="S1008" s="147">
        <v>0</v>
      </c>
      <c r="T1008" s="148">
        <f>S1008*H1008</f>
        <v>0</v>
      </c>
      <c r="AR1008" s="149" t="s">
        <v>574</v>
      </c>
      <c r="AT1008" s="149" t="s">
        <v>515</v>
      </c>
      <c r="AU1008" s="149" t="s">
        <v>90</v>
      </c>
      <c r="AY1008" s="17" t="s">
        <v>310</v>
      </c>
      <c r="BE1008" s="150">
        <f>IF(N1008="základní",J1008,0)</f>
        <v>0</v>
      </c>
      <c r="BF1008" s="150">
        <f>IF(N1008="snížená",J1008,0)</f>
        <v>0</v>
      </c>
      <c r="BG1008" s="150">
        <f>IF(N1008="zákl. přenesená",J1008,0)</f>
        <v>0</v>
      </c>
      <c r="BH1008" s="150">
        <f>IF(N1008="sníž. přenesená",J1008,0)</f>
        <v>0</v>
      </c>
      <c r="BI1008" s="150">
        <f>IF(N1008="nulová",J1008,0)</f>
        <v>0</v>
      </c>
      <c r="BJ1008" s="17" t="s">
        <v>86</v>
      </c>
      <c r="BK1008" s="150">
        <f>ROUND(I1008*H1008,2)</f>
        <v>0</v>
      </c>
      <c r="BL1008" s="17" t="s">
        <v>404</v>
      </c>
      <c r="BM1008" s="149" t="s">
        <v>1635</v>
      </c>
    </row>
    <row r="1009" spans="2:65" s="12" customFormat="1" ht="11.25">
      <c r="B1009" s="151"/>
      <c r="D1009" s="152" t="s">
        <v>318</v>
      </c>
      <c r="F1009" s="154" t="s">
        <v>1636</v>
      </c>
      <c r="H1009" s="155">
        <v>692.86800000000005</v>
      </c>
      <c r="I1009" s="156"/>
      <c r="L1009" s="151"/>
      <c r="M1009" s="157"/>
      <c r="T1009" s="158"/>
      <c r="AT1009" s="153" t="s">
        <v>318</v>
      </c>
      <c r="AU1009" s="153" t="s">
        <v>90</v>
      </c>
      <c r="AV1009" s="12" t="s">
        <v>90</v>
      </c>
      <c r="AW1009" s="12" t="s">
        <v>4</v>
      </c>
      <c r="AX1009" s="12" t="s">
        <v>86</v>
      </c>
      <c r="AY1009" s="153" t="s">
        <v>310</v>
      </c>
    </row>
    <row r="1010" spans="2:65" s="1" customFormat="1" ht="16.5" customHeight="1">
      <c r="B1010" s="33"/>
      <c r="C1010" s="138" t="s">
        <v>1637</v>
      </c>
      <c r="D1010" s="138" t="s">
        <v>312</v>
      </c>
      <c r="E1010" s="139" t="s">
        <v>1638</v>
      </c>
      <c r="F1010" s="140" t="s">
        <v>1639</v>
      </c>
      <c r="G1010" s="141" t="s">
        <v>315</v>
      </c>
      <c r="H1010" s="142">
        <v>124</v>
      </c>
      <c r="I1010" s="143"/>
      <c r="J1010" s="144">
        <f>ROUND(I1010*H1010,2)</f>
        <v>0</v>
      </c>
      <c r="K1010" s="140" t="s">
        <v>316</v>
      </c>
      <c r="L1010" s="33"/>
      <c r="M1010" s="145" t="s">
        <v>1</v>
      </c>
      <c r="N1010" s="146" t="s">
        <v>47</v>
      </c>
      <c r="P1010" s="147">
        <f>O1010*H1010</f>
        <v>0</v>
      </c>
      <c r="Q1010" s="147">
        <v>6.0000000000000001E-3</v>
      </c>
      <c r="R1010" s="147">
        <f>Q1010*H1010</f>
        <v>0.74399999999999999</v>
      </c>
      <c r="S1010" s="147">
        <v>0</v>
      </c>
      <c r="T1010" s="148">
        <f>S1010*H1010</f>
        <v>0</v>
      </c>
      <c r="AR1010" s="149" t="s">
        <v>404</v>
      </c>
      <c r="AT1010" s="149" t="s">
        <v>312</v>
      </c>
      <c r="AU1010" s="149" t="s">
        <v>90</v>
      </c>
      <c r="AY1010" s="17" t="s">
        <v>310</v>
      </c>
      <c r="BE1010" s="150">
        <f>IF(N1010="základní",J1010,0)</f>
        <v>0</v>
      </c>
      <c r="BF1010" s="150">
        <f>IF(N1010="snížená",J1010,0)</f>
        <v>0</v>
      </c>
      <c r="BG1010" s="150">
        <f>IF(N1010="zákl. přenesená",J1010,0)</f>
        <v>0</v>
      </c>
      <c r="BH1010" s="150">
        <f>IF(N1010="sníž. přenesená",J1010,0)</f>
        <v>0</v>
      </c>
      <c r="BI1010" s="150">
        <f>IF(N1010="nulová",J1010,0)</f>
        <v>0</v>
      </c>
      <c r="BJ1010" s="17" t="s">
        <v>86</v>
      </c>
      <c r="BK1010" s="150">
        <f>ROUND(I1010*H1010,2)</f>
        <v>0</v>
      </c>
      <c r="BL1010" s="17" t="s">
        <v>404</v>
      </c>
      <c r="BM1010" s="149" t="s">
        <v>1640</v>
      </c>
    </row>
    <row r="1011" spans="2:65" s="14" customFormat="1" ht="11.25">
      <c r="B1011" s="166"/>
      <c r="D1011" s="152" t="s">
        <v>318</v>
      </c>
      <c r="E1011" s="167" t="s">
        <v>1</v>
      </c>
      <c r="F1011" s="168" t="s">
        <v>690</v>
      </c>
      <c r="H1011" s="167" t="s">
        <v>1</v>
      </c>
      <c r="I1011" s="169"/>
      <c r="L1011" s="166"/>
      <c r="M1011" s="170"/>
      <c r="T1011" s="171"/>
      <c r="AT1011" s="167" t="s">
        <v>318</v>
      </c>
      <c r="AU1011" s="167" t="s">
        <v>90</v>
      </c>
      <c r="AV1011" s="14" t="s">
        <v>86</v>
      </c>
      <c r="AW1011" s="14" t="s">
        <v>38</v>
      </c>
      <c r="AX1011" s="14" t="s">
        <v>82</v>
      </c>
      <c r="AY1011" s="167" t="s">
        <v>310</v>
      </c>
    </row>
    <row r="1012" spans="2:65" s="12" customFormat="1" ht="11.25">
      <c r="B1012" s="151"/>
      <c r="D1012" s="152" t="s">
        <v>318</v>
      </c>
      <c r="E1012" s="153" t="s">
        <v>1</v>
      </c>
      <c r="F1012" s="154" t="s">
        <v>1641</v>
      </c>
      <c r="H1012" s="155">
        <v>124</v>
      </c>
      <c r="I1012" s="156"/>
      <c r="L1012" s="151"/>
      <c r="M1012" s="157"/>
      <c r="T1012" s="158"/>
      <c r="AT1012" s="153" t="s">
        <v>318</v>
      </c>
      <c r="AU1012" s="153" t="s">
        <v>90</v>
      </c>
      <c r="AV1012" s="12" t="s">
        <v>90</v>
      </c>
      <c r="AW1012" s="12" t="s">
        <v>38</v>
      </c>
      <c r="AX1012" s="12" t="s">
        <v>82</v>
      </c>
      <c r="AY1012" s="153" t="s">
        <v>310</v>
      </c>
    </row>
    <row r="1013" spans="2:65" s="13" customFormat="1" ht="11.25">
      <c r="B1013" s="159"/>
      <c r="D1013" s="152" t="s">
        <v>318</v>
      </c>
      <c r="E1013" s="160" t="s">
        <v>1</v>
      </c>
      <c r="F1013" s="161" t="s">
        <v>320</v>
      </c>
      <c r="H1013" s="162">
        <v>124</v>
      </c>
      <c r="I1013" s="163"/>
      <c r="L1013" s="159"/>
      <c r="M1013" s="164"/>
      <c r="T1013" s="165"/>
      <c r="AT1013" s="160" t="s">
        <v>318</v>
      </c>
      <c r="AU1013" s="160" t="s">
        <v>90</v>
      </c>
      <c r="AV1013" s="13" t="s">
        <v>108</v>
      </c>
      <c r="AW1013" s="13" t="s">
        <v>38</v>
      </c>
      <c r="AX1013" s="13" t="s">
        <v>86</v>
      </c>
      <c r="AY1013" s="160" t="s">
        <v>310</v>
      </c>
    </row>
    <row r="1014" spans="2:65" s="1" customFormat="1" ht="16.5" customHeight="1">
      <c r="B1014" s="33"/>
      <c r="C1014" s="178" t="s">
        <v>1642</v>
      </c>
      <c r="D1014" s="178" t="s">
        <v>515</v>
      </c>
      <c r="E1014" s="179" t="s">
        <v>1643</v>
      </c>
      <c r="F1014" s="180" t="s">
        <v>1644</v>
      </c>
      <c r="G1014" s="181" t="s">
        <v>315</v>
      </c>
      <c r="H1014" s="182">
        <v>136.4</v>
      </c>
      <c r="I1014" s="183"/>
      <c r="J1014" s="184">
        <f>ROUND(I1014*H1014,2)</f>
        <v>0</v>
      </c>
      <c r="K1014" s="180" t="s">
        <v>430</v>
      </c>
      <c r="L1014" s="185"/>
      <c r="M1014" s="186" t="s">
        <v>1</v>
      </c>
      <c r="N1014" s="187" t="s">
        <v>47</v>
      </c>
      <c r="P1014" s="147">
        <f>O1014*H1014</f>
        <v>0</v>
      </c>
      <c r="Q1014" s="147">
        <v>4.8999999999999998E-3</v>
      </c>
      <c r="R1014" s="147">
        <f>Q1014*H1014</f>
        <v>0.66835999999999995</v>
      </c>
      <c r="S1014" s="147">
        <v>0</v>
      </c>
      <c r="T1014" s="148">
        <f>S1014*H1014</f>
        <v>0</v>
      </c>
      <c r="AR1014" s="149" t="s">
        <v>574</v>
      </c>
      <c r="AT1014" s="149" t="s">
        <v>515</v>
      </c>
      <c r="AU1014" s="149" t="s">
        <v>90</v>
      </c>
      <c r="AY1014" s="17" t="s">
        <v>310</v>
      </c>
      <c r="BE1014" s="150">
        <f>IF(N1014="základní",J1014,0)</f>
        <v>0</v>
      </c>
      <c r="BF1014" s="150">
        <f>IF(N1014="snížená",J1014,0)</f>
        <v>0</v>
      </c>
      <c r="BG1014" s="150">
        <f>IF(N1014="zákl. přenesená",J1014,0)</f>
        <v>0</v>
      </c>
      <c r="BH1014" s="150">
        <f>IF(N1014="sníž. přenesená",J1014,0)</f>
        <v>0</v>
      </c>
      <c r="BI1014" s="150">
        <f>IF(N1014="nulová",J1014,0)</f>
        <v>0</v>
      </c>
      <c r="BJ1014" s="17" t="s">
        <v>86</v>
      </c>
      <c r="BK1014" s="150">
        <f>ROUND(I1014*H1014,2)</f>
        <v>0</v>
      </c>
      <c r="BL1014" s="17" t="s">
        <v>404</v>
      </c>
      <c r="BM1014" s="149" t="s">
        <v>1645</v>
      </c>
    </row>
    <row r="1015" spans="2:65" s="12" customFormat="1" ht="11.25">
      <c r="B1015" s="151"/>
      <c r="D1015" s="152" t="s">
        <v>318</v>
      </c>
      <c r="F1015" s="154" t="s">
        <v>1646</v>
      </c>
      <c r="H1015" s="155">
        <v>136.4</v>
      </c>
      <c r="I1015" s="156"/>
      <c r="L1015" s="151"/>
      <c r="M1015" s="157"/>
      <c r="T1015" s="158"/>
      <c r="AT1015" s="153" t="s">
        <v>318</v>
      </c>
      <c r="AU1015" s="153" t="s">
        <v>90</v>
      </c>
      <c r="AV1015" s="12" t="s">
        <v>90</v>
      </c>
      <c r="AW1015" s="12" t="s">
        <v>4</v>
      </c>
      <c r="AX1015" s="12" t="s">
        <v>86</v>
      </c>
      <c r="AY1015" s="153" t="s">
        <v>310</v>
      </c>
    </row>
    <row r="1016" spans="2:65" s="1" customFormat="1" ht="16.5" customHeight="1">
      <c r="B1016" s="33"/>
      <c r="C1016" s="138" t="s">
        <v>1647</v>
      </c>
      <c r="D1016" s="138" t="s">
        <v>312</v>
      </c>
      <c r="E1016" s="139" t="s">
        <v>1638</v>
      </c>
      <c r="F1016" s="140" t="s">
        <v>1639</v>
      </c>
      <c r="G1016" s="141" t="s">
        <v>315</v>
      </c>
      <c r="H1016" s="142">
        <v>74.400000000000006</v>
      </c>
      <c r="I1016" s="143"/>
      <c r="J1016" s="144">
        <f>ROUND(I1016*H1016,2)</f>
        <v>0</v>
      </c>
      <c r="K1016" s="140" t="s">
        <v>316</v>
      </c>
      <c r="L1016" s="33"/>
      <c r="M1016" s="145" t="s">
        <v>1</v>
      </c>
      <c r="N1016" s="146" t="s">
        <v>47</v>
      </c>
      <c r="P1016" s="147">
        <f>O1016*H1016</f>
        <v>0</v>
      </c>
      <c r="Q1016" s="147">
        <v>6.0000000000000001E-3</v>
      </c>
      <c r="R1016" s="147">
        <f>Q1016*H1016</f>
        <v>0.44640000000000002</v>
      </c>
      <c r="S1016" s="147">
        <v>0</v>
      </c>
      <c r="T1016" s="148">
        <f>S1016*H1016</f>
        <v>0</v>
      </c>
      <c r="AR1016" s="149" t="s">
        <v>404</v>
      </c>
      <c r="AT1016" s="149" t="s">
        <v>312</v>
      </c>
      <c r="AU1016" s="149" t="s">
        <v>90</v>
      </c>
      <c r="AY1016" s="17" t="s">
        <v>310</v>
      </c>
      <c r="BE1016" s="150">
        <f>IF(N1016="základní",J1016,0)</f>
        <v>0</v>
      </c>
      <c r="BF1016" s="150">
        <f>IF(N1016="snížená",J1016,0)</f>
        <v>0</v>
      </c>
      <c r="BG1016" s="150">
        <f>IF(N1016="zákl. přenesená",J1016,0)</f>
        <v>0</v>
      </c>
      <c r="BH1016" s="150">
        <f>IF(N1016="sníž. přenesená",J1016,0)</f>
        <v>0</v>
      </c>
      <c r="BI1016" s="150">
        <f>IF(N1016="nulová",J1016,0)</f>
        <v>0</v>
      </c>
      <c r="BJ1016" s="17" t="s">
        <v>86</v>
      </c>
      <c r="BK1016" s="150">
        <f>ROUND(I1016*H1016,2)</f>
        <v>0</v>
      </c>
      <c r="BL1016" s="17" t="s">
        <v>404</v>
      </c>
      <c r="BM1016" s="149" t="s">
        <v>1648</v>
      </c>
    </row>
    <row r="1017" spans="2:65" s="14" customFormat="1" ht="11.25">
      <c r="B1017" s="166"/>
      <c r="D1017" s="152" t="s">
        <v>318</v>
      </c>
      <c r="E1017" s="167" t="s">
        <v>1</v>
      </c>
      <c r="F1017" s="168" t="s">
        <v>690</v>
      </c>
      <c r="H1017" s="167" t="s">
        <v>1</v>
      </c>
      <c r="I1017" s="169"/>
      <c r="L1017" s="166"/>
      <c r="M1017" s="170"/>
      <c r="T1017" s="171"/>
      <c r="AT1017" s="167" t="s">
        <v>318</v>
      </c>
      <c r="AU1017" s="167" t="s">
        <v>90</v>
      </c>
      <c r="AV1017" s="14" t="s">
        <v>86</v>
      </c>
      <c r="AW1017" s="14" t="s">
        <v>38</v>
      </c>
      <c r="AX1017" s="14" t="s">
        <v>82</v>
      </c>
      <c r="AY1017" s="167" t="s">
        <v>310</v>
      </c>
    </row>
    <row r="1018" spans="2:65" s="12" customFormat="1" ht="11.25">
      <c r="B1018" s="151"/>
      <c r="D1018" s="152" t="s">
        <v>318</v>
      </c>
      <c r="E1018" s="153" t="s">
        <v>1</v>
      </c>
      <c r="F1018" s="154" t="s">
        <v>1649</v>
      </c>
      <c r="H1018" s="155">
        <v>74.400000000000006</v>
      </c>
      <c r="I1018" s="156"/>
      <c r="L1018" s="151"/>
      <c r="M1018" s="157"/>
      <c r="T1018" s="158"/>
      <c r="AT1018" s="153" t="s">
        <v>318</v>
      </c>
      <c r="AU1018" s="153" t="s">
        <v>90</v>
      </c>
      <c r="AV1018" s="12" t="s">
        <v>90</v>
      </c>
      <c r="AW1018" s="12" t="s">
        <v>38</v>
      </c>
      <c r="AX1018" s="12" t="s">
        <v>82</v>
      </c>
      <c r="AY1018" s="153" t="s">
        <v>310</v>
      </c>
    </row>
    <row r="1019" spans="2:65" s="13" customFormat="1" ht="11.25">
      <c r="B1019" s="159"/>
      <c r="D1019" s="152" t="s">
        <v>318</v>
      </c>
      <c r="E1019" s="160" t="s">
        <v>1</v>
      </c>
      <c r="F1019" s="161" t="s">
        <v>320</v>
      </c>
      <c r="H1019" s="162">
        <v>74.400000000000006</v>
      </c>
      <c r="I1019" s="163"/>
      <c r="L1019" s="159"/>
      <c r="M1019" s="164"/>
      <c r="T1019" s="165"/>
      <c r="AT1019" s="160" t="s">
        <v>318</v>
      </c>
      <c r="AU1019" s="160" t="s">
        <v>90</v>
      </c>
      <c r="AV1019" s="13" t="s">
        <v>108</v>
      </c>
      <c r="AW1019" s="13" t="s">
        <v>38</v>
      </c>
      <c r="AX1019" s="13" t="s">
        <v>86</v>
      </c>
      <c r="AY1019" s="160" t="s">
        <v>310</v>
      </c>
    </row>
    <row r="1020" spans="2:65" s="1" customFormat="1" ht="16.5" customHeight="1">
      <c r="B1020" s="33"/>
      <c r="C1020" s="178" t="s">
        <v>1650</v>
      </c>
      <c r="D1020" s="178" t="s">
        <v>515</v>
      </c>
      <c r="E1020" s="179" t="s">
        <v>1651</v>
      </c>
      <c r="F1020" s="180" t="s">
        <v>1652</v>
      </c>
      <c r="G1020" s="181" t="s">
        <v>315</v>
      </c>
      <c r="H1020" s="182">
        <v>81.84</v>
      </c>
      <c r="I1020" s="183"/>
      <c r="J1020" s="184">
        <f>ROUND(I1020*H1020,2)</f>
        <v>0</v>
      </c>
      <c r="K1020" s="180" t="s">
        <v>430</v>
      </c>
      <c r="L1020" s="185"/>
      <c r="M1020" s="186" t="s">
        <v>1</v>
      </c>
      <c r="N1020" s="187" t="s">
        <v>47</v>
      </c>
      <c r="P1020" s="147">
        <f>O1020*H1020</f>
        <v>0</v>
      </c>
      <c r="Q1020" s="147">
        <v>1.75E-3</v>
      </c>
      <c r="R1020" s="147">
        <f>Q1020*H1020</f>
        <v>0.14322000000000001</v>
      </c>
      <c r="S1020" s="147">
        <v>0</v>
      </c>
      <c r="T1020" s="148">
        <f>S1020*H1020</f>
        <v>0</v>
      </c>
      <c r="AR1020" s="149" t="s">
        <v>574</v>
      </c>
      <c r="AT1020" s="149" t="s">
        <v>515</v>
      </c>
      <c r="AU1020" s="149" t="s">
        <v>90</v>
      </c>
      <c r="AY1020" s="17" t="s">
        <v>310</v>
      </c>
      <c r="BE1020" s="150">
        <f>IF(N1020="základní",J1020,0)</f>
        <v>0</v>
      </c>
      <c r="BF1020" s="150">
        <f>IF(N1020="snížená",J1020,0)</f>
        <v>0</v>
      </c>
      <c r="BG1020" s="150">
        <f>IF(N1020="zákl. přenesená",J1020,0)</f>
        <v>0</v>
      </c>
      <c r="BH1020" s="150">
        <f>IF(N1020="sníž. přenesená",J1020,0)</f>
        <v>0</v>
      </c>
      <c r="BI1020" s="150">
        <f>IF(N1020="nulová",J1020,0)</f>
        <v>0</v>
      </c>
      <c r="BJ1020" s="17" t="s">
        <v>86</v>
      </c>
      <c r="BK1020" s="150">
        <f>ROUND(I1020*H1020,2)</f>
        <v>0</v>
      </c>
      <c r="BL1020" s="17" t="s">
        <v>404</v>
      </c>
      <c r="BM1020" s="149" t="s">
        <v>1653</v>
      </c>
    </row>
    <row r="1021" spans="2:65" s="12" customFormat="1" ht="11.25">
      <c r="B1021" s="151"/>
      <c r="D1021" s="152" t="s">
        <v>318</v>
      </c>
      <c r="F1021" s="154" t="s">
        <v>1654</v>
      </c>
      <c r="H1021" s="155">
        <v>81.84</v>
      </c>
      <c r="I1021" s="156"/>
      <c r="L1021" s="151"/>
      <c r="M1021" s="157"/>
      <c r="T1021" s="158"/>
      <c r="AT1021" s="153" t="s">
        <v>318</v>
      </c>
      <c r="AU1021" s="153" t="s">
        <v>90</v>
      </c>
      <c r="AV1021" s="12" t="s">
        <v>90</v>
      </c>
      <c r="AW1021" s="12" t="s">
        <v>4</v>
      </c>
      <c r="AX1021" s="12" t="s">
        <v>86</v>
      </c>
      <c r="AY1021" s="153" t="s">
        <v>310</v>
      </c>
    </row>
    <row r="1022" spans="2:65" s="1" customFormat="1" ht="21.75" customHeight="1">
      <c r="B1022" s="33"/>
      <c r="C1022" s="138" t="s">
        <v>1655</v>
      </c>
      <c r="D1022" s="138" t="s">
        <v>312</v>
      </c>
      <c r="E1022" s="139" t="s">
        <v>1656</v>
      </c>
      <c r="F1022" s="140" t="s">
        <v>1657</v>
      </c>
      <c r="G1022" s="141" t="s">
        <v>315</v>
      </c>
      <c r="H1022" s="142">
        <v>635.71400000000006</v>
      </c>
      <c r="I1022" s="143"/>
      <c r="J1022" s="144">
        <f>ROUND(I1022*H1022,2)</f>
        <v>0</v>
      </c>
      <c r="K1022" s="140" t="s">
        <v>316</v>
      </c>
      <c r="L1022" s="33"/>
      <c r="M1022" s="145" t="s">
        <v>1</v>
      </c>
      <c r="N1022" s="146" t="s">
        <v>47</v>
      </c>
      <c r="P1022" s="147">
        <f>O1022*H1022</f>
        <v>0</v>
      </c>
      <c r="Q1022" s="147">
        <v>1.2E-4</v>
      </c>
      <c r="R1022" s="147">
        <f>Q1022*H1022</f>
        <v>7.6285680000000008E-2</v>
      </c>
      <c r="S1022" s="147">
        <v>0</v>
      </c>
      <c r="T1022" s="148">
        <f>S1022*H1022</f>
        <v>0</v>
      </c>
      <c r="AR1022" s="149" t="s">
        <v>404</v>
      </c>
      <c r="AT1022" s="149" t="s">
        <v>312</v>
      </c>
      <c r="AU1022" s="149" t="s">
        <v>90</v>
      </c>
      <c r="AY1022" s="17" t="s">
        <v>310</v>
      </c>
      <c r="BE1022" s="150">
        <f>IF(N1022="základní",J1022,0)</f>
        <v>0</v>
      </c>
      <c r="BF1022" s="150">
        <f>IF(N1022="snížená",J1022,0)</f>
        <v>0</v>
      </c>
      <c r="BG1022" s="150">
        <f>IF(N1022="zákl. přenesená",J1022,0)</f>
        <v>0</v>
      </c>
      <c r="BH1022" s="150">
        <f>IF(N1022="sníž. přenesená",J1022,0)</f>
        <v>0</v>
      </c>
      <c r="BI1022" s="150">
        <f>IF(N1022="nulová",J1022,0)</f>
        <v>0</v>
      </c>
      <c r="BJ1022" s="17" t="s">
        <v>86</v>
      </c>
      <c r="BK1022" s="150">
        <f>ROUND(I1022*H1022,2)</f>
        <v>0</v>
      </c>
      <c r="BL1022" s="17" t="s">
        <v>404</v>
      </c>
      <c r="BM1022" s="149" t="s">
        <v>1658</v>
      </c>
    </row>
    <row r="1023" spans="2:65" s="14" customFormat="1" ht="11.25">
      <c r="B1023" s="166"/>
      <c r="D1023" s="152" t="s">
        <v>318</v>
      </c>
      <c r="E1023" s="167" t="s">
        <v>1</v>
      </c>
      <c r="F1023" s="168" t="s">
        <v>744</v>
      </c>
      <c r="H1023" s="167" t="s">
        <v>1</v>
      </c>
      <c r="I1023" s="169"/>
      <c r="L1023" s="166"/>
      <c r="M1023" s="170"/>
      <c r="T1023" s="171"/>
      <c r="AT1023" s="167" t="s">
        <v>318</v>
      </c>
      <c r="AU1023" s="167" t="s">
        <v>90</v>
      </c>
      <c r="AV1023" s="14" t="s">
        <v>86</v>
      </c>
      <c r="AW1023" s="14" t="s">
        <v>38</v>
      </c>
      <c r="AX1023" s="14" t="s">
        <v>82</v>
      </c>
      <c r="AY1023" s="167" t="s">
        <v>310</v>
      </c>
    </row>
    <row r="1024" spans="2:65" s="12" customFormat="1" ht="11.25">
      <c r="B1024" s="151"/>
      <c r="D1024" s="152" t="s">
        <v>318</v>
      </c>
      <c r="E1024" s="153" t="s">
        <v>1</v>
      </c>
      <c r="F1024" s="154" t="s">
        <v>1482</v>
      </c>
      <c r="H1024" s="155">
        <v>635.71400000000006</v>
      </c>
      <c r="I1024" s="156"/>
      <c r="L1024" s="151"/>
      <c r="M1024" s="157"/>
      <c r="T1024" s="158"/>
      <c r="AT1024" s="153" t="s">
        <v>318</v>
      </c>
      <c r="AU1024" s="153" t="s">
        <v>90</v>
      </c>
      <c r="AV1024" s="12" t="s">
        <v>90</v>
      </c>
      <c r="AW1024" s="12" t="s">
        <v>38</v>
      </c>
      <c r="AX1024" s="12" t="s">
        <v>82</v>
      </c>
      <c r="AY1024" s="153" t="s">
        <v>310</v>
      </c>
    </row>
    <row r="1025" spans="2:65" s="13" customFormat="1" ht="11.25">
      <c r="B1025" s="159"/>
      <c r="D1025" s="152" t="s">
        <v>318</v>
      </c>
      <c r="E1025" s="160" t="s">
        <v>1</v>
      </c>
      <c r="F1025" s="161" t="s">
        <v>320</v>
      </c>
      <c r="H1025" s="162">
        <v>635.71400000000006</v>
      </c>
      <c r="I1025" s="163"/>
      <c r="L1025" s="159"/>
      <c r="M1025" s="164"/>
      <c r="T1025" s="165"/>
      <c r="AT1025" s="160" t="s">
        <v>318</v>
      </c>
      <c r="AU1025" s="160" t="s">
        <v>90</v>
      </c>
      <c r="AV1025" s="13" t="s">
        <v>108</v>
      </c>
      <c r="AW1025" s="13" t="s">
        <v>38</v>
      </c>
      <c r="AX1025" s="13" t="s">
        <v>86</v>
      </c>
      <c r="AY1025" s="160" t="s">
        <v>310</v>
      </c>
    </row>
    <row r="1026" spans="2:65" s="1" customFormat="1" ht="21.75" customHeight="1">
      <c r="B1026" s="33"/>
      <c r="C1026" s="178" t="s">
        <v>1659</v>
      </c>
      <c r="D1026" s="178" t="s">
        <v>515</v>
      </c>
      <c r="E1026" s="179" t="s">
        <v>1660</v>
      </c>
      <c r="F1026" s="180" t="s">
        <v>1661</v>
      </c>
      <c r="G1026" s="181" t="s">
        <v>315</v>
      </c>
      <c r="H1026" s="182">
        <v>699.28499999999997</v>
      </c>
      <c r="I1026" s="183"/>
      <c r="J1026" s="184">
        <f>ROUND(I1026*H1026,2)</f>
        <v>0</v>
      </c>
      <c r="K1026" s="180" t="s">
        <v>430</v>
      </c>
      <c r="L1026" s="185"/>
      <c r="M1026" s="186" t="s">
        <v>1</v>
      </c>
      <c r="N1026" s="187" t="s">
        <v>47</v>
      </c>
      <c r="P1026" s="147">
        <f>O1026*H1026</f>
        <v>0</v>
      </c>
      <c r="Q1026" s="147">
        <v>2.3999999999999998E-3</v>
      </c>
      <c r="R1026" s="147">
        <f>Q1026*H1026</f>
        <v>1.6782839999999999</v>
      </c>
      <c r="S1026" s="147">
        <v>0</v>
      </c>
      <c r="T1026" s="148">
        <f>S1026*H1026</f>
        <v>0</v>
      </c>
      <c r="AR1026" s="149" t="s">
        <v>574</v>
      </c>
      <c r="AT1026" s="149" t="s">
        <v>515</v>
      </c>
      <c r="AU1026" s="149" t="s">
        <v>90</v>
      </c>
      <c r="AY1026" s="17" t="s">
        <v>310</v>
      </c>
      <c r="BE1026" s="150">
        <f>IF(N1026="základní",J1026,0)</f>
        <v>0</v>
      </c>
      <c r="BF1026" s="150">
        <f>IF(N1026="snížená",J1026,0)</f>
        <v>0</v>
      </c>
      <c r="BG1026" s="150">
        <f>IF(N1026="zákl. přenesená",J1026,0)</f>
        <v>0</v>
      </c>
      <c r="BH1026" s="150">
        <f>IF(N1026="sníž. přenesená",J1026,0)</f>
        <v>0</v>
      </c>
      <c r="BI1026" s="150">
        <f>IF(N1026="nulová",J1026,0)</f>
        <v>0</v>
      </c>
      <c r="BJ1026" s="17" t="s">
        <v>86</v>
      </c>
      <c r="BK1026" s="150">
        <f>ROUND(I1026*H1026,2)</f>
        <v>0</v>
      </c>
      <c r="BL1026" s="17" t="s">
        <v>404</v>
      </c>
      <c r="BM1026" s="149" t="s">
        <v>1662</v>
      </c>
    </row>
    <row r="1027" spans="2:65" s="12" customFormat="1" ht="11.25">
      <c r="B1027" s="151"/>
      <c r="D1027" s="152" t="s">
        <v>318</v>
      </c>
      <c r="F1027" s="154" t="s">
        <v>1550</v>
      </c>
      <c r="H1027" s="155">
        <v>699.28499999999997</v>
      </c>
      <c r="I1027" s="156"/>
      <c r="L1027" s="151"/>
      <c r="M1027" s="157"/>
      <c r="T1027" s="158"/>
      <c r="AT1027" s="153" t="s">
        <v>318</v>
      </c>
      <c r="AU1027" s="153" t="s">
        <v>90</v>
      </c>
      <c r="AV1027" s="12" t="s">
        <v>90</v>
      </c>
      <c r="AW1027" s="12" t="s">
        <v>4</v>
      </c>
      <c r="AX1027" s="12" t="s">
        <v>86</v>
      </c>
      <c r="AY1027" s="153" t="s">
        <v>310</v>
      </c>
    </row>
    <row r="1028" spans="2:65" s="1" customFormat="1" ht="21.75" customHeight="1">
      <c r="B1028" s="33"/>
      <c r="C1028" s="138" t="s">
        <v>1663</v>
      </c>
      <c r="D1028" s="138" t="s">
        <v>312</v>
      </c>
      <c r="E1028" s="139" t="s">
        <v>1656</v>
      </c>
      <c r="F1028" s="140" t="s">
        <v>1657</v>
      </c>
      <c r="G1028" s="141" t="s">
        <v>315</v>
      </c>
      <c r="H1028" s="142">
        <v>153.571</v>
      </c>
      <c r="I1028" s="143"/>
      <c r="J1028" s="144">
        <f>ROUND(I1028*H1028,2)</f>
        <v>0</v>
      </c>
      <c r="K1028" s="140" t="s">
        <v>316</v>
      </c>
      <c r="L1028" s="33"/>
      <c r="M1028" s="145" t="s">
        <v>1</v>
      </c>
      <c r="N1028" s="146" t="s">
        <v>47</v>
      </c>
      <c r="P1028" s="147">
        <f>O1028*H1028</f>
        <v>0</v>
      </c>
      <c r="Q1028" s="147">
        <v>1.2E-4</v>
      </c>
      <c r="R1028" s="147">
        <f>Q1028*H1028</f>
        <v>1.842852E-2</v>
      </c>
      <c r="S1028" s="147">
        <v>0</v>
      </c>
      <c r="T1028" s="148">
        <f>S1028*H1028</f>
        <v>0</v>
      </c>
      <c r="AR1028" s="149" t="s">
        <v>404</v>
      </c>
      <c r="AT1028" s="149" t="s">
        <v>312</v>
      </c>
      <c r="AU1028" s="149" t="s">
        <v>90</v>
      </c>
      <c r="AY1028" s="17" t="s">
        <v>310</v>
      </c>
      <c r="BE1028" s="150">
        <f>IF(N1028="základní",J1028,0)</f>
        <v>0</v>
      </c>
      <c r="BF1028" s="150">
        <f>IF(N1028="snížená",J1028,0)</f>
        <v>0</v>
      </c>
      <c r="BG1028" s="150">
        <f>IF(N1028="zákl. přenesená",J1028,0)</f>
        <v>0</v>
      </c>
      <c r="BH1028" s="150">
        <f>IF(N1028="sníž. přenesená",J1028,0)</f>
        <v>0</v>
      </c>
      <c r="BI1028" s="150">
        <f>IF(N1028="nulová",J1028,0)</f>
        <v>0</v>
      </c>
      <c r="BJ1028" s="17" t="s">
        <v>86</v>
      </c>
      <c r="BK1028" s="150">
        <f>ROUND(I1028*H1028,2)</f>
        <v>0</v>
      </c>
      <c r="BL1028" s="17" t="s">
        <v>404</v>
      </c>
      <c r="BM1028" s="149" t="s">
        <v>1664</v>
      </c>
    </row>
    <row r="1029" spans="2:65" s="14" customFormat="1" ht="11.25">
      <c r="B1029" s="166"/>
      <c r="D1029" s="152" t="s">
        <v>318</v>
      </c>
      <c r="E1029" s="167" t="s">
        <v>1</v>
      </c>
      <c r="F1029" s="168" t="s">
        <v>744</v>
      </c>
      <c r="H1029" s="167" t="s">
        <v>1</v>
      </c>
      <c r="I1029" s="169"/>
      <c r="L1029" s="166"/>
      <c r="M1029" s="170"/>
      <c r="T1029" s="171"/>
      <c r="AT1029" s="167" t="s">
        <v>318</v>
      </c>
      <c r="AU1029" s="167" t="s">
        <v>90</v>
      </c>
      <c r="AV1029" s="14" t="s">
        <v>86</v>
      </c>
      <c r="AW1029" s="14" t="s">
        <v>38</v>
      </c>
      <c r="AX1029" s="14" t="s">
        <v>82</v>
      </c>
      <c r="AY1029" s="167" t="s">
        <v>310</v>
      </c>
    </row>
    <row r="1030" spans="2:65" s="12" customFormat="1" ht="11.25">
      <c r="B1030" s="151"/>
      <c r="D1030" s="152" t="s">
        <v>318</v>
      </c>
      <c r="E1030" s="153" t="s">
        <v>1</v>
      </c>
      <c r="F1030" s="154" t="s">
        <v>1483</v>
      </c>
      <c r="H1030" s="155">
        <v>24.225000000000001</v>
      </c>
      <c r="I1030" s="156"/>
      <c r="L1030" s="151"/>
      <c r="M1030" s="157"/>
      <c r="T1030" s="158"/>
      <c r="AT1030" s="153" t="s">
        <v>318</v>
      </c>
      <c r="AU1030" s="153" t="s">
        <v>90</v>
      </c>
      <c r="AV1030" s="12" t="s">
        <v>90</v>
      </c>
      <c r="AW1030" s="12" t="s">
        <v>38</v>
      </c>
      <c r="AX1030" s="12" t="s">
        <v>82</v>
      </c>
      <c r="AY1030" s="153" t="s">
        <v>310</v>
      </c>
    </row>
    <row r="1031" spans="2:65" s="12" customFormat="1" ht="11.25">
      <c r="B1031" s="151"/>
      <c r="D1031" s="152" t="s">
        <v>318</v>
      </c>
      <c r="E1031" s="153" t="s">
        <v>1</v>
      </c>
      <c r="F1031" s="154" t="s">
        <v>1484</v>
      </c>
      <c r="H1031" s="155">
        <v>129.346</v>
      </c>
      <c r="I1031" s="156"/>
      <c r="L1031" s="151"/>
      <c r="M1031" s="157"/>
      <c r="T1031" s="158"/>
      <c r="AT1031" s="153" t="s">
        <v>318</v>
      </c>
      <c r="AU1031" s="153" t="s">
        <v>90</v>
      </c>
      <c r="AV1031" s="12" t="s">
        <v>90</v>
      </c>
      <c r="AW1031" s="12" t="s">
        <v>38</v>
      </c>
      <c r="AX1031" s="12" t="s">
        <v>82</v>
      </c>
      <c r="AY1031" s="153" t="s">
        <v>310</v>
      </c>
    </row>
    <row r="1032" spans="2:65" s="13" customFormat="1" ht="11.25">
      <c r="B1032" s="159"/>
      <c r="D1032" s="152" t="s">
        <v>318</v>
      </c>
      <c r="E1032" s="160" t="s">
        <v>1</v>
      </c>
      <c r="F1032" s="161" t="s">
        <v>320</v>
      </c>
      <c r="H1032" s="162">
        <v>153.571</v>
      </c>
      <c r="I1032" s="163"/>
      <c r="L1032" s="159"/>
      <c r="M1032" s="164"/>
      <c r="T1032" s="165"/>
      <c r="AT1032" s="160" t="s">
        <v>318</v>
      </c>
      <c r="AU1032" s="160" t="s">
        <v>90</v>
      </c>
      <c r="AV1032" s="13" t="s">
        <v>108</v>
      </c>
      <c r="AW1032" s="13" t="s">
        <v>38</v>
      </c>
      <c r="AX1032" s="13" t="s">
        <v>86</v>
      </c>
      <c r="AY1032" s="160" t="s">
        <v>310</v>
      </c>
    </row>
    <row r="1033" spans="2:65" s="1" customFormat="1" ht="16.5" customHeight="1">
      <c r="B1033" s="33"/>
      <c r="C1033" s="178" t="s">
        <v>1665</v>
      </c>
      <c r="D1033" s="178" t="s">
        <v>515</v>
      </c>
      <c r="E1033" s="179" t="s">
        <v>1666</v>
      </c>
      <c r="F1033" s="180" t="s">
        <v>1667</v>
      </c>
      <c r="G1033" s="181" t="s">
        <v>315</v>
      </c>
      <c r="H1033" s="182">
        <v>168.928</v>
      </c>
      <c r="I1033" s="183"/>
      <c r="J1033" s="184">
        <f>ROUND(I1033*H1033,2)</f>
        <v>0</v>
      </c>
      <c r="K1033" s="180" t="s">
        <v>430</v>
      </c>
      <c r="L1033" s="185"/>
      <c r="M1033" s="186" t="s">
        <v>1</v>
      </c>
      <c r="N1033" s="187" t="s">
        <v>47</v>
      </c>
      <c r="P1033" s="147">
        <f>O1033*H1033</f>
        <v>0</v>
      </c>
      <c r="Q1033" s="147">
        <v>5.4000000000000003E-3</v>
      </c>
      <c r="R1033" s="147">
        <f>Q1033*H1033</f>
        <v>0.9122112</v>
      </c>
      <c r="S1033" s="147">
        <v>0</v>
      </c>
      <c r="T1033" s="148">
        <f>S1033*H1033</f>
        <v>0</v>
      </c>
      <c r="AR1033" s="149" t="s">
        <v>574</v>
      </c>
      <c r="AT1033" s="149" t="s">
        <v>515</v>
      </c>
      <c r="AU1033" s="149" t="s">
        <v>90</v>
      </c>
      <c r="AY1033" s="17" t="s">
        <v>310</v>
      </c>
      <c r="BE1033" s="150">
        <f>IF(N1033="základní",J1033,0)</f>
        <v>0</v>
      </c>
      <c r="BF1033" s="150">
        <f>IF(N1033="snížená",J1033,0)</f>
        <v>0</v>
      </c>
      <c r="BG1033" s="150">
        <f>IF(N1033="zákl. přenesená",J1033,0)</f>
        <v>0</v>
      </c>
      <c r="BH1033" s="150">
        <f>IF(N1033="sníž. přenesená",J1033,0)</f>
        <v>0</v>
      </c>
      <c r="BI1033" s="150">
        <f>IF(N1033="nulová",J1033,0)</f>
        <v>0</v>
      </c>
      <c r="BJ1033" s="17" t="s">
        <v>86</v>
      </c>
      <c r="BK1033" s="150">
        <f>ROUND(I1033*H1033,2)</f>
        <v>0</v>
      </c>
      <c r="BL1033" s="17" t="s">
        <v>404</v>
      </c>
      <c r="BM1033" s="149" t="s">
        <v>1668</v>
      </c>
    </row>
    <row r="1034" spans="2:65" s="12" customFormat="1" ht="11.25">
      <c r="B1034" s="151"/>
      <c r="D1034" s="152" t="s">
        <v>318</v>
      </c>
      <c r="F1034" s="154" t="s">
        <v>1669</v>
      </c>
      <c r="H1034" s="155">
        <v>168.928</v>
      </c>
      <c r="I1034" s="156"/>
      <c r="L1034" s="151"/>
      <c r="M1034" s="157"/>
      <c r="T1034" s="158"/>
      <c r="AT1034" s="153" t="s">
        <v>318</v>
      </c>
      <c r="AU1034" s="153" t="s">
        <v>90</v>
      </c>
      <c r="AV1034" s="12" t="s">
        <v>90</v>
      </c>
      <c r="AW1034" s="12" t="s">
        <v>4</v>
      </c>
      <c r="AX1034" s="12" t="s">
        <v>86</v>
      </c>
      <c r="AY1034" s="153" t="s">
        <v>310</v>
      </c>
    </row>
    <row r="1035" spans="2:65" s="1" customFormat="1" ht="21.75" customHeight="1">
      <c r="B1035" s="33"/>
      <c r="C1035" s="138" t="s">
        <v>1670</v>
      </c>
      <c r="D1035" s="138" t="s">
        <v>312</v>
      </c>
      <c r="E1035" s="139" t="s">
        <v>1671</v>
      </c>
      <c r="F1035" s="140" t="s">
        <v>1672</v>
      </c>
      <c r="G1035" s="141" t="s">
        <v>315</v>
      </c>
      <c r="H1035" s="142">
        <v>789.28499999999997</v>
      </c>
      <c r="I1035" s="143"/>
      <c r="J1035" s="144">
        <f>ROUND(I1035*H1035,2)</f>
        <v>0</v>
      </c>
      <c r="K1035" s="140" t="s">
        <v>316</v>
      </c>
      <c r="L1035" s="33"/>
      <c r="M1035" s="145" t="s">
        <v>1</v>
      </c>
      <c r="N1035" s="146" t="s">
        <v>47</v>
      </c>
      <c r="P1035" s="147">
        <f>O1035*H1035</f>
        <v>0</v>
      </c>
      <c r="Q1035" s="147">
        <v>1.2E-4</v>
      </c>
      <c r="R1035" s="147">
        <f>Q1035*H1035</f>
        <v>9.4714199999999998E-2</v>
      </c>
      <c r="S1035" s="147">
        <v>0</v>
      </c>
      <c r="T1035" s="148">
        <f>S1035*H1035</f>
        <v>0</v>
      </c>
      <c r="AR1035" s="149" t="s">
        <v>404</v>
      </c>
      <c r="AT1035" s="149" t="s">
        <v>312</v>
      </c>
      <c r="AU1035" s="149" t="s">
        <v>90</v>
      </c>
      <c r="AY1035" s="17" t="s">
        <v>310</v>
      </c>
      <c r="BE1035" s="150">
        <f>IF(N1035="základní",J1035,0)</f>
        <v>0</v>
      </c>
      <c r="BF1035" s="150">
        <f>IF(N1035="snížená",J1035,0)</f>
        <v>0</v>
      </c>
      <c r="BG1035" s="150">
        <f>IF(N1035="zákl. přenesená",J1035,0)</f>
        <v>0</v>
      </c>
      <c r="BH1035" s="150">
        <f>IF(N1035="sníž. přenesená",J1035,0)</f>
        <v>0</v>
      </c>
      <c r="BI1035" s="150">
        <f>IF(N1035="nulová",J1035,0)</f>
        <v>0</v>
      </c>
      <c r="BJ1035" s="17" t="s">
        <v>86</v>
      </c>
      <c r="BK1035" s="150">
        <f>ROUND(I1035*H1035,2)</f>
        <v>0</v>
      </c>
      <c r="BL1035" s="17" t="s">
        <v>404</v>
      </c>
      <c r="BM1035" s="149" t="s">
        <v>1673</v>
      </c>
    </row>
    <row r="1036" spans="2:65" s="14" customFormat="1" ht="11.25">
      <c r="B1036" s="166"/>
      <c r="D1036" s="152" t="s">
        <v>318</v>
      </c>
      <c r="E1036" s="167" t="s">
        <v>1</v>
      </c>
      <c r="F1036" s="168" t="s">
        <v>744</v>
      </c>
      <c r="H1036" s="167" t="s">
        <v>1</v>
      </c>
      <c r="I1036" s="169"/>
      <c r="L1036" s="166"/>
      <c r="M1036" s="170"/>
      <c r="T1036" s="171"/>
      <c r="AT1036" s="167" t="s">
        <v>318</v>
      </c>
      <c r="AU1036" s="167" t="s">
        <v>90</v>
      </c>
      <c r="AV1036" s="14" t="s">
        <v>86</v>
      </c>
      <c r="AW1036" s="14" t="s">
        <v>38</v>
      </c>
      <c r="AX1036" s="14" t="s">
        <v>82</v>
      </c>
      <c r="AY1036" s="167" t="s">
        <v>310</v>
      </c>
    </row>
    <row r="1037" spans="2:65" s="12" customFormat="1" ht="11.25">
      <c r="B1037" s="151"/>
      <c r="D1037" s="152" t="s">
        <v>318</v>
      </c>
      <c r="E1037" s="153" t="s">
        <v>1</v>
      </c>
      <c r="F1037" s="154" t="s">
        <v>1482</v>
      </c>
      <c r="H1037" s="155">
        <v>635.71400000000006</v>
      </c>
      <c r="I1037" s="156"/>
      <c r="L1037" s="151"/>
      <c r="M1037" s="157"/>
      <c r="T1037" s="158"/>
      <c r="AT1037" s="153" t="s">
        <v>318</v>
      </c>
      <c r="AU1037" s="153" t="s">
        <v>90</v>
      </c>
      <c r="AV1037" s="12" t="s">
        <v>90</v>
      </c>
      <c r="AW1037" s="12" t="s">
        <v>38</v>
      </c>
      <c r="AX1037" s="12" t="s">
        <v>82</v>
      </c>
      <c r="AY1037" s="153" t="s">
        <v>310</v>
      </c>
    </row>
    <row r="1038" spans="2:65" s="12" customFormat="1" ht="11.25">
      <c r="B1038" s="151"/>
      <c r="D1038" s="152" t="s">
        <v>318</v>
      </c>
      <c r="E1038" s="153" t="s">
        <v>1</v>
      </c>
      <c r="F1038" s="154" t="s">
        <v>1483</v>
      </c>
      <c r="H1038" s="155">
        <v>24.225000000000001</v>
      </c>
      <c r="I1038" s="156"/>
      <c r="L1038" s="151"/>
      <c r="M1038" s="157"/>
      <c r="T1038" s="158"/>
      <c r="AT1038" s="153" t="s">
        <v>318</v>
      </c>
      <c r="AU1038" s="153" t="s">
        <v>90</v>
      </c>
      <c r="AV1038" s="12" t="s">
        <v>90</v>
      </c>
      <c r="AW1038" s="12" t="s">
        <v>38</v>
      </c>
      <c r="AX1038" s="12" t="s">
        <v>82</v>
      </c>
      <c r="AY1038" s="153" t="s">
        <v>310</v>
      </c>
    </row>
    <row r="1039" spans="2:65" s="12" customFormat="1" ht="11.25">
      <c r="B1039" s="151"/>
      <c r="D1039" s="152" t="s">
        <v>318</v>
      </c>
      <c r="E1039" s="153" t="s">
        <v>1</v>
      </c>
      <c r="F1039" s="154" t="s">
        <v>1484</v>
      </c>
      <c r="H1039" s="155">
        <v>129.346</v>
      </c>
      <c r="I1039" s="156"/>
      <c r="L1039" s="151"/>
      <c r="M1039" s="157"/>
      <c r="T1039" s="158"/>
      <c r="AT1039" s="153" t="s">
        <v>318</v>
      </c>
      <c r="AU1039" s="153" t="s">
        <v>90</v>
      </c>
      <c r="AV1039" s="12" t="s">
        <v>90</v>
      </c>
      <c r="AW1039" s="12" t="s">
        <v>38</v>
      </c>
      <c r="AX1039" s="12" t="s">
        <v>82</v>
      </c>
      <c r="AY1039" s="153" t="s">
        <v>310</v>
      </c>
    </row>
    <row r="1040" spans="2:65" s="13" customFormat="1" ht="11.25">
      <c r="B1040" s="159"/>
      <c r="D1040" s="152" t="s">
        <v>318</v>
      </c>
      <c r="E1040" s="160" t="s">
        <v>1</v>
      </c>
      <c r="F1040" s="161" t="s">
        <v>320</v>
      </c>
      <c r="H1040" s="162">
        <v>789.28499999999997</v>
      </c>
      <c r="I1040" s="163"/>
      <c r="L1040" s="159"/>
      <c r="M1040" s="164"/>
      <c r="T1040" s="165"/>
      <c r="AT1040" s="160" t="s">
        <v>318</v>
      </c>
      <c r="AU1040" s="160" t="s">
        <v>90</v>
      </c>
      <c r="AV1040" s="13" t="s">
        <v>108</v>
      </c>
      <c r="AW1040" s="13" t="s">
        <v>38</v>
      </c>
      <c r="AX1040" s="13" t="s">
        <v>86</v>
      </c>
      <c r="AY1040" s="160" t="s">
        <v>310</v>
      </c>
    </row>
    <row r="1041" spans="2:65" s="1" customFormat="1" ht="16.5" customHeight="1">
      <c r="B1041" s="33"/>
      <c r="C1041" s="178" t="s">
        <v>1674</v>
      </c>
      <c r="D1041" s="178" t="s">
        <v>515</v>
      </c>
      <c r="E1041" s="179" t="s">
        <v>1675</v>
      </c>
      <c r="F1041" s="180" t="s">
        <v>1676</v>
      </c>
      <c r="G1041" s="181" t="s">
        <v>338</v>
      </c>
      <c r="H1041" s="182">
        <v>217.733</v>
      </c>
      <c r="I1041" s="183"/>
      <c r="J1041" s="184">
        <f>ROUND(I1041*H1041,2)</f>
        <v>0</v>
      </c>
      <c r="K1041" s="180" t="s">
        <v>430</v>
      </c>
      <c r="L1041" s="185"/>
      <c r="M1041" s="186" t="s">
        <v>1</v>
      </c>
      <c r="N1041" s="187" t="s">
        <v>47</v>
      </c>
      <c r="P1041" s="147">
        <f>O1041*H1041</f>
        <v>0</v>
      </c>
      <c r="Q1041" s="147">
        <v>2.5000000000000001E-2</v>
      </c>
      <c r="R1041" s="147">
        <f>Q1041*H1041</f>
        <v>5.4433250000000006</v>
      </c>
      <c r="S1041" s="147">
        <v>0</v>
      </c>
      <c r="T1041" s="148">
        <f>S1041*H1041</f>
        <v>0</v>
      </c>
      <c r="AR1041" s="149" t="s">
        <v>574</v>
      </c>
      <c r="AT1041" s="149" t="s">
        <v>515</v>
      </c>
      <c r="AU1041" s="149" t="s">
        <v>90</v>
      </c>
      <c r="AY1041" s="17" t="s">
        <v>310</v>
      </c>
      <c r="BE1041" s="150">
        <f>IF(N1041="základní",J1041,0)</f>
        <v>0</v>
      </c>
      <c r="BF1041" s="150">
        <f>IF(N1041="snížená",J1041,0)</f>
        <v>0</v>
      </c>
      <c r="BG1041" s="150">
        <f>IF(N1041="zákl. přenesená",J1041,0)</f>
        <v>0</v>
      </c>
      <c r="BH1041" s="150">
        <f>IF(N1041="sníž. přenesená",J1041,0)</f>
        <v>0</v>
      </c>
      <c r="BI1041" s="150">
        <f>IF(N1041="nulová",J1041,0)</f>
        <v>0</v>
      </c>
      <c r="BJ1041" s="17" t="s">
        <v>86</v>
      </c>
      <c r="BK1041" s="150">
        <f>ROUND(I1041*H1041,2)</f>
        <v>0</v>
      </c>
      <c r="BL1041" s="17" t="s">
        <v>404</v>
      </c>
      <c r="BM1041" s="149" t="s">
        <v>1677</v>
      </c>
    </row>
    <row r="1042" spans="2:65" s="12" customFormat="1" ht="11.25">
      <c r="B1042" s="151"/>
      <c r="D1042" s="152" t="s">
        <v>318</v>
      </c>
      <c r="E1042" s="153" t="s">
        <v>1</v>
      </c>
      <c r="F1042" s="154" t="s">
        <v>1678</v>
      </c>
      <c r="H1042" s="155">
        <v>192.303</v>
      </c>
      <c r="I1042" s="156"/>
      <c r="L1042" s="151"/>
      <c r="M1042" s="157"/>
      <c r="T1042" s="158"/>
      <c r="AT1042" s="153" t="s">
        <v>318</v>
      </c>
      <c r="AU1042" s="153" t="s">
        <v>90</v>
      </c>
      <c r="AV1042" s="12" t="s">
        <v>90</v>
      </c>
      <c r="AW1042" s="12" t="s">
        <v>38</v>
      </c>
      <c r="AX1042" s="12" t="s">
        <v>82</v>
      </c>
      <c r="AY1042" s="153" t="s">
        <v>310</v>
      </c>
    </row>
    <row r="1043" spans="2:65" s="12" customFormat="1" ht="11.25">
      <c r="B1043" s="151"/>
      <c r="D1043" s="152" t="s">
        <v>318</v>
      </c>
      <c r="E1043" s="153" t="s">
        <v>1</v>
      </c>
      <c r="F1043" s="154" t="s">
        <v>1679</v>
      </c>
      <c r="H1043" s="155">
        <v>2.665</v>
      </c>
      <c r="I1043" s="156"/>
      <c r="L1043" s="151"/>
      <c r="M1043" s="157"/>
      <c r="T1043" s="158"/>
      <c r="AT1043" s="153" t="s">
        <v>318</v>
      </c>
      <c r="AU1043" s="153" t="s">
        <v>90</v>
      </c>
      <c r="AV1043" s="12" t="s">
        <v>90</v>
      </c>
      <c r="AW1043" s="12" t="s">
        <v>38</v>
      </c>
      <c r="AX1043" s="12" t="s">
        <v>82</v>
      </c>
      <c r="AY1043" s="153" t="s">
        <v>310</v>
      </c>
    </row>
    <row r="1044" spans="2:65" s="12" customFormat="1" ht="11.25">
      <c r="B1044" s="151"/>
      <c r="D1044" s="152" t="s">
        <v>318</v>
      </c>
      <c r="E1044" s="153" t="s">
        <v>1</v>
      </c>
      <c r="F1044" s="154" t="s">
        <v>1680</v>
      </c>
      <c r="H1044" s="155">
        <v>22.765000000000001</v>
      </c>
      <c r="I1044" s="156"/>
      <c r="L1044" s="151"/>
      <c r="M1044" s="157"/>
      <c r="T1044" s="158"/>
      <c r="AT1044" s="153" t="s">
        <v>318</v>
      </c>
      <c r="AU1044" s="153" t="s">
        <v>90</v>
      </c>
      <c r="AV1044" s="12" t="s">
        <v>90</v>
      </c>
      <c r="AW1044" s="12" t="s">
        <v>38</v>
      </c>
      <c r="AX1044" s="12" t="s">
        <v>82</v>
      </c>
      <c r="AY1044" s="153" t="s">
        <v>310</v>
      </c>
    </row>
    <row r="1045" spans="2:65" s="13" customFormat="1" ht="11.25">
      <c r="B1045" s="159"/>
      <c r="D1045" s="152" t="s">
        <v>318</v>
      </c>
      <c r="E1045" s="160" t="s">
        <v>1</v>
      </c>
      <c r="F1045" s="161" t="s">
        <v>320</v>
      </c>
      <c r="H1045" s="162">
        <v>217.733</v>
      </c>
      <c r="I1045" s="163"/>
      <c r="L1045" s="159"/>
      <c r="M1045" s="164"/>
      <c r="T1045" s="165"/>
      <c r="AT1045" s="160" t="s">
        <v>318</v>
      </c>
      <c r="AU1045" s="160" t="s">
        <v>90</v>
      </c>
      <c r="AV1045" s="13" t="s">
        <v>108</v>
      </c>
      <c r="AW1045" s="13" t="s">
        <v>38</v>
      </c>
      <c r="AX1045" s="13" t="s">
        <v>86</v>
      </c>
      <c r="AY1045" s="160" t="s">
        <v>310</v>
      </c>
    </row>
    <row r="1046" spans="2:65" s="1" customFormat="1" ht="21.75" customHeight="1">
      <c r="B1046" s="33"/>
      <c r="C1046" s="138" t="s">
        <v>1681</v>
      </c>
      <c r="D1046" s="138" t="s">
        <v>312</v>
      </c>
      <c r="E1046" s="139" t="s">
        <v>1682</v>
      </c>
      <c r="F1046" s="140" t="s">
        <v>1683</v>
      </c>
      <c r="G1046" s="141" t="s">
        <v>315</v>
      </c>
      <c r="H1046" s="142">
        <v>126.19799999999999</v>
      </c>
      <c r="I1046" s="143"/>
      <c r="J1046" s="144">
        <f>ROUND(I1046*H1046,2)</f>
        <v>0</v>
      </c>
      <c r="K1046" s="140" t="s">
        <v>316</v>
      </c>
      <c r="L1046" s="33"/>
      <c r="M1046" s="145" t="s">
        <v>1</v>
      </c>
      <c r="N1046" s="146" t="s">
        <v>47</v>
      </c>
      <c r="P1046" s="147">
        <f>O1046*H1046</f>
        <v>0</v>
      </c>
      <c r="Q1046" s="147">
        <v>1.9000000000000001E-4</v>
      </c>
      <c r="R1046" s="147">
        <f>Q1046*H1046</f>
        <v>2.3977620000000002E-2</v>
      </c>
      <c r="S1046" s="147">
        <v>0</v>
      </c>
      <c r="T1046" s="148">
        <f>S1046*H1046</f>
        <v>0</v>
      </c>
      <c r="AR1046" s="149" t="s">
        <v>404</v>
      </c>
      <c r="AT1046" s="149" t="s">
        <v>312</v>
      </c>
      <c r="AU1046" s="149" t="s">
        <v>90</v>
      </c>
      <c r="AY1046" s="17" t="s">
        <v>310</v>
      </c>
      <c r="BE1046" s="150">
        <f>IF(N1046="základní",J1046,0)</f>
        <v>0</v>
      </c>
      <c r="BF1046" s="150">
        <f>IF(N1046="snížená",J1046,0)</f>
        <v>0</v>
      </c>
      <c r="BG1046" s="150">
        <f>IF(N1046="zákl. přenesená",J1046,0)</f>
        <v>0</v>
      </c>
      <c r="BH1046" s="150">
        <f>IF(N1046="sníž. přenesená",J1046,0)</f>
        <v>0</v>
      </c>
      <c r="BI1046" s="150">
        <f>IF(N1046="nulová",J1046,0)</f>
        <v>0</v>
      </c>
      <c r="BJ1046" s="17" t="s">
        <v>86</v>
      </c>
      <c r="BK1046" s="150">
        <f>ROUND(I1046*H1046,2)</f>
        <v>0</v>
      </c>
      <c r="BL1046" s="17" t="s">
        <v>404</v>
      </c>
      <c r="BM1046" s="149" t="s">
        <v>1684</v>
      </c>
    </row>
    <row r="1047" spans="2:65" s="14" customFormat="1" ht="11.25">
      <c r="B1047" s="166"/>
      <c r="D1047" s="152" t="s">
        <v>318</v>
      </c>
      <c r="E1047" s="167" t="s">
        <v>1</v>
      </c>
      <c r="F1047" s="168" t="s">
        <v>744</v>
      </c>
      <c r="H1047" s="167" t="s">
        <v>1</v>
      </c>
      <c r="I1047" s="169"/>
      <c r="L1047" s="166"/>
      <c r="M1047" s="170"/>
      <c r="T1047" s="171"/>
      <c r="AT1047" s="167" t="s">
        <v>318</v>
      </c>
      <c r="AU1047" s="167" t="s">
        <v>90</v>
      </c>
      <c r="AV1047" s="14" t="s">
        <v>86</v>
      </c>
      <c r="AW1047" s="14" t="s">
        <v>38</v>
      </c>
      <c r="AX1047" s="14" t="s">
        <v>82</v>
      </c>
      <c r="AY1047" s="167" t="s">
        <v>310</v>
      </c>
    </row>
    <row r="1048" spans="2:65" s="12" customFormat="1" ht="11.25">
      <c r="B1048" s="151"/>
      <c r="D1048" s="152" t="s">
        <v>318</v>
      </c>
      <c r="E1048" s="153" t="s">
        <v>1</v>
      </c>
      <c r="F1048" s="154" t="s">
        <v>1685</v>
      </c>
      <c r="H1048" s="155">
        <v>126.19799999999999</v>
      </c>
      <c r="I1048" s="156"/>
      <c r="L1048" s="151"/>
      <c r="M1048" s="157"/>
      <c r="T1048" s="158"/>
      <c r="AT1048" s="153" t="s">
        <v>318</v>
      </c>
      <c r="AU1048" s="153" t="s">
        <v>90</v>
      </c>
      <c r="AV1048" s="12" t="s">
        <v>90</v>
      </c>
      <c r="AW1048" s="12" t="s">
        <v>38</v>
      </c>
      <c r="AX1048" s="12" t="s">
        <v>82</v>
      </c>
      <c r="AY1048" s="153" t="s">
        <v>310</v>
      </c>
    </row>
    <row r="1049" spans="2:65" s="13" customFormat="1" ht="11.25">
      <c r="B1049" s="159"/>
      <c r="D1049" s="152" t="s">
        <v>318</v>
      </c>
      <c r="E1049" s="160" t="s">
        <v>1</v>
      </c>
      <c r="F1049" s="161" t="s">
        <v>320</v>
      </c>
      <c r="H1049" s="162">
        <v>126.19799999999999</v>
      </c>
      <c r="I1049" s="163"/>
      <c r="L1049" s="159"/>
      <c r="M1049" s="164"/>
      <c r="T1049" s="165"/>
      <c r="AT1049" s="160" t="s">
        <v>318</v>
      </c>
      <c r="AU1049" s="160" t="s">
        <v>90</v>
      </c>
      <c r="AV1049" s="13" t="s">
        <v>108</v>
      </c>
      <c r="AW1049" s="13" t="s">
        <v>38</v>
      </c>
      <c r="AX1049" s="13" t="s">
        <v>86</v>
      </c>
      <c r="AY1049" s="160" t="s">
        <v>310</v>
      </c>
    </row>
    <row r="1050" spans="2:65" s="1" customFormat="1" ht="16.5" customHeight="1">
      <c r="B1050" s="33"/>
      <c r="C1050" s="178" t="s">
        <v>1686</v>
      </c>
      <c r="D1050" s="178" t="s">
        <v>515</v>
      </c>
      <c r="E1050" s="179" t="s">
        <v>1687</v>
      </c>
      <c r="F1050" s="180" t="s">
        <v>1688</v>
      </c>
      <c r="G1050" s="181" t="s">
        <v>315</v>
      </c>
      <c r="H1050" s="182">
        <v>138.81800000000001</v>
      </c>
      <c r="I1050" s="183"/>
      <c r="J1050" s="184">
        <f>ROUND(I1050*H1050,2)</f>
        <v>0</v>
      </c>
      <c r="K1050" s="180" t="s">
        <v>430</v>
      </c>
      <c r="L1050" s="185"/>
      <c r="M1050" s="186" t="s">
        <v>1</v>
      </c>
      <c r="N1050" s="187" t="s">
        <v>47</v>
      </c>
      <c r="P1050" s="147">
        <f>O1050*H1050</f>
        <v>0</v>
      </c>
      <c r="Q1050" s="147">
        <v>3.8600000000000001E-3</v>
      </c>
      <c r="R1050" s="147">
        <f>Q1050*H1050</f>
        <v>0.53583748000000009</v>
      </c>
      <c r="S1050" s="147">
        <v>0</v>
      </c>
      <c r="T1050" s="148">
        <f>S1050*H1050</f>
        <v>0</v>
      </c>
      <c r="AR1050" s="149" t="s">
        <v>574</v>
      </c>
      <c r="AT1050" s="149" t="s">
        <v>515</v>
      </c>
      <c r="AU1050" s="149" t="s">
        <v>90</v>
      </c>
      <c r="AY1050" s="17" t="s">
        <v>310</v>
      </c>
      <c r="BE1050" s="150">
        <f>IF(N1050="základní",J1050,0)</f>
        <v>0</v>
      </c>
      <c r="BF1050" s="150">
        <f>IF(N1050="snížená",J1050,0)</f>
        <v>0</v>
      </c>
      <c r="BG1050" s="150">
        <f>IF(N1050="zákl. přenesená",J1050,0)</f>
        <v>0</v>
      </c>
      <c r="BH1050" s="150">
        <f>IF(N1050="sníž. přenesená",J1050,0)</f>
        <v>0</v>
      </c>
      <c r="BI1050" s="150">
        <f>IF(N1050="nulová",J1050,0)</f>
        <v>0</v>
      </c>
      <c r="BJ1050" s="17" t="s">
        <v>86</v>
      </c>
      <c r="BK1050" s="150">
        <f>ROUND(I1050*H1050,2)</f>
        <v>0</v>
      </c>
      <c r="BL1050" s="17" t="s">
        <v>404</v>
      </c>
      <c r="BM1050" s="149" t="s">
        <v>1689</v>
      </c>
    </row>
    <row r="1051" spans="2:65" s="12" customFormat="1" ht="11.25">
      <c r="B1051" s="151"/>
      <c r="D1051" s="152" t="s">
        <v>318</v>
      </c>
      <c r="F1051" s="154" t="s">
        <v>1690</v>
      </c>
      <c r="H1051" s="155">
        <v>138.81800000000001</v>
      </c>
      <c r="I1051" s="156"/>
      <c r="L1051" s="151"/>
      <c r="M1051" s="157"/>
      <c r="T1051" s="158"/>
      <c r="AT1051" s="153" t="s">
        <v>318</v>
      </c>
      <c r="AU1051" s="153" t="s">
        <v>90</v>
      </c>
      <c r="AV1051" s="12" t="s">
        <v>90</v>
      </c>
      <c r="AW1051" s="12" t="s">
        <v>4</v>
      </c>
      <c r="AX1051" s="12" t="s">
        <v>86</v>
      </c>
      <c r="AY1051" s="153" t="s">
        <v>310</v>
      </c>
    </row>
    <row r="1052" spans="2:65" s="1" customFormat="1" ht="24.2" customHeight="1">
      <c r="B1052" s="33"/>
      <c r="C1052" s="138" t="s">
        <v>1691</v>
      </c>
      <c r="D1052" s="138" t="s">
        <v>312</v>
      </c>
      <c r="E1052" s="139" t="s">
        <v>1692</v>
      </c>
      <c r="F1052" s="140" t="s">
        <v>1693</v>
      </c>
      <c r="G1052" s="141" t="s">
        <v>315</v>
      </c>
      <c r="H1052" s="142">
        <v>1288.4290000000001</v>
      </c>
      <c r="I1052" s="143"/>
      <c r="J1052" s="144">
        <f>ROUND(I1052*H1052,2)</f>
        <v>0</v>
      </c>
      <c r="K1052" s="140" t="s">
        <v>430</v>
      </c>
      <c r="L1052" s="33"/>
      <c r="M1052" s="145" t="s">
        <v>1</v>
      </c>
      <c r="N1052" s="146" t="s">
        <v>47</v>
      </c>
      <c r="P1052" s="147">
        <f>O1052*H1052</f>
        <v>0</v>
      </c>
      <c r="Q1052" s="147">
        <v>1.2E-4</v>
      </c>
      <c r="R1052" s="147">
        <f>Q1052*H1052</f>
        <v>0.15461148000000002</v>
      </c>
      <c r="S1052" s="147">
        <v>0</v>
      </c>
      <c r="T1052" s="148">
        <f>S1052*H1052</f>
        <v>0</v>
      </c>
      <c r="AR1052" s="149" t="s">
        <v>404</v>
      </c>
      <c r="AT1052" s="149" t="s">
        <v>312</v>
      </c>
      <c r="AU1052" s="149" t="s">
        <v>90</v>
      </c>
      <c r="AY1052" s="17" t="s">
        <v>310</v>
      </c>
      <c r="BE1052" s="150">
        <f>IF(N1052="základní",J1052,0)</f>
        <v>0</v>
      </c>
      <c r="BF1052" s="150">
        <f>IF(N1052="snížená",J1052,0)</f>
        <v>0</v>
      </c>
      <c r="BG1052" s="150">
        <f>IF(N1052="zákl. přenesená",J1052,0)</f>
        <v>0</v>
      </c>
      <c r="BH1052" s="150">
        <f>IF(N1052="sníž. přenesená",J1052,0)</f>
        <v>0</v>
      </c>
      <c r="BI1052" s="150">
        <f>IF(N1052="nulová",J1052,0)</f>
        <v>0</v>
      </c>
      <c r="BJ1052" s="17" t="s">
        <v>86</v>
      </c>
      <c r="BK1052" s="150">
        <f>ROUND(I1052*H1052,2)</f>
        <v>0</v>
      </c>
      <c r="BL1052" s="17" t="s">
        <v>404</v>
      </c>
      <c r="BM1052" s="149" t="s">
        <v>1694</v>
      </c>
    </row>
    <row r="1053" spans="2:65" s="14" customFormat="1" ht="11.25">
      <c r="B1053" s="166"/>
      <c r="D1053" s="152" t="s">
        <v>318</v>
      </c>
      <c r="E1053" s="167" t="s">
        <v>1</v>
      </c>
      <c r="F1053" s="168" t="s">
        <v>1695</v>
      </c>
      <c r="H1053" s="167" t="s">
        <v>1</v>
      </c>
      <c r="I1053" s="169"/>
      <c r="L1053" s="166"/>
      <c r="M1053" s="170"/>
      <c r="T1053" s="171"/>
      <c r="AT1053" s="167" t="s">
        <v>318</v>
      </c>
      <c r="AU1053" s="167" t="s">
        <v>90</v>
      </c>
      <c r="AV1053" s="14" t="s">
        <v>86</v>
      </c>
      <c r="AW1053" s="14" t="s">
        <v>38</v>
      </c>
      <c r="AX1053" s="14" t="s">
        <v>82</v>
      </c>
      <c r="AY1053" s="167" t="s">
        <v>310</v>
      </c>
    </row>
    <row r="1054" spans="2:65" s="14" customFormat="1" ht="11.25">
      <c r="B1054" s="166"/>
      <c r="D1054" s="152" t="s">
        <v>318</v>
      </c>
      <c r="E1054" s="167" t="s">
        <v>1</v>
      </c>
      <c r="F1054" s="168" t="s">
        <v>1696</v>
      </c>
      <c r="H1054" s="167" t="s">
        <v>1</v>
      </c>
      <c r="I1054" s="169"/>
      <c r="L1054" s="166"/>
      <c r="M1054" s="170"/>
      <c r="T1054" s="171"/>
      <c r="AT1054" s="167" t="s">
        <v>318</v>
      </c>
      <c r="AU1054" s="167" t="s">
        <v>90</v>
      </c>
      <c r="AV1054" s="14" t="s">
        <v>86</v>
      </c>
      <c r="AW1054" s="14" t="s">
        <v>38</v>
      </c>
      <c r="AX1054" s="14" t="s">
        <v>82</v>
      </c>
      <c r="AY1054" s="167" t="s">
        <v>310</v>
      </c>
    </row>
    <row r="1055" spans="2:65" s="12" customFormat="1" ht="11.25">
      <c r="B1055" s="151"/>
      <c r="D1055" s="152" t="s">
        <v>318</v>
      </c>
      <c r="E1055" s="153" t="s">
        <v>1</v>
      </c>
      <c r="F1055" s="154" t="s">
        <v>1697</v>
      </c>
      <c r="H1055" s="155">
        <v>344.529</v>
      </c>
      <c r="I1055" s="156"/>
      <c r="L1055" s="151"/>
      <c r="M1055" s="157"/>
      <c r="T1055" s="158"/>
      <c r="AT1055" s="153" t="s">
        <v>318</v>
      </c>
      <c r="AU1055" s="153" t="s">
        <v>90</v>
      </c>
      <c r="AV1055" s="12" t="s">
        <v>90</v>
      </c>
      <c r="AW1055" s="12" t="s">
        <v>38</v>
      </c>
      <c r="AX1055" s="12" t="s">
        <v>82</v>
      </c>
      <c r="AY1055" s="153" t="s">
        <v>310</v>
      </c>
    </row>
    <row r="1056" spans="2:65" s="12" customFormat="1" ht="11.25">
      <c r="B1056" s="151"/>
      <c r="D1056" s="152" t="s">
        <v>318</v>
      </c>
      <c r="E1056" s="153" t="s">
        <v>1</v>
      </c>
      <c r="F1056" s="154" t="s">
        <v>1698</v>
      </c>
      <c r="H1056" s="155">
        <v>17.652999999999999</v>
      </c>
      <c r="I1056" s="156"/>
      <c r="L1056" s="151"/>
      <c r="M1056" s="157"/>
      <c r="T1056" s="158"/>
      <c r="AT1056" s="153" t="s">
        <v>318</v>
      </c>
      <c r="AU1056" s="153" t="s">
        <v>90</v>
      </c>
      <c r="AV1056" s="12" t="s">
        <v>90</v>
      </c>
      <c r="AW1056" s="12" t="s">
        <v>38</v>
      </c>
      <c r="AX1056" s="12" t="s">
        <v>82</v>
      </c>
      <c r="AY1056" s="153" t="s">
        <v>310</v>
      </c>
    </row>
    <row r="1057" spans="2:65" s="12" customFormat="1" ht="11.25">
      <c r="B1057" s="151"/>
      <c r="D1057" s="152" t="s">
        <v>318</v>
      </c>
      <c r="E1057" s="153" t="s">
        <v>1</v>
      </c>
      <c r="F1057" s="154" t="s">
        <v>1699</v>
      </c>
      <c r="H1057" s="155">
        <v>48.841000000000001</v>
      </c>
      <c r="I1057" s="156"/>
      <c r="L1057" s="151"/>
      <c r="M1057" s="157"/>
      <c r="T1057" s="158"/>
      <c r="AT1057" s="153" t="s">
        <v>318</v>
      </c>
      <c r="AU1057" s="153" t="s">
        <v>90</v>
      </c>
      <c r="AV1057" s="12" t="s">
        <v>90</v>
      </c>
      <c r="AW1057" s="12" t="s">
        <v>38</v>
      </c>
      <c r="AX1057" s="12" t="s">
        <v>82</v>
      </c>
      <c r="AY1057" s="153" t="s">
        <v>310</v>
      </c>
    </row>
    <row r="1058" spans="2:65" s="12" customFormat="1" ht="11.25">
      <c r="B1058" s="151"/>
      <c r="D1058" s="152" t="s">
        <v>318</v>
      </c>
      <c r="E1058" s="153" t="s">
        <v>1</v>
      </c>
      <c r="F1058" s="154" t="s">
        <v>1700</v>
      </c>
      <c r="H1058" s="155">
        <v>408.07799999999997</v>
      </c>
      <c r="I1058" s="156"/>
      <c r="L1058" s="151"/>
      <c r="M1058" s="157"/>
      <c r="T1058" s="158"/>
      <c r="AT1058" s="153" t="s">
        <v>318</v>
      </c>
      <c r="AU1058" s="153" t="s">
        <v>90</v>
      </c>
      <c r="AV1058" s="12" t="s">
        <v>90</v>
      </c>
      <c r="AW1058" s="12" t="s">
        <v>38</v>
      </c>
      <c r="AX1058" s="12" t="s">
        <v>82</v>
      </c>
      <c r="AY1058" s="153" t="s">
        <v>310</v>
      </c>
    </row>
    <row r="1059" spans="2:65" s="12" customFormat="1" ht="11.25">
      <c r="B1059" s="151"/>
      <c r="D1059" s="152" t="s">
        <v>318</v>
      </c>
      <c r="E1059" s="153" t="s">
        <v>1</v>
      </c>
      <c r="F1059" s="154" t="s">
        <v>1701</v>
      </c>
      <c r="H1059" s="155">
        <v>193.08500000000001</v>
      </c>
      <c r="I1059" s="156"/>
      <c r="L1059" s="151"/>
      <c r="M1059" s="157"/>
      <c r="T1059" s="158"/>
      <c r="AT1059" s="153" t="s">
        <v>318</v>
      </c>
      <c r="AU1059" s="153" t="s">
        <v>90</v>
      </c>
      <c r="AV1059" s="12" t="s">
        <v>90</v>
      </c>
      <c r="AW1059" s="12" t="s">
        <v>38</v>
      </c>
      <c r="AX1059" s="12" t="s">
        <v>82</v>
      </c>
      <c r="AY1059" s="153" t="s">
        <v>310</v>
      </c>
    </row>
    <row r="1060" spans="2:65" s="12" customFormat="1" ht="11.25">
      <c r="B1060" s="151"/>
      <c r="D1060" s="152" t="s">
        <v>318</v>
      </c>
      <c r="E1060" s="153" t="s">
        <v>1</v>
      </c>
      <c r="F1060" s="154" t="s">
        <v>1702</v>
      </c>
      <c r="H1060" s="155">
        <v>120.877</v>
      </c>
      <c r="I1060" s="156"/>
      <c r="L1060" s="151"/>
      <c r="M1060" s="157"/>
      <c r="T1060" s="158"/>
      <c r="AT1060" s="153" t="s">
        <v>318</v>
      </c>
      <c r="AU1060" s="153" t="s">
        <v>90</v>
      </c>
      <c r="AV1060" s="12" t="s">
        <v>90</v>
      </c>
      <c r="AW1060" s="12" t="s">
        <v>38</v>
      </c>
      <c r="AX1060" s="12" t="s">
        <v>82</v>
      </c>
      <c r="AY1060" s="153" t="s">
        <v>310</v>
      </c>
    </row>
    <row r="1061" spans="2:65" s="12" customFormat="1" ht="11.25">
      <c r="B1061" s="151"/>
      <c r="D1061" s="152" t="s">
        <v>318</v>
      </c>
      <c r="E1061" s="153" t="s">
        <v>1</v>
      </c>
      <c r="F1061" s="154" t="s">
        <v>1703</v>
      </c>
      <c r="H1061" s="155">
        <v>38.64</v>
      </c>
      <c r="I1061" s="156"/>
      <c r="L1061" s="151"/>
      <c r="M1061" s="157"/>
      <c r="T1061" s="158"/>
      <c r="AT1061" s="153" t="s">
        <v>318</v>
      </c>
      <c r="AU1061" s="153" t="s">
        <v>90</v>
      </c>
      <c r="AV1061" s="12" t="s">
        <v>90</v>
      </c>
      <c r="AW1061" s="12" t="s">
        <v>38</v>
      </c>
      <c r="AX1061" s="12" t="s">
        <v>82</v>
      </c>
      <c r="AY1061" s="153" t="s">
        <v>310</v>
      </c>
    </row>
    <row r="1062" spans="2:65" s="12" customFormat="1" ht="11.25">
      <c r="B1062" s="151"/>
      <c r="D1062" s="152" t="s">
        <v>318</v>
      </c>
      <c r="E1062" s="153" t="s">
        <v>1</v>
      </c>
      <c r="F1062" s="154" t="s">
        <v>1704</v>
      </c>
      <c r="H1062" s="155">
        <v>40.779000000000003</v>
      </c>
      <c r="I1062" s="156"/>
      <c r="L1062" s="151"/>
      <c r="M1062" s="157"/>
      <c r="T1062" s="158"/>
      <c r="AT1062" s="153" t="s">
        <v>318</v>
      </c>
      <c r="AU1062" s="153" t="s">
        <v>90</v>
      </c>
      <c r="AV1062" s="12" t="s">
        <v>90</v>
      </c>
      <c r="AW1062" s="12" t="s">
        <v>38</v>
      </c>
      <c r="AX1062" s="12" t="s">
        <v>82</v>
      </c>
      <c r="AY1062" s="153" t="s">
        <v>310</v>
      </c>
    </row>
    <row r="1063" spans="2:65" s="12" customFormat="1" ht="11.25">
      <c r="B1063" s="151"/>
      <c r="D1063" s="152" t="s">
        <v>318</v>
      </c>
      <c r="E1063" s="153" t="s">
        <v>1</v>
      </c>
      <c r="F1063" s="154" t="s">
        <v>1705</v>
      </c>
      <c r="H1063" s="155">
        <v>386.101</v>
      </c>
      <c r="I1063" s="156"/>
      <c r="L1063" s="151"/>
      <c r="M1063" s="157"/>
      <c r="T1063" s="158"/>
      <c r="AT1063" s="153" t="s">
        <v>318</v>
      </c>
      <c r="AU1063" s="153" t="s">
        <v>90</v>
      </c>
      <c r="AV1063" s="12" t="s">
        <v>90</v>
      </c>
      <c r="AW1063" s="12" t="s">
        <v>38</v>
      </c>
      <c r="AX1063" s="12" t="s">
        <v>82</v>
      </c>
      <c r="AY1063" s="153" t="s">
        <v>310</v>
      </c>
    </row>
    <row r="1064" spans="2:65" s="12" customFormat="1" ht="11.25">
      <c r="B1064" s="151"/>
      <c r="D1064" s="152" t="s">
        <v>318</v>
      </c>
      <c r="E1064" s="153" t="s">
        <v>1</v>
      </c>
      <c r="F1064" s="154" t="s">
        <v>1706</v>
      </c>
      <c r="H1064" s="155">
        <v>8.016</v>
      </c>
      <c r="I1064" s="156"/>
      <c r="L1064" s="151"/>
      <c r="M1064" s="157"/>
      <c r="T1064" s="158"/>
      <c r="AT1064" s="153" t="s">
        <v>318</v>
      </c>
      <c r="AU1064" s="153" t="s">
        <v>90</v>
      </c>
      <c r="AV1064" s="12" t="s">
        <v>90</v>
      </c>
      <c r="AW1064" s="12" t="s">
        <v>38</v>
      </c>
      <c r="AX1064" s="12" t="s">
        <v>82</v>
      </c>
      <c r="AY1064" s="153" t="s">
        <v>310</v>
      </c>
    </row>
    <row r="1065" spans="2:65" s="12" customFormat="1" ht="11.25">
      <c r="B1065" s="151"/>
      <c r="D1065" s="152" t="s">
        <v>318</v>
      </c>
      <c r="E1065" s="153" t="s">
        <v>1</v>
      </c>
      <c r="F1065" s="154" t="s">
        <v>1707</v>
      </c>
      <c r="H1065" s="155">
        <v>1.1160000000000001</v>
      </c>
      <c r="I1065" s="156"/>
      <c r="L1065" s="151"/>
      <c r="M1065" s="157"/>
      <c r="T1065" s="158"/>
      <c r="AT1065" s="153" t="s">
        <v>318</v>
      </c>
      <c r="AU1065" s="153" t="s">
        <v>90</v>
      </c>
      <c r="AV1065" s="12" t="s">
        <v>90</v>
      </c>
      <c r="AW1065" s="12" t="s">
        <v>38</v>
      </c>
      <c r="AX1065" s="12" t="s">
        <v>82</v>
      </c>
      <c r="AY1065" s="153" t="s">
        <v>310</v>
      </c>
    </row>
    <row r="1066" spans="2:65" s="12" customFormat="1" ht="11.25">
      <c r="B1066" s="151"/>
      <c r="D1066" s="152" t="s">
        <v>318</v>
      </c>
      <c r="E1066" s="153" t="s">
        <v>1</v>
      </c>
      <c r="F1066" s="154" t="s">
        <v>1708</v>
      </c>
      <c r="H1066" s="155">
        <v>88.792000000000002</v>
      </c>
      <c r="I1066" s="156"/>
      <c r="L1066" s="151"/>
      <c r="M1066" s="157"/>
      <c r="T1066" s="158"/>
      <c r="AT1066" s="153" t="s">
        <v>318</v>
      </c>
      <c r="AU1066" s="153" t="s">
        <v>90</v>
      </c>
      <c r="AV1066" s="12" t="s">
        <v>90</v>
      </c>
      <c r="AW1066" s="12" t="s">
        <v>38</v>
      </c>
      <c r="AX1066" s="12" t="s">
        <v>82</v>
      </c>
      <c r="AY1066" s="153" t="s">
        <v>310</v>
      </c>
    </row>
    <row r="1067" spans="2:65" s="15" customFormat="1" ht="11.25">
      <c r="B1067" s="192"/>
      <c r="D1067" s="152" t="s">
        <v>318</v>
      </c>
      <c r="E1067" s="193" t="s">
        <v>1</v>
      </c>
      <c r="F1067" s="194" t="s">
        <v>664</v>
      </c>
      <c r="H1067" s="195">
        <v>1696.5070000000001</v>
      </c>
      <c r="I1067" s="196"/>
      <c r="L1067" s="192"/>
      <c r="M1067" s="197"/>
      <c r="T1067" s="198"/>
      <c r="AT1067" s="193" t="s">
        <v>318</v>
      </c>
      <c r="AU1067" s="193" t="s">
        <v>90</v>
      </c>
      <c r="AV1067" s="15" t="s">
        <v>98</v>
      </c>
      <c r="AW1067" s="15" t="s">
        <v>38</v>
      </c>
      <c r="AX1067" s="15" t="s">
        <v>82</v>
      </c>
      <c r="AY1067" s="193" t="s">
        <v>310</v>
      </c>
    </row>
    <row r="1068" spans="2:65" s="12" customFormat="1" ht="11.25">
      <c r="B1068" s="151"/>
      <c r="D1068" s="152" t="s">
        <v>318</v>
      </c>
      <c r="E1068" s="153" t="s">
        <v>1</v>
      </c>
      <c r="F1068" s="154" t="s">
        <v>1709</v>
      </c>
      <c r="H1068" s="155">
        <v>-408.07799999999997</v>
      </c>
      <c r="I1068" s="156"/>
      <c r="L1068" s="151"/>
      <c r="M1068" s="157"/>
      <c r="T1068" s="158"/>
      <c r="AT1068" s="153" t="s">
        <v>318</v>
      </c>
      <c r="AU1068" s="153" t="s">
        <v>90</v>
      </c>
      <c r="AV1068" s="12" t="s">
        <v>90</v>
      </c>
      <c r="AW1068" s="12" t="s">
        <v>38</v>
      </c>
      <c r="AX1068" s="12" t="s">
        <v>82</v>
      </c>
      <c r="AY1068" s="153" t="s">
        <v>310</v>
      </c>
    </row>
    <row r="1069" spans="2:65" s="13" customFormat="1" ht="11.25">
      <c r="B1069" s="159"/>
      <c r="D1069" s="152" t="s">
        <v>318</v>
      </c>
      <c r="E1069" s="160" t="s">
        <v>1</v>
      </c>
      <c r="F1069" s="161" t="s">
        <v>320</v>
      </c>
      <c r="H1069" s="162">
        <v>1288.4290000000001</v>
      </c>
      <c r="I1069" s="163"/>
      <c r="L1069" s="159"/>
      <c r="M1069" s="164"/>
      <c r="T1069" s="165"/>
      <c r="AT1069" s="160" t="s">
        <v>318</v>
      </c>
      <c r="AU1069" s="160" t="s">
        <v>90</v>
      </c>
      <c r="AV1069" s="13" t="s">
        <v>108</v>
      </c>
      <c r="AW1069" s="13" t="s">
        <v>38</v>
      </c>
      <c r="AX1069" s="13" t="s">
        <v>86</v>
      </c>
      <c r="AY1069" s="160" t="s">
        <v>310</v>
      </c>
    </row>
    <row r="1070" spans="2:65" s="1" customFormat="1" ht="16.5" customHeight="1">
      <c r="B1070" s="33"/>
      <c r="C1070" s="138" t="s">
        <v>1710</v>
      </c>
      <c r="D1070" s="138" t="s">
        <v>312</v>
      </c>
      <c r="E1070" s="139" t="s">
        <v>1711</v>
      </c>
      <c r="F1070" s="140" t="s">
        <v>1712</v>
      </c>
      <c r="G1070" s="141" t="s">
        <v>1474</v>
      </c>
      <c r="H1070" s="199"/>
      <c r="I1070" s="143"/>
      <c r="J1070" s="144">
        <f>ROUND(I1070*H1070,2)</f>
        <v>0</v>
      </c>
      <c r="K1070" s="140" t="s">
        <v>316</v>
      </c>
      <c r="L1070" s="33"/>
      <c r="M1070" s="145" t="s">
        <v>1</v>
      </c>
      <c r="N1070" s="146" t="s">
        <v>47</v>
      </c>
      <c r="P1070" s="147">
        <f>O1070*H1070</f>
        <v>0</v>
      </c>
      <c r="Q1070" s="147">
        <v>0</v>
      </c>
      <c r="R1070" s="147">
        <f>Q1070*H1070</f>
        <v>0</v>
      </c>
      <c r="S1070" s="147">
        <v>0</v>
      </c>
      <c r="T1070" s="148">
        <f>S1070*H1070</f>
        <v>0</v>
      </c>
      <c r="AR1070" s="149" t="s">
        <v>404</v>
      </c>
      <c r="AT1070" s="149" t="s">
        <v>312</v>
      </c>
      <c r="AU1070" s="149" t="s">
        <v>90</v>
      </c>
      <c r="AY1070" s="17" t="s">
        <v>310</v>
      </c>
      <c r="BE1070" s="150">
        <f>IF(N1070="základní",J1070,0)</f>
        <v>0</v>
      </c>
      <c r="BF1070" s="150">
        <f>IF(N1070="snížená",J1070,0)</f>
        <v>0</v>
      </c>
      <c r="BG1070" s="150">
        <f>IF(N1070="zákl. přenesená",J1070,0)</f>
        <v>0</v>
      </c>
      <c r="BH1070" s="150">
        <f>IF(N1070="sníž. přenesená",J1070,0)</f>
        <v>0</v>
      </c>
      <c r="BI1070" s="150">
        <f>IF(N1070="nulová",J1070,0)</f>
        <v>0</v>
      </c>
      <c r="BJ1070" s="17" t="s">
        <v>86</v>
      </c>
      <c r="BK1070" s="150">
        <f>ROUND(I1070*H1070,2)</f>
        <v>0</v>
      </c>
      <c r="BL1070" s="17" t="s">
        <v>404</v>
      </c>
      <c r="BM1070" s="149" t="s">
        <v>1713</v>
      </c>
    </row>
    <row r="1071" spans="2:65" s="11" customFormat="1" ht="22.9" customHeight="1">
      <c r="B1071" s="126"/>
      <c r="D1071" s="127" t="s">
        <v>81</v>
      </c>
      <c r="E1071" s="136" t="s">
        <v>1714</v>
      </c>
      <c r="F1071" s="136" t="s">
        <v>1715</v>
      </c>
      <c r="I1071" s="129"/>
      <c r="J1071" s="137">
        <f>BK1071</f>
        <v>0</v>
      </c>
      <c r="L1071" s="126"/>
      <c r="M1071" s="131"/>
      <c r="P1071" s="132">
        <f>SUM(P1072:P1078)</f>
        <v>0</v>
      </c>
      <c r="R1071" s="132">
        <f>SUM(R1072:R1078)</f>
        <v>0.61434449999999996</v>
      </c>
      <c r="T1071" s="133">
        <f>SUM(T1072:T1078)</f>
        <v>0</v>
      </c>
      <c r="AR1071" s="127" t="s">
        <v>90</v>
      </c>
      <c r="AT1071" s="134" t="s">
        <v>81</v>
      </c>
      <c r="AU1071" s="134" t="s">
        <v>86</v>
      </c>
      <c r="AY1071" s="127" t="s">
        <v>310</v>
      </c>
      <c r="BK1071" s="135">
        <f>SUM(BK1072:BK1078)</f>
        <v>0</v>
      </c>
    </row>
    <row r="1072" spans="2:65" s="1" customFormat="1" ht="16.5" customHeight="1">
      <c r="B1072" s="33"/>
      <c r="C1072" s="138" t="s">
        <v>1716</v>
      </c>
      <c r="D1072" s="138" t="s">
        <v>312</v>
      </c>
      <c r="E1072" s="139" t="s">
        <v>1717</v>
      </c>
      <c r="F1072" s="140" t="s">
        <v>1718</v>
      </c>
      <c r="G1072" s="141" t="s">
        <v>315</v>
      </c>
      <c r="H1072" s="142">
        <v>35.46</v>
      </c>
      <c r="I1072" s="143"/>
      <c r="J1072" s="144">
        <f>ROUND(I1072*H1072,2)</f>
        <v>0</v>
      </c>
      <c r="K1072" s="140" t="s">
        <v>316</v>
      </c>
      <c r="L1072" s="33"/>
      <c r="M1072" s="145" t="s">
        <v>1</v>
      </c>
      <c r="N1072" s="146" t="s">
        <v>47</v>
      </c>
      <c r="P1072" s="147">
        <f>O1072*H1072</f>
        <v>0</v>
      </c>
      <c r="Q1072" s="147">
        <v>0</v>
      </c>
      <c r="R1072" s="147">
        <f>Q1072*H1072</f>
        <v>0</v>
      </c>
      <c r="S1072" s="147">
        <v>0</v>
      </c>
      <c r="T1072" s="148">
        <f>S1072*H1072</f>
        <v>0</v>
      </c>
      <c r="AR1072" s="149" t="s">
        <v>404</v>
      </c>
      <c r="AT1072" s="149" t="s">
        <v>312</v>
      </c>
      <c r="AU1072" s="149" t="s">
        <v>90</v>
      </c>
      <c r="AY1072" s="17" t="s">
        <v>310</v>
      </c>
      <c r="BE1072" s="150">
        <f>IF(N1072="základní",J1072,0)</f>
        <v>0</v>
      </c>
      <c r="BF1072" s="150">
        <f>IF(N1072="snížená",J1072,0)</f>
        <v>0</v>
      </c>
      <c r="BG1072" s="150">
        <f>IF(N1072="zákl. přenesená",J1072,0)</f>
        <v>0</v>
      </c>
      <c r="BH1072" s="150">
        <f>IF(N1072="sníž. přenesená",J1072,0)</f>
        <v>0</v>
      </c>
      <c r="BI1072" s="150">
        <f>IF(N1072="nulová",J1072,0)</f>
        <v>0</v>
      </c>
      <c r="BJ1072" s="17" t="s">
        <v>86</v>
      </c>
      <c r="BK1072" s="150">
        <f>ROUND(I1072*H1072,2)</f>
        <v>0</v>
      </c>
      <c r="BL1072" s="17" t="s">
        <v>404</v>
      </c>
      <c r="BM1072" s="149" t="s">
        <v>1719</v>
      </c>
    </row>
    <row r="1073" spans="2:65" s="14" customFormat="1" ht="11.25">
      <c r="B1073" s="166"/>
      <c r="D1073" s="152" t="s">
        <v>318</v>
      </c>
      <c r="E1073" s="167" t="s">
        <v>1</v>
      </c>
      <c r="F1073" s="168" t="s">
        <v>843</v>
      </c>
      <c r="H1073" s="167" t="s">
        <v>1</v>
      </c>
      <c r="I1073" s="169"/>
      <c r="L1073" s="166"/>
      <c r="M1073" s="170"/>
      <c r="T1073" s="171"/>
      <c r="AT1073" s="167" t="s">
        <v>318</v>
      </c>
      <c r="AU1073" s="167" t="s">
        <v>90</v>
      </c>
      <c r="AV1073" s="14" t="s">
        <v>86</v>
      </c>
      <c r="AW1073" s="14" t="s">
        <v>38</v>
      </c>
      <c r="AX1073" s="14" t="s">
        <v>82</v>
      </c>
      <c r="AY1073" s="167" t="s">
        <v>310</v>
      </c>
    </row>
    <row r="1074" spans="2:65" s="12" customFormat="1" ht="11.25">
      <c r="B1074" s="151"/>
      <c r="D1074" s="152" t="s">
        <v>318</v>
      </c>
      <c r="E1074" s="153" t="s">
        <v>1</v>
      </c>
      <c r="F1074" s="154" t="s">
        <v>1114</v>
      </c>
      <c r="H1074" s="155">
        <v>35.46</v>
      </c>
      <c r="I1074" s="156"/>
      <c r="L1074" s="151"/>
      <c r="M1074" s="157"/>
      <c r="T1074" s="158"/>
      <c r="AT1074" s="153" t="s">
        <v>318</v>
      </c>
      <c r="AU1074" s="153" t="s">
        <v>90</v>
      </c>
      <c r="AV1074" s="12" t="s">
        <v>90</v>
      </c>
      <c r="AW1074" s="12" t="s">
        <v>38</v>
      </c>
      <c r="AX1074" s="12" t="s">
        <v>82</v>
      </c>
      <c r="AY1074" s="153" t="s">
        <v>310</v>
      </c>
    </row>
    <row r="1075" spans="2:65" s="13" customFormat="1" ht="11.25">
      <c r="B1075" s="159"/>
      <c r="D1075" s="152" t="s">
        <v>318</v>
      </c>
      <c r="E1075" s="160" t="s">
        <v>1</v>
      </c>
      <c r="F1075" s="161" t="s">
        <v>320</v>
      </c>
      <c r="H1075" s="162">
        <v>35.46</v>
      </c>
      <c r="I1075" s="163"/>
      <c r="L1075" s="159"/>
      <c r="M1075" s="164"/>
      <c r="T1075" s="165"/>
      <c r="AT1075" s="160" t="s">
        <v>318</v>
      </c>
      <c r="AU1075" s="160" t="s">
        <v>90</v>
      </c>
      <c r="AV1075" s="13" t="s">
        <v>108</v>
      </c>
      <c r="AW1075" s="13" t="s">
        <v>38</v>
      </c>
      <c r="AX1075" s="13" t="s">
        <v>86</v>
      </c>
      <c r="AY1075" s="160" t="s">
        <v>310</v>
      </c>
    </row>
    <row r="1076" spans="2:65" s="1" customFormat="1" ht="16.5" customHeight="1">
      <c r="B1076" s="33"/>
      <c r="C1076" s="178" t="s">
        <v>1720</v>
      </c>
      <c r="D1076" s="178" t="s">
        <v>515</v>
      </c>
      <c r="E1076" s="179" t="s">
        <v>1721</v>
      </c>
      <c r="F1076" s="180" t="s">
        <v>1722</v>
      </c>
      <c r="G1076" s="181" t="s">
        <v>315</v>
      </c>
      <c r="H1076" s="182">
        <v>39.006</v>
      </c>
      <c r="I1076" s="183"/>
      <c r="J1076" s="184">
        <f>ROUND(I1076*H1076,2)</f>
        <v>0</v>
      </c>
      <c r="K1076" s="180" t="s">
        <v>430</v>
      </c>
      <c r="L1076" s="185"/>
      <c r="M1076" s="186" t="s">
        <v>1</v>
      </c>
      <c r="N1076" s="187" t="s">
        <v>47</v>
      </c>
      <c r="P1076" s="147">
        <f>O1076*H1076</f>
        <v>0</v>
      </c>
      <c r="Q1076" s="147">
        <v>1.575E-2</v>
      </c>
      <c r="R1076" s="147">
        <f>Q1076*H1076</f>
        <v>0.61434449999999996</v>
      </c>
      <c r="S1076" s="147">
        <v>0</v>
      </c>
      <c r="T1076" s="148">
        <f>S1076*H1076</f>
        <v>0</v>
      </c>
      <c r="AR1076" s="149" t="s">
        <v>574</v>
      </c>
      <c r="AT1076" s="149" t="s">
        <v>515</v>
      </c>
      <c r="AU1076" s="149" t="s">
        <v>90</v>
      </c>
      <c r="AY1076" s="17" t="s">
        <v>310</v>
      </c>
      <c r="BE1076" s="150">
        <f>IF(N1076="základní",J1076,0)</f>
        <v>0</v>
      </c>
      <c r="BF1076" s="150">
        <f>IF(N1076="snížená",J1076,0)</f>
        <v>0</v>
      </c>
      <c r="BG1076" s="150">
        <f>IF(N1076="zákl. přenesená",J1076,0)</f>
        <v>0</v>
      </c>
      <c r="BH1076" s="150">
        <f>IF(N1076="sníž. přenesená",J1076,0)</f>
        <v>0</v>
      </c>
      <c r="BI1076" s="150">
        <f>IF(N1076="nulová",J1076,0)</f>
        <v>0</v>
      </c>
      <c r="BJ1076" s="17" t="s">
        <v>86</v>
      </c>
      <c r="BK1076" s="150">
        <f>ROUND(I1076*H1076,2)</f>
        <v>0</v>
      </c>
      <c r="BL1076" s="17" t="s">
        <v>404</v>
      </c>
      <c r="BM1076" s="149" t="s">
        <v>1723</v>
      </c>
    </row>
    <row r="1077" spans="2:65" s="12" customFormat="1" ht="11.25">
      <c r="B1077" s="151"/>
      <c r="D1077" s="152" t="s">
        <v>318</v>
      </c>
      <c r="F1077" s="154" t="s">
        <v>1724</v>
      </c>
      <c r="H1077" s="155">
        <v>39.006</v>
      </c>
      <c r="I1077" s="156"/>
      <c r="L1077" s="151"/>
      <c r="M1077" s="157"/>
      <c r="T1077" s="158"/>
      <c r="AT1077" s="153" t="s">
        <v>318</v>
      </c>
      <c r="AU1077" s="153" t="s">
        <v>90</v>
      </c>
      <c r="AV1077" s="12" t="s">
        <v>90</v>
      </c>
      <c r="AW1077" s="12" t="s">
        <v>4</v>
      </c>
      <c r="AX1077" s="12" t="s">
        <v>86</v>
      </c>
      <c r="AY1077" s="153" t="s">
        <v>310</v>
      </c>
    </row>
    <row r="1078" spans="2:65" s="1" customFormat="1" ht="16.5" customHeight="1">
      <c r="B1078" s="33"/>
      <c r="C1078" s="138" t="s">
        <v>1725</v>
      </c>
      <c r="D1078" s="138" t="s">
        <v>312</v>
      </c>
      <c r="E1078" s="139" t="s">
        <v>1726</v>
      </c>
      <c r="F1078" s="140" t="s">
        <v>1727</v>
      </c>
      <c r="G1078" s="141" t="s">
        <v>1474</v>
      </c>
      <c r="H1078" s="199"/>
      <c r="I1078" s="143"/>
      <c r="J1078" s="144">
        <f>ROUND(I1078*H1078,2)</f>
        <v>0</v>
      </c>
      <c r="K1078" s="140" t="s">
        <v>316</v>
      </c>
      <c r="L1078" s="33"/>
      <c r="M1078" s="145" t="s">
        <v>1</v>
      </c>
      <c r="N1078" s="146" t="s">
        <v>47</v>
      </c>
      <c r="P1078" s="147">
        <f>O1078*H1078</f>
        <v>0</v>
      </c>
      <c r="Q1078" s="147">
        <v>0</v>
      </c>
      <c r="R1078" s="147">
        <f>Q1078*H1078</f>
        <v>0</v>
      </c>
      <c r="S1078" s="147">
        <v>0</v>
      </c>
      <c r="T1078" s="148">
        <f>S1078*H1078</f>
        <v>0</v>
      </c>
      <c r="AR1078" s="149" t="s">
        <v>404</v>
      </c>
      <c r="AT1078" s="149" t="s">
        <v>312</v>
      </c>
      <c r="AU1078" s="149" t="s">
        <v>90</v>
      </c>
      <c r="AY1078" s="17" t="s">
        <v>310</v>
      </c>
      <c r="BE1078" s="150">
        <f>IF(N1078="základní",J1078,0)</f>
        <v>0</v>
      </c>
      <c r="BF1078" s="150">
        <f>IF(N1078="snížená",J1078,0)</f>
        <v>0</v>
      </c>
      <c r="BG1078" s="150">
        <f>IF(N1078="zákl. přenesená",J1078,0)</f>
        <v>0</v>
      </c>
      <c r="BH1078" s="150">
        <f>IF(N1078="sníž. přenesená",J1078,0)</f>
        <v>0</v>
      </c>
      <c r="BI1078" s="150">
        <f>IF(N1078="nulová",J1078,0)</f>
        <v>0</v>
      </c>
      <c r="BJ1078" s="17" t="s">
        <v>86</v>
      </c>
      <c r="BK1078" s="150">
        <f>ROUND(I1078*H1078,2)</f>
        <v>0</v>
      </c>
      <c r="BL1078" s="17" t="s">
        <v>404</v>
      </c>
      <c r="BM1078" s="149" t="s">
        <v>1728</v>
      </c>
    </row>
    <row r="1079" spans="2:65" s="11" customFormat="1" ht="22.9" customHeight="1">
      <c r="B1079" s="126"/>
      <c r="D1079" s="127" t="s">
        <v>81</v>
      </c>
      <c r="E1079" s="136" t="s">
        <v>1729</v>
      </c>
      <c r="F1079" s="136" t="s">
        <v>1730</v>
      </c>
      <c r="I1079" s="129"/>
      <c r="J1079" s="137">
        <f>BK1079</f>
        <v>0</v>
      </c>
      <c r="L1079" s="126"/>
      <c r="M1079" s="131"/>
      <c r="P1079" s="132">
        <f>SUM(P1080:P1081)</f>
        <v>0</v>
      </c>
      <c r="R1079" s="132">
        <f>SUM(R1080:R1081)</f>
        <v>0</v>
      </c>
      <c r="T1079" s="133">
        <f>SUM(T1080:T1081)</f>
        <v>8.5699999999999998E-2</v>
      </c>
      <c r="AR1079" s="127" t="s">
        <v>90</v>
      </c>
      <c r="AT1079" s="134" t="s">
        <v>81</v>
      </c>
      <c r="AU1079" s="134" t="s">
        <v>86</v>
      </c>
      <c r="AY1079" s="127" t="s">
        <v>310</v>
      </c>
      <c r="BK1079" s="135">
        <f>SUM(BK1080:BK1081)</f>
        <v>0</v>
      </c>
    </row>
    <row r="1080" spans="2:65" s="1" customFormat="1" ht="16.5" customHeight="1">
      <c r="B1080" s="33"/>
      <c r="C1080" s="138" t="s">
        <v>1731</v>
      </c>
      <c r="D1080" s="138" t="s">
        <v>312</v>
      </c>
      <c r="E1080" s="139" t="s">
        <v>1732</v>
      </c>
      <c r="F1080" s="140" t="s">
        <v>1733</v>
      </c>
      <c r="G1080" s="141" t="s">
        <v>460</v>
      </c>
      <c r="H1080" s="142">
        <v>2</v>
      </c>
      <c r="I1080" s="143"/>
      <c r="J1080" s="144">
        <f>ROUND(I1080*H1080,2)</f>
        <v>0</v>
      </c>
      <c r="K1080" s="140" t="s">
        <v>316</v>
      </c>
      <c r="L1080" s="33"/>
      <c r="M1080" s="145" t="s">
        <v>1</v>
      </c>
      <c r="N1080" s="146" t="s">
        <v>47</v>
      </c>
      <c r="P1080" s="147">
        <f>O1080*H1080</f>
        <v>0</v>
      </c>
      <c r="Q1080" s="147">
        <v>0</v>
      </c>
      <c r="R1080" s="147">
        <f>Q1080*H1080</f>
        <v>0</v>
      </c>
      <c r="S1080" s="147">
        <v>4.2849999999999999E-2</v>
      </c>
      <c r="T1080" s="148">
        <f>S1080*H1080</f>
        <v>8.5699999999999998E-2</v>
      </c>
      <c r="AR1080" s="149" t="s">
        <v>404</v>
      </c>
      <c r="AT1080" s="149" t="s">
        <v>312</v>
      </c>
      <c r="AU1080" s="149" t="s">
        <v>90</v>
      </c>
      <c r="AY1080" s="17" t="s">
        <v>310</v>
      </c>
      <c r="BE1080" s="150">
        <f>IF(N1080="základní",J1080,0)</f>
        <v>0</v>
      </c>
      <c r="BF1080" s="150">
        <f>IF(N1080="snížená",J1080,0)</f>
        <v>0</v>
      </c>
      <c r="BG1080" s="150">
        <f>IF(N1080="zákl. přenesená",J1080,0)</f>
        <v>0</v>
      </c>
      <c r="BH1080" s="150">
        <f>IF(N1080="sníž. přenesená",J1080,0)</f>
        <v>0</v>
      </c>
      <c r="BI1080" s="150">
        <f>IF(N1080="nulová",J1080,0)</f>
        <v>0</v>
      </c>
      <c r="BJ1080" s="17" t="s">
        <v>86</v>
      </c>
      <c r="BK1080" s="150">
        <f>ROUND(I1080*H1080,2)</f>
        <v>0</v>
      </c>
      <c r="BL1080" s="17" t="s">
        <v>404</v>
      </c>
      <c r="BM1080" s="149" t="s">
        <v>1734</v>
      </c>
    </row>
    <row r="1081" spans="2:65" s="1" customFormat="1" ht="16.5" customHeight="1">
      <c r="B1081" s="33"/>
      <c r="C1081" s="138" t="s">
        <v>1735</v>
      </c>
      <c r="D1081" s="138" t="s">
        <v>312</v>
      </c>
      <c r="E1081" s="139" t="s">
        <v>1736</v>
      </c>
      <c r="F1081" s="140" t="s">
        <v>1737</v>
      </c>
      <c r="G1081" s="141" t="s">
        <v>1474</v>
      </c>
      <c r="H1081" s="199"/>
      <c r="I1081" s="143"/>
      <c r="J1081" s="144">
        <f>ROUND(I1081*H1081,2)</f>
        <v>0</v>
      </c>
      <c r="K1081" s="140" t="s">
        <v>316</v>
      </c>
      <c r="L1081" s="33"/>
      <c r="M1081" s="145" t="s">
        <v>1</v>
      </c>
      <c r="N1081" s="146" t="s">
        <v>47</v>
      </c>
      <c r="P1081" s="147">
        <f>O1081*H1081</f>
        <v>0</v>
      </c>
      <c r="Q1081" s="147">
        <v>0</v>
      </c>
      <c r="R1081" s="147">
        <f>Q1081*H1081</f>
        <v>0</v>
      </c>
      <c r="S1081" s="147">
        <v>0</v>
      </c>
      <c r="T1081" s="148">
        <f>S1081*H1081</f>
        <v>0</v>
      </c>
      <c r="AR1081" s="149" t="s">
        <v>404</v>
      </c>
      <c r="AT1081" s="149" t="s">
        <v>312</v>
      </c>
      <c r="AU1081" s="149" t="s">
        <v>90</v>
      </c>
      <c r="AY1081" s="17" t="s">
        <v>310</v>
      </c>
      <c r="BE1081" s="150">
        <f>IF(N1081="základní",J1081,0)</f>
        <v>0</v>
      </c>
      <c r="BF1081" s="150">
        <f>IF(N1081="snížená",J1081,0)</f>
        <v>0</v>
      </c>
      <c r="BG1081" s="150">
        <f>IF(N1081="zákl. přenesená",J1081,0)</f>
        <v>0</v>
      </c>
      <c r="BH1081" s="150">
        <f>IF(N1081="sníž. přenesená",J1081,0)</f>
        <v>0</v>
      </c>
      <c r="BI1081" s="150">
        <f>IF(N1081="nulová",J1081,0)</f>
        <v>0</v>
      </c>
      <c r="BJ1081" s="17" t="s">
        <v>86</v>
      </c>
      <c r="BK1081" s="150">
        <f>ROUND(I1081*H1081,2)</f>
        <v>0</v>
      </c>
      <c r="BL1081" s="17" t="s">
        <v>404</v>
      </c>
      <c r="BM1081" s="149" t="s">
        <v>1738</v>
      </c>
    </row>
    <row r="1082" spans="2:65" s="11" customFormat="1" ht="22.9" customHeight="1">
      <c r="B1082" s="126"/>
      <c r="D1082" s="127" t="s">
        <v>81</v>
      </c>
      <c r="E1082" s="136" t="s">
        <v>1739</v>
      </c>
      <c r="F1082" s="136" t="s">
        <v>1740</v>
      </c>
      <c r="I1082" s="129"/>
      <c r="J1082" s="137">
        <f>BK1082</f>
        <v>0</v>
      </c>
      <c r="L1082" s="126"/>
      <c r="M1082" s="131"/>
      <c r="P1082" s="132">
        <f>SUM(P1083:P1089)</f>
        <v>0</v>
      </c>
      <c r="R1082" s="132">
        <f>SUM(R1083:R1089)</f>
        <v>0</v>
      </c>
      <c r="T1082" s="133">
        <f>SUM(T1083:T1089)</f>
        <v>0.27464</v>
      </c>
      <c r="AR1082" s="127" t="s">
        <v>90</v>
      </c>
      <c r="AT1082" s="134" t="s">
        <v>81</v>
      </c>
      <c r="AU1082" s="134" t="s">
        <v>86</v>
      </c>
      <c r="AY1082" s="127" t="s">
        <v>310</v>
      </c>
      <c r="BK1082" s="135">
        <f>SUM(BK1083:BK1089)</f>
        <v>0</v>
      </c>
    </row>
    <row r="1083" spans="2:65" s="1" customFormat="1" ht="16.5" customHeight="1">
      <c r="B1083" s="33"/>
      <c r="C1083" s="138" t="s">
        <v>1741</v>
      </c>
      <c r="D1083" s="138" t="s">
        <v>312</v>
      </c>
      <c r="E1083" s="139" t="s">
        <v>1742</v>
      </c>
      <c r="F1083" s="140" t="s">
        <v>1743</v>
      </c>
      <c r="G1083" s="141" t="s">
        <v>1744</v>
      </c>
      <c r="H1083" s="142">
        <v>2</v>
      </c>
      <c r="I1083" s="143"/>
      <c r="J1083" s="144">
        <f t="shared" ref="J1083:J1089" si="10">ROUND(I1083*H1083,2)</f>
        <v>0</v>
      </c>
      <c r="K1083" s="140" t="s">
        <v>316</v>
      </c>
      <c r="L1083" s="33"/>
      <c r="M1083" s="145" t="s">
        <v>1</v>
      </c>
      <c r="N1083" s="146" t="s">
        <v>47</v>
      </c>
      <c r="P1083" s="147">
        <f t="shared" ref="P1083:P1089" si="11">O1083*H1083</f>
        <v>0</v>
      </c>
      <c r="Q1083" s="147">
        <v>0</v>
      </c>
      <c r="R1083" s="147">
        <f t="shared" ref="R1083:R1089" si="12">Q1083*H1083</f>
        <v>0</v>
      </c>
      <c r="S1083" s="147">
        <v>1.933E-2</v>
      </c>
      <c r="T1083" s="148">
        <f t="shared" ref="T1083:T1089" si="13">S1083*H1083</f>
        <v>3.866E-2</v>
      </c>
      <c r="AR1083" s="149" t="s">
        <v>404</v>
      </c>
      <c r="AT1083" s="149" t="s">
        <v>312</v>
      </c>
      <c r="AU1083" s="149" t="s">
        <v>90</v>
      </c>
      <c r="AY1083" s="17" t="s">
        <v>310</v>
      </c>
      <c r="BE1083" s="150">
        <f t="shared" ref="BE1083:BE1089" si="14">IF(N1083="základní",J1083,0)</f>
        <v>0</v>
      </c>
      <c r="BF1083" s="150">
        <f t="shared" ref="BF1083:BF1089" si="15">IF(N1083="snížená",J1083,0)</f>
        <v>0</v>
      </c>
      <c r="BG1083" s="150">
        <f t="shared" ref="BG1083:BG1089" si="16">IF(N1083="zákl. přenesená",J1083,0)</f>
        <v>0</v>
      </c>
      <c r="BH1083" s="150">
        <f t="shared" ref="BH1083:BH1089" si="17">IF(N1083="sníž. přenesená",J1083,0)</f>
        <v>0</v>
      </c>
      <c r="BI1083" s="150">
        <f t="shared" ref="BI1083:BI1089" si="18">IF(N1083="nulová",J1083,0)</f>
        <v>0</v>
      </c>
      <c r="BJ1083" s="17" t="s">
        <v>86</v>
      </c>
      <c r="BK1083" s="150">
        <f t="shared" ref="BK1083:BK1089" si="19">ROUND(I1083*H1083,2)</f>
        <v>0</v>
      </c>
      <c r="BL1083" s="17" t="s">
        <v>404</v>
      </c>
      <c r="BM1083" s="149" t="s">
        <v>1745</v>
      </c>
    </row>
    <row r="1084" spans="2:65" s="1" customFormat="1" ht="16.5" customHeight="1">
      <c r="B1084" s="33"/>
      <c r="C1084" s="138" t="s">
        <v>1746</v>
      </c>
      <c r="D1084" s="138" t="s">
        <v>312</v>
      </c>
      <c r="E1084" s="139" t="s">
        <v>1747</v>
      </c>
      <c r="F1084" s="140" t="s">
        <v>1748</v>
      </c>
      <c r="G1084" s="141" t="s">
        <v>1744</v>
      </c>
      <c r="H1084" s="142">
        <v>6</v>
      </c>
      <c r="I1084" s="143"/>
      <c r="J1084" s="144">
        <f t="shared" si="10"/>
        <v>0</v>
      </c>
      <c r="K1084" s="140" t="s">
        <v>316</v>
      </c>
      <c r="L1084" s="33"/>
      <c r="M1084" s="145" t="s">
        <v>1</v>
      </c>
      <c r="N1084" s="146" t="s">
        <v>47</v>
      </c>
      <c r="P1084" s="147">
        <f t="shared" si="11"/>
        <v>0</v>
      </c>
      <c r="Q1084" s="147">
        <v>0</v>
      </c>
      <c r="R1084" s="147">
        <f t="shared" si="12"/>
        <v>0</v>
      </c>
      <c r="S1084" s="147">
        <v>1.9460000000000002E-2</v>
      </c>
      <c r="T1084" s="148">
        <f t="shared" si="13"/>
        <v>0.11676</v>
      </c>
      <c r="AR1084" s="149" t="s">
        <v>404</v>
      </c>
      <c r="AT1084" s="149" t="s">
        <v>312</v>
      </c>
      <c r="AU1084" s="149" t="s">
        <v>90</v>
      </c>
      <c r="AY1084" s="17" t="s">
        <v>310</v>
      </c>
      <c r="BE1084" s="150">
        <f t="shared" si="14"/>
        <v>0</v>
      </c>
      <c r="BF1084" s="150">
        <f t="shared" si="15"/>
        <v>0</v>
      </c>
      <c r="BG1084" s="150">
        <f t="shared" si="16"/>
        <v>0</v>
      </c>
      <c r="BH1084" s="150">
        <f t="shared" si="17"/>
        <v>0</v>
      </c>
      <c r="BI1084" s="150">
        <f t="shared" si="18"/>
        <v>0</v>
      </c>
      <c r="BJ1084" s="17" t="s">
        <v>86</v>
      </c>
      <c r="BK1084" s="150">
        <f t="shared" si="19"/>
        <v>0</v>
      </c>
      <c r="BL1084" s="17" t="s">
        <v>404</v>
      </c>
      <c r="BM1084" s="149" t="s">
        <v>1749</v>
      </c>
    </row>
    <row r="1085" spans="2:65" s="1" customFormat="1" ht="16.5" customHeight="1">
      <c r="B1085" s="33"/>
      <c r="C1085" s="138" t="s">
        <v>1750</v>
      </c>
      <c r="D1085" s="138" t="s">
        <v>312</v>
      </c>
      <c r="E1085" s="139" t="s">
        <v>1751</v>
      </c>
      <c r="F1085" s="140" t="s">
        <v>1752</v>
      </c>
      <c r="G1085" s="141" t="s">
        <v>1744</v>
      </c>
      <c r="H1085" s="142">
        <v>1</v>
      </c>
      <c r="I1085" s="143"/>
      <c r="J1085" s="144">
        <f t="shared" si="10"/>
        <v>0</v>
      </c>
      <c r="K1085" s="140" t="s">
        <v>316</v>
      </c>
      <c r="L1085" s="33"/>
      <c r="M1085" s="145" t="s">
        <v>1</v>
      </c>
      <c r="N1085" s="146" t="s">
        <v>47</v>
      </c>
      <c r="P1085" s="147">
        <f t="shared" si="11"/>
        <v>0</v>
      </c>
      <c r="Q1085" s="147">
        <v>0</v>
      </c>
      <c r="R1085" s="147">
        <f t="shared" si="12"/>
        <v>0</v>
      </c>
      <c r="S1085" s="147">
        <v>8.7999999999999995E-2</v>
      </c>
      <c r="T1085" s="148">
        <f t="shared" si="13"/>
        <v>8.7999999999999995E-2</v>
      </c>
      <c r="AR1085" s="149" t="s">
        <v>404</v>
      </c>
      <c r="AT1085" s="149" t="s">
        <v>312</v>
      </c>
      <c r="AU1085" s="149" t="s">
        <v>90</v>
      </c>
      <c r="AY1085" s="17" t="s">
        <v>310</v>
      </c>
      <c r="BE1085" s="150">
        <f t="shared" si="14"/>
        <v>0</v>
      </c>
      <c r="BF1085" s="150">
        <f t="shared" si="15"/>
        <v>0</v>
      </c>
      <c r="BG1085" s="150">
        <f t="shared" si="16"/>
        <v>0</v>
      </c>
      <c r="BH1085" s="150">
        <f t="shared" si="17"/>
        <v>0</v>
      </c>
      <c r="BI1085" s="150">
        <f t="shared" si="18"/>
        <v>0</v>
      </c>
      <c r="BJ1085" s="17" t="s">
        <v>86</v>
      </c>
      <c r="BK1085" s="150">
        <f t="shared" si="19"/>
        <v>0</v>
      </c>
      <c r="BL1085" s="17" t="s">
        <v>404</v>
      </c>
      <c r="BM1085" s="149" t="s">
        <v>1753</v>
      </c>
    </row>
    <row r="1086" spans="2:65" s="1" customFormat="1" ht="16.5" customHeight="1">
      <c r="B1086" s="33"/>
      <c r="C1086" s="138" t="s">
        <v>1754</v>
      </c>
      <c r="D1086" s="138" t="s">
        <v>312</v>
      </c>
      <c r="E1086" s="139" t="s">
        <v>1755</v>
      </c>
      <c r="F1086" s="140" t="s">
        <v>1756</v>
      </c>
      <c r="G1086" s="141" t="s">
        <v>1744</v>
      </c>
      <c r="H1086" s="142">
        <v>1</v>
      </c>
      <c r="I1086" s="143"/>
      <c r="J1086" s="144">
        <f t="shared" si="10"/>
        <v>0</v>
      </c>
      <c r="K1086" s="140" t="s">
        <v>316</v>
      </c>
      <c r="L1086" s="33"/>
      <c r="M1086" s="145" t="s">
        <v>1</v>
      </c>
      <c r="N1086" s="146" t="s">
        <v>47</v>
      </c>
      <c r="P1086" s="147">
        <f t="shared" si="11"/>
        <v>0</v>
      </c>
      <c r="Q1086" s="147">
        <v>0</v>
      </c>
      <c r="R1086" s="147">
        <f t="shared" si="12"/>
        <v>0</v>
      </c>
      <c r="S1086" s="147">
        <v>2.4500000000000001E-2</v>
      </c>
      <c r="T1086" s="148">
        <f t="shared" si="13"/>
        <v>2.4500000000000001E-2</v>
      </c>
      <c r="AR1086" s="149" t="s">
        <v>404</v>
      </c>
      <c r="AT1086" s="149" t="s">
        <v>312</v>
      </c>
      <c r="AU1086" s="149" t="s">
        <v>90</v>
      </c>
      <c r="AY1086" s="17" t="s">
        <v>310</v>
      </c>
      <c r="BE1086" s="150">
        <f t="shared" si="14"/>
        <v>0</v>
      </c>
      <c r="BF1086" s="150">
        <f t="shared" si="15"/>
        <v>0</v>
      </c>
      <c r="BG1086" s="150">
        <f t="shared" si="16"/>
        <v>0</v>
      </c>
      <c r="BH1086" s="150">
        <f t="shared" si="17"/>
        <v>0</v>
      </c>
      <c r="BI1086" s="150">
        <f t="shared" si="18"/>
        <v>0</v>
      </c>
      <c r="BJ1086" s="17" t="s">
        <v>86</v>
      </c>
      <c r="BK1086" s="150">
        <f t="shared" si="19"/>
        <v>0</v>
      </c>
      <c r="BL1086" s="17" t="s">
        <v>404</v>
      </c>
      <c r="BM1086" s="149" t="s">
        <v>1757</v>
      </c>
    </row>
    <row r="1087" spans="2:65" s="1" customFormat="1" ht="16.5" customHeight="1">
      <c r="B1087" s="33"/>
      <c r="C1087" s="138" t="s">
        <v>1758</v>
      </c>
      <c r="D1087" s="138" t="s">
        <v>312</v>
      </c>
      <c r="E1087" s="139" t="s">
        <v>1759</v>
      </c>
      <c r="F1087" s="140" t="s">
        <v>1760</v>
      </c>
      <c r="G1087" s="141" t="s">
        <v>1744</v>
      </c>
      <c r="H1087" s="142">
        <v>1</v>
      </c>
      <c r="I1087" s="143"/>
      <c r="J1087" s="144">
        <f t="shared" si="10"/>
        <v>0</v>
      </c>
      <c r="K1087" s="140" t="s">
        <v>316</v>
      </c>
      <c r="L1087" s="33"/>
      <c r="M1087" s="145" t="s">
        <v>1</v>
      </c>
      <c r="N1087" s="146" t="s">
        <v>47</v>
      </c>
      <c r="P1087" s="147">
        <f t="shared" si="11"/>
        <v>0</v>
      </c>
      <c r="Q1087" s="147">
        <v>0</v>
      </c>
      <c r="R1087" s="147">
        <f t="shared" si="12"/>
        <v>0</v>
      </c>
      <c r="S1087" s="147">
        <v>1.56E-3</v>
      </c>
      <c r="T1087" s="148">
        <f t="shared" si="13"/>
        <v>1.56E-3</v>
      </c>
      <c r="AR1087" s="149" t="s">
        <v>404</v>
      </c>
      <c r="AT1087" s="149" t="s">
        <v>312</v>
      </c>
      <c r="AU1087" s="149" t="s">
        <v>90</v>
      </c>
      <c r="AY1087" s="17" t="s">
        <v>310</v>
      </c>
      <c r="BE1087" s="150">
        <f t="shared" si="14"/>
        <v>0</v>
      </c>
      <c r="BF1087" s="150">
        <f t="shared" si="15"/>
        <v>0</v>
      </c>
      <c r="BG1087" s="150">
        <f t="shared" si="16"/>
        <v>0</v>
      </c>
      <c r="BH1087" s="150">
        <f t="shared" si="17"/>
        <v>0</v>
      </c>
      <c r="BI1087" s="150">
        <f t="shared" si="18"/>
        <v>0</v>
      </c>
      <c r="BJ1087" s="17" t="s">
        <v>86</v>
      </c>
      <c r="BK1087" s="150">
        <f t="shared" si="19"/>
        <v>0</v>
      </c>
      <c r="BL1087" s="17" t="s">
        <v>404</v>
      </c>
      <c r="BM1087" s="149" t="s">
        <v>1761</v>
      </c>
    </row>
    <row r="1088" spans="2:65" s="1" customFormat="1" ht="16.5" customHeight="1">
      <c r="B1088" s="33"/>
      <c r="C1088" s="138" t="s">
        <v>1762</v>
      </c>
      <c r="D1088" s="138" t="s">
        <v>312</v>
      </c>
      <c r="E1088" s="139" t="s">
        <v>1763</v>
      </c>
      <c r="F1088" s="140" t="s">
        <v>1764</v>
      </c>
      <c r="G1088" s="141" t="s">
        <v>1744</v>
      </c>
      <c r="H1088" s="142">
        <v>6</v>
      </c>
      <c r="I1088" s="143"/>
      <c r="J1088" s="144">
        <f t="shared" si="10"/>
        <v>0</v>
      </c>
      <c r="K1088" s="140" t="s">
        <v>316</v>
      </c>
      <c r="L1088" s="33"/>
      <c r="M1088" s="145" t="s">
        <v>1</v>
      </c>
      <c r="N1088" s="146" t="s">
        <v>47</v>
      </c>
      <c r="P1088" s="147">
        <f t="shared" si="11"/>
        <v>0</v>
      </c>
      <c r="Q1088" s="147">
        <v>0</v>
      </c>
      <c r="R1088" s="147">
        <f t="shared" si="12"/>
        <v>0</v>
      </c>
      <c r="S1088" s="147">
        <v>8.5999999999999998E-4</v>
      </c>
      <c r="T1088" s="148">
        <f t="shared" si="13"/>
        <v>5.1599999999999997E-3</v>
      </c>
      <c r="AR1088" s="149" t="s">
        <v>404</v>
      </c>
      <c r="AT1088" s="149" t="s">
        <v>312</v>
      </c>
      <c r="AU1088" s="149" t="s">
        <v>90</v>
      </c>
      <c r="AY1088" s="17" t="s">
        <v>310</v>
      </c>
      <c r="BE1088" s="150">
        <f t="shared" si="14"/>
        <v>0</v>
      </c>
      <c r="BF1088" s="150">
        <f t="shared" si="15"/>
        <v>0</v>
      </c>
      <c r="BG1088" s="150">
        <f t="shared" si="16"/>
        <v>0</v>
      </c>
      <c r="BH1088" s="150">
        <f t="shared" si="17"/>
        <v>0</v>
      </c>
      <c r="BI1088" s="150">
        <f t="shared" si="18"/>
        <v>0</v>
      </c>
      <c r="BJ1088" s="17" t="s">
        <v>86</v>
      </c>
      <c r="BK1088" s="150">
        <f t="shared" si="19"/>
        <v>0</v>
      </c>
      <c r="BL1088" s="17" t="s">
        <v>404</v>
      </c>
      <c r="BM1088" s="149" t="s">
        <v>1765</v>
      </c>
    </row>
    <row r="1089" spans="2:65" s="1" customFormat="1" ht="16.5" customHeight="1">
      <c r="B1089" s="33"/>
      <c r="C1089" s="138" t="s">
        <v>1766</v>
      </c>
      <c r="D1089" s="138" t="s">
        <v>312</v>
      </c>
      <c r="E1089" s="139" t="s">
        <v>1767</v>
      </c>
      <c r="F1089" s="140" t="s">
        <v>1768</v>
      </c>
      <c r="G1089" s="141" t="s">
        <v>1474</v>
      </c>
      <c r="H1089" s="199"/>
      <c r="I1089" s="143"/>
      <c r="J1089" s="144">
        <f t="shared" si="10"/>
        <v>0</v>
      </c>
      <c r="K1089" s="140" t="s">
        <v>316</v>
      </c>
      <c r="L1089" s="33"/>
      <c r="M1089" s="145" t="s">
        <v>1</v>
      </c>
      <c r="N1089" s="146" t="s">
        <v>47</v>
      </c>
      <c r="P1089" s="147">
        <f t="shared" si="11"/>
        <v>0</v>
      </c>
      <c r="Q1089" s="147">
        <v>0</v>
      </c>
      <c r="R1089" s="147">
        <f t="shared" si="12"/>
        <v>0</v>
      </c>
      <c r="S1089" s="147">
        <v>0</v>
      </c>
      <c r="T1089" s="148">
        <f t="shared" si="13"/>
        <v>0</v>
      </c>
      <c r="AR1089" s="149" t="s">
        <v>404</v>
      </c>
      <c r="AT1089" s="149" t="s">
        <v>312</v>
      </c>
      <c r="AU1089" s="149" t="s">
        <v>90</v>
      </c>
      <c r="AY1089" s="17" t="s">
        <v>310</v>
      </c>
      <c r="BE1089" s="150">
        <f t="shared" si="14"/>
        <v>0</v>
      </c>
      <c r="BF1089" s="150">
        <f t="shared" si="15"/>
        <v>0</v>
      </c>
      <c r="BG1089" s="150">
        <f t="shared" si="16"/>
        <v>0</v>
      </c>
      <c r="BH1089" s="150">
        <f t="shared" si="17"/>
        <v>0</v>
      </c>
      <c r="BI1089" s="150">
        <f t="shared" si="18"/>
        <v>0</v>
      </c>
      <c r="BJ1089" s="17" t="s">
        <v>86</v>
      </c>
      <c r="BK1089" s="150">
        <f t="shared" si="19"/>
        <v>0</v>
      </c>
      <c r="BL1089" s="17" t="s">
        <v>404</v>
      </c>
      <c r="BM1089" s="149" t="s">
        <v>1769</v>
      </c>
    </row>
    <row r="1090" spans="2:65" s="11" customFormat="1" ht="22.9" customHeight="1">
      <c r="B1090" s="126"/>
      <c r="D1090" s="127" t="s">
        <v>81</v>
      </c>
      <c r="E1090" s="136" t="s">
        <v>1770</v>
      </c>
      <c r="F1090" s="136" t="s">
        <v>1771</v>
      </c>
      <c r="I1090" s="129"/>
      <c r="J1090" s="137">
        <f>BK1090</f>
        <v>0</v>
      </c>
      <c r="L1090" s="126"/>
      <c r="M1090" s="131"/>
      <c r="P1090" s="132">
        <f>SUM(P1091:P1095)</f>
        <v>0</v>
      </c>
      <c r="R1090" s="132">
        <f>SUM(R1091:R1095)</f>
        <v>1.6262003999999999</v>
      </c>
      <c r="T1090" s="133">
        <f>SUM(T1091:T1095)</f>
        <v>0</v>
      </c>
      <c r="AR1090" s="127" t="s">
        <v>90</v>
      </c>
      <c r="AT1090" s="134" t="s">
        <v>81</v>
      </c>
      <c r="AU1090" s="134" t="s">
        <v>86</v>
      </c>
      <c r="AY1090" s="127" t="s">
        <v>310</v>
      </c>
      <c r="BK1090" s="135">
        <f>SUM(BK1091:BK1095)</f>
        <v>0</v>
      </c>
    </row>
    <row r="1091" spans="2:65" s="1" customFormat="1" ht="16.5" customHeight="1">
      <c r="B1091" s="33"/>
      <c r="C1091" s="138" t="s">
        <v>1772</v>
      </c>
      <c r="D1091" s="138" t="s">
        <v>312</v>
      </c>
      <c r="E1091" s="139" t="s">
        <v>1773</v>
      </c>
      <c r="F1091" s="140" t="s">
        <v>1774</v>
      </c>
      <c r="G1091" s="141" t="s">
        <v>315</v>
      </c>
      <c r="H1091" s="142">
        <v>116.49</v>
      </c>
      <c r="I1091" s="143"/>
      <c r="J1091" s="144">
        <f>ROUND(I1091*H1091,2)</f>
        <v>0</v>
      </c>
      <c r="K1091" s="140" t="s">
        <v>316</v>
      </c>
      <c r="L1091" s="33"/>
      <c r="M1091" s="145" t="s">
        <v>1</v>
      </c>
      <c r="N1091" s="146" t="s">
        <v>47</v>
      </c>
      <c r="P1091" s="147">
        <f>O1091*H1091</f>
        <v>0</v>
      </c>
      <c r="Q1091" s="147">
        <v>1.396E-2</v>
      </c>
      <c r="R1091" s="147">
        <f>Q1091*H1091</f>
        <v>1.6262003999999999</v>
      </c>
      <c r="S1091" s="147">
        <v>0</v>
      </c>
      <c r="T1091" s="148">
        <f>S1091*H1091</f>
        <v>0</v>
      </c>
      <c r="AR1091" s="149" t="s">
        <v>404</v>
      </c>
      <c r="AT1091" s="149" t="s">
        <v>312</v>
      </c>
      <c r="AU1091" s="149" t="s">
        <v>90</v>
      </c>
      <c r="AY1091" s="17" t="s">
        <v>310</v>
      </c>
      <c r="BE1091" s="150">
        <f>IF(N1091="základní",J1091,0)</f>
        <v>0</v>
      </c>
      <c r="BF1091" s="150">
        <f>IF(N1091="snížená",J1091,0)</f>
        <v>0</v>
      </c>
      <c r="BG1091" s="150">
        <f>IF(N1091="zákl. přenesená",J1091,0)</f>
        <v>0</v>
      </c>
      <c r="BH1091" s="150">
        <f>IF(N1091="sníž. přenesená",J1091,0)</f>
        <v>0</v>
      </c>
      <c r="BI1091" s="150">
        <f>IF(N1091="nulová",J1091,0)</f>
        <v>0</v>
      </c>
      <c r="BJ1091" s="17" t="s">
        <v>86</v>
      </c>
      <c r="BK1091" s="150">
        <f>ROUND(I1091*H1091,2)</f>
        <v>0</v>
      </c>
      <c r="BL1091" s="17" t="s">
        <v>404</v>
      </c>
      <c r="BM1091" s="149" t="s">
        <v>1775</v>
      </c>
    </row>
    <row r="1092" spans="2:65" s="14" customFormat="1" ht="11.25">
      <c r="B1092" s="166"/>
      <c r="D1092" s="152" t="s">
        <v>318</v>
      </c>
      <c r="E1092" s="167" t="s">
        <v>1</v>
      </c>
      <c r="F1092" s="168" t="s">
        <v>744</v>
      </c>
      <c r="H1092" s="167" t="s">
        <v>1</v>
      </c>
      <c r="I1092" s="169"/>
      <c r="L1092" s="166"/>
      <c r="M1092" s="170"/>
      <c r="T1092" s="171"/>
      <c r="AT1092" s="167" t="s">
        <v>318</v>
      </c>
      <c r="AU1092" s="167" t="s">
        <v>90</v>
      </c>
      <c r="AV1092" s="14" t="s">
        <v>86</v>
      </c>
      <c r="AW1092" s="14" t="s">
        <v>38</v>
      </c>
      <c r="AX1092" s="14" t="s">
        <v>82</v>
      </c>
      <c r="AY1092" s="167" t="s">
        <v>310</v>
      </c>
    </row>
    <row r="1093" spans="2:65" s="12" customFormat="1" ht="11.25">
      <c r="B1093" s="151"/>
      <c r="D1093" s="152" t="s">
        <v>318</v>
      </c>
      <c r="E1093" s="153" t="s">
        <v>1</v>
      </c>
      <c r="F1093" s="154" t="s">
        <v>1776</v>
      </c>
      <c r="H1093" s="155">
        <v>116.49</v>
      </c>
      <c r="I1093" s="156"/>
      <c r="L1093" s="151"/>
      <c r="M1093" s="157"/>
      <c r="T1093" s="158"/>
      <c r="AT1093" s="153" t="s">
        <v>318</v>
      </c>
      <c r="AU1093" s="153" t="s">
        <v>90</v>
      </c>
      <c r="AV1093" s="12" t="s">
        <v>90</v>
      </c>
      <c r="AW1093" s="12" t="s">
        <v>38</v>
      </c>
      <c r="AX1093" s="12" t="s">
        <v>82</v>
      </c>
      <c r="AY1093" s="153" t="s">
        <v>310</v>
      </c>
    </row>
    <row r="1094" spans="2:65" s="13" customFormat="1" ht="11.25">
      <c r="B1094" s="159"/>
      <c r="D1094" s="152" t="s">
        <v>318</v>
      </c>
      <c r="E1094" s="160" t="s">
        <v>1</v>
      </c>
      <c r="F1094" s="161" t="s">
        <v>320</v>
      </c>
      <c r="H1094" s="162">
        <v>116.49</v>
      </c>
      <c r="I1094" s="163"/>
      <c r="L1094" s="159"/>
      <c r="M1094" s="164"/>
      <c r="T1094" s="165"/>
      <c r="AT1094" s="160" t="s">
        <v>318</v>
      </c>
      <c r="AU1094" s="160" t="s">
        <v>90</v>
      </c>
      <c r="AV1094" s="13" t="s">
        <v>108</v>
      </c>
      <c r="AW1094" s="13" t="s">
        <v>38</v>
      </c>
      <c r="AX1094" s="13" t="s">
        <v>86</v>
      </c>
      <c r="AY1094" s="160" t="s">
        <v>310</v>
      </c>
    </row>
    <row r="1095" spans="2:65" s="1" customFormat="1" ht="16.5" customHeight="1">
      <c r="B1095" s="33"/>
      <c r="C1095" s="138" t="s">
        <v>1777</v>
      </c>
      <c r="D1095" s="138" t="s">
        <v>312</v>
      </c>
      <c r="E1095" s="139" t="s">
        <v>1778</v>
      </c>
      <c r="F1095" s="140" t="s">
        <v>1779</v>
      </c>
      <c r="G1095" s="141" t="s">
        <v>1474</v>
      </c>
      <c r="H1095" s="199"/>
      <c r="I1095" s="143"/>
      <c r="J1095" s="144">
        <f>ROUND(I1095*H1095,2)</f>
        <v>0</v>
      </c>
      <c r="K1095" s="140" t="s">
        <v>316</v>
      </c>
      <c r="L1095" s="33"/>
      <c r="M1095" s="145" t="s">
        <v>1</v>
      </c>
      <c r="N1095" s="146" t="s">
        <v>47</v>
      </c>
      <c r="P1095" s="147">
        <f>O1095*H1095</f>
        <v>0</v>
      </c>
      <c r="Q1095" s="147">
        <v>0</v>
      </c>
      <c r="R1095" s="147">
        <f>Q1095*H1095</f>
        <v>0</v>
      </c>
      <c r="S1095" s="147">
        <v>0</v>
      </c>
      <c r="T1095" s="148">
        <f>S1095*H1095</f>
        <v>0</v>
      </c>
      <c r="AR1095" s="149" t="s">
        <v>404</v>
      </c>
      <c r="AT1095" s="149" t="s">
        <v>312</v>
      </c>
      <c r="AU1095" s="149" t="s">
        <v>90</v>
      </c>
      <c r="AY1095" s="17" t="s">
        <v>310</v>
      </c>
      <c r="BE1095" s="150">
        <f>IF(N1095="základní",J1095,0)</f>
        <v>0</v>
      </c>
      <c r="BF1095" s="150">
        <f>IF(N1095="snížená",J1095,0)</f>
        <v>0</v>
      </c>
      <c r="BG1095" s="150">
        <f>IF(N1095="zákl. přenesená",J1095,0)</f>
        <v>0</v>
      </c>
      <c r="BH1095" s="150">
        <f>IF(N1095="sníž. přenesená",J1095,0)</f>
        <v>0</v>
      </c>
      <c r="BI1095" s="150">
        <f>IF(N1095="nulová",J1095,0)</f>
        <v>0</v>
      </c>
      <c r="BJ1095" s="17" t="s">
        <v>86</v>
      </c>
      <c r="BK1095" s="150">
        <f>ROUND(I1095*H1095,2)</f>
        <v>0</v>
      </c>
      <c r="BL1095" s="17" t="s">
        <v>404</v>
      </c>
      <c r="BM1095" s="149" t="s">
        <v>1780</v>
      </c>
    </row>
    <row r="1096" spans="2:65" s="11" customFormat="1" ht="22.9" customHeight="1">
      <c r="B1096" s="126"/>
      <c r="D1096" s="127" t="s">
        <v>81</v>
      </c>
      <c r="E1096" s="136" t="s">
        <v>1781</v>
      </c>
      <c r="F1096" s="136" t="s">
        <v>1782</v>
      </c>
      <c r="I1096" s="129"/>
      <c r="J1096" s="137">
        <f>BK1096</f>
        <v>0</v>
      </c>
      <c r="L1096" s="126"/>
      <c r="M1096" s="131"/>
      <c r="P1096" s="132">
        <f>SUM(P1097:P1247)</f>
        <v>0</v>
      </c>
      <c r="R1096" s="132">
        <f>SUM(R1097:R1247)</f>
        <v>108.69928036000002</v>
      </c>
      <c r="T1096" s="133">
        <f>SUM(T1097:T1247)</f>
        <v>0</v>
      </c>
      <c r="AR1096" s="127" t="s">
        <v>90</v>
      </c>
      <c r="AT1096" s="134" t="s">
        <v>81</v>
      </c>
      <c r="AU1096" s="134" t="s">
        <v>86</v>
      </c>
      <c r="AY1096" s="127" t="s">
        <v>310</v>
      </c>
      <c r="BK1096" s="135">
        <f>SUM(BK1097:BK1247)</f>
        <v>0</v>
      </c>
    </row>
    <row r="1097" spans="2:65" s="1" customFormat="1" ht="24.2" customHeight="1">
      <c r="B1097" s="33"/>
      <c r="C1097" s="138" t="s">
        <v>1783</v>
      </c>
      <c r="D1097" s="138" t="s">
        <v>312</v>
      </c>
      <c r="E1097" s="139" t="s">
        <v>1784</v>
      </c>
      <c r="F1097" s="140" t="s">
        <v>1785</v>
      </c>
      <c r="G1097" s="141" t="s">
        <v>315</v>
      </c>
      <c r="H1097" s="142">
        <v>123.727</v>
      </c>
      <c r="I1097" s="143"/>
      <c r="J1097" s="144">
        <f>ROUND(I1097*H1097,2)</f>
        <v>0</v>
      </c>
      <c r="K1097" s="140" t="s">
        <v>316</v>
      </c>
      <c r="L1097" s="33"/>
      <c r="M1097" s="145" t="s">
        <v>1</v>
      </c>
      <c r="N1097" s="146" t="s">
        <v>47</v>
      </c>
      <c r="P1097" s="147">
        <f>O1097*H1097</f>
        <v>0</v>
      </c>
      <c r="Q1097" s="147">
        <v>6.0229999999999999E-2</v>
      </c>
      <c r="R1097" s="147">
        <f>Q1097*H1097</f>
        <v>7.4520772099999997</v>
      </c>
      <c r="S1097" s="147">
        <v>0</v>
      </c>
      <c r="T1097" s="148">
        <f>S1097*H1097</f>
        <v>0</v>
      </c>
      <c r="AR1097" s="149" t="s">
        <v>404</v>
      </c>
      <c r="AT1097" s="149" t="s">
        <v>312</v>
      </c>
      <c r="AU1097" s="149" t="s">
        <v>90</v>
      </c>
      <c r="AY1097" s="17" t="s">
        <v>310</v>
      </c>
      <c r="BE1097" s="150">
        <f>IF(N1097="základní",J1097,0)</f>
        <v>0</v>
      </c>
      <c r="BF1097" s="150">
        <f>IF(N1097="snížená",J1097,0)</f>
        <v>0</v>
      </c>
      <c r="BG1097" s="150">
        <f>IF(N1097="zákl. přenesená",J1097,0)</f>
        <v>0</v>
      </c>
      <c r="BH1097" s="150">
        <f>IF(N1097="sníž. přenesená",J1097,0)</f>
        <v>0</v>
      </c>
      <c r="BI1097" s="150">
        <f>IF(N1097="nulová",J1097,0)</f>
        <v>0</v>
      </c>
      <c r="BJ1097" s="17" t="s">
        <v>86</v>
      </c>
      <c r="BK1097" s="150">
        <f>ROUND(I1097*H1097,2)</f>
        <v>0</v>
      </c>
      <c r="BL1097" s="17" t="s">
        <v>404</v>
      </c>
      <c r="BM1097" s="149" t="s">
        <v>1786</v>
      </c>
    </row>
    <row r="1098" spans="2:65" s="1" customFormat="1" ht="29.25">
      <c r="B1098" s="33"/>
      <c r="D1098" s="152" t="s">
        <v>375</v>
      </c>
      <c r="F1098" s="172" t="s">
        <v>1787</v>
      </c>
      <c r="I1098" s="173"/>
      <c r="L1098" s="33"/>
      <c r="M1098" s="174"/>
      <c r="T1098" s="57"/>
      <c r="AT1098" s="17" t="s">
        <v>375</v>
      </c>
      <c r="AU1098" s="17" t="s">
        <v>90</v>
      </c>
    </row>
    <row r="1099" spans="2:65" s="14" customFormat="1" ht="11.25">
      <c r="B1099" s="166"/>
      <c r="D1099" s="152" t="s">
        <v>318</v>
      </c>
      <c r="E1099" s="167" t="s">
        <v>1</v>
      </c>
      <c r="F1099" s="168" t="s">
        <v>731</v>
      </c>
      <c r="H1099" s="167" t="s">
        <v>1</v>
      </c>
      <c r="I1099" s="169"/>
      <c r="L1099" s="166"/>
      <c r="M1099" s="170"/>
      <c r="T1099" s="171"/>
      <c r="AT1099" s="167" t="s">
        <v>318</v>
      </c>
      <c r="AU1099" s="167" t="s">
        <v>90</v>
      </c>
      <c r="AV1099" s="14" t="s">
        <v>86</v>
      </c>
      <c r="AW1099" s="14" t="s">
        <v>38</v>
      </c>
      <c r="AX1099" s="14" t="s">
        <v>82</v>
      </c>
      <c r="AY1099" s="167" t="s">
        <v>310</v>
      </c>
    </row>
    <row r="1100" spans="2:65" s="14" customFormat="1" ht="11.25">
      <c r="B1100" s="166"/>
      <c r="D1100" s="152" t="s">
        <v>318</v>
      </c>
      <c r="E1100" s="167" t="s">
        <v>1</v>
      </c>
      <c r="F1100" s="168" t="s">
        <v>1788</v>
      </c>
      <c r="H1100" s="167" t="s">
        <v>1</v>
      </c>
      <c r="I1100" s="169"/>
      <c r="L1100" s="166"/>
      <c r="M1100" s="170"/>
      <c r="T1100" s="171"/>
      <c r="AT1100" s="167" t="s">
        <v>318</v>
      </c>
      <c r="AU1100" s="167" t="s">
        <v>90</v>
      </c>
      <c r="AV1100" s="14" t="s">
        <v>86</v>
      </c>
      <c r="AW1100" s="14" t="s">
        <v>38</v>
      </c>
      <c r="AX1100" s="14" t="s">
        <v>82</v>
      </c>
      <c r="AY1100" s="167" t="s">
        <v>310</v>
      </c>
    </row>
    <row r="1101" spans="2:65" s="12" customFormat="1" ht="11.25">
      <c r="B1101" s="151"/>
      <c r="D1101" s="152" t="s">
        <v>318</v>
      </c>
      <c r="E1101" s="153" t="s">
        <v>1</v>
      </c>
      <c r="F1101" s="154" t="s">
        <v>1789</v>
      </c>
      <c r="H1101" s="155">
        <v>116.688</v>
      </c>
      <c r="I1101" s="156"/>
      <c r="L1101" s="151"/>
      <c r="M1101" s="157"/>
      <c r="T1101" s="158"/>
      <c r="AT1101" s="153" t="s">
        <v>318</v>
      </c>
      <c r="AU1101" s="153" t="s">
        <v>90</v>
      </c>
      <c r="AV1101" s="12" t="s">
        <v>90</v>
      </c>
      <c r="AW1101" s="12" t="s">
        <v>38</v>
      </c>
      <c r="AX1101" s="12" t="s">
        <v>82</v>
      </c>
      <c r="AY1101" s="153" t="s">
        <v>310</v>
      </c>
    </row>
    <row r="1102" spans="2:65" s="12" customFormat="1" ht="11.25">
      <c r="B1102" s="151"/>
      <c r="D1102" s="152" t="s">
        <v>318</v>
      </c>
      <c r="E1102" s="153" t="s">
        <v>1</v>
      </c>
      <c r="F1102" s="154" t="s">
        <v>1790</v>
      </c>
      <c r="H1102" s="155">
        <v>89.141999999999996</v>
      </c>
      <c r="I1102" s="156"/>
      <c r="L1102" s="151"/>
      <c r="M1102" s="157"/>
      <c r="T1102" s="158"/>
      <c r="AT1102" s="153" t="s">
        <v>318</v>
      </c>
      <c r="AU1102" s="153" t="s">
        <v>90</v>
      </c>
      <c r="AV1102" s="12" t="s">
        <v>90</v>
      </c>
      <c r="AW1102" s="12" t="s">
        <v>38</v>
      </c>
      <c r="AX1102" s="12" t="s">
        <v>82</v>
      </c>
      <c r="AY1102" s="153" t="s">
        <v>310</v>
      </c>
    </row>
    <row r="1103" spans="2:65" s="12" customFormat="1" ht="11.25">
      <c r="B1103" s="151"/>
      <c r="D1103" s="152" t="s">
        <v>318</v>
      </c>
      <c r="E1103" s="153" t="s">
        <v>1</v>
      </c>
      <c r="F1103" s="154" t="s">
        <v>1791</v>
      </c>
      <c r="H1103" s="155">
        <v>0</v>
      </c>
      <c r="I1103" s="156"/>
      <c r="L1103" s="151"/>
      <c r="M1103" s="157"/>
      <c r="T1103" s="158"/>
      <c r="AT1103" s="153" t="s">
        <v>318</v>
      </c>
      <c r="AU1103" s="153" t="s">
        <v>90</v>
      </c>
      <c r="AV1103" s="12" t="s">
        <v>90</v>
      </c>
      <c r="AW1103" s="12" t="s">
        <v>38</v>
      </c>
      <c r="AX1103" s="12" t="s">
        <v>82</v>
      </c>
      <c r="AY1103" s="153" t="s">
        <v>310</v>
      </c>
    </row>
    <row r="1104" spans="2:65" s="15" customFormat="1" ht="11.25">
      <c r="B1104" s="192"/>
      <c r="D1104" s="152" t="s">
        <v>318</v>
      </c>
      <c r="E1104" s="193" t="s">
        <v>1</v>
      </c>
      <c r="F1104" s="194" t="s">
        <v>664</v>
      </c>
      <c r="H1104" s="195">
        <v>205.83</v>
      </c>
      <c r="I1104" s="196"/>
      <c r="L1104" s="192"/>
      <c r="M1104" s="197"/>
      <c r="T1104" s="198"/>
      <c r="AT1104" s="193" t="s">
        <v>318</v>
      </c>
      <c r="AU1104" s="193" t="s">
        <v>90</v>
      </c>
      <c r="AV1104" s="15" t="s">
        <v>98</v>
      </c>
      <c r="AW1104" s="15" t="s">
        <v>38</v>
      </c>
      <c r="AX1104" s="15" t="s">
        <v>82</v>
      </c>
      <c r="AY1104" s="193" t="s">
        <v>310</v>
      </c>
    </row>
    <row r="1105" spans="2:65" s="12" customFormat="1" ht="11.25">
      <c r="B1105" s="151"/>
      <c r="D1105" s="152" t="s">
        <v>318</v>
      </c>
      <c r="E1105" s="153" t="s">
        <v>1</v>
      </c>
      <c r="F1105" s="154" t="s">
        <v>1792</v>
      </c>
      <c r="H1105" s="155">
        <v>20.582999999999998</v>
      </c>
      <c r="I1105" s="156"/>
      <c r="L1105" s="151"/>
      <c r="M1105" s="157"/>
      <c r="T1105" s="158"/>
      <c r="AT1105" s="153" t="s">
        <v>318</v>
      </c>
      <c r="AU1105" s="153" t="s">
        <v>90</v>
      </c>
      <c r="AV1105" s="12" t="s">
        <v>90</v>
      </c>
      <c r="AW1105" s="12" t="s">
        <v>38</v>
      </c>
      <c r="AX1105" s="12" t="s">
        <v>82</v>
      </c>
      <c r="AY1105" s="153" t="s">
        <v>310</v>
      </c>
    </row>
    <row r="1106" spans="2:65" s="15" customFormat="1" ht="11.25">
      <c r="B1106" s="192"/>
      <c r="D1106" s="152" t="s">
        <v>318</v>
      </c>
      <c r="E1106" s="193" t="s">
        <v>1</v>
      </c>
      <c r="F1106" s="194" t="s">
        <v>664</v>
      </c>
      <c r="H1106" s="195">
        <v>20.582999999999998</v>
      </c>
      <c r="I1106" s="196"/>
      <c r="L1106" s="192"/>
      <c r="M1106" s="197"/>
      <c r="T1106" s="198"/>
      <c r="AT1106" s="193" t="s">
        <v>318</v>
      </c>
      <c r="AU1106" s="193" t="s">
        <v>90</v>
      </c>
      <c r="AV1106" s="15" t="s">
        <v>98</v>
      </c>
      <c r="AW1106" s="15" t="s">
        <v>38</v>
      </c>
      <c r="AX1106" s="15" t="s">
        <v>82</v>
      </c>
      <c r="AY1106" s="193" t="s">
        <v>310</v>
      </c>
    </row>
    <row r="1107" spans="2:65" s="12" customFormat="1" ht="11.25">
      <c r="B1107" s="151"/>
      <c r="D1107" s="152" t="s">
        <v>318</v>
      </c>
      <c r="E1107" s="153" t="s">
        <v>1</v>
      </c>
      <c r="F1107" s="154" t="s">
        <v>1793</v>
      </c>
      <c r="H1107" s="155">
        <v>-102.68600000000001</v>
      </c>
      <c r="I1107" s="156"/>
      <c r="L1107" s="151"/>
      <c r="M1107" s="157"/>
      <c r="T1107" s="158"/>
      <c r="AT1107" s="153" t="s">
        <v>318</v>
      </c>
      <c r="AU1107" s="153" t="s">
        <v>90</v>
      </c>
      <c r="AV1107" s="12" t="s">
        <v>90</v>
      </c>
      <c r="AW1107" s="12" t="s">
        <v>38</v>
      </c>
      <c r="AX1107" s="12" t="s">
        <v>82</v>
      </c>
      <c r="AY1107" s="153" t="s">
        <v>310</v>
      </c>
    </row>
    <row r="1108" spans="2:65" s="13" customFormat="1" ht="11.25">
      <c r="B1108" s="159"/>
      <c r="D1108" s="152" t="s">
        <v>318</v>
      </c>
      <c r="E1108" s="160" t="s">
        <v>1</v>
      </c>
      <c r="F1108" s="161" t="s">
        <v>320</v>
      </c>
      <c r="H1108" s="162">
        <v>123.727</v>
      </c>
      <c r="I1108" s="163"/>
      <c r="L1108" s="159"/>
      <c r="M1108" s="164"/>
      <c r="T1108" s="165"/>
      <c r="AT1108" s="160" t="s">
        <v>318</v>
      </c>
      <c r="AU1108" s="160" t="s">
        <v>90</v>
      </c>
      <c r="AV1108" s="13" t="s">
        <v>108</v>
      </c>
      <c r="AW1108" s="13" t="s">
        <v>38</v>
      </c>
      <c r="AX1108" s="13" t="s">
        <v>86</v>
      </c>
      <c r="AY1108" s="160" t="s">
        <v>310</v>
      </c>
    </row>
    <row r="1109" spans="2:65" s="1" customFormat="1" ht="24.2" customHeight="1">
      <c r="B1109" s="33"/>
      <c r="C1109" s="138" t="s">
        <v>1794</v>
      </c>
      <c r="D1109" s="138" t="s">
        <v>312</v>
      </c>
      <c r="E1109" s="139" t="s">
        <v>1795</v>
      </c>
      <c r="F1109" s="140" t="s">
        <v>1796</v>
      </c>
      <c r="G1109" s="141" t="s">
        <v>315</v>
      </c>
      <c r="H1109" s="142">
        <v>1014.05</v>
      </c>
      <c r="I1109" s="143"/>
      <c r="J1109" s="144">
        <f>ROUND(I1109*H1109,2)</f>
        <v>0</v>
      </c>
      <c r="K1109" s="140" t="s">
        <v>316</v>
      </c>
      <c r="L1109" s="33"/>
      <c r="M1109" s="145" t="s">
        <v>1</v>
      </c>
      <c r="N1109" s="146" t="s">
        <v>47</v>
      </c>
      <c r="P1109" s="147">
        <f>O1109*H1109</f>
        <v>0</v>
      </c>
      <c r="Q1109" s="147">
        <v>6.0979999999999999E-2</v>
      </c>
      <c r="R1109" s="147">
        <f>Q1109*H1109</f>
        <v>61.836768999999997</v>
      </c>
      <c r="S1109" s="147">
        <v>0</v>
      </c>
      <c r="T1109" s="148">
        <f>S1109*H1109</f>
        <v>0</v>
      </c>
      <c r="AR1109" s="149" t="s">
        <v>404</v>
      </c>
      <c r="AT1109" s="149" t="s">
        <v>312</v>
      </c>
      <c r="AU1109" s="149" t="s">
        <v>90</v>
      </c>
      <c r="AY1109" s="17" t="s">
        <v>310</v>
      </c>
      <c r="BE1109" s="150">
        <f>IF(N1109="základní",J1109,0)</f>
        <v>0</v>
      </c>
      <c r="BF1109" s="150">
        <f>IF(N1109="snížená",J1109,0)</f>
        <v>0</v>
      </c>
      <c r="BG1109" s="150">
        <f>IF(N1109="zákl. přenesená",J1109,0)</f>
        <v>0</v>
      </c>
      <c r="BH1109" s="150">
        <f>IF(N1109="sníž. přenesená",J1109,0)</f>
        <v>0</v>
      </c>
      <c r="BI1109" s="150">
        <f>IF(N1109="nulová",J1109,0)</f>
        <v>0</v>
      </c>
      <c r="BJ1109" s="17" t="s">
        <v>86</v>
      </c>
      <c r="BK1109" s="150">
        <f>ROUND(I1109*H1109,2)</f>
        <v>0</v>
      </c>
      <c r="BL1109" s="17" t="s">
        <v>404</v>
      </c>
      <c r="BM1109" s="149" t="s">
        <v>1797</v>
      </c>
    </row>
    <row r="1110" spans="2:65" s="1" customFormat="1" ht="29.25">
      <c r="B1110" s="33"/>
      <c r="D1110" s="152" t="s">
        <v>375</v>
      </c>
      <c r="F1110" s="172" t="s">
        <v>1787</v>
      </c>
      <c r="I1110" s="173"/>
      <c r="L1110" s="33"/>
      <c r="M1110" s="174"/>
      <c r="T1110" s="57"/>
      <c r="AT1110" s="17" t="s">
        <v>375</v>
      </c>
      <c r="AU1110" s="17" t="s">
        <v>90</v>
      </c>
    </row>
    <row r="1111" spans="2:65" s="14" customFormat="1" ht="11.25">
      <c r="B1111" s="166"/>
      <c r="D1111" s="152" t="s">
        <v>318</v>
      </c>
      <c r="E1111" s="167" t="s">
        <v>1</v>
      </c>
      <c r="F1111" s="168" t="s">
        <v>731</v>
      </c>
      <c r="H1111" s="167" t="s">
        <v>1</v>
      </c>
      <c r="I1111" s="169"/>
      <c r="L1111" s="166"/>
      <c r="M1111" s="170"/>
      <c r="T1111" s="171"/>
      <c r="AT1111" s="167" t="s">
        <v>318</v>
      </c>
      <c r="AU1111" s="167" t="s">
        <v>90</v>
      </c>
      <c r="AV1111" s="14" t="s">
        <v>86</v>
      </c>
      <c r="AW1111" s="14" t="s">
        <v>38</v>
      </c>
      <c r="AX1111" s="14" t="s">
        <v>82</v>
      </c>
      <c r="AY1111" s="167" t="s">
        <v>310</v>
      </c>
    </row>
    <row r="1112" spans="2:65" s="14" customFormat="1" ht="11.25">
      <c r="B1112" s="166"/>
      <c r="D1112" s="152" t="s">
        <v>318</v>
      </c>
      <c r="E1112" s="167" t="s">
        <v>1</v>
      </c>
      <c r="F1112" s="168" t="s">
        <v>1788</v>
      </c>
      <c r="H1112" s="167" t="s">
        <v>1</v>
      </c>
      <c r="I1112" s="169"/>
      <c r="L1112" s="166"/>
      <c r="M1112" s="170"/>
      <c r="T1112" s="171"/>
      <c r="AT1112" s="167" t="s">
        <v>318</v>
      </c>
      <c r="AU1112" s="167" t="s">
        <v>90</v>
      </c>
      <c r="AV1112" s="14" t="s">
        <v>86</v>
      </c>
      <c r="AW1112" s="14" t="s">
        <v>38</v>
      </c>
      <c r="AX1112" s="14" t="s">
        <v>82</v>
      </c>
      <c r="AY1112" s="167" t="s">
        <v>310</v>
      </c>
    </row>
    <row r="1113" spans="2:65" s="12" customFormat="1" ht="11.25">
      <c r="B1113" s="151"/>
      <c r="D1113" s="152" t="s">
        <v>318</v>
      </c>
      <c r="E1113" s="153" t="s">
        <v>1</v>
      </c>
      <c r="F1113" s="154" t="s">
        <v>1798</v>
      </c>
      <c r="H1113" s="155">
        <v>568.80200000000002</v>
      </c>
      <c r="I1113" s="156"/>
      <c r="L1113" s="151"/>
      <c r="M1113" s="157"/>
      <c r="T1113" s="158"/>
      <c r="AT1113" s="153" t="s">
        <v>318</v>
      </c>
      <c r="AU1113" s="153" t="s">
        <v>90</v>
      </c>
      <c r="AV1113" s="12" t="s">
        <v>90</v>
      </c>
      <c r="AW1113" s="12" t="s">
        <v>38</v>
      </c>
      <c r="AX1113" s="12" t="s">
        <v>82</v>
      </c>
      <c r="AY1113" s="153" t="s">
        <v>310</v>
      </c>
    </row>
    <row r="1114" spans="2:65" s="12" customFormat="1" ht="11.25">
      <c r="B1114" s="151"/>
      <c r="D1114" s="152" t="s">
        <v>318</v>
      </c>
      <c r="E1114" s="153" t="s">
        <v>1</v>
      </c>
      <c r="F1114" s="154" t="s">
        <v>1799</v>
      </c>
      <c r="H1114" s="155">
        <v>777.78</v>
      </c>
      <c r="I1114" s="156"/>
      <c r="L1114" s="151"/>
      <c r="M1114" s="157"/>
      <c r="T1114" s="158"/>
      <c r="AT1114" s="153" t="s">
        <v>318</v>
      </c>
      <c r="AU1114" s="153" t="s">
        <v>90</v>
      </c>
      <c r="AV1114" s="12" t="s">
        <v>90</v>
      </c>
      <c r="AW1114" s="12" t="s">
        <v>38</v>
      </c>
      <c r="AX1114" s="12" t="s">
        <v>82</v>
      </c>
      <c r="AY1114" s="153" t="s">
        <v>310</v>
      </c>
    </row>
    <row r="1115" spans="2:65" s="12" customFormat="1" ht="11.25">
      <c r="B1115" s="151"/>
      <c r="D1115" s="152" t="s">
        <v>318</v>
      </c>
      <c r="E1115" s="153" t="s">
        <v>1</v>
      </c>
      <c r="F1115" s="154" t="s">
        <v>1800</v>
      </c>
      <c r="H1115" s="155">
        <v>30.323</v>
      </c>
      <c r="I1115" s="156"/>
      <c r="L1115" s="151"/>
      <c r="M1115" s="157"/>
      <c r="T1115" s="158"/>
      <c r="AT1115" s="153" t="s">
        <v>318</v>
      </c>
      <c r="AU1115" s="153" t="s">
        <v>90</v>
      </c>
      <c r="AV1115" s="12" t="s">
        <v>90</v>
      </c>
      <c r="AW1115" s="12" t="s">
        <v>38</v>
      </c>
      <c r="AX1115" s="12" t="s">
        <v>82</v>
      </c>
      <c r="AY1115" s="153" t="s">
        <v>310</v>
      </c>
    </row>
    <row r="1116" spans="2:65" s="15" customFormat="1" ht="11.25">
      <c r="B1116" s="192"/>
      <c r="D1116" s="152" t="s">
        <v>318</v>
      </c>
      <c r="E1116" s="193" t="s">
        <v>1</v>
      </c>
      <c r="F1116" s="194" t="s">
        <v>664</v>
      </c>
      <c r="H1116" s="195">
        <v>1376.905</v>
      </c>
      <c r="I1116" s="196"/>
      <c r="L1116" s="192"/>
      <c r="M1116" s="197"/>
      <c r="T1116" s="198"/>
      <c r="AT1116" s="193" t="s">
        <v>318</v>
      </c>
      <c r="AU1116" s="193" t="s">
        <v>90</v>
      </c>
      <c r="AV1116" s="15" t="s">
        <v>98</v>
      </c>
      <c r="AW1116" s="15" t="s">
        <v>38</v>
      </c>
      <c r="AX1116" s="15" t="s">
        <v>82</v>
      </c>
      <c r="AY1116" s="193" t="s">
        <v>310</v>
      </c>
    </row>
    <row r="1117" spans="2:65" s="12" customFormat="1" ht="11.25">
      <c r="B1117" s="151"/>
      <c r="D1117" s="152" t="s">
        <v>318</v>
      </c>
      <c r="E1117" s="153" t="s">
        <v>1</v>
      </c>
      <c r="F1117" s="154" t="s">
        <v>1801</v>
      </c>
      <c r="H1117" s="155">
        <v>137.691</v>
      </c>
      <c r="I1117" s="156"/>
      <c r="L1117" s="151"/>
      <c r="M1117" s="157"/>
      <c r="T1117" s="158"/>
      <c r="AT1117" s="153" t="s">
        <v>318</v>
      </c>
      <c r="AU1117" s="153" t="s">
        <v>90</v>
      </c>
      <c r="AV1117" s="12" t="s">
        <v>90</v>
      </c>
      <c r="AW1117" s="12" t="s">
        <v>38</v>
      </c>
      <c r="AX1117" s="12" t="s">
        <v>82</v>
      </c>
      <c r="AY1117" s="153" t="s">
        <v>310</v>
      </c>
    </row>
    <row r="1118" spans="2:65" s="15" customFormat="1" ht="11.25">
      <c r="B1118" s="192"/>
      <c r="D1118" s="152" t="s">
        <v>318</v>
      </c>
      <c r="E1118" s="193" t="s">
        <v>1</v>
      </c>
      <c r="F1118" s="194" t="s">
        <v>664</v>
      </c>
      <c r="H1118" s="195">
        <v>137.691</v>
      </c>
      <c r="I1118" s="196"/>
      <c r="L1118" s="192"/>
      <c r="M1118" s="197"/>
      <c r="T1118" s="198"/>
      <c r="AT1118" s="193" t="s">
        <v>318</v>
      </c>
      <c r="AU1118" s="193" t="s">
        <v>90</v>
      </c>
      <c r="AV1118" s="15" t="s">
        <v>98</v>
      </c>
      <c r="AW1118" s="15" t="s">
        <v>38</v>
      </c>
      <c r="AX1118" s="15" t="s">
        <v>82</v>
      </c>
      <c r="AY1118" s="193" t="s">
        <v>310</v>
      </c>
    </row>
    <row r="1119" spans="2:65" s="12" customFormat="1" ht="11.25">
      <c r="B1119" s="151"/>
      <c r="D1119" s="152" t="s">
        <v>318</v>
      </c>
      <c r="E1119" s="153" t="s">
        <v>1</v>
      </c>
      <c r="F1119" s="154" t="s">
        <v>1802</v>
      </c>
      <c r="H1119" s="155">
        <v>-500.54599999999999</v>
      </c>
      <c r="I1119" s="156"/>
      <c r="L1119" s="151"/>
      <c r="M1119" s="157"/>
      <c r="T1119" s="158"/>
      <c r="AT1119" s="153" t="s">
        <v>318</v>
      </c>
      <c r="AU1119" s="153" t="s">
        <v>90</v>
      </c>
      <c r="AV1119" s="12" t="s">
        <v>90</v>
      </c>
      <c r="AW1119" s="12" t="s">
        <v>38</v>
      </c>
      <c r="AX1119" s="12" t="s">
        <v>82</v>
      </c>
      <c r="AY1119" s="153" t="s">
        <v>310</v>
      </c>
    </row>
    <row r="1120" spans="2:65" s="13" customFormat="1" ht="11.25">
      <c r="B1120" s="159"/>
      <c r="D1120" s="152" t="s">
        <v>318</v>
      </c>
      <c r="E1120" s="160" t="s">
        <v>1</v>
      </c>
      <c r="F1120" s="161" t="s">
        <v>320</v>
      </c>
      <c r="H1120" s="162">
        <v>1014.05</v>
      </c>
      <c r="I1120" s="163"/>
      <c r="L1120" s="159"/>
      <c r="M1120" s="164"/>
      <c r="T1120" s="165"/>
      <c r="AT1120" s="160" t="s">
        <v>318</v>
      </c>
      <c r="AU1120" s="160" t="s">
        <v>90</v>
      </c>
      <c r="AV1120" s="13" t="s">
        <v>108</v>
      </c>
      <c r="AW1120" s="13" t="s">
        <v>38</v>
      </c>
      <c r="AX1120" s="13" t="s">
        <v>86</v>
      </c>
      <c r="AY1120" s="160" t="s">
        <v>310</v>
      </c>
    </row>
    <row r="1121" spans="2:65" s="1" customFormat="1" ht="24.2" customHeight="1">
      <c r="B1121" s="33"/>
      <c r="C1121" s="138" t="s">
        <v>1803</v>
      </c>
      <c r="D1121" s="138" t="s">
        <v>312</v>
      </c>
      <c r="E1121" s="139" t="s">
        <v>1804</v>
      </c>
      <c r="F1121" s="140" t="s">
        <v>1805</v>
      </c>
      <c r="G1121" s="141" t="s">
        <v>315</v>
      </c>
      <c r="H1121" s="142">
        <v>11.028</v>
      </c>
      <c r="I1121" s="143"/>
      <c r="J1121" s="144">
        <f>ROUND(I1121*H1121,2)</f>
        <v>0</v>
      </c>
      <c r="K1121" s="140" t="s">
        <v>316</v>
      </c>
      <c r="L1121" s="33"/>
      <c r="M1121" s="145" t="s">
        <v>1</v>
      </c>
      <c r="N1121" s="146" t="s">
        <v>47</v>
      </c>
      <c r="P1121" s="147">
        <f>O1121*H1121</f>
        <v>0</v>
      </c>
      <c r="Q1121" s="147">
        <v>6.318E-2</v>
      </c>
      <c r="R1121" s="147">
        <f>Q1121*H1121</f>
        <v>0.69674904000000004</v>
      </c>
      <c r="S1121" s="147">
        <v>0</v>
      </c>
      <c r="T1121" s="148">
        <f>S1121*H1121</f>
        <v>0</v>
      </c>
      <c r="AR1121" s="149" t="s">
        <v>404</v>
      </c>
      <c r="AT1121" s="149" t="s">
        <v>312</v>
      </c>
      <c r="AU1121" s="149" t="s">
        <v>90</v>
      </c>
      <c r="AY1121" s="17" t="s">
        <v>310</v>
      </c>
      <c r="BE1121" s="150">
        <f>IF(N1121="základní",J1121,0)</f>
        <v>0</v>
      </c>
      <c r="BF1121" s="150">
        <f>IF(N1121="snížená",J1121,0)</f>
        <v>0</v>
      </c>
      <c r="BG1121" s="150">
        <f>IF(N1121="zákl. přenesená",J1121,0)</f>
        <v>0</v>
      </c>
      <c r="BH1121" s="150">
        <f>IF(N1121="sníž. přenesená",J1121,0)</f>
        <v>0</v>
      </c>
      <c r="BI1121" s="150">
        <f>IF(N1121="nulová",J1121,0)</f>
        <v>0</v>
      </c>
      <c r="BJ1121" s="17" t="s">
        <v>86</v>
      </c>
      <c r="BK1121" s="150">
        <f>ROUND(I1121*H1121,2)</f>
        <v>0</v>
      </c>
      <c r="BL1121" s="17" t="s">
        <v>404</v>
      </c>
      <c r="BM1121" s="149" t="s">
        <v>1806</v>
      </c>
    </row>
    <row r="1122" spans="2:65" s="1" customFormat="1" ht="29.25">
      <c r="B1122" s="33"/>
      <c r="D1122" s="152" t="s">
        <v>375</v>
      </c>
      <c r="F1122" s="172" t="s">
        <v>1787</v>
      </c>
      <c r="I1122" s="173"/>
      <c r="L1122" s="33"/>
      <c r="M1122" s="174"/>
      <c r="T1122" s="57"/>
      <c r="AT1122" s="17" t="s">
        <v>375</v>
      </c>
      <c r="AU1122" s="17" t="s">
        <v>90</v>
      </c>
    </row>
    <row r="1123" spans="2:65" s="14" customFormat="1" ht="11.25">
      <c r="B1123" s="166"/>
      <c r="D1123" s="152" t="s">
        <v>318</v>
      </c>
      <c r="E1123" s="167" t="s">
        <v>1</v>
      </c>
      <c r="F1123" s="168" t="s">
        <v>731</v>
      </c>
      <c r="H1123" s="167" t="s">
        <v>1</v>
      </c>
      <c r="I1123" s="169"/>
      <c r="L1123" s="166"/>
      <c r="M1123" s="170"/>
      <c r="T1123" s="171"/>
      <c r="AT1123" s="167" t="s">
        <v>318</v>
      </c>
      <c r="AU1123" s="167" t="s">
        <v>90</v>
      </c>
      <c r="AV1123" s="14" t="s">
        <v>86</v>
      </c>
      <c r="AW1123" s="14" t="s">
        <v>38</v>
      </c>
      <c r="AX1123" s="14" t="s">
        <v>82</v>
      </c>
      <c r="AY1123" s="167" t="s">
        <v>310</v>
      </c>
    </row>
    <row r="1124" spans="2:65" s="14" customFormat="1" ht="11.25">
      <c r="B1124" s="166"/>
      <c r="D1124" s="152" t="s">
        <v>318</v>
      </c>
      <c r="E1124" s="167" t="s">
        <v>1</v>
      </c>
      <c r="F1124" s="168" t="s">
        <v>1788</v>
      </c>
      <c r="H1124" s="167" t="s">
        <v>1</v>
      </c>
      <c r="I1124" s="169"/>
      <c r="L1124" s="166"/>
      <c r="M1124" s="170"/>
      <c r="T1124" s="171"/>
      <c r="AT1124" s="167" t="s">
        <v>318</v>
      </c>
      <c r="AU1124" s="167" t="s">
        <v>90</v>
      </c>
      <c r="AV1124" s="14" t="s">
        <v>86</v>
      </c>
      <c r="AW1124" s="14" t="s">
        <v>38</v>
      </c>
      <c r="AX1124" s="14" t="s">
        <v>82</v>
      </c>
      <c r="AY1124" s="167" t="s">
        <v>310</v>
      </c>
    </row>
    <row r="1125" spans="2:65" s="12" customFormat="1" ht="11.25">
      <c r="B1125" s="151"/>
      <c r="D1125" s="152" t="s">
        <v>318</v>
      </c>
      <c r="E1125" s="153" t="s">
        <v>1</v>
      </c>
      <c r="F1125" s="154" t="s">
        <v>1807</v>
      </c>
      <c r="H1125" s="155">
        <v>0</v>
      </c>
      <c r="I1125" s="156"/>
      <c r="L1125" s="151"/>
      <c r="M1125" s="157"/>
      <c r="T1125" s="158"/>
      <c r="AT1125" s="153" t="s">
        <v>318</v>
      </c>
      <c r="AU1125" s="153" t="s">
        <v>90</v>
      </c>
      <c r="AV1125" s="12" t="s">
        <v>90</v>
      </c>
      <c r="AW1125" s="12" t="s">
        <v>38</v>
      </c>
      <c r="AX1125" s="12" t="s">
        <v>82</v>
      </c>
      <c r="AY1125" s="153" t="s">
        <v>310</v>
      </c>
    </row>
    <row r="1126" spans="2:65" s="12" customFormat="1" ht="11.25">
      <c r="B1126" s="151"/>
      <c r="D1126" s="152" t="s">
        <v>318</v>
      </c>
      <c r="E1126" s="153" t="s">
        <v>1</v>
      </c>
      <c r="F1126" s="154" t="s">
        <v>1808</v>
      </c>
      <c r="H1126" s="155">
        <v>10.025</v>
      </c>
      <c r="I1126" s="156"/>
      <c r="L1126" s="151"/>
      <c r="M1126" s="157"/>
      <c r="T1126" s="158"/>
      <c r="AT1126" s="153" t="s">
        <v>318</v>
      </c>
      <c r="AU1126" s="153" t="s">
        <v>90</v>
      </c>
      <c r="AV1126" s="12" t="s">
        <v>90</v>
      </c>
      <c r="AW1126" s="12" t="s">
        <v>38</v>
      </c>
      <c r="AX1126" s="12" t="s">
        <v>82</v>
      </c>
      <c r="AY1126" s="153" t="s">
        <v>310</v>
      </c>
    </row>
    <row r="1127" spans="2:65" s="12" customFormat="1" ht="11.25">
      <c r="B1127" s="151"/>
      <c r="D1127" s="152" t="s">
        <v>318</v>
      </c>
      <c r="E1127" s="153" t="s">
        <v>1</v>
      </c>
      <c r="F1127" s="154" t="s">
        <v>1791</v>
      </c>
      <c r="H1127" s="155">
        <v>0</v>
      </c>
      <c r="I1127" s="156"/>
      <c r="L1127" s="151"/>
      <c r="M1127" s="157"/>
      <c r="T1127" s="158"/>
      <c r="AT1127" s="153" t="s">
        <v>318</v>
      </c>
      <c r="AU1127" s="153" t="s">
        <v>90</v>
      </c>
      <c r="AV1127" s="12" t="s">
        <v>90</v>
      </c>
      <c r="AW1127" s="12" t="s">
        <v>38</v>
      </c>
      <c r="AX1127" s="12" t="s">
        <v>82</v>
      </c>
      <c r="AY1127" s="153" t="s">
        <v>310</v>
      </c>
    </row>
    <row r="1128" spans="2:65" s="15" customFormat="1" ht="11.25">
      <c r="B1128" s="192"/>
      <c r="D1128" s="152" t="s">
        <v>318</v>
      </c>
      <c r="E1128" s="193" t="s">
        <v>1</v>
      </c>
      <c r="F1128" s="194" t="s">
        <v>664</v>
      </c>
      <c r="H1128" s="195">
        <v>10.025</v>
      </c>
      <c r="I1128" s="196"/>
      <c r="L1128" s="192"/>
      <c r="M1128" s="197"/>
      <c r="T1128" s="198"/>
      <c r="AT1128" s="193" t="s">
        <v>318</v>
      </c>
      <c r="AU1128" s="193" t="s">
        <v>90</v>
      </c>
      <c r="AV1128" s="15" t="s">
        <v>98</v>
      </c>
      <c r="AW1128" s="15" t="s">
        <v>38</v>
      </c>
      <c r="AX1128" s="15" t="s">
        <v>82</v>
      </c>
      <c r="AY1128" s="193" t="s">
        <v>310</v>
      </c>
    </row>
    <row r="1129" spans="2:65" s="12" customFormat="1" ht="11.25">
      <c r="B1129" s="151"/>
      <c r="D1129" s="152" t="s">
        <v>318</v>
      </c>
      <c r="E1129" s="153" t="s">
        <v>1</v>
      </c>
      <c r="F1129" s="154" t="s">
        <v>1809</v>
      </c>
      <c r="H1129" s="155">
        <v>1.0029999999999999</v>
      </c>
      <c r="I1129" s="156"/>
      <c r="L1129" s="151"/>
      <c r="M1129" s="157"/>
      <c r="T1129" s="158"/>
      <c r="AT1129" s="153" t="s">
        <v>318</v>
      </c>
      <c r="AU1129" s="153" t="s">
        <v>90</v>
      </c>
      <c r="AV1129" s="12" t="s">
        <v>90</v>
      </c>
      <c r="AW1129" s="12" t="s">
        <v>38</v>
      </c>
      <c r="AX1129" s="12" t="s">
        <v>82</v>
      </c>
      <c r="AY1129" s="153" t="s">
        <v>310</v>
      </c>
    </row>
    <row r="1130" spans="2:65" s="13" customFormat="1" ht="11.25">
      <c r="B1130" s="159"/>
      <c r="D1130" s="152" t="s">
        <v>318</v>
      </c>
      <c r="E1130" s="160" t="s">
        <v>1</v>
      </c>
      <c r="F1130" s="161" t="s">
        <v>320</v>
      </c>
      <c r="H1130" s="162">
        <v>11.028</v>
      </c>
      <c r="I1130" s="163"/>
      <c r="L1130" s="159"/>
      <c r="M1130" s="164"/>
      <c r="T1130" s="165"/>
      <c r="AT1130" s="160" t="s">
        <v>318</v>
      </c>
      <c r="AU1130" s="160" t="s">
        <v>90</v>
      </c>
      <c r="AV1130" s="13" t="s">
        <v>108</v>
      </c>
      <c r="AW1130" s="13" t="s">
        <v>38</v>
      </c>
      <c r="AX1130" s="13" t="s">
        <v>86</v>
      </c>
      <c r="AY1130" s="160" t="s">
        <v>310</v>
      </c>
    </row>
    <row r="1131" spans="2:65" s="1" customFormat="1" ht="16.5" customHeight="1">
      <c r="B1131" s="33"/>
      <c r="C1131" s="138" t="s">
        <v>1810</v>
      </c>
      <c r="D1131" s="138" t="s">
        <v>312</v>
      </c>
      <c r="E1131" s="139" t="s">
        <v>1811</v>
      </c>
      <c r="F1131" s="140" t="s">
        <v>1812</v>
      </c>
      <c r="G1131" s="141" t="s">
        <v>315</v>
      </c>
      <c r="H1131" s="142">
        <v>1247.1479999999999</v>
      </c>
      <c r="I1131" s="143"/>
      <c r="J1131" s="144">
        <f>ROUND(I1131*H1131,2)</f>
        <v>0</v>
      </c>
      <c r="K1131" s="140" t="s">
        <v>316</v>
      </c>
      <c r="L1131" s="33"/>
      <c r="M1131" s="145" t="s">
        <v>1</v>
      </c>
      <c r="N1131" s="146" t="s">
        <v>47</v>
      </c>
      <c r="P1131" s="147">
        <f>O1131*H1131</f>
        <v>0</v>
      </c>
      <c r="Q1131" s="147">
        <v>2.0000000000000001E-4</v>
      </c>
      <c r="R1131" s="147">
        <f>Q1131*H1131</f>
        <v>0.2494296</v>
      </c>
      <c r="S1131" s="147">
        <v>0</v>
      </c>
      <c r="T1131" s="148">
        <f>S1131*H1131</f>
        <v>0</v>
      </c>
      <c r="AR1131" s="149" t="s">
        <v>404</v>
      </c>
      <c r="AT1131" s="149" t="s">
        <v>312</v>
      </c>
      <c r="AU1131" s="149" t="s">
        <v>90</v>
      </c>
      <c r="AY1131" s="17" t="s">
        <v>310</v>
      </c>
      <c r="BE1131" s="150">
        <f>IF(N1131="základní",J1131,0)</f>
        <v>0</v>
      </c>
      <c r="BF1131" s="150">
        <f>IF(N1131="snížená",J1131,0)</f>
        <v>0</v>
      </c>
      <c r="BG1131" s="150">
        <f>IF(N1131="zákl. přenesená",J1131,0)</f>
        <v>0</v>
      </c>
      <c r="BH1131" s="150">
        <f>IF(N1131="sníž. přenesená",J1131,0)</f>
        <v>0</v>
      </c>
      <c r="BI1131" s="150">
        <f>IF(N1131="nulová",J1131,0)</f>
        <v>0</v>
      </c>
      <c r="BJ1131" s="17" t="s">
        <v>86</v>
      </c>
      <c r="BK1131" s="150">
        <f>ROUND(I1131*H1131,2)</f>
        <v>0</v>
      </c>
      <c r="BL1131" s="17" t="s">
        <v>404</v>
      </c>
      <c r="BM1131" s="149" t="s">
        <v>1813</v>
      </c>
    </row>
    <row r="1132" spans="2:65" s="12" customFormat="1" ht="11.25">
      <c r="B1132" s="151"/>
      <c r="D1132" s="152" t="s">
        <v>318</v>
      </c>
      <c r="E1132" s="153" t="s">
        <v>1</v>
      </c>
      <c r="F1132" s="154" t="s">
        <v>1814</v>
      </c>
      <c r="H1132" s="155">
        <v>1850.38</v>
      </c>
      <c r="I1132" s="156"/>
      <c r="L1132" s="151"/>
      <c r="M1132" s="157"/>
      <c r="T1132" s="158"/>
      <c r="AT1132" s="153" t="s">
        <v>318</v>
      </c>
      <c r="AU1132" s="153" t="s">
        <v>90</v>
      </c>
      <c r="AV1132" s="12" t="s">
        <v>90</v>
      </c>
      <c r="AW1132" s="12" t="s">
        <v>38</v>
      </c>
      <c r="AX1132" s="12" t="s">
        <v>82</v>
      </c>
      <c r="AY1132" s="153" t="s">
        <v>310</v>
      </c>
    </row>
    <row r="1133" spans="2:65" s="15" customFormat="1" ht="11.25">
      <c r="B1133" s="192"/>
      <c r="D1133" s="152" t="s">
        <v>318</v>
      </c>
      <c r="E1133" s="193" t="s">
        <v>1</v>
      </c>
      <c r="F1133" s="194" t="s">
        <v>664</v>
      </c>
      <c r="H1133" s="195">
        <v>1850.38</v>
      </c>
      <c r="I1133" s="196"/>
      <c r="L1133" s="192"/>
      <c r="M1133" s="197"/>
      <c r="T1133" s="198"/>
      <c r="AT1133" s="193" t="s">
        <v>318</v>
      </c>
      <c r="AU1133" s="193" t="s">
        <v>90</v>
      </c>
      <c r="AV1133" s="15" t="s">
        <v>98</v>
      </c>
      <c r="AW1133" s="15" t="s">
        <v>38</v>
      </c>
      <c r="AX1133" s="15" t="s">
        <v>82</v>
      </c>
      <c r="AY1133" s="193" t="s">
        <v>310</v>
      </c>
    </row>
    <row r="1134" spans="2:65" s="12" customFormat="1" ht="11.25">
      <c r="B1134" s="151"/>
      <c r="D1134" s="152" t="s">
        <v>318</v>
      </c>
      <c r="E1134" s="153" t="s">
        <v>1</v>
      </c>
      <c r="F1134" s="154" t="s">
        <v>1815</v>
      </c>
      <c r="H1134" s="155">
        <v>-603.23199999999997</v>
      </c>
      <c r="I1134" s="156"/>
      <c r="L1134" s="151"/>
      <c r="M1134" s="157"/>
      <c r="T1134" s="158"/>
      <c r="AT1134" s="153" t="s">
        <v>318</v>
      </c>
      <c r="AU1134" s="153" t="s">
        <v>90</v>
      </c>
      <c r="AV1134" s="12" t="s">
        <v>90</v>
      </c>
      <c r="AW1134" s="12" t="s">
        <v>38</v>
      </c>
      <c r="AX1134" s="12" t="s">
        <v>82</v>
      </c>
      <c r="AY1134" s="153" t="s">
        <v>310</v>
      </c>
    </row>
    <row r="1135" spans="2:65" s="13" customFormat="1" ht="11.25">
      <c r="B1135" s="159"/>
      <c r="D1135" s="152" t="s">
        <v>318</v>
      </c>
      <c r="E1135" s="160" t="s">
        <v>1</v>
      </c>
      <c r="F1135" s="161" t="s">
        <v>320</v>
      </c>
      <c r="H1135" s="162">
        <v>1247.1479999999999</v>
      </c>
      <c r="I1135" s="163"/>
      <c r="L1135" s="159"/>
      <c r="M1135" s="164"/>
      <c r="T1135" s="165"/>
      <c r="AT1135" s="160" t="s">
        <v>318</v>
      </c>
      <c r="AU1135" s="160" t="s">
        <v>90</v>
      </c>
      <c r="AV1135" s="13" t="s">
        <v>108</v>
      </c>
      <c r="AW1135" s="13" t="s">
        <v>38</v>
      </c>
      <c r="AX1135" s="13" t="s">
        <v>86</v>
      </c>
      <c r="AY1135" s="160" t="s">
        <v>310</v>
      </c>
    </row>
    <row r="1136" spans="2:65" s="1" customFormat="1" ht="16.5" customHeight="1">
      <c r="B1136" s="33"/>
      <c r="C1136" s="138" t="s">
        <v>1816</v>
      </c>
      <c r="D1136" s="138" t="s">
        <v>312</v>
      </c>
      <c r="E1136" s="139" t="s">
        <v>1817</v>
      </c>
      <c r="F1136" s="140" t="s">
        <v>1818</v>
      </c>
      <c r="G1136" s="141" t="s">
        <v>315</v>
      </c>
      <c r="H1136" s="142">
        <v>6305.8339999999998</v>
      </c>
      <c r="I1136" s="143"/>
      <c r="J1136" s="144">
        <f>ROUND(I1136*H1136,2)</f>
        <v>0</v>
      </c>
      <c r="K1136" s="140" t="s">
        <v>316</v>
      </c>
      <c r="L1136" s="33"/>
      <c r="M1136" s="145" t="s">
        <v>1</v>
      </c>
      <c r="N1136" s="146" t="s">
        <v>47</v>
      </c>
      <c r="P1136" s="147">
        <f>O1136*H1136</f>
        <v>0</v>
      </c>
      <c r="Q1136" s="147">
        <v>0</v>
      </c>
      <c r="R1136" s="147">
        <f>Q1136*H1136</f>
        <v>0</v>
      </c>
      <c r="S1136" s="147">
        <v>0</v>
      </c>
      <c r="T1136" s="148">
        <f>S1136*H1136</f>
        <v>0</v>
      </c>
      <c r="AR1136" s="149" t="s">
        <v>404</v>
      </c>
      <c r="AT1136" s="149" t="s">
        <v>312</v>
      </c>
      <c r="AU1136" s="149" t="s">
        <v>90</v>
      </c>
      <c r="AY1136" s="17" t="s">
        <v>310</v>
      </c>
      <c r="BE1136" s="150">
        <f>IF(N1136="základní",J1136,0)</f>
        <v>0</v>
      </c>
      <c r="BF1136" s="150">
        <f>IF(N1136="snížená",J1136,0)</f>
        <v>0</v>
      </c>
      <c r="BG1136" s="150">
        <f>IF(N1136="zákl. přenesená",J1136,0)</f>
        <v>0</v>
      </c>
      <c r="BH1136" s="150">
        <f>IF(N1136="sníž. přenesená",J1136,0)</f>
        <v>0</v>
      </c>
      <c r="BI1136" s="150">
        <f>IF(N1136="nulová",J1136,0)</f>
        <v>0</v>
      </c>
      <c r="BJ1136" s="17" t="s">
        <v>86</v>
      </c>
      <c r="BK1136" s="150">
        <f>ROUND(I1136*H1136,2)</f>
        <v>0</v>
      </c>
      <c r="BL1136" s="17" t="s">
        <v>404</v>
      </c>
      <c r="BM1136" s="149" t="s">
        <v>1819</v>
      </c>
    </row>
    <row r="1137" spans="2:65" s="12" customFormat="1" ht="11.25">
      <c r="B1137" s="151"/>
      <c r="D1137" s="152" t="s">
        <v>318</v>
      </c>
      <c r="E1137" s="153" t="s">
        <v>1</v>
      </c>
      <c r="F1137" s="154" t="s">
        <v>1820</v>
      </c>
      <c r="H1137" s="155">
        <v>7001.52</v>
      </c>
      <c r="I1137" s="156"/>
      <c r="L1137" s="151"/>
      <c r="M1137" s="157"/>
      <c r="T1137" s="158"/>
      <c r="AT1137" s="153" t="s">
        <v>318</v>
      </c>
      <c r="AU1137" s="153" t="s">
        <v>90</v>
      </c>
      <c r="AV1137" s="12" t="s">
        <v>90</v>
      </c>
      <c r="AW1137" s="12" t="s">
        <v>38</v>
      </c>
      <c r="AX1137" s="12" t="s">
        <v>82</v>
      </c>
      <c r="AY1137" s="153" t="s">
        <v>310</v>
      </c>
    </row>
    <row r="1138" spans="2:65" s="12" customFormat="1" ht="11.25">
      <c r="B1138" s="151"/>
      <c r="D1138" s="152" t="s">
        <v>318</v>
      </c>
      <c r="E1138" s="153" t="s">
        <v>1</v>
      </c>
      <c r="F1138" s="154" t="s">
        <v>1821</v>
      </c>
      <c r="H1138" s="155">
        <v>510.77800000000002</v>
      </c>
      <c r="I1138" s="156"/>
      <c r="L1138" s="151"/>
      <c r="M1138" s="157"/>
      <c r="T1138" s="158"/>
      <c r="AT1138" s="153" t="s">
        <v>318</v>
      </c>
      <c r="AU1138" s="153" t="s">
        <v>90</v>
      </c>
      <c r="AV1138" s="12" t="s">
        <v>90</v>
      </c>
      <c r="AW1138" s="12" t="s">
        <v>38</v>
      </c>
      <c r="AX1138" s="12" t="s">
        <v>82</v>
      </c>
      <c r="AY1138" s="153" t="s">
        <v>310</v>
      </c>
    </row>
    <row r="1139" spans="2:65" s="15" customFormat="1" ht="11.25">
      <c r="B1139" s="192"/>
      <c r="D1139" s="152" t="s">
        <v>318</v>
      </c>
      <c r="E1139" s="193" t="s">
        <v>1</v>
      </c>
      <c r="F1139" s="194" t="s">
        <v>664</v>
      </c>
      <c r="H1139" s="195">
        <v>7512.2979999999998</v>
      </c>
      <c r="I1139" s="196"/>
      <c r="L1139" s="192"/>
      <c r="M1139" s="197"/>
      <c r="T1139" s="198"/>
      <c r="AT1139" s="193" t="s">
        <v>318</v>
      </c>
      <c r="AU1139" s="193" t="s">
        <v>90</v>
      </c>
      <c r="AV1139" s="15" t="s">
        <v>98</v>
      </c>
      <c r="AW1139" s="15" t="s">
        <v>38</v>
      </c>
      <c r="AX1139" s="15" t="s">
        <v>82</v>
      </c>
      <c r="AY1139" s="193" t="s">
        <v>310</v>
      </c>
    </row>
    <row r="1140" spans="2:65" s="12" customFormat="1" ht="11.25">
      <c r="B1140" s="151"/>
      <c r="D1140" s="152" t="s">
        <v>318</v>
      </c>
      <c r="E1140" s="153" t="s">
        <v>1</v>
      </c>
      <c r="F1140" s="154" t="s">
        <v>1822</v>
      </c>
      <c r="H1140" s="155">
        <v>-1206.4639999999999</v>
      </c>
      <c r="I1140" s="156"/>
      <c r="L1140" s="151"/>
      <c r="M1140" s="157"/>
      <c r="T1140" s="158"/>
      <c r="AT1140" s="153" t="s">
        <v>318</v>
      </c>
      <c r="AU1140" s="153" t="s">
        <v>90</v>
      </c>
      <c r="AV1140" s="12" t="s">
        <v>90</v>
      </c>
      <c r="AW1140" s="12" t="s">
        <v>38</v>
      </c>
      <c r="AX1140" s="12" t="s">
        <v>82</v>
      </c>
      <c r="AY1140" s="153" t="s">
        <v>310</v>
      </c>
    </row>
    <row r="1141" spans="2:65" s="13" customFormat="1" ht="11.25">
      <c r="B1141" s="159"/>
      <c r="D1141" s="152" t="s">
        <v>318</v>
      </c>
      <c r="E1141" s="160" t="s">
        <v>1</v>
      </c>
      <c r="F1141" s="161" t="s">
        <v>320</v>
      </c>
      <c r="H1141" s="162">
        <v>6305.8339999999998</v>
      </c>
      <c r="I1141" s="163"/>
      <c r="L1141" s="159"/>
      <c r="M1141" s="164"/>
      <c r="T1141" s="165"/>
      <c r="AT1141" s="160" t="s">
        <v>318</v>
      </c>
      <c r="AU1141" s="160" t="s">
        <v>90</v>
      </c>
      <c r="AV1141" s="13" t="s">
        <v>108</v>
      </c>
      <c r="AW1141" s="13" t="s">
        <v>38</v>
      </c>
      <c r="AX1141" s="13" t="s">
        <v>86</v>
      </c>
      <c r="AY1141" s="160" t="s">
        <v>310</v>
      </c>
    </row>
    <row r="1142" spans="2:65" s="1" customFormat="1" ht="16.5" customHeight="1">
      <c r="B1142" s="33"/>
      <c r="C1142" s="178" t="s">
        <v>1823</v>
      </c>
      <c r="D1142" s="178" t="s">
        <v>515</v>
      </c>
      <c r="E1142" s="179" t="s">
        <v>1824</v>
      </c>
      <c r="F1142" s="180" t="s">
        <v>1825</v>
      </c>
      <c r="G1142" s="181" t="s">
        <v>315</v>
      </c>
      <c r="H1142" s="182">
        <v>7084.6040000000003</v>
      </c>
      <c r="I1142" s="183"/>
      <c r="J1142" s="184">
        <f>ROUND(I1142*H1142,2)</f>
        <v>0</v>
      </c>
      <c r="K1142" s="180" t="s">
        <v>430</v>
      </c>
      <c r="L1142" s="185"/>
      <c r="M1142" s="186" t="s">
        <v>1</v>
      </c>
      <c r="N1142" s="187" t="s">
        <v>47</v>
      </c>
      <c r="P1142" s="147">
        <f>O1142*H1142</f>
        <v>0</v>
      </c>
      <c r="Q1142" s="147">
        <v>1.1E-4</v>
      </c>
      <c r="R1142" s="147">
        <f>Q1142*H1142</f>
        <v>0.77930644000000004</v>
      </c>
      <c r="S1142" s="147">
        <v>0</v>
      </c>
      <c r="T1142" s="148">
        <f>S1142*H1142</f>
        <v>0</v>
      </c>
      <c r="AR1142" s="149" t="s">
        <v>574</v>
      </c>
      <c r="AT1142" s="149" t="s">
        <v>515</v>
      </c>
      <c r="AU1142" s="149" t="s">
        <v>90</v>
      </c>
      <c r="AY1142" s="17" t="s">
        <v>310</v>
      </c>
      <c r="BE1142" s="150">
        <f>IF(N1142="základní",J1142,0)</f>
        <v>0</v>
      </c>
      <c r="BF1142" s="150">
        <f>IF(N1142="snížená",J1142,0)</f>
        <v>0</v>
      </c>
      <c r="BG1142" s="150">
        <f>IF(N1142="zákl. přenesená",J1142,0)</f>
        <v>0</v>
      </c>
      <c r="BH1142" s="150">
        <f>IF(N1142="sníž. přenesená",J1142,0)</f>
        <v>0</v>
      </c>
      <c r="BI1142" s="150">
        <f>IF(N1142="nulová",J1142,0)</f>
        <v>0</v>
      </c>
      <c r="BJ1142" s="17" t="s">
        <v>86</v>
      </c>
      <c r="BK1142" s="150">
        <f>ROUND(I1142*H1142,2)</f>
        <v>0</v>
      </c>
      <c r="BL1142" s="17" t="s">
        <v>404</v>
      </c>
      <c r="BM1142" s="149" t="s">
        <v>1826</v>
      </c>
    </row>
    <row r="1143" spans="2:65" s="12" customFormat="1" ht="11.25">
      <c r="B1143" s="151"/>
      <c r="D1143" s="152" t="s">
        <v>318</v>
      </c>
      <c r="F1143" s="154" t="s">
        <v>1827</v>
      </c>
      <c r="H1143" s="155">
        <v>7084.6040000000003</v>
      </c>
      <c r="I1143" s="156"/>
      <c r="L1143" s="151"/>
      <c r="M1143" s="157"/>
      <c r="T1143" s="158"/>
      <c r="AT1143" s="153" t="s">
        <v>318</v>
      </c>
      <c r="AU1143" s="153" t="s">
        <v>90</v>
      </c>
      <c r="AV1143" s="12" t="s">
        <v>90</v>
      </c>
      <c r="AW1143" s="12" t="s">
        <v>4</v>
      </c>
      <c r="AX1143" s="12" t="s">
        <v>86</v>
      </c>
      <c r="AY1143" s="153" t="s">
        <v>310</v>
      </c>
    </row>
    <row r="1144" spans="2:65" s="1" customFormat="1" ht="16.5" customHeight="1">
      <c r="B1144" s="33"/>
      <c r="C1144" s="138" t="s">
        <v>1828</v>
      </c>
      <c r="D1144" s="138" t="s">
        <v>312</v>
      </c>
      <c r="E1144" s="139" t="s">
        <v>1829</v>
      </c>
      <c r="F1144" s="140" t="s">
        <v>1830</v>
      </c>
      <c r="G1144" s="141" t="s">
        <v>315</v>
      </c>
      <c r="H1144" s="142">
        <v>609.12099999999998</v>
      </c>
      <c r="I1144" s="143"/>
      <c r="J1144" s="144">
        <f>ROUND(I1144*H1144,2)</f>
        <v>0</v>
      </c>
      <c r="K1144" s="140" t="s">
        <v>316</v>
      </c>
      <c r="L1144" s="33"/>
      <c r="M1144" s="145" t="s">
        <v>1</v>
      </c>
      <c r="N1144" s="146" t="s">
        <v>47</v>
      </c>
      <c r="P1144" s="147">
        <f>O1144*H1144</f>
        <v>0</v>
      </c>
      <c r="Q1144" s="147">
        <v>0</v>
      </c>
      <c r="R1144" s="147">
        <f>Q1144*H1144</f>
        <v>0</v>
      </c>
      <c r="S1144" s="147">
        <v>0</v>
      </c>
      <c r="T1144" s="148">
        <f>S1144*H1144</f>
        <v>0</v>
      </c>
      <c r="AR1144" s="149" t="s">
        <v>404</v>
      </c>
      <c r="AT1144" s="149" t="s">
        <v>312</v>
      </c>
      <c r="AU1144" s="149" t="s">
        <v>90</v>
      </c>
      <c r="AY1144" s="17" t="s">
        <v>310</v>
      </c>
      <c r="BE1144" s="150">
        <f>IF(N1144="základní",J1144,0)</f>
        <v>0</v>
      </c>
      <c r="BF1144" s="150">
        <f>IF(N1144="snížená",J1144,0)</f>
        <v>0</v>
      </c>
      <c r="BG1144" s="150">
        <f>IF(N1144="zákl. přenesená",J1144,0)</f>
        <v>0</v>
      </c>
      <c r="BH1144" s="150">
        <f>IF(N1144="sníž. přenesená",J1144,0)</f>
        <v>0</v>
      </c>
      <c r="BI1144" s="150">
        <f>IF(N1144="nulová",J1144,0)</f>
        <v>0</v>
      </c>
      <c r="BJ1144" s="17" t="s">
        <v>86</v>
      </c>
      <c r="BK1144" s="150">
        <f>ROUND(I1144*H1144,2)</f>
        <v>0</v>
      </c>
      <c r="BL1144" s="17" t="s">
        <v>404</v>
      </c>
      <c r="BM1144" s="149" t="s">
        <v>1831</v>
      </c>
    </row>
    <row r="1145" spans="2:65" s="1" customFormat="1" ht="16.5" customHeight="1">
      <c r="B1145" s="33"/>
      <c r="C1145" s="178" t="s">
        <v>1832</v>
      </c>
      <c r="D1145" s="178" t="s">
        <v>515</v>
      </c>
      <c r="E1145" s="179" t="s">
        <v>1833</v>
      </c>
      <c r="F1145" s="180" t="s">
        <v>1834</v>
      </c>
      <c r="G1145" s="181" t="s">
        <v>315</v>
      </c>
      <c r="H1145" s="182">
        <v>670.03300000000002</v>
      </c>
      <c r="I1145" s="183"/>
      <c r="J1145" s="184">
        <f>ROUND(I1145*H1145,2)</f>
        <v>0</v>
      </c>
      <c r="K1145" s="180" t="s">
        <v>430</v>
      </c>
      <c r="L1145" s="185"/>
      <c r="M1145" s="186" t="s">
        <v>1</v>
      </c>
      <c r="N1145" s="187" t="s">
        <v>47</v>
      </c>
      <c r="P1145" s="147">
        <f>O1145*H1145</f>
        <v>0</v>
      </c>
      <c r="Q1145" s="147">
        <v>3.0000000000000001E-3</v>
      </c>
      <c r="R1145" s="147">
        <f>Q1145*H1145</f>
        <v>2.0100990000000003</v>
      </c>
      <c r="S1145" s="147">
        <v>0</v>
      </c>
      <c r="T1145" s="148">
        <f>S1145*H1145</f>
        <v>0</v>
      </c>
      <c r="AR1145" s="149" t="s">
        <v>574</v>
      </c>
      <c r="AT1145" s="149" t="s">
        <v>515</v>
      </c>
      <c r="AU1145" s="149" t="s">
        <v>90</v>
      </c>
      <c r="AY1145" s="17" t="s">
        <v>310</v>
      </c>
      <c r="BE1145" s="150">
        <f>IF(N1145="základní",J1145,0)</f>
        <v>0</v>
      </c>
      <c r="BF1145" s="150">
        <f>IF(N1145="snížená",J1145,0)</f>
        <v>0</v>
      </c>
      <c r="BG1145" s="150">
        <f>IF(N1145="zákl. přenesená",J1145,0)</f>
        <v>0</v>
      </c>
      <c r="BH1145" s="150">
        <f>IF(N1145="sníž. přenesená",J1145,0)</f>
        <v>0</v>
      </c>
      <c r="BI1145" s="150">
        <f>IF(N1145="nulová",J1145,0)</f>
        <v>0</v>
      </c>
      <c r="BJ1145" s="17" t="s">
        <v>86</v>
      </c>
      <c r="BK1145" s="150">
        <f>ROUND(I1145*H1145,2)</f>
        <v>0</v>
      </c>
      <c r="BL1145" s="17" t="s">
        <v>404</v>
      </c>
      <c r="BM1145" s="149" t="s">
        <v>1835</v>
      </c>
    </row>
    <row r="1146" spans="2:65" s="12" customFormat="1" ht="11.25">
      <c r="B1146" s="151"/>
      <c r="D1146" s="152" t="s">
        <v>318</v>
      </c>
      <c r="F1146" s="154" t="s">
        <v>1836</v>
      </c>
      <c r="H1146" s="155">
        <v>670.03300000000002</v>
      </c>
      <c r="I1146" s="156"/>
      <c r="L1146" s="151"/>
      <c r="M1146" s="157"/>
      <c r="T1146" s="158"/>
      <c r="AT1146" s="153" t="s">
        <v>318</v>
      </c>
      <c r="AU1146" s="153" t="s">
        <v>90</v>
      </c>
      <c r="AV1146" s="12" t="s">
        <v>90</v>
      </c>
      <c r="AW1146" s="12" t="s">
        <v>4</v>
      </c>
      <c r="AX1146" s="12" t="s">
        <v>86</v>
      </c>
      <c r="AY1146" s="153" t="s">
        <v>310</v>
      </c>
    </row>
    <row r="1147" spans="2:65" s="1" customFormat="1" ht="16.5" customHeight="1">
      <c r="B1147" s="33"/>
      <c r="C1147" s="138" t="s">
        <v>1837</v>
      </c>
      <c r="D1147" s="138" t="s">
        <v>312</v>
      </c>
      <c r="E1147" s="139" t="s">
        <v>1838</v>
      </c>
      <c r="F1147" s="140" t="s">
        <v>1839</v>
      </c>
      <c r="G1147" s="141" t="s">
        <v>315</v>
      </c>
      <c r="H1147" s="142">
        <v>2494.2959999999998</v>
      </c>
      <c r="I1147" s="143"/>
      <c r="J1147" s="144">
        <f>ROUND(I1147*H1147,2)</f>
        <v>0</v>
      </c>
      <c r="K1147" s="140" t="s">
        <v>316</v>
      </c>
      <c r="L1147" s="33"/>
      <c r="M1147" s="145" t="s">
        <v>1</v>
      </c>
      <c r="N1147" s="146" t="s">
        <v>47</v>
      </c>
      <c r="P1147" s="147">
        <f>O1147*H1147</f>
        <v>0</v>
      </c>
      <c r="Q1147" s="147">
        <v>3.2000000000000002E-3</v>
      </c>
      <c r="R1147" s="147">
        <f>Q1147*H1147</f>
        <v>7.9817472</v>
      </c>
      <c r="S1147" s="147">
        <v>0</v>
      </c>
      <c r="T1147" s="148">
        <f>S1147*H1147</f>
        <v>0</v>
      </c>
      <c r="AR1147" s="149" t="s">
        <v>404</v>
      </c>
      <c r="AT1147" s="149" t="s">
        <v>312</v>
      </c>
      <c r="AU1147" s="149" t="s">
        <v>90</v>
      </c>
      <c r="AY1147" s="17" t="s">
        <v>310</v>
      </c>
      <c r="BE1147" s="150">
        <f>IF(N1147="základní",J1147,0)</f>
        <v>0</v>
      </c>
      <c r="BF1147" s="150">
        <f>IF(N1147="snížená",J1147,0)</f>
        <v>0</v>
      </c>
      <c r="BG1147" s="150">
        <f>IF(N1147="zákl. přenesená",J1147,0)</f>
        <v>0</v>
      </c>
      <c r="BH1147" s="150">
        <f>IF(N1147="sníž. přenesená",J1147,0)</f>
        <v>0</v>
      </c>
      <c r="BI1147" s="150">
        <f>IF(N1147="nulová",J1147,0)</f>
        <v>0</v>
      </c>
      <c r="BJ1147" s="17" t="s">
        <v>86</v>
      </c>
      <c r="BK1147" s="150">
        <f>ROUND(I1147*H1147,2)</f>
        <v>0</v>
      </c>
      <c r="BL1147" s="17" t="s">
        <v>404</v>
      </c>
      <c r="BM1147" s="149" t="s">
        <v>1840</v>
      </c>
    </row>
    <row r="1148" spans="2:65" s="12" customFormat="1" ht="11.25">
      <c r="B1148" s="151"/>
      <c r="D1148" s="152" t="s">
        <v>318</v>
      </c>
      <c r="F1148" s="154" t="s">
        <v>1841</v>
      </c>
      <c r="H1148" s="155">
        <v>2494.2959999999998</v>
      </c>
      <c r="I1148" s="156"/>
      <c r="L1148" s="151"/>
      <c r="M1148" s="157"/>
      <c r="T1148" s="158"/>
      <c r="AT1148" s="153" t="s">
        <v>318</v>
      </c>
      <c r="AU1148" s="153" t="s">
        <v>90</v>
      </c>
      <c r="AV1148" s="12" t="s">
        <v>90</v>
      </c>
      <c r="AW1148" s="12" t="s">
        <v>4</v>
      </c>
      <c r="AX1148" s="12" t="s">
        <v>86</v>
      </c>
      <c r="AY1148" s="153" t="s">
        <v>310</v>
      </c>
    </row>
    <row r="1149" spans="2:65" s="1" customFormat="1" ht="16.5" customHeight="1">
      <c r="B1149" s="33"/>
      <c r="C1149" s="138" t="s">
        <v>1842</v>
      </c>
      <c r="D1149" s="138" t="s">
        <v>312</v>
      </c>
      <c r="E1149" s="139" t="s">
        <v>1843</v>
      </c>
      <c r="F1149" s="140" t="s">
        <v>1844</v>
      </c>
      <c r="G1149" s="141" t="s">
        <v>315</v>
      </c>
      <c r="H1149" s="142">
        <v>98.343000000000004</v>
      </c>
      <c r="I1149" s="143"/>
      <c r="J1149" s="144">
        <f>ROUND(I1149*H1149,2)</f>
        <v>0</v>
      </c>
      <c r="K1149" s="140" t="s">
        <v>316</v>
      </c>
      <c r="L1149" s="33"/>
      <c r="M1149" s="145" t="s">
        <v>1</v>
      </c>
      <c r="N1149" s="146" t="s">
        <v>47</v>
      </c>
      <c r="P1149" s="147">
        <f>O1149*H1149</f>
        <v>0</v>
      </c>
      <c r="Q1149" s="147">
        <v>5.849E-2</v>
      </c>
      <c r="R1149" s="147">
        <f>Q1149*H1149</f>
        <v>5.7520820700000002</v>
      </c>
      <c r="S1149" s="147">
        <v>0</v>
      </c>
      <c r="T1149" s="148">
        <f>S1149*H1149</f>
        <v>0</v>
      </c>
      <c r="AR1149" s="149" t="s">
        <v>404</v>
      </c>
      <c r="AT1149" s="149" t="s">
        <v>312</v>
      </c>
      <c r="AU1149" s="149" t="s">
        <v>90</v>
      </c>
      <c r="AY1149" s="17" t="s">
        <v>310</v>
      </c>
      <c r="BE1149" s="150">
        <f>IF(N1149="základní",J1149,0)</f>
        <v>0</v>
      </c>
      <c r="BF1149" s="150">
        <f>IF(N1149="snížená",J1149,0)</f>
        <v>0</v>
      </c>
      <c r="BG1149" s="150">
        <f>IF(N1149="zákl. přenesená",J1149,0)</f>
        <v>0</v>
      </c>
      <c r="BH1149" s="150">
        <f>IF(N1149="sníž. přenesená",J1149,0)</f>
        <v>0</v>
      </c>
      <c r="BI1149" s="150">
        <f>IF(N1149="nulová",J1149,0)</f>
        <v>0</v>
      </c>
      <c r="BJ1149" s="17" t="s">
        <v>86</v>
      </c>
      <c r="BK1149" s="150">
        <f>ROUND(I1149*H1149,2)</f>
        <v>0</v>
      </c>
      <c r="BL1149" s="17" t="s">
        <v>404</v>
      </c>
      <c r="BM1149" s="149" t="s">
        <v>1845</v>
      </c>
    </row>
    <row r="1150" spans="2:65" s="1" customFormat="1" ht="29.25">
      <c r="B1150" s="33"/>
      <c r="D1150" s="152" t="s">
        <v>375</v>
      </c>
      <c r="F1150" s="172" t="s">
        <v>1787</v>
      </c>
      <c r="I1150" s="173"/>
      <c r="L1150" s="33"/>
      <c r="M1150" s="174"/>
      <c r="T1150" s="57"/>
      <c r="AT1150" s="17" t="s">
        <v>375</v>
      </c>
      <c r="AU1150" s="17" t="s">
        <v>90</v>
      </c>
    </row>
    <row r="1151" spans="2:65" s="14" customFormat="1" ht="11.25">
      <c r="B1151" s="166"/>
      <c r="D1151" s="152" t="s">
        <v>318</v>
      </c>
      <c r="E1151" s="167" t="s">
        <v>1</v>
      </c>
      <c r="F1151" s="168" t="s">
        <v>731</v>
      </c>
      <c r="H1151" s="167" t="s">
        <v>1</v>
      </c>
      <c r="I1151" s="169"/>
      <c r="L1151" s="166"/>
      <c r="M1151" s="170"/>
      <c r="T1151" s="171"/>
      <c r="AT1151" s="167" t="s">
        <v>318</v>
      </c>
      <c r="AU1151" s="167" t="s">
        <v>90</v>
      </c>
      <c r="AV1151" s="14" t="s">
        <v>86</v>
      </c>
      <c r="AW1151" s="14" t="s">
        <v>38</v>
      </c>
      <c r="AX1151" s="14" t="s">
        <v>82</v>
      </c>
      <c r="AY1151" s="167" t="s">
        <v>310</v>
      </c>
    </row>
    <row r="1152" spans="2:65" s="14" customFormat="1" ht="11.25">
      <c r="B1152" s="166"/>
      <c r="D1152" s="152" t="s">
        <v>318</v>
      </c>
      <c r="E1152" s="167" t="s">
        <v>1</v>
      </c>
      <c r="F1152" s="168" t="s">
        <v>1788</v>
      </c>
      <c r="H1152" s="167" t="s">
        <v>1</v>
      </c>
      <c r="I1152" s="169"/>
      <c r="L1152" s="166"/>
      <c r="M1152" s="170"/>
      <c r="T1152" s="171"/>
      <c r="AT1152" s="167" t="s">
        <v>318</v>
      </c>
      <c r="AU1152" s="167" t="s">
        <v>90</v>
      </c>
      <c r="AV1152" s="14" t="s">
        <v>86</v>
      </c>
      <c r="AW1152" s="14" t="s">
        <v>38</v>
      </c>
      <c r="AX1152" s="14" t="s">
        <v>82</v>
      </c>
      <c r="AY1152" s="167" t="s">
        <v>310</v>
      </c>
    </row>
    <row r="1153" spans="2:65" s="12" customFormat="1" ht="11.25">
      <c r="B1153" s="151"/>
      <c r="D1153" s="152" t="s">
        <v>318</v>
      </c>
      <c r="E1153" s="153" t="s">
        <v>1</v>
      </c>
      <c r="F1153" s="154" t="s">
        <v>1807</v>
      </c>
      <c r="H1153" s="155">
        <v>0</v>
      </c>
      <c r="I1153" s="156"/>
      <c r="L1153" s="151"/>
      <c r="M1153" s="157"/>
      <c r="T1153" s="158"/>
      <c r="AT1153" s="153" t="s">
        <v>318</v>
      </c>
      <c r="AU1153" s="153" t="s">
        <v>90</v>
      </c>
      <c r="AV1153" s="12" t="s">
        <v>90</v>
      </c>
      <c r="AW1153" s="12" t="s">
        <v>38</v>
      </c>
      <c r="AX1153" s="12" t="s">
        <v>82</v>
      </c>
      <c r="AY1153" s="153" t="s">
        <v>310</v>
      </c>
    </row>
    <row r="1154" spans="2:65" s="12" customFormat="1" ht="11.25">
      <c r="B1154" s="151"/>
      <c r="D1154" s="152" t="s">
        <v>318</v>
      </c>
      <c r="E1154" s="153" t="s">
        <v>1</v>
      </c>
      <c r="F1154" s="154" t="s">
        <v>1846</v>
      </c>
      <c r="H1154" s="155">
        <v>89.403000000000006</v>
      </c>
      <c r="I1154" s="156"/>
      <c r="L1154" s="151"/>
      <c r="M1154" s="157"/>
      <c r="T1154" s="158"/>
      <c r="AT1154" s="153" t="s">
        <v>318</v>
      </c>
      <c r="AU1154" s="153" t="s">
        <v>90</v>
      </c>
      <c r="AV1154" s="12" t="s">
        <v>90</v>
      </c>
      <c r="AW1154" s="12" t="s">
        <v>38</v>
      </c>
      <c r="AX1154" s="12" t="s">
        <v>82</v>
      </c>
      <c r="AY1154" s="153" t="s">
        <v>310</v>
      </c>
    </row>
    <row r="1155" spans="2:65" s="12" customFormat="1" ht="11.25">
      <c r="B1155" s="151"/>
      <c r="D1155" s="152" t="s">
        <v>318</v>
      </c>
      <c r="E1155" s="153" t="s">
        <v>1</v>
      </c>
      <c r="F1155" s="154" t="s">
        <v>1791</v>
      </c>
      <c r="H1155" s="155">
        <v>0</v>
      </c>
      <c r="I1155" s="156"/>
      <c r="L1155" s="151"/>
      <c r="M1155" s="157"/>
      <c r="T1155" s="158"/>
      <c r="AT1155" s="153" t="s">
        <v>318</v>
      </c>
      <c r="AU1155" s="153" t="s">
        <v>90</v>
      </c>
      <c r="AV1155" s="12" t="s">
        <v>90</v>
      </c>
      <c r="AW1155" s="12" t="s">
        <v>38</v>
      </c>
      <c r="AX1155" s="12" t="s">
        <v>82</v>
      </c>
      <c r="AY1155" s="153" t="s">
        <v>310</v>
      </c>
    </row>
    <row r="1156" spans="2:65" s="15" customFormat="1" ht="11.25">
      <c r="B1156" s="192"/>
      <c r="D1156" s="152" t="s">
        <v>318</v>
      </c>
      <c r="E1156" s="193" t="s">
        <v>1</v>
      </c>
      <c r="F1156" s="194" t="s">
        <v>664</v>
      </c>
      <c r="H1156" s="195">
        <v>89.403000000000006</v>
      </c>
      <c r="I1156" s="196"/>
      <c r="L1156" s="192"/>
      <c r="M1156" s="197"/>
      <c r="T1156" s="198"/>
      <c r="AT1156" s="193" t="s">
        <v>318</v>
      </c>
      <c r="AU1156" s="193" t="s">
        <v>90</v>
      </c>
      <c r="AV1156" s="15" t="s">
        <v>98</v>
      </c>
      <c r="AW1156" s="15" t="s">
        <v>38</v>
      </c>
      <c r="AX1156" s="15" t="s">
        <v>82</v>
      </c>
      <c r="AY1156" s="193" t="s">
        <v>310</v>
      </c>
    </row>
    <row r="1157" spans="2:65" s="12" customFormat="1" ht="11.25">
      <c r="B1157" s="151"/>
      <c r="D1157" s="152" t="s">
        <v>318</v>
      </c>
      <c r="E1157" s="153" t="s">
        <v>1</v>
      </c>
      <c r="F1157" s="154" t="s">
        <v>1847</v>
      </c>
      <c r="H1157" s="155">
        <v>8.94</v>
      </c>
      <c r="I1157" s="156"/>
      <c r="L1157" s="151"/>
      <c r="M1157" s="157"/>
      <c r="T1157" s="158"/>
      <c r="AT1157" s="153" t="s">
        <v>318</v>
      </c>
      <c r="AU1157" s="153" t="s">
        <v>90</v>
      </c>
      <c r="AV1157" s="12" t="s">
        <v>90</v>
      </c>
      <c r="AW1157" s="12" t="s">
        <v>38</v>
      </c>
      <c r="AX1157" s="12" t="s">
        <v>82</v>
      </c>
      <c r="AY1157" s="153" t="s">
        <v>310</v>
      </c>
    </row>
    <row r="1158" spans="2:65" s="13" customFormat="1" ht="11.25">
      <c r="B1158" s="159"/>
      <c r="D1158" s="152" t="s">
        <v>318</v>
      </c>
      <c r="E1158" s="160" t="s">
        <v>1</v>
      </c>
      <c r="F1158" s="161" t="s">
        <v>320</v>
      </c>
      <c r="H1158" s="162">
        <v>98.343000000000004</v>
      </c>
      <c r="I1158" s="163"/>
      <c r="L1158" s="159"/>
      <c r="M1158" s="164"/>
      <c r="T1158" s="165"/>
      <c r="AT1158" s="160" t="s">
        <v>318</v>
      </c>
      <c r="AU1158" s="160" t="s">
        <v>90</v>
      </c>
      <c r="AV1158" s="13" t="s">
        <v>108</v>
      </c>
      <c r="AW1158" s="13" t="s">
        <v>38</v>
      </c>
      <c r="AX1158" s="13" t="s">
        <v>86</v>
      </c>
      <c r="AY1158" s="160" t="s">
        <v>310</v>
      </c>
    </row>
    <row r="1159" spans="2:65" s="1" customFormat="1" ht="24.2" customHeight="1">
      <c r="B1159" s="33"/>
      <c r="C1159" s="138" t="s">
        <v>1848</v>
      </c>
      <c r="D1159" s="138" t="s">
        <v>312</v>
      </c>
      <c r="E1159" s="139" t="s">
        <v>1849</v>
      </c>
      <c r="F1159" s="140" t="s">
        <v>1850</v>
      </c>
      <c r="G1159" s="141" t="s">
        <v>315</v>
      </c>
      <c r="H1159" s="142">
        <v>98.343000000000004</v>
      </c>
      <c r="I1159" s="143"/>
      <c r="J1159" s="144">
        <f>ROUND(I1159*H1159,2)</f>
        <v>0</v>
      </c>
      <c r="K1159" s="140" t="s">
        <v>430</v>
      </c>
      <c r="L1159" s="33"/>
      <c r="M1159" s="145" t="s">
        <v>1</v>
      </c>
      <c r="N1159" s="146" t="s">
        <v>47</v>
      </c>
      <c r="P1159" s="147">
        <f>O1159*H1159</f>
        <v>0</v>
      </c>
      <c r="Q1159" s="147">
        <v>5.849E-2</v>
      </c>
      <c r="R1159" s="147">
        <f>Q1159*H1159</f>
        <v>5.7520820700000002</v>
      </c>
      <c r="S1159" s="147">
        <v>0</v>
      </c>
      <c r="T1159" s="148">
        <f>S1159*H1159</f>
        <v>0</v>
      </c>
      <c r="AR1159" s="149" t="s">
        <v>404</v>
      </c>
      <c r="AT1159" s="149" t="s">
        <v>312</v>
      </c>
      <c r="AU1159" s="149" t="s">
        <v>90</v>
      </c>
      <c r="AY1159" s="17" t="s">
        <v>310</v>
      </c>
      <c r="BE1159" s="150">
        <f>IF(N1159="základní",J1159,0)</f>
        <v>0</v>
      </c>
      <c r="BF1159" s="150">
        <f>IF(N1159="snížená",J1159,0)</f>
        <v>0</v>
      </c>
      <c r="BG1159" s="150">
        <f>IF(N1159="zákl. přenesená",J1159,0)</f>
        <v>0</v>
      </c>
      <c r="BH1159" s="150">
        <f>IF(N1159="sníž. přenesená",J1159,0)</f>
        <v>0</v>
      </c>
      <c r="BI1159" s="150">
        <f>IF(N1159="nulová",J1159,0)</f>
        <v>0</v>
      </c>
      <c r="BJ1159" s="17" t="s">
        <v>86</v>
      </c>
      <c r="BK1159" s="150">
        <f>ROUND(I1159*H1159,2)</f>
        <v>0</v>
      </c>
      <c r="BL1159" s="17" t="s">
        <v>404</v>
      </c>
      <c r="BM1159" s="149" t="s">
        <v>1851</v>
      </c>
    </row>
    <row r="1160" spans="2:65" s="1" customFormat="1" ht="21.75" customHeight="1">
      <c r="B1160" s="33"/>
      <c r="C1160" s="138" t="s">
        <v>1852</v>
      </c>
      <c r="D1160" s="138" t="s">
        <v>312</v>
      </c>
      <c r="E1160" s="139" t="s">
        <v>1853</v>
      </c>
      <c r="F1160" s="140" t="s">
        <v>1854</v>
      </c>
      <c r="G1160" s="141" t="s">
        <v>315</v>
      </c>
      <c r="H1160" s="142">
        <v>433.88400000000001</v>
      </c>
      <c r="I1160" s="143"/>
      <c r="J1160" s="144">
        <f>ROUND(I1160*H1160,2)</f>
        <v>0</v>
      </c>
      <c r="K1160" s="140" t="s">
        <v>316</v>
      </c>
      <c r="L1160" s="33"/>
      <c r="M1160" s="145" t="s">
        <v>1</v>
      </c>
      <c r="N1160" s="146" t="s">
        <v>47</v>
      </c>
      <c r="P1160" s="147">
        <f>O1160*H1160</f>
        <v>0</v>
      </c>
      <c r="Q1160" s="147">
        <v>2.93E-2</v>
      </c>
      <c r="R1160" s="147">
        <f>Q1160*H1160</f>
        <v>12.712801199999999</v>
      </c>
      <c r="S1160" s="147">
        <v>0</v>
      </c>
      <c r="T1160" s="148">
        <f>S1160*H1160</f>
        <v>0</v>
      </c>
      <c r="AR1160" s="149" t="s">
        <v>404</v>
      </c>
      <c r="AT1160" s="149" t="s">
        <v>312</v>
      </c>
      <c r="AU1160" s="149" t="s">
        <v>90</v>
      </c>
      <c r="AY1160" s="17" t="s">
        <v>310</v>
      </c>
      <c r="BE1160" s="150">
        <f>IF(N1160="základní",J1160,0)</f>
        <v>0</v>
      </c>
      <c r="BF1160" s="150">
        <f>IF(N1160="snížená",J1160,0)</f>
        <v>0</v>
      </c>
      <c r="BG1160" s="150">
        <f>IF(N1160="zákl. přenesená",J1160,0)</f>
        <v>0</v>
      </c>
      <c r="BH1160" s="150">
        <f>IF(N1160="sníž. přenesená",J1160,0)</f>
        <v>0</v>
      </c>
      <c r="BI1160" s="150">
        <f>IF(N1160="nulová",J1160,0)</f>
        <v>0</v>
      </c>
      <c r="BJ1160" s="17" t="s">
        <v>86</v>
      </c>
      <c r="BK1160" s="150">
        <f>ROUND(I1160*H1160,2)</f>
        <v>0</v>
      </c>
      <c r="BL1160" s="17" t="s">
        <v>404</v>
      </c>
      <c r="BM1160" s="149" t="s">
        <v>1855</v>
      </c>
    </row>
    <row r="1161" spans="2:65" s="1" customFormat="1" ht="29.25">
      <c r="B1161" s="33"/>
      <c r="D1161" s="152" t="s">
        <v>375</v>
      </c>
      <c r="F1161" s="172" t="s">
        <v>1787</v>
      </c>
      <c r="I1161" s="173"/>
      <c r="L1161" s="33"/>
      <c r="M1161" s="174"/>
      <c r="T1161" s="57"/>
      <c r="AT1161" s="17" t="s">
        <v>375</v>
      </c>
      <c r="AU1161" s="17" t="s">
        <v>90</v>
      </c>
    </row>
    <row r="1162" spans="2:65" s="14" customFormat="1" ht="11.25">
      <c r="B1162" s="166"/>
      <c r="D1162" s="152" t="s">
        <v>318</v>
      </c>
      <c r="E1162" s="167" t="s">
        <v>1</v>
      </c>
      <c r="F1162" s="168" t="s">
        <v>731</v>
      </c>
      <c r="H1162" s="167" t="s">
        <v>1</v>
      </c>
      <c r="I1162" s="169"/>
      <c r="L1162" s="166"/>
      <c r="M1162" s="170"/>
      <c r="T1162" s="171"/>
      <c r="AT1162" s="167" t="s">
        <v>318</v>
      </c>
      <c r="AU1162" s="167" t="s">
        <v>90</v>
      </c>
      <c r="AV1162" s="14" t="s">
        <v>86</v>
      </c>
      <c r="AW1162" s="14" t="s">
        <v>38</v>
      </c>
      <c r="AX1162" s="14" t="s">
        <v>82</v>
      </c>
      <c r="AY1162" s="167" t="s">
        <v>310</v>
      </c>
    </row>
    <row r="1163" spans="2:65" s="14" customFormat="1" ht="11.25">
      <c r="B1163" s="166"/>
      <c r="D1163" s="152" t="s">
        <v>318</v>
      </c>
      <c r="E1163" s="167" t="s">
        <v>1</v>
      </c>
      <c r="F1163" s="168" t="s">
        <v>1788</v>
      </c>
      <c r="H1163" s="167" t="s">
        <v>1</v>
      </c>
      <c r="I1163" s="169"/>
      <c r="L1163" s="166"/>
      <c r="M1163" s="170"/>
      <c r="T1163" s="171"/>
      <c r="AT1163" s="167" t="s">
        <v>318</v>
      </c>
      <c r="AU1163" s="167" t="s">
        <v>90</v>
      </c>
      <c r="AV1163" s="14" t="s">
        <v>86</v>
      </c>
      <c r="AW1163" s="14" t="s">
        <v>38</v>
      </c>
      <c r="AX1163" s="14" t="s">
        <v>82</v>
      </c>
      <c r="AY1163" s="167" t="s">
        <v>310</v>
      </c>
    </row>
    <row r="1164" spans="2:65" s="12" customFormat="1" ht="11.25">
      <c r="B1164" s="151"/>
      <c r="D1164" s="152" t="s">
        <v>318</v>
      </c>
      <c r="E1164" s="153" t="s">
        <v>1</v>
      </c>
      <c r="F1164" s="154" t="s">
        <v>1856</v>
      </c>
      <c r="H1164" s="155">
        <v>179.143</v>
      </c>
      <c r="I1164" s="156"/>
      <c r="L1164" s="151"/>
      <c r="M1164" s="157"/>
      <c r="T1164" s="158"/>
      <c r="AT1164" s="153" t="s">
        <v>318</v>
      </c>
      <c r="AU1164" s="153" t="s">
        <v>90</v>
      </c>
      <c r="AV1164" s="12" t="s">
        <v>90</v>
      </c>
      <c r="AW1164" s="12" t="s">
        <v>38</v>
      </c>
      <c r="AX1164" s="12" t="s">
        <v>82</v>
      </c>
      <c r="AY1164" s="153" t="s">
        <v>310</v>
      </c>
    </row>
    <row r="1165" spans="2:65" s="12" customFormat="1" ht="11.25">
      <c r="B1165" s="151"/>
      <c r="D1165" s="152" t="s">
        <v>318</v>
      </c>
      <c r="E1165" s="153" t="s">
        <v>1</v>
      </c>
      <c r="F1165" s="154" t="s">
        <v>1857</v>
      </c>
      <c r="H1165" s="155">
        <v>215.297</v>
      </c>
      <c r="I1165" s="156"/>
      <c r="L1165" s="151"/>
      <c r="M1165" s="157"/>
      <c r="T1165" s="158"/>
      <c r="AT1165" s="153" t="s">
        <v>318</v>
      </c>
      <c r="AU1165" s="153" t="s">
        <v>90</v>
      </c>
      <c r="AV1165" s="12" t="s">
        <v>90</v>
      </c>
      <c r="AW1165" s="12" t="s">
        <v>38</v>
      </c>
      <c r="AX1165" s="12" t="s">
        <v>82</v>
      </c>
      <c r="AY1165" s="153" t="s">
        <v>310</v>
      </c>
    </row>
    <row r="1166" spans="2:65" s="12" customFormat="1" ht="11.25">
      <c r="B1166" s="151"/>
      <c r="D1166" s="152" t="s">
        <v>318</v>
      </c>
      <c r="E1166" s="153" t="s">
        <v>1</v>
      </c>
      <c r="F1166" s="154" t="s">
        <v>1791</v>
      </c>
      <c r="H1166" s="155">
        <v>0</v>
      </c>
      <c r="I1166" s="156"/>
      <c r="L1166" s="151"/>
      <c r="M1166" s="157"/>
      <c r="T1166" s="158"/>
      <c r="AT1166" s="153" t="s">
        <v>318</v>
      </c>
      <c r="AU1166" s="153" t="s">
        <v>90</v>
      </c>
      <c r="AV1166" s="12" t="s">
        <v>90</v>
      </c>
      <c r="AW1166" s="12" t="s">
        <v>38</v>
      </c>
      <c r="AX1166" s="12" t="s">
        <v>82</v>
      </c>
      <c r="AY1166" s="153" t="s">
        <v>310</v>
      </c>
    </row>
    <row r="1167" spans="2:65" s="15" customFormat="1" ht="11.25">
      <c r="B1167" s="192"/>
      <c r="D1167" s="152" t="s">
        <v>318</v>
      </c>
      <c r="E1167" s="193" t="s">
        <v>1</v>
      </c>
      <c r="F1167" s="194" t="s">
        <v>664</v>
      </c>
      <c r="H1167" s="195">
        <v>394.44</v>
      </c>
      <c r="I1167" s="196"/>
      <c r="L1167" s="192"/>
      <c r="M1167" s="197"/>
      <c r="T1167" s="198"/>
      <c r="AT1167" s="193" t="s">
        <v>318</v>
      </c>
      <c r="AU1167" s="193" t="s">
        <v>90</v>
      </c>
      <c r="AV1167" s="15" t="s">
        <v>98</v>
      </c>
      <c r="AW1167" s="15" t="s">
        <v>38</v>
      </c>
      <c r="AX1167" s="15" t="s">
        <v>82</v>
      </c>
      <c r="AY1167" s="193" t="s">
        <v>310</v>
      </c>
    </row>
    <row r="1168" spans="2:65" s="12" customFormat="1" ht="11.25">
      <c r="B1168" s="151"/>
      <c r="D1168" s="152" t="s">
        <v>318</v>
      </c>
      <c r="E1168" s="153" t="s">
        <v>1</v>
      </c>
      <c r="F1168" s="154" t="s">
        <v>1858</v>
      </c>
      <c r="H1168" s="155">
        <v>39.444000000000003</v>
      </c>
      <c r="I1168" s="156"/>
      <c r="L1168" s="151"/>
      <c r="M1168" s="157"/>
      <c r="T1168" s="158"/>
      <c r="AT1168" s="153" t="s">
        <v>318</v>
      </c>
      <c r="AU1168" s="153" t="s">
        <v>90</v>
      </c>
      <c r="AV1168" s="12" t="s">
        <v>90</v>
      </c>
      <c r="AW1168" s="12" t="s">
        <v>38</v>
      </c>
      <c r="AX1168" s="12" t="s">
        <v>82</v>
      </c>
      <c r="AY1168" s="153" t="s">
        <v>310</v>
      </c>
    </row>
    <row r="1169" spans="2:65" s="13" customFormat="1" ht="11.25">
      <c r="B1169" s="159"/>
      <c r="D1169" s="152" t="s">
        <v>318</v>
      </c>
      <c r="E1169" s="160" t="s">
        <v>1</v>
      </c>
      <c r="F1169" s="161" t="s">
        <v>320</v>
      </c>
      <c r="H1169" s="162">
        <v>433.88400000000001</v>
      </c>
      <c r="I1169" s="163"/>
      <c r="L1169" s="159"/>
      <c r="M1169" s="164"/>
      <c r="T1169" s="165"/>
      <c r="AT1169" s="160" t="s">
        <v>318</v>
      </c>
      <c r="AU1169" s="160" t="s">
        <v>90</v>
      </c>
      <c r="AV1169" s="13" t="s">
        <v>108</v>
      </c>
      <c r="AW1169" s="13" t="s">
        <v>38</v>
      </c>
      <c r="AX1169" s="13" t="s">
        <v>86</v>
      </c>
      <c r="AY1169" s="160" t="s">
        <v>310</v>
      </c>
    </row>
    <row r="1170" spans="2:65" s="1" customFormat="1" ht="21.75" customHeight="1">
      <c r="B1170" s="33"/>
      <c r="C1170" s="138" t="s">
        <v>1859</v>
      </c>
      <c r="D1170" s="138" t="s">
        <v>312</v>
      </c>
      <c r="E1170" s="139" t="s">
        <v>1860</v>
      </c>
      <c r="F1170" s="140" t="s">
        <v>1861</v>
      </c>
      <c r="G1170" s="141" t="s">
        <v>315</v>
      </c>
      <c r="H1170" s="142">
        <v>76.894000000000005</v>
      </c>
      <c r="I1170" s="143"/>
      <c r="J1170" s="144">
        <f>ROUND(I1170*H1170,2)</f>
        <v>0</v>
      </c>
      <c r="K1170" s="140" t="s">
        <v>316</v>
      </c>
      <c r="L1170" s="33"/>
      <c r="M1170" s="145" t="s">
        <v>1</v>
      </c>
      <c r="N1170" s="146" t="s">
        <v>47</v>
      </c>
      <c r="P1170" s="147">
        <f>O1170*H1170</f>
        <v>0</v>
      </c>
      <c r="Q1170" s="147">
        <v>3.0720000000000001E-2</v>
      </c>
      <c r="R1170" s="147">
        <f>Q1170*H1170</f>
        <v>2.3621836800000002</v>
      </c>
      <c r="S1170" s="147">
        <v>0</v>
      </c>
      <c r="T1170" s="148">
        <f>S1170*H1170</f>
        <v>0</v>
      </c>
      <c r="AR1170" s="149" t="s">
        <v>404</v>
      </c>
      <c r="AT1170" s="149" t="s">
        <v>312</v>
      </c>
      <c r="AU1170" s="149" t="s">
        <v>90</v>
      </c>
      <c r="AY1170" s="17" t="s">
        <v>310</v>
      </c>
      <c r="BE1170" s="150">
        <f>IF(N1170="základní",J1170,0)</f>
        <v>0</v>
      </c>
      <c r="BF1170" s="150">
        <f>IF(N1170="snížená",J1170,0)</f>
        <v>0</v>
      </c>
      <c r="BG1170" s="150">
        <f>IF(N1170="zákl. přenesená",J1170,0)</f>
        <v>0</v>
      </c>
      <c r="BH1170" s="150">
        <f>IF(N1170="sníž. přenesená",J1170,0)</f>
        <v>0</v>
      </c>
      <c r="BI1170" s="150">
        <f>IF(N1170="nulová",J1170,0)</f>
        <v>0</v>
      </c>
      <c r="BJ1170" s="17" t="s">
        <v>86</v>
      </c>
      <c r="BK1170" s="150">
        <f>ROUND(I1170*H1170,2)</f>
        <v>0</v>
      </c>
      <c r="BL1170" s="17" t="s">
        <v>404</v>
      </c>
      <c r="BM1170" s="149" t="s">
        <v>1862</v>
      </c>
    </row>
    <row r="1171" spans="2:65" s="1" customFormat="1" ht="29.25">
      <c r="B1171" s="33"/>
      <c r="D1171" s="152" t="s">
        <v>375</v>
      </c>
      <c r="F1171" s="172" t="s">
        <v>1787</v>
      </c>
      <c r="I1171" s="173"/>
      <c r="L1171" s="33"/>
      <c r="M1171" s="174"/>
      <c r="T1171" s="57"/>
      <c r="AT1171" s="17" t="s">
        <v>375</v>
      </c>
      <c r="AU1171" s="17" t="s">
        <v>90</v>
      </c>
    </row>
    <row r="1172" spans="2:65" s="14" customFormat="1" ht="11.25">
      <c r="B1172" s="166"/>
      <c r="D1172" s="152" t="s">
        <v>318</v>
      </c>
      <c r="E1172" s="167" t="s">
        <v>1</v>
      </c>
      <c r="F1172" s="168" t="s">
        <v>731</v>
      </c>
      <c r="H1172" s="167" t="s">
        <v>1</v>
      </c>
      <c r="I1172" s="169"/>
      <c r="L1172" s="166"/>
      <c r="M1172" s="170"/>
      <c r="T1172" s="171"/>
      <c r="AT1172" s="167" t="s">
        <v>318</v>
      </c>
      <c r="AU1172" s="167" t="s">
        <v>90</v>
      </c>
      <c r="AV1172" s="14" t="s">
        <v>86</v>
      </c>
      <c r="AW1172" s="14" t="s">
        <v>38</v>
      </c>
      <c r="AX1172" s="14" t="s">
        <v>82</v>
      </c>
      <c r="AY1172" s="167" t="s">
        <v>310</v>
      </c>
    </row>
    <row r="1173" spans="2:65" s="14" customFormat="1" ht="11.25">
      <c r="B1173" s="166"/>
      <c r="D1173" s="152" t="s">
        <v>318</v>
      </c>
      <c r="E1173" s="167" t="s">
        <v>1</v>
      </c>
      <c r="F1173" s="168" t="s">
        <v>1788</v>
      </c>
      <c r="H1173" s="167" t="s">
        <v>1</v>
      </c>
      <c r="I1173" s="169"/>
      <c r="L1173" s="166"/>
      <c r="M1173" s="170"/>
      <c r="T1173" s="171"/>
      <c r="AT1173" s="167" t="s">
        <v>318</v>
      </c>
      <c r="AU1173" s="167" t="s">
        <v>90</v>
      </c>
      <c r="AV1173" s="14" t="s">
        <v>86</v>
      </c>
      <c r="AW1173" s="14" t="s">
        <v>38</v>
      </c>
      <c r="AX1173" s="14" t="s">
        <v>82</v>
      </c>
      <c r="AY1173" s="167" t="s">
        <v>310</v>
      </c>
    </row>
    <row r="1174" spans="2:65" s="12" customFormat="1" ht="11.25">
      <c r="B1174" s="151"/>
      <c r="D1174" s="152" t="s">
        <v>318</v>
      </c>
      <c r="E1174" s="153" t="s">
        <v>1</v>
      </c>
      <c r="F1174" s="154" t="s">
        <v>1863</v>
      </c>
      <c r="H1174" s="155">
        <v>31.309000000000001</v>
      </c>
      <c r="I1174" s="156"/>
      <c r="L1174" s="151"/>
      <c r="M1174" s="157"/>
      <c r="T1174" s="158"/>
      <c r="AT1174" s="153" t="s">
        <v>318</v>
      </c>
      <c r="AU1174" s="153" t="s">
        <v>90</v>
      </c>
      <c r="AV1174" s="12" t="s">
        <v>90</v>
      </c>
      <c r="AW1174" s="12" t="s">
        <v>38</v>
      </c>
      <c r="AX1174" s="12" t="s">
        <v>82</v>
      </c>
      <c r="AY1174" s="153" t="s">
        <v>310</v>
      </c>
    </row>
    <row r="1175" spans="2:65" s="12" customFormat="1" ht="11.25">
      <c r="B1175" s="151"/>
      <c r="D1175" s="152" t="s">
        <v>318</v>
      </c>
      <c r="E1175" s="153" t="s">
        <v>1</v>
      </c>
      <c r="F1175" s="154" t="s">
        <v>1864</v>
      </c>
      <c r="H1175" s="155">
        <v>24.782</v>
      </c>
      <c r="I1175" s="156"/>
      <c r="L1175" s="151"/>
      <c r="M1175" s="157"/>
      <c r="T1175" s="158"/>
      <c r="AT1175" s="153" t="s">
        <v>318</v>
      </c>
      <c r="AU1175" s="153" t="s">
        <v>90</v>
      </c>
      <c r="AV1175" s="12" t="s">
        <v>90</v>
      </c>
      <c r="AW1175" s="12" t="s">
        <v>38</v>
      </c>
      <c r="AX1175" s="12" t="s">
        <v>82</v>
      </c>
      <c r="AY1175" s="153" t="s">
        <v>310</v>
      </c>
    </row>
    <row r="1176" spans="2:65" s="12" customFormat="1" ht="11.25">
      <c r="B1176" s="151"/>
      <c r="D1176" s="152" t="s">
        <v>318</v>
      </c>
      <c r="E1176" s="153" t="s">
        <v>1</v>
      </c>
      <c r="F1176" s="154" t="s">
        <v>1865</v>
      </c>
      <c r="H1176" s="155">
        <v>13.813000000000001</v>
      </c>
      <c r="I1176" s="156"/>
      <c r="L1176" s="151"/>
      <c r="M1176" s="157"/>
      <c r="T1176" s="158"/>
      <c r="AT1176" s="153" t="s">
        <v>318</v>
      </c>
      <c r="AU1176" s="153" t="s">
        <v>90</v>
      </c>
      <c r="AV1176" s="12" t="s">
        <v>90</v>
      </c>
      <c r="AW1176" s="12" t="s">
        <v>38</v>
      </c>
      <c r="AX1176" s="12" t="s">
        <v>82</v>
      </c>
      <c r="AY1176" s="153" t="s">
        <v>310</v>
      </c>
    </row>
    <row r="1177" spans="2:65" s="15" customFormat="1" ht="11.25">
      <c r="B1177" s="192"/>
      <c r="D1177" s="152" t="s">
        <v>318</v>
      </c>
      <c r="E1177" s="193" t="s">
        <v>1</v>
      </c>
      <c r="F1177" s="194" t="s">
        <v>664</v>
      </c>
      <c r="H1177" s="195">
        <v>69.903999999999996</v>
      </c>
      <c r="I1177" s="196"/>
      <c r="L1177" s="192"/>
      <c r="M1177" s="197"/>
      <c r="T1177" s="198"/>
      <c r="AT1177" s="193" t="s">
        <v>318</v>
      </c>
      <c r="AU1177" s="193" t="s">
        <v>90</v>
      </c>
      <c r="AV1177" s="15" t="s">
        <v>98</v>
      </c>
      <c r="AW1177" s="15" t="s">
        <v>38</v>
      </c>
      <c r="AX1177" s="15" t="s">
        <v>82</v>
      </c>
      <c r="AY1177" s="193" t="s">
        <v>310</v>
      </c>
    </row>
    <row r="1178" spans="2:65" s="12" customFormat="1" ht="11.25">
      <c r="B1178" s="151"/>
      <c r="D1178" s="152" t="s">
        <v>318</v>
      </c>
      <c r="E1178" s="153" t="s">
        <v>1</v>
      </c>
      <c r="F1178" s="154" t="s">
        <v>1866</v>
      </c>
      <c r="H1178" s="155">
        <v>6.99</v>
      </c>
      <c r="I1178" s="156"/>
      <c r="L1178" s="151"/>
      <c r="M1178" s="157"/>
      <c r="T1178" s="158"/>
      <c r="AT1178" s="153" t="s">
        <v>318</v>
      </c>
      <c r="AU1178" s="153" t="s">
        <v>90</v>
      </c>
      <c r="AV1178" s="12" t="s">
        <v>90</v>
      </c>
      <c r="AW1178" s="12" t="s">
        <v>38</v>
      </c>
      <c r="AX1178" s="12" t="s">
        <v>82</v>
      </c>
      <c r="AY1178" s="153" t="s">
        <v>310</v>
      </c>
    </row>
    <row r="1179" spans="2:65" s="13" customFormat="1" ht="11.25">
      <c r="B1179" s="159"/>
      <c r="D1179" s="152" t="s">
        <v>318</v>
      </c>
      <c r="E1179" s="160" t="s">
        <v>1</v>
      </c>
      <c r="F1179" s="161" t="s">
        <v>320</v>
      </c>
      <c r="H1179" s="162">
        <v>76.894000000000005</v>
      </c>
      <c r="I1179" s="163"/>
      <c r="L1179" s="159"/>
      <c r="M1179" s="164"/>
      <c r="T1179" s="165"/>
      <c r="AT1179" s="160" t="s">
        <v>318</v>
      </c>
      <c r="AU1179" s="160" t="s">
        <v>90</v>
      </c>
      <c r="AV1179" s="13" t="s">
        <v>108</v>
      </c>
      <c r="AW1179" s="13" t="s">
        <v>38</v>
      </c>
      <c r="AX1179" s="13" t="s">
        <v>86</v>
      </c>
      <c r="AY1179" s="160" t="s">
        <v>310</v>
      </c>
    </row>
    <row r="1180" spans="2:65" s="1" customFormat="1" ht="16.5" customHeight="1">
      <c r="B1180" s="33"/>
      <c r="C1180" s="138" t="s">
        <v>1867</v>
      </c>
      <c r="D1180" s="138" t="s">
        <v>312</v>
      </c>
      <c r="E1180" s="139" t="s">
        <v>1868</v>
      </c>
      <c r="F1180" s="140" t="s">
        <v>1869</v>
      </c>
      <c r="G1180" s="141" t="s">
        <v>315</v>
      </c>
      <c r="H1180" s="142">
        <v>510.77800000000002</v>
      </c>
      <c r="I1180" s="143"/>
      <c r="J1180" s="144">
        <f>ROUND(I1180*H1180,2)</f>
        <v>0</v>
      </c>
      <c r="K1180" s="140" t="s">
        <v>316</v>
      </c>
      <c r="L1180" s="33"/>
      <c r="M1180" s="145" t="s">
        <v>1</v>
      </c>
      <c r="N1180" s="146" t="s">
        <v>47</v>
      </c>
      <c r="P1180" s="147">
        <f>O1180*H1180</f>
        <v>0</v>
      </c>
      <c r="Q1180" s="147">
        <v>1E-4</v>
      </c>
      <c r="R1180" s="147">
        <f>Q1180*H1180</f>
        <v>5.1077800000000007E-2</v>
      </c>
      <c r="S1180" s="147">
        <v>0</v>
      </c>
      <c r="T1180" s="148">
        <f>S1180*H1180</f>
        <v>0</v>
      </c>
      <c r="AR1180" s="149" t="s">
        <v>404</v>
      </c>
      <c r="AT1180" s="149" t="s">
        <v>312</v>
      </c>
      <c r="AU1180" s="149" t="s">
        <v>90</v>
      </c>
      <c r="AY1180" s="17" t="s">
        <v>310</v>
      </c>
      <c r="BE1180" s="150">
        <f>IF(N1180="základní",J1180,0)</f>
        <v>0</v>
      </c>
      <c r="BF1180" s="150">
        <f>IF(N1180="snížená",J1180,0)</f>
        <v>0</v>
      </c>
      <c r="BG1180" s="150">
        <f>IF(N1180="zákl. přenesená",J1180,0)</f>
        <v>0</v>
      </c>
      <c r="BH1180" s="150">
        <f>IF(N1180="sníž. přenesená",J1180,0)</f>
        <v>0</v>
      </c>
      <c r="BI1180" s="150">
        <f>IF(N1180="nulová",J1180,0)</f>
        <v>0</v>
      </c>
      <c r="BJ1180" s="17" t="s">
        <v>86</v>
      </c>
      <c r="BK1180" s="150">
        <f>ROUND(I1180*H1180,2)</f>
        <v>0</v>
      </c>
      <c r="BL1180" s="17" t="s">
        <v>404</v>
      </c>
      <c r="BM1180" s="149" t="s">
        <v>1870</v>
      </c>
    </row>
    <row r="1181" spans="2:65" s="12" customFormat="1" ht="11.25">
      <c r="B1181" s="151"/>
      <c r="D1181" s="152" t="s">
        <v>318</v>
      </c>
      <c r="E1181" s="153" t="s">
        <v>1</v>
      </c>
      <c r="F1181" s="154" t="s">
        <v>1871</v>
      </c>
      <c r="H1181" s="155">
        <v>510.77800000000002</v>
      </c>
      <c r="I1181" s="156"/>
      <c r="L1181" s="151"/>
      <c r="M1181" s="157"/>
      <c r="T1181" s="158"/>
      <c r="AT1181" s="153" t="s">
        <v>318</v>
      </c>
      <c r="AU1181" s="153" t="s">
        <v>90</v>
      </c>
      <c r="AV1181" s="12" t="s">
        <v>90</v>
      </c>
      <c r="AW1181" s="12" t="s">
        <v>38</v>
      </c>
      <c r="AX1181" s="12" t="s">
        <v>82</v>
      </c>
      <c r="AY1181" s="153" t="s">
        <v>310</v>
      </c>
    </row>
    <row r="1182" spans="2:65" s="13" customFormat="1" ht="11.25">
      <c r="B1182" s="159"/>
      <c r="D1182" s="152" t="s">
        <v>318</v>
      </c>
      <c r="E1182" s="160" t="s">
        <v>1</v>
      </c>
      <c r="F1182" s="161" t="s">
        <v>320</v>
      </c>
      <c r="H1182" s="162">
        <v>510.77800000000002</v>
      </c>
      <c r="I1182" s="163"/>
      <c r="L1182" s="159"/>
      <c r="M1182" s="164"/>
      <c r="T1182" s="165"/>
      <c r="AT1182" s="160" t="s">
        <v>318</v>
      </c>
      <c r="AU1182" s="160" t="s">
        <v>90</v>
      </c>
      <c r="AV1182" s="13" t="s">
        <v>108</v>
      </c>
      <c r="AW1182" s="13" t="s">
        <v>38</v>
      </c>
      <c r="AX1182" s="13" t="s">
        <v>86</v>
      </c>
      <c r="AY1182" s="160" t="s">
        <v>310</v>
      </c>
    </row>
    <row r="1183" spans="2:65" s="1" customFormat="1" ht="16.5" customHeight="1">
      <c r="B1183" s="33"/>
      <c r="C1183" s="138" t="s">
        <v>1872</v>
      </c>
      <c r="D1183" s="138" t="s">
        <v>312</v>
      </c>
      <c r="E1183" s="139" t="s">
        <v>1873</v>
      </c>
      <c r="F1183" s="140" t="s">
        <v>1874</v>
      </c>
      <c r="G1183" s="141" t="s">
        <v>315</v>
      </c>
      <c r="H1183" s="142">
        <v>510.77800000000002</v>
      </c>
      <c r="I1183" s="143"/>
      <c r="J1183" s="144">
        <f>ROUND(I1183*H1183,2)</f>
        <v>0</v>
      </c>
      <c r="K1183" s="140" t="s">
        <v>316</v>
      </c>
      <c r="L1183" s="33"/>
      <c r="M1183" s="145" t="s">
        <v>1</v>
      </c>
      <c r="N1183" s="146" t="s">
        <v>47</v>
      </c>
      <c r="P1183" s="147">
        <f>O1183*H1183</f>
        <v>0</v>
      </c>
      <c r="Q1183" s="147">
        <v>1.6000000000000001E-3</v>
      </c>
      <c r="R1183" s="147">
        <f>Q1183*H1183</f>
        <v>0.8172448000000001</v>
      </c>
      <c r="S1183" s="147">
        <v>0</v>
      </c>
      <c r="T1183" s="148">
        <f>S1183*H1183</f>
        <v>0</v>
      </c>
      <c r="AR1183" s="149" t="s">
        <v>404</v>
      </c>
      <c r="AT1183" s="149" t="s">
        <v>312</v>
      </c>
      <c r="AU1183" s="149" t="s">
        <v>90</v>
      </c>
      <c r="AY1183" s="17" t="s">
        <v>310</v>
      </c>
      <c r="BE1183" s="150">
        <f>IF(N1183="základní",J1183,0)</f>
        <v>0</v>
      </c>
      <c r="BF1183" s="150">
        <f>IF(N1183="snížená",J1183,0)</f>
        <v>0</v>
      </c>
      <c r="BG1183" s="150">
        <f>IF(N1183="zákl. přenesená",J1183,0)</f>
        <v>0</v>
      </c>
      <c r="BH1183" s="150">
        <f>IF(N1183="sníž. přenesená",J1183,0)</f>
        <v>0</v>
      </c>
      <c r="BI1183" s="150">
        <f>IF(N1183="nulová",J1183,0)</f>
        <v>0</v>
      </c>
      <c r="BJ1183" s="17" t="s">
        <v>86</v>
      </c>
      <c r="BK1183" s="150">
        <f>ROUND(I1183*H1183,2)</f>
        <v>0</v>
      </c>
      <c r="BL1183" s="17" t="s">
        <v>404</v>
      </c>
      <c r="BM1183" s="149" t="s">
        <v>1875</v>
      </c>
    </row>
    <row r="1184" spans="2:65" s="1" customFormat="1" ht="24.2" customHeight="1">
      <c r="B1184" s="33"/>
      <c r="C1184" s="138" t="s">
        <v>1876</v>
      </c>
      <c r="D1184" s="138" t="s">
        <v>312</v>
      </c>
      <c r="E1184" s="139" t="s">
        <v>1877</v>
      </c>
      <c r="F1184" s="140" t="s">
        <v>1878</v>
      </c>
      <c r="G1184" s="141" t="s">
        <v>315</v>
      </c>
      <c r="H1184" s="142">
        <v>39.35</v>
      </c>
      <c r="I1184" s="143"/>
      <c r="J1184" s="144">
        <f>ROUND(I1184*H1184,2)</f>
        <v>0</v>
      </c>
      <c r="K1184" s="140" t="s">
        <v>430</v>
      </c>
      <c r="L1184" s="33"/>
      <c r="M1184" s="145" t="s">
        <v>1</v>
      </c>
      <c r="N1184" s="146" t="s">
        <v>47</v>
      </c>
      <c r="P1184" s="147">
        <f>O1184*H1184</f>
        <v>0</v>
      </c>
      <c r="Q1184" s="147">
        <v>1.25E-3</v>
      </c>
      <c r="R1184" s="147">
        <f>Q1184*H1184</f>
        <v>4.9187500000000002E-2</v>
      </c>
      <c r="S1184" s="147">
        <v>0</v>
      </c>
      <c r="T1184" s="148">
        <f>S1184*H1184</f>
        <v>0</v>
      </c>
      <c r="AR1184" s="149" t="s">
        <v>404</v>
      </c>
      <c r="AT1184" s="149" t="s">
        <v>312</v>
      </c>
      <c r="AU1184" s="149" t="s">
        <v>90</v>
      </c>
      <c r="AY1184" s="17" t="s">
        <v>310</v>
      </c>
      <c r="BE1184" s="150">
        <f>IF(N1184="základní",J1184,0)</f>
        <v>0</v>
      </c>
      <c r="BF1184" s="150">
        <f>IF(N1184="snížená",J1184,0)</f>
        <v>0</v>
      </c>
      <c r="BG1184" s="150">
        <f>IF(N1184="zákl. přenesená",J1184,0)</f>
        <v>0</v>
      </c>
      <c r="BH1184" s="150">
        <f>IF(N1184="sníž. přenesená",J1184,0)</f>
        <v>0</v>
      </c>
      <c r="BI1184" s="150">
        <f>IF(N1184="nulová",J1184,0)</f>
        <v>0</v>
      </c>
      <c r="BJ1184" s="17" t="s">
        <v>86</v>
      </c>
      <c r="BK1184" s="150">
        <f>ROUND(I1184*H1184,2)</f>
        <v>0</v>
      </c>
      <c r="BL1184" s="17" t="s">
        <v>404</v>
      </c>
      <c r="BM1184" s="149" t="s">
        <v>1879</v>
      </c>
    </row>
    <row r="1185" spans="2:65" s="1" customFormat="1" ht="117">
      <c r="B1185" s="33"/>
      <c r="D1185" s="152" t="s">
        <v>375</v>
      </c>
      <c r="F1185" s="172" t="s">
        <v>1880</v>
      </c>
      <c r="I1185" s="173"/>
      <c r="L1185" s="33"/>
      <c r="M1185" s="174"/>
      <c r="T1185" s="57"/>
      <c r="AT1185" s="17" t="s">
        <v>375</v>
      </c>
      <c r="AU1185" s="17" t="s">
        <v>90</v>
      </c>
    </row>
    <row r="1186" spans="2:65" s="14" customFormat="1" ht="11.25">
      <c r="B1186" s="166"/>
      <c r="D1186" s="152" t="s">
        <v>318</v>
      </c>
      <c r="E1186" s="167" t="s">
        <v>1</v>
      </c>
      <c r="F1186" s="168" t="s">
        <v>843</v>
      </c>
      <c r="H1186" s="167" t="s">
        <v>1</v>
      </c>
      <c r="I1186" s="169"/>
      <c r="L1186" s="166"/>
      <c r="M1186" s="170"/>
      <c r="T1186" s="171"/>
      <c r="AT1186" s="167" t="s">
        <v>318</v>
      </c>
      <c r="AU1186" s="167" t="s">
        <v>90</v>
      </c>
      <c r="AV1186" s="14" t="s">
        <v>86</v>
      </c>
      <c r="AW1186" s="14" t="s">
        <v>38</v>
      </c>
      <c r="AX1186" s="14" t="s">
        <v>82</v>
      </c>
      <c r="AY1186" s="167" t="s">
        <v>310</v>
      </c>
    </row>
    <row r="1187" spans="2:65" s="12" customFormat="1" ht="11.25">
      <c r="B1187" s="151"/>
      <c r="D1187" s="152" t="s">
        <v>318</v>
      </c>
      <c r="E1187" s="153" t="s">
        <v>1</v>
      </c>
      <c r="F1187" s="154" t="s">
        <v>1881</v>
      </c>
      <c r="H1187" s="155">
        <v>289.14</v>
      </c>
      <c r="I1187" s="156"/>
      <c r="L1187" s="151"/>
      <c r="M1187" s="157"/>
      <c r="T1187" s="158"/>
      <c r="AT1187" s="153" t="s">
        <v>318</v>
      </c>
      <c r="AU1187" s="153" t="s">
        <v>90</v>
      </c>
      <c r="AV1187" s="12" t="s">
        <v>90</v>
      </c>
      <c r="AW1187" s="12" t="s">
        <v>38</v>
      </c>
      <c r="AX1187" s="12" t="s">
        <v>82</v>
      </c>
      <c r="AY1187" s="153" t="s">
        <v>310</v>
      </c>
    </row>
    <row r="1188" spans="2:65" s="12" customFormat="1" ht="11.25">
      <c r="B1188" s="151"/>
      <c r="D1188" s="152" t="s">
        <v>318</v>
      </c>
      <c r="E1188" s="153" t="s">
        <v>1</v>
      </c>
      <c r="F1188" s="154" t="s">
        <v>1882</v>
      </c>
      <c r="H1188" s="155">
        <v>28.914000000000001</v>
      </c>
      <c r="I1188" s="156"/>
      <c r="L1188" s="151"/>
      <c r="M1188" s="157"/>
      <c r="T1188" s="158"/>
      <c r="AT1188" s="153" t="s">
        <v>318</v>
      </c>
      <c r="AU1188" s="153" t="s">
        <v>90</v>
      </c>
      <c r="AV1188" s="12" t="s">
        <v>90</v>
      </c>
      <c r="AW1188" s="12" t="s">
        <v>38</v>
      </c>
      <c r="AX1188" s="12" t="s">
        <v>82</v>
      </c>
      <c r="AY1188" s="153" t="s">
        <v>310</v>
      </c>
    </row>
    <row r="1189" spans="2:65" s="14" customFormat="1" ht="11.25">
      <c r="B1189" s="166"/>
      <c r="D1189" s="152" t="s">
        <v>318</v>
      </c>
      <c r="E1189" s="167" t="s">
        <v>1</v>
      </c>
      <c r="F1189" s="168" t="s">
        <v>1883</v>
      </c>
      <c r="H1189" s="167" t="s">
        <v>1</v>
      </c>
      <c r="I1189" s="169"/>
      <c r="L1189" s="166"/>
      <c r="M1189" s="170"/>
      <c r="T1189" s="171"/>
      <c r="AT1189" s="167" t="s">
        <v>318</v>
      </c>
      <c r="AU1189" s="167" t="s">
        <v>90</v>
      </c>
      <c r="AV1189" s="14" t="s">
        <v>86</v>
      </c>
      <c r="AW1189" s="14" t="s">
        <v>38</v>
      </c>
      <c r="AX1189" s="14" t="s">
        <v>82</v>
      </c>
      <c r="AY1189" s="167" t="s">
        <v>310</v>
      </c>
    </row>
    <row r="1190" spans="2:65" s="15" customFormat="1" ht="11.25">
      <c r="B1190" s="192"/>
      <c r="D1190" s="152" t="s">
        <v>318</v>
      </c>
      <c r="E1190" s="193" t="s">
        <v>1</v>
      </c>
      <c r="F1190" s="194" t="s">
        <v>664</v>
      </c>
      <c r="H1190" s="195">
        <v>318.05399999999997</v>
      </c>
      <c r="I1190" s="196"/>
      <c r="L1190" s="192"/>
      <c r="M1190" s="197"/>
      <c r="T1190" s="198"/>
      <c r="AT1190" s="193" t="s">
        <v>318</v>
      </c>
      <c r="AU1190" s="193" t="s">
        <v>90</v>
      </c>
      <c r="AV1190" s="15" t="s">
        <v>98</v>
      </c>
      <c r="AW1190" s="15" t="s">
        <v>38</v>
      </c>
      <c r="AX1190" s="15" t="s">
        <v>82</v>
      </c>
      <c r="AY1190" s="193" t="s">
        <v>310</v>
      </c>
    </row>
    <row r="1191" spans="2:65" s="12" customFormat="1" ht="11.25">
      <c r="B1191" s="151"/>
      <c r="D1191" s="152" t="s">
        <v>318</v>
      </c>
      <c r="E1191" s="153" t="s">
        <v>1</v>
      </c>
      <c r="F1191" s="154" t="s">
        <v>1884</v>
      </c>
      <c r="H1191" s="155">
        <v>-278.70400000000001</v>
      </c>
      <c r="I1191" s="156"/>
      <c r="L1191" s="151"/>
      <c r="M1191" s="157"/>
      <c r="T1191" s="158"/>
      <c r="AT1191" s="153" t="s">
        <v>318</v>
      </c>
      <c r="AU1191" s="153" t="s">
        <v>90</v>
      </c>
      <c r="AV1191" s="12" t="s">
        <v>90</v>
      </c>
      <c r="AW1191" s="12" t="s">
        <v>38</v>
      </c>
      <c r="AX1191" s="12" t="s">
        <v>82</v>
      </c>
      <c r="AY1191" s="153" t="s">
        <v>310</v>
      </c>
    </row>
    <row r="1192" spans="2:65" s="13" customFormat="1" ht="11.25">
      <c r="B1192" s="159"/>
      <c r="D1192" s="152" t="s">
        <v>318</v>
      </c>
      <c r="E1192" s="160" t="s">
        <v>1</v>
      </c>
      <c r="F1192" s="161" t="s">
        <v>320</v>
      </c>
      <c r="H1192" s="162">
        <v>39.35</v>
      </c>
      <c r="I1192" s="163"/>
      <c r="L1192" s="159"/>
      <c r="M1192" s="164"/>
      <c r="T1192" s="165"/>
      <c r="AT1192" s="160" t="s">
        <v>318</v>
      </c>
      <c r="AU1192" s="160" t="s">
        <v>90</v>
      </c>
      <c r="AV1192" s="13" t="s">
        <v>108</v>
      </c>
      <c r="AW1192" s="13" t="s">
        <v>38</v>
      </c>
      <c r="AX1192" s="13" t="s">
        <v>86</v>
      </c>
      <c r="AY1192" s="160" t="s">
        <v>310</v>
      </c>
    </row>
    <row r="1193" spans="2:65" s="1" customFormat="1" ht="24.2" customHeight="1">
      <c r="B1193" s="33"/>
      <c r="C1193" s="138" t="s">
        <v>1885</v>
      </c>
      <c r="D1193" s="138" t="s">
        <v>312</v>
      </c>
      <c r="E1193" s="139" t="s">
        <v>1886</v>
      </c>
      <c r="F1193" s="140" t="s">
        <v>1887</v>
      </c>
      <c r="G1193" s="141" t="s">
        <v>315</v>
      </c>
      <c r="H1193" s="142">
        <v>40.04</v>
      </c>
      <c r="I1193" s="143"/>
      <c r="J1193" s="144">
        <f>ROUND(I1193*H1193,2)</f>
        <v>0</v>
      </c>
      <c r="K1193" s="140" t="s">
        <v>430</v>
      </c>
      <c r="L1193" s="33"/>
      <c r="M1193" s="145" t="s">
        <v>1</v>
      </c>
      <c r="N1193" s="146" t="s">
        <v>47</v>
      </c>
      <c r="P1193" s="147">
        <f>O1193*H1193</f>
        <v>0</v>
      </c>
      <c r="Q1193" s="147">
        <v>1.25E-3</v>
      </c>
      <c r="R1193" s="147">
        <f>Q1193*H1193</f>
        <v>5.0049999999999997E-2</v>
      </c>
      <c r="S1193" s="147">
        <v>0</v>
      </c>
      <c r="T1193" s="148">
        <f>S1193*H1193</f>
        <v>0</v>
      </c>
      <c r="AR1193" s="149" t="s">
        <v>404</v>
      </c>
      <c r="AT1193" s="149" t="s">
        <v>312</v>
      </c>
      <c r="AU1193" s="149" t="s">
        <v>90</v>
      </c>
      <c r="AY1193" s="17" t="s">
        <v>310</v>
      </c>
      <c r="BE1193" s="150">
        <f>IF(N1193="základní",J1193,0)</f>
        <v>0</v>
      </c>
      <c r="BF1193" s="150">
        <f>IF(N1193="snížená",J1193,0)</f>
        <v>0</v>
      </c>
      <c r="BG1193" s="150">
        <f>IF(N1193="zákl. přenesená",J1193,0)</f>
        <v>0</v>
      </c>
      <c r="BH1193" s="150">
        <f>IF(N1193="sníž. přenesená",J1193,0)</f>
        <v>0</v>
      </c>
      <c r="BI1193" s="150">
        <f>IF(N1193="nulová",J1193,0)</f>
        <v>0</v>
      </c>
      <c r="BJ1193" s="17" t="s">
        <v>86</v>
      </c>
      <c r="BK1193" s="150">
        <f>ROUND(I1193*H1193,2)</f>
        <v>0</v>
      </c>
      <c r="BL1193" s="17" t="s">
        <v>404</v>
      </c>
      <c r="BM1193" s="149" t="s">
        <v>1888</v>
      </c>
    </row>
    <row r="1194" spans="2:65" s="1" customFormat="1" ht="117">
      <c r="B1194" s="33"/>
      <c r="D1194" s="152" t="s">
        <v>375</v>
      </c>
      <c r="F1194" s="172" t="s">
        <v>1880</v>
      </c>
      <c r="I1194" s="173"/>
      <c r="L1194" s="33"/>
      <c r="M1194" s="174"/>
      <c r="T1194" s="57"/>
      <c r="AT1194" s="17" t="s">
        <v>375</v>
      </c>
      <c r="AU1194" s="17" t="s">
        <v>90</v>
      </c>
    </row>
    <row r="1195" spans="2:65" s="14" customFormat="1" ht="11.25">
      <c r="B1195" s="166"/>
      <c r="D1195" s="152" t="s">
        <v>318</v>
      </c>
      <c r="E1195" s="167" t="s">
        <v>1</v>
      </c>
      <c r="F1195" s="168" t="s">
        <v>843</v>
      </c>
      <c r="H1195" s="167" t="s">
        <v>1</v>
      </c>
      <c r="I1195" s="169"/>
      <c r="L1195" s="166"/>
      <c r="M1195" s="170"/>
      <c r="T1195" s="171"/>
      <c r="AT1195" s="167" t="s">
        <v>318</v>
      </c>
      <c r="AU1195" s="167" t="s">
        <v>90</v>
      </c>
      <c r="AV1195" s="14" t="s">
        <v>86</v>
      </c>
      <c r="AW1195" s="14" t="s">
        <v>38</v>
      </c>
      <c r="AX1195" s="14" t="s">
        <v>82</v>
      </c>
      <c r="AY1195" s="167" t="s">
        <v>310</v>
      </c>
    </row>
    <row r="1196" spans="2:65" s="12" customFormat="1" ht="11.25">
      <c r="B1196" s="151"/>
      <c r="D1196" s="152" t="s">
        <v>318</v>
      </c>
      <c r="E1196" s="153" t="s">
        <v>1</v>
      </c>
      <c r="F1196" s="154" t="s">
        <v>1889</v>
      </c>
      <c r="H1196" s="155">
        <v>36.4</v>
      </c>
      <c r="I1196" s="156"/>
      <c r="L1196" s="151"/>
      <c r="M1196" s="157"/>
      <c r="T1196" s="158"/>
      <c r="AT1196" s="153" t="s">
        <v>318</v>
      </c>
      <c r="AU1196" s="153" t="s">
        <v>90</v>
      </c>
      <c r="AV1196" s="12" t="s">
        <v>90</v>
      </c>
      <c r="AW1196" s="12" t="s">
        <v>38</v>
      </c>
      <c r="AX1196" s="12" t="s">
        <v>82</v>
      </c>
      <c r="AY1196" s="153" t="s">
        <v>310</v>
      </c>
    </row>
    <row r="1197" spans="2:65" s="12" customFormat="1" ht="11.25">
      <c r="B1197" s="151"/>
      <c r="D1197" s="152" t="s">
        <v>318</v>
      </c>
      <c r="E1197" s="153" t="s">
        <v>1</v>
      </c>
      <c r="F1197" s="154" t="s">
        <v>1890</v>
      </c>
      <c r="H1197" s="155">
        <v>3.64</v>
      </c>
      <c r="I1197" s="156"/>
      <c r="L1197" s="151"/>
      <c r="M1197" s="157"/>
      <c r="T1197" s="158"/>
      <c r="AT1197" s="153" t="s">
        <v>318</v>
      </c>
      <c r="AU1197" s="153" t="s">
        <v>90</v>
      </c>
      <c r="AV1197" s="12" t="s">
        <v>90</v>
      </c>
      <c r="AW1197" s="12" t="s">
        <v>38</v>
      </c>
      <c r="AX1197" s="12" t="s">
        <v>82</v>
      </c>
      <c r="AY1197" s="153" t="s">
        <v>310</v>
      </c>
    </row>
    <row r="1198" spans="2:65" s="14" customFormat="1" ht="11.25">
      <c r="B1198" s="166"/>
      <c r="D1198" s="152" t="s">
        <v>318</v>
      </c>
      <c r="E1198" s="167" t="s">
        <v>1</v>
      </c>
      <c r="F1198" s="168" t="s">
        <v>1883</v>
      </c>
      <c r="H1198" s="167" t="s">
        <v>1</v>
      </c>
      <c r="I1198" s="169"/>
      <c r="L1198" s="166"/>
      <c r="M1198" s="170"/>
      <c r="T1198" s="171"/>
      <c r="AT1198" s="167" t="s">
        <v>318</v>
      </c>
      <c r="AU1198" s="167" t="s">
        <v>90</v>
      </c>
      <c r="AV1198" s="14" t="s">
        <v>86</v>
      </c>
      <c r="AW1198" s="14" t="s">
        <v>38</v>
      </c>
      <c r="AX1198" s="14" t="s">
        <v>82</v>
      </c>
      <c r="AY1198" s="167" t="s">
        <v>310</v>
      </c>
    </row>
    <row r="1199" spans="2:65" s="13" customFormat="1" ht="11.25">
      <c r="B1199" s="159"/>
      <c r="D1199" s="152" t="s">
        <v>318</v>
      </c>
      <c r="E1199" s="160" t="s">
        <v>1</v>
      </c>
      <c r="F1199" s="161" t="s">
        <v>320</v>
      </c>
      <c r="H1199" s="162">
        <v>40.04</v>
      </c>
      <c r="I1199" s="163"/>
      <c r="L1199" s="159"/>
      <c r="M1199" s="164"/>
      <c r="T1199" s="165"/>
      <c r="AT1199" s="160" t="s">
        <v>318</v>
      </c>
      <c r="AU1199" s="160" t="s">
        <v>90</v>
      </c>
      <c r="AV1199" s="13" t="s">
        <v>108</v>
      </c>
      <c r="AW1199" s="13" t="s">
        <v>38</v>
      </c>
      <c r="AX1199" s="13" t="s">
        <v>86</v>
      </c>
      <c r="AY1199" s="160" t="s">
        <v>310</v>
      </c>
    </row>
    <row r="1200" spans="2:65" s="1" customFormat="1" ht="24.2" customHeight="1">
      <c r="B1200" s="33"/>
      <c r="C1200" s="138" t="s">
        <v>1891</v>
      </c>
      <c r="D1200" s="138" t="s">
        <v>312</v>
      </c>
      <c r="E1200" s="139" t="s">
        <v>1892</v>
      </c>
      <c r="F1200" s="140" t="s">
        <v>1893</v>
      </c>
      <c r="G1200" s="141" t="s">
        <v>315</v>
      </c>
      <c r="H1200" s="142">
        <v>12.22</v>
      </c>
      <c r="I1200" s="143"/>
      <c r="J1200" s="144">
        <f>ROUND(I1200*H1200,2)</f>
        <v>0</v>
      </c>
      <c r="K1200" s="140" t="s">
        <v>430</v>
      </c>
      <c r="L1200" s="33"/>
      <c r="M1200" s="145" t="s">
        <v>1</v>
      </c>
      <c r="N1200" s="146" t="s">
        <v>47</v>
      </c>
      <c r="P1200" s="147">
        <f>O1200*H1200</f>
        <v>0</v>
      </c>
      <c r="Q1200" s="147">
        <v>1.25E-3</v>
      </c>
      <c r="R1200" s="147">
        <f>Q1200*H1200</f>
        <v>1.5275E-2</v>
      </c>
      <c r="S1200" s="147">
        <v>0</v>
      </c>
      <c r="T1200" s="148">
        <f>S1200*H1200</f>
        <v>0</v>
      </c>
      <c r="AR1200" s="149" t="s">
        <v>404</v>
      </c>
      <c r="AT1200" s="149" t="s">
        <v>312</v>
      </c>
      <c r="AU1200" s="149" t="s">
        <v>90</v>
      </c>
      <c r="AY1200" s="17" t="s">
        <v>310</v>
      </c>
      <c r="BE1200" s="150">
        <f>IF(N1200="základní",J1200,0)</f>
        <v>0</v>
      </c>
      <c r="BF1200" s="150">
        <f>IF(N1200="snížená",J1200,0)</f>
        <v>0</v>
      </c>
      <c r="BG1200" s="150">
        <f>IF(N1200="zákl. přenesená",J1200,0)</f>
        <v>0</v>
      </c>
      <c r="BH1200" s="150">
        <f>IF(N1200="sníž. přenesená",J1200,0)</f>
        <v>0</v>
      </c>
      <c r="BI1200" s="150">
        <f>IF(N1200="nulová",J1200,0)</f>
        <v>0</v>
      </c>
      <c r="BJ1200" s="17" t="s">
        <v>86</v>
      </c>
      <c r="BK1200" s="150">
        <f>ROUND(I1200*H1200,2)</f>
        <v>0</v>
      </c>
      <c r="BL1200" s="17" t="s">
        <v>404</v>
      </c>
      <c r="BM1200" s="149" t="s">
        <v>1894</v>
      </c>
    </row>
    <row r="1201" spans="2:65" s="1" customFormat="1" ht="117">
      <c r="B1201" s="33"/>
      <c r="D1201" s="152" t="s">
        <v>375</v>
      </c>
      <c r="F1201" s="172" t="s">
        <v>1880</v>
      </c>
      <c r="I1201" s="173"/>
      <c r="L1201" s="33"/>
      <c r="M1201" s="174"/>
      <c r="T1201" s="57"/>
      <c r="AT1201" s="17" t="s">
        <v>375</v>
      </c>
      <c r="AU1201" s="17" t="s">
        <v>90</v>
      </c>
    </row>
    <row r="1202" spans="2:65" s="14" customFormat="1" ht="11.25">
      <c r="B1202" s="166"/>
      <c r="D1202" s="152" t="s">
        <v>318</v>
      </c>
      <c r="E1202" s="167" t="s">
        <v>1</v>
      </c>
      <c r="F1202" s="168" t="s">
        <v>843</v>
      </c>
      <c r="H1202" s="167" t="s">
        <v>1</v>
      </c>
      <c r="I1202" s="169"/>
      <c r="L1202" s="166"/>
      <c r="M1202" s="170"/>
      <c r="T1202" s="171"/>
      <c r="AT1202" s="167" t="s">
        <v>318</v>
      </c>
      <c r="AU1202" s="167" t="s">
        <v>90</v>
      </c>
      <c r="AV1202" s="14" t="s">
        <v>86</v>
      </c>
      <c r="AW1202" s="14" t="s">
        <v>38</v>
      </c>
      <c r="AX1202" s="14" t="s">
        <v>82</v>
      </c>
      <c r="AY1202" s="167" t="s">
        <v>310</v>
      </c>
    </row>
    <row r="1203" spans="2:65" s="12" customFormat="1" ht="11.25">
      <c r="B1203" s="151"/>
      <c r="D1203" s="152" t="s">
        <v>318</v>
      </c>
      <c r="E1203" s="153" t="s">
        <v>1</v>
      </c>
      <c r="F1203" s="154" t="s">
        <v>1895</v>
      </c>
      <c r="H1203" s="155">
        <v>581.71</v>
      </c>
      <c r="I1203" s="156"/>
      <c r="L1203" s="151"/>
      <c r="M1203" s="157"/>
      <c r="T1203" s="158"/>
      <c r="AT1203" s="153" t="s">
        <v>318</v>
      </c>
      <c r="AU1203" s="153" t="s">
        <v>90</v>
      </c>
      <c r="AV1203" s="12" t="s">
        <v>90</v>
      </c>
      <c r="AW1203" s="12" t="s">
        <v>38</v>
      </c>
      <c r="AX1203" s="12" t="s">
        <v>82</v>
      </c>
      <c r="AY1203" s="153" t="s">
        <v>310</v>
      </c>
    </row>
    <row r="1204" spans="2:65" s="12" customFormat="1" ht="11.25">
      <c r="B1204" s="151"/>
      <c r="D1204" s="152" t="s">
        <v>318</v>
      </c>
      <c r="E1204" s="153" t="s">
        <v>1</v>
      </c>
      <c r="F1204" s="154" t="s">
        <v>1896</v>
      </c>
      <c r="H1204" s="155">
        <v>58.170999999999999</v>
      </c>
      <c r="I1204" s="156"/>
      <c r="L1204" s="151"/>
      <c r="M1204" s="157"/>
      <c r="T1204" s="158"/>
      <c r="AT1204" s="153" t="s">
        <v>318</v>
      </c>
      <c r="AU1204" s="153" t="s">
        <v>90</v>
      </c>
      <c r="AV1204" s="12" t="s">
        <v>90</v>
      </c>
      <c r="AW1204" s="12" t="s">
        <v>38</v>
      </c>
      <c r="AX1204" s="12" t="s">
        <v>82</v>
      </c>
      <c r="AY1204" s="153" t="s">
        <v>310</v>
      </c>
    </row>
    <row r="1205" spans="2:65" s="14" customFormat="1" ht="11.25">
      <c r="B1205" s="166"/>
      <c r="D1205" s="152" t="s">
        <v>318</v>
      </c>
      <c r="E1205" s="167" t="s">
        <v>1</v>
      </c>
      <c r="F1205" s="168" t="s">
        <v>1883</v>
      </c>
      <c r="H1205" s="167" t="s">
        <v>1</v>
      </c>
      <c r="I1205" s="169"/>
      <c r="L1205" s="166"/>
      <c r="M1205" s="170"/>
      <c r="T1205" s="171"/>
      <c r="AT1205" s="167" t="s">
        <v>318</v>
      </c>
      <c r="AU1205" s="167" t="s">
        <v>90</v>
      </c>
      <c r="AV1205" s="14" t="s">
        <v>86</v>
      </c>
      <c r="AW1205" s="14" t="s">
        <v>38</v>
      </c>
      <c r="AX1205" s="14" t="s">
        <v>82</v>
      </c>
      <c r="AY1205" s="167" t="s">
        <v>310</v>
      </c>
    </row>
    <row r="1206" spans="2:65" s="15" customFormat="1" ht="11.25">
      <c r="B1206" s="192"/>
      <c r="D1206" s="152" t="s">
        <v>318</v>
      </c>
      <c r="E1206" s="193" t="s">
        <v>1</v>
      </c>
      <c r="F1206" s="194" t="s">
        <v>664</v>
      </c>
      <c r="H1206" s="195">
        <v>639.88099999999997</v>
      </c>
      <c r="I1206" s="196"/>
      <c r="L1206" s="192"/>
      <c r="M1206" s="197"/>
      <c r="T1206" s="198"/>
      <c r="AT1206" s="193" t="s">
        <v>318</v>
      </c>
      <c r="AU1206" s="193" t="s">
        <v>90</v>
      </c>
      <c r="AV1206" s="15" t="s">
        <v>98</v>
      </c>
      <c r="AW1206" s="15" t="s">
        <v>38</v>
      </c>
      <c r="AX1206" s="15" t="s">
        <v>82</v>
      </c>
      <c r="AY1206" s="193" t="s">
        <v>310</v>
      </c>
    </row>
    <row r="1207" spans="2:65" s="12" customFormat="1" ht="11.25">
      <c r="B1207" s="151"/>
      <c r="D1207" s="152" t="s">
        <v>318</v>
      </c>
      <c r="E1207" s="153" t="s">
        <v>1</v>
      </c>
      <c r="F1207" s="154" t="s">
        <v>1897</v>
      </c>
      <c r="H1207" s="155">
        <v>-627.66099999999994</v>
      </c>
      <c r="I1207" s="156"/>
      <c r="L1207" s="151"/>
      <c r="M1207" s="157"/>
      <c r="T1207" s="158"/>
      <c r="AT1207" s="153" t="s">
        <v>318</v>
      </c>
      <c r="AU1207" s="153" t="s">
        <v>90</v>
      </c>
      <c r="AV1207" s="12" t="s">
        <v>90</v>
      </c>
      <c r="AW1207" s="12" t="s">
        <v>38</v>
      </c>
      <c r="AX1207" s="12" t="s">
        <v>82</v>
      </c>
      <c r="AY1207" s="153" t="s">
        <v>310</v>
      </c>
    </row>
    <row r="1208" spans="2:65" s="13" customFormat="1" ht="11.25">
      <c r="B1208" s="159"/>
      <c r="D1208" s="152" t="s">
        <v>318</v>
      </c>
      <c r="E1208" s="160" t="s">
        <v>1</v>
      </c>
      <c r="F1208" s="161" t="s">
        <v>320</v>
      </c>
      <c r="H1208" s="162">
        <v>12.2200000000001</v>
      </c>
      <c r="I1208" s="163"/>
      <c r="L1208" s="159"/>
      <c r="M1208" s="164"/>
      <c r="T1208" s="165"/>
      <c r="AT1208" s="160" t="s">
        <v>318</v>
      </c>
      <c r="AU1208" s="160" t="s">
        <v>90</v>
      </c>
      <c r="AV1208" s="13" t="s">
        <v>108</v>
      </c>
      <c r="AW1208" s="13" t="s">
        <v>38</v>
      </c>
      <c r="AX1208" s="13" t="s">
        <v>86</v>
      </c>
      <c r="AY1208" s="160" t="s">
        <v>310</v>
      </c>
    </row>
    <row r="1209" spans="2:65" s="1" customFormat="1" ht="24.2" customHeight="1">
      <c r="B1209" s="33"/>
      <c r="C1209" s="138" t="s">
        <v>1898</v>
      </c>
      <c r="D1209" s="138" t="s">
        <v>312</v>
      </c>
      <c r="E1209" s="139" t="s">
        <v>1899</v>
      </c>
      <c r="F1209" s="140" t="s">
        <v>1900</v>
      </c>
      <c r="G1209" s="141" t="s">
        <v>315</v>
      </c>
      <c r="H1209" s="142">
        <v>2.38</v>
      </c>
      <c r="I1209" s="143"/>
      <c r="J1209" s="144">
        <f>ROUND(I1209*H1209,2)</f>
        <v>0</v>
      </c>
      <c r="K1209" s="140" t="s">
        <v>430</v>
      </c>
      <c r="L1209" s="33"/>
      <c r="M1209" s="145" t="s">
        <v>1</v>
      </c>
      <c r="N1209" s="146" t="s">
        <v>47</v>
      </c>
      <c r="P1209" s="147">
        <f>O1209*H1209</f>
        <v>0</v>
      </c>
      <c r="Q1209" s="147">
        <v>1.25E-3</v>
      </c>
      <c r="R1209" s="147">
        <f>Q1209*H1209</f>
        <v>2.9749999999999998E-3</v>
      </c>
      <c r="S1209" s="147">
        <v>0</v>
      </c>
      <c r="T1209" s="148">
        <f>S1209*H1209</f>
        <v>0</v>
      </c>
      <c r="AR1209" s="149" t="s">
        <v>404</v>
      </c>
      <c r="AT1209" s="149" t="s">
        <v>312</v>
      </c>
      <c r="AU1209" s="149" t="s">
        <v>90</v>
      </c>
      <c r="AY1209" s="17" t="s">
        <v>310</v>
      </c>
      <c r="BE1209" s="150">
        <f>IF(N1209="základní",J1209,0)</f>
        <v>0</v>
      </c>
      <c r="BF1209" s="150">
        <f>IF(N1209="snížená",J1209,0)</f>
        <v>0</v>
      </c>
      <c r="BG1209" s="150">
        <f>IF(N1209="zákl. přenesená",J1209,0)</f>
        <v>0</v>
      </c>
      <c r="BH1209" s="150">
        <f>IF(N1209="sníž. přenesená",J1209,0)</f>
        <v>0</v>
      </c>
      <c r="BI1209" s="150">
        <f>IF(N1209="nulová",J1209,0)</f>
        <v>0</v>
      </c>
      <c r="BJ1209" s="17" t="s">
        <v>86</v>
      </c>
      <c r="BK1209" s="150">
        <f>ROUND(I1209*H1209,2)</f>
        <v>0</v>
      </c>
      <c r="BL1209" s="17" t="s">
        <v>404</v>
      </c>
      <c r="BM1209" s="149" t="s">
        <v>1901</v>
      </c>
    </row>
    <row r="1210" spans="2:65" s="1" customFormat="1" ht="117">
      <c r="B1210" s="33"/>
      <c r="D1210" s="152" t="s">
        <v>375</v>
      </c>
      <c r="F1210" s="172" t="s">
        <v>1880</v>
      </c>
      <c r="I1210" s="173"/>
      <c r="L1210" s="33"/>
      <c r="M1210" s="174"/>
      <c r="T1210" s="57"/>
      <c r="AT1210" s="17" t="s">
        <v>375</v>
      </c>
      <c r="AU1210" s="17" t="s">
        <v>90</v>
      </c>
    </row>
    <row r="1211" spans="2:65" s="14" customFormat="1" ht="11.25">
      <c r="B1211" s="166"/>
      <c r="D1211" s="152" t="s">
        <v>318</v>
      </c>
      <c r="E1211" s="167" t="s">
        <v>1</v>
      </c>
      <c r="F1211" s="168" t="s">
        <v>843</v>
      </c>
      <c r="H1211" s="167" t="s">
        <v>1</v>
      </c>
      <c r="I1211" s="169"/>
      <c r="L1211" s="166"/>
      <c r="M1211" s="170"/>
      <c r="T1211" s="171"/>
      <c r="AT1211" s="167" t="s">
        <v>318</v>
      </c>
      <c r="AU1211" s="167" t="s">
        <v>90</v>
      </c>
      <c r="AV1211" s="14" t="s">
        <v>86</v>
      </c>
      <c r="AW1211" s="14" t="s">
        <v>38</v>
      </c>
      <c r="AX1211" s="14" t="s">
        <v>82</v>
      </c>
      <c r="AY1211" s="167" t="s">
        <v>310</v>
      </c>
    </row>
    <row r="1212" spans="2:65" s="12" customFormat="1" ht="11.25">
      <c r="B1212" s="151"/>
      <c r="D1212" s="152" t="s">
        <v>318</v>
      </c>
      <c r="E1212" s="153" t="s">
        <v>1</v>
      </c>
      <c r="F1212" s="154" t="s">
        <v>1902</v>
      </c>
      <c r="H1212" s="155">
        <v>148.32</v>
      </c>
      <c r="I1212" s="156"/>
      <c r="L1212" s="151"/>
      <c r="M1212" s="157"/>
      <c r="T1212" s="158"/>
      <c r="AT1212" s="153" t="s">
        <v>318</v>
      </c>
      <c r="AU1212" s="153" t="s">
        <v>90</v>
      </c>
      <c r="AV1212" s="12" t="s">
        <v>90</v>
      </c>
      <c r="AW1212" s="12" t="s">
        <v>38</v>
      </c>
      <c r="AX1212" s="12" t="s">
        <v>82</v>
      </c>
      <c r="AY1212" s="153" t="s">
        <v>310</v>
      </c>
    </row>
    <row r="1213" spans="2:65" s="12" customFormat="1" ht="11.25">
      <c r="B1213" s="151"/>
      <c r="D1213" s="152" t="s">
        <v>318</v>
      </c>
      <c r="E1213" s="153" t="s">
        <v>1</v>
      </c>
      <c r="F1213" s="154" t="s">
        <v>1903</v>
      </c>
      <c r="H1213" s="155">
        <v>14.832000000000001</v>
      </c>
      <c r="I1213" s="156"/>
      <c r="L1213" s="151"/>
      <c r="M1213" s="157"/>
      <c r="T1213" s="158"/>
      <c r="AT1213" s="153" t="s">
        <v>318</v>
      </c>
      <c r="AU1213" s="153" t="s">
        <v>90</v>
      </c>
      <c r="AV1213" s="12" t="s">
        <v>90</v>
      </c>
      <c r="AW1213" s="12" t="s">
        <v>38</v>
      </c>
      <c r="AX1213" s="12" t="s">
        <v>82</v>
      </c>
      <c r="AY1213" s="153" t="s">
        <v>310</v>
      </c>
    </row>
    <row r="1214" spans="2:65" s="14" customFormat="1" ht="11.25">
      <c r="B1214" s="166"/>
      <c r="D1214" s="152" t="s">
        <v>318</v>
      </c>
      <c r="E1214" s="167" t="s">
        <v>1</v>
      </c>
      <c r="F1214" s="168" t="s">
        <v>1883</v>
      </c>
      <c r="H1214" s="167" t="s">
        <v>1</v>
      </c>
      <c r="I1214" s="169"/>
      <c r="L1214" s="166"/>
      <c r="M1214" s="170"/>
      <c r="T1214" s="171"/>
      <c r="AT1214" s="167" t="s">
        <v>318</v>
      </c>
      <c r="AU1214" s="167" t="s">
        <v>90</v>
      </c>
      <c r="AV1214" s="14" t="s">
        <v>86</v>
      </c>
      <c r="AW1214" s="14" t="s">
        <v>38</v>
      </c>
      <c r="AX1214" s="14" t="s">
        <v>82</v>
      </c>
      <c r="AY1214" s="167" t="s">
        <v>310</v>
      </c>
    </row>
    <row r="1215" spans="2:65" s="15" customFormat="1" ht="11.25">
      <c r="B1215" s="192"/>
      <c r="D1215" s="152" t="s">
        <v>318</v>
      </c>
      <c r="E1215" s="193" t="s">
        <v>1</v>
      </c>
      <c r="F1215" s="194" t="s">
        <v>664</v>
      </c>
      <c r="H1215" s="195">
        <v>163.15199999999999</v>
      </c>
      <c r="I1215" s="196"/>
      <c r="L1215" s="192"/>
      <c r="M1215" s="197"/>
      <c r="T1215" s="198"/>
      <c r="AT1215" s="193" t="s">
        <v>318</v>
      </c>
      <c r="AU1215" s="193" t="s">
        <v>90</v>
      </c>
      <c r="AV1215" s="15" t="s">
        <v>98</v>
      </c>
      <c r="AW1215" s="15" t="s">
        <v>38</v>
      </c>
      <c r="AX1215" s="15" t="s">
        <v>82</v>
      </c>
      <c r="AY1215" s="193" t="s">
        <v>310</v>
      </c>
    </row>
    <row r="1216" spans="2:65" s="12" customFormat="1" ht="11.25">
      <c r="B1216" s="151"/>
      <c r="D1216" s="152" t="s">
        <v>318</v>
      </c>
      <c r="E1216" s="153" t="s">
        <v>1</v>
      </c>
      <c r="F1216" s="154" t="s">
        <v>1904</v>
      </c>
      <c r="H1216" s="155">
        <v>-160.77199999999999</v>
      </c>
      <c r="I1216" s="156"/>
      <c r="L1216" s="151"/>
      <c r="M1216" s="157"/>
      <c r="T1216" s="158"/>
      <c r="AT1216" s="153" t="s">
        <v>318</v>
      </c>
      <c r="AU1216" s="153" t="s">
        <v>90</v>
      </c>
      <c r="AV1216" s="12" t="s">
        <v>90</v>
      </c>
      <c r="AW1216" s="12" t="s">
        <v>38</v>
      </c>
      <c r="AX1216" s="12" t="s">
        <v>82</v>
      </c>
      <c r="AY1216" s="153" t="s">
        <v>310</v>
      </c>
    </row>
    <row r="1217" spans="2:65" s="13" customFormat="1" ht="11.25">
      <c r="B1217" s="159"/>
      <c r="D1217" s="152" t="s">
        <v>318</v>
      </c>
      <c r="E1217" s="160" t="s">
        <v>1</v>
      </c>
      <c r="F1217" s="161" t="s">
        <v>320</v>
      </c>
      <c r="H1217" s="162">
        <v>2.38</v>
      </c>
      <c r="I1217" s="163"/>
      <c r="L1217" s="159"/>
      <c r="M1217" s="164"/>
      <c r="T1217" s="165"/>
      <c r="AT1217" s="160" t="s">
        <v>318</v>
      </c>
      <c r="AU1217" s="160" t="s">
        <v>90</v>
      </c>
      <c r="AV1217" s="13" t="s">
        <v>108</v>
      </c>
      <c r="AW1217" s="13" t="s">
        <v>38</v>
      </c>
      <c r="AX1217" s="13" t="s">
        <v>86</v>
      </c>
      <c r="AY1217" s="160" t="s">
        <v>310</v>
      </c>
    </row>
    <row r="1218" spans="2:65" s="1" customFormat="1" ht="21.75" customHeight="1">
      <c r="B1218" s="33"/>
      <c r="C1218" s="138" t="s">
        <v>1905</v>
      </c>
      <c r="D1218" s="138" t="s">
        <v>312</v>
      </c>
      <c r="E1218" s="139" t="s">
        <v>1906</v>
      </c>
      <c r="F1218" s="140" t="s">
        <v>1907</v>
      </c>
      <c r="G1218" s="141" t="s">
        <v>315</v>
      </c>
      <c r="H1218" s="142">
        <v>72.864000000000004</v>
      </c>
      <c r="I1218" s="143"/>
      <c r="J1218" s="144">
        <f>ROUND(I1218*H1218,2)</f>
        <v>0</v>
      </c>
      <c r="K1218" s="140" t="s">
        <v>430</v>
      </c>
      <c r="L1218" s="33"/>
      <c r="M1218" s="145" t="s">
        <v>1</v>
      </c>
      <c r="N1218" s="146" t="s">
        <v>47</v>
      </c>
      <c r="P1218" s="147">
        <f>O1218*H1218</f>
        <v>0</v>
      </c>
      <c r="Q1218" s="147">
        <v>1.25E-3</v>
      </c>
      <c r="R1218" s="147">
        <f>Q1218*H1218</f>
        <v>9.1080000000000008E-2</v>
      </c>
      <c r="S1218" s="147">
        <v>0</v>
      </c>
      <c r="T1218" s="148">
        <f>S1218*H1218</f>
        <v>0</v>
      </c>
      <c r="AR1218" s="149" t="s">
        <v>404</v>
      </c>
      <c r="AT1218" s="149" t="s">
        <v>312</v>
      </c>
      <c r="AU1218" s="149" t="s">
        <v>90</v>
      </c>
      <c r="AY1218" s="17" t="s">
        <v>310</v>
      </c>
      <c r="BE1218" s="150">
        <f>IF(N1218="základní",J1218,0)</f>
        <v>0</v>
      </c>
      <c r="BF1218" s="150">
        <f>IF(N1218="snížená",J1218,0)</f>
        <v>0</v>
      </c>
      <c r="BG1218" s="150">
        <f>IF(N1218="zákl. přenesená",J1218,0)</f>
        <v>0</v>
      </c>
      <c r="BH1218" s="150">
        <f>IF(N1218="sníž. přenesená",J1218,0)</f>
        <v>0</v>
      </c>
      <c r="BI1218" s="150">
        <f>IF(N1218="nulová",J1218,0)</f>
        <v>0</v>
      </c>
      <c r="BJ1218" s="17" t="s">
        <v>86</v>
      </c>
      <c r="BK1218" s="150">
        <f>ROUND(I1218*H1218,2)</f>
        <v>0</v>
      </c>
      <c r="BL1218" s="17" t="s">
        <v>404</v>
      </c>
      <c r="BM1218" s="149" t="s">
        <v>1908</v>
      </c>
    </row>
    <row r="1219" spans="2:65" s="1" customFormat="1" ht="117">
      <c r="B1219" s="33"/>
      <c r="D1219" s="152" t="s">
        <v>375</v>
      </c>
      <c r="F1219" s="172" t="s">
        <v>1880</v>
      </c>
      <c r="I1219" s="173"/>
      <c r="L1219" s="33"/>
      <c r="M1219" s="174"/>
      <c r="T1219" s="57"/>
      <c r="AT1219" s="17" t="s">
        <v>375</v>
      </c>
      <c r="AU1219" s="17" t="s">
        <v>90</v>
      </c>
    </row>
    <row r="1220" spans="2:65" s="14" customFormat="1" ht="11.25">
      <c r="B1220" s="166"/>
      <c r="D1220" s="152" t="s">
        <v>318</v>
      </c>
      <c r="E1220" s="167" t="s">
        <v>1</v>
      </c>
      <c r="F1220" s="168" t="s">
        <v>843</v>
      </c>
      <c r="H1220" s="167" t="s">
        <v>1</v>
      </c>
      <c r="I1220" s="169"/>
      <c r="L1220" s="166"/>
      <c r="M1220" s="170"/>
      <c r="T1220" s="171"/>
      <c r="AT1220" s="167" t="s">
        <v>318</v>
      </c>
      <c r="AU1220" s="167" t="s">
        <v>90</v>
      </c>
      <c r="AV1220" s="14" t="s">
        <v>86</v>
      </c>
      <c r="AW1220" s="14" t="s">
        <v>38</v>
      </c>
      <c r="AX1220" s="14" t="s">
        <v>82</v>
      </c>
      <c r="AY1220" s="167" t="s">
        <v>310</v>
      </c>
    </row>
    <row r="1221" spans="2:65" s="12" customFormat="1" ht="11.25">
      <c r="B1221" s="151"/>
      <c r="D1221" s="152" t="s">
        <v>318</v>
      </c>
      <c r="E1221" s="153" t="s">
        <v>1</v>
      </c>
      <c r="F1221" s="154" t="s">
        <v>1909</v>
      </c>
      <c r="H1221" s="155">
        <v>66.239999999999995</v>
      </c>
      <c r="I1221" s="156"/>
      <c r="L1221" s="151"/>
      <c r="M1221" s="157"/>
      <c r="T1221" s="158"/>
      <c r="AT1221" s="153" t="s">
        <v>318</v>
      </c>
      <c r="AU1221" s="153" t="s">
        <v>90</v>
      </c>
      <c r="AV1221" s="12" t="s">
        <v>90</v>
      </c>
      <c r="AW1221" s="12" t="s">
        <v>38</v>
      </c>
      <c r="AX1221" s="12" t="s">
        <v>82</v>
      </c>
      <c r="AY1221" s="153" t="s">
        <v>310</v>
      </c>
    </row>
    <row r="1222" spans="2:65" s="12" customFormat="1" ht="11.25">
      <c r="B1222" s="151"/>
      <c r="D1222" s="152" t="s">
        <v>318</v>
      </c>
      <c r="E1222" s="153" t="s">
        <v>1</v>
      </c>
      <c r="F1222" s="154" t="s">
        <v>1910</v>
      </c>
      <c r="H1222" s="155">
        <v>6.6239999999999997</v>
      </c>
      <c r="I1222" s="156"/>
      <c r="L1222" s="151"/>
      <c r="M1222" s="157"/>
      <c r="T1222" s="158"/>
      <c r="AT1222" s="153" t="s">
        <v>318</v>
      </c>
      <c r="AU1222" s="153" t="s">
        <v>90</v>
      </c>
      <c r="AV1222" s="12" t="s">
        <v>90</v>
      </c>
      <c r="AW1222" s="12" t="s">
        <v>38</v>
      </c>
      <c r="AX1222" s="12" t="s">
        <v>82</v>
      </c>
      <c r="AY1222" s="153" t="s">
        <v>310</v>
      </c>
    </row>
    <row r="1223" spans="2:65" s="14" customFormat="1" ht="11.25">
      <c r="B1223" s="166"/>
      <c r="D1223" s="152" t="s">
        <v>318</v>
      </c>
      <c r="E1223" s="167" t="s">
        <v>1</v>
      </c>
      <c r="F1223" s="168" t="s">
        <v>1883</v>
      </c>
      <c r="H1223" s="167" t="s">
        <v>1</v>
      </c>
      <c r="I1223" s="169"/>
      <c r="L1223" s="166"/>
      <c r="M1223" s="170"/>
      <c r="T1223" s="171"/>
      <c r="AT1223" s="167" t="s">
        <v>318</v>
      </c>
      <c r="AU1223" s="167" t="s">
        <v>90</v>
      </c>
      <c r="AV1223" s="14" t="s">
        <v>86</v>
      </c>
      <c r="AW1223" s="14" t="s">
        <v>38</v>
      </c>
      <c r="AX1223" s="14" t="s">
        <v>82</v>
      </c>
      <c r="AY1223" s="167" t="s">
        <v>310</v>
      </c>
    </row>
    <row r="1224" spans="2:65" s="13" customFormat="1" ht="11.25">
      <c r="B1224" s="159"/>
      <c r="D1224" s="152" t="s">
        <v>318</v>
      </c>
      <c r="E1224" s="160" t="s">
        <v>1</v>
      </c>
      <c r="F1224" s="161" t="s">
        <v>320</v>
      </c>
      <c r="H1224" s="162">
        <v>72.864000000000004</v>
      </c>
      <c r="I1224" s="163"/>
      <c r="L1224" s="159"/>
      <c r="M1224" s="164"/>
      <c r="T1224" s="165"/>
      <c r="AT1224" s="160" t="s">
        <v>318</v>
      </c>
      <c r="AU1224" s="160" t="s">
        <v>90</v>
      </c>
      <c r="AV1224" s="13" t="s">
        <v>108</v>
      </c>
      <c r="AW1224" s="13" t="s">
        <v>38</v>
      </c>
      <c r="AX1224" s="13" t="s">
        <v>86</v>
      </c>
      <c r="AY1224" s="160" t="s">
        <v>310</v>
      </c>
    </row>
    <row r="1225" spans="2:65" s="1" customFormat="1" ht="24.2" customHeight="1">
      <c r="B1225" s="33"/>
      <c r="C1225" s="138" t="s">
        <v>1911</v>
      </c>
      <c r="D1225" s="138" t="s">
        <v>312</v>
      </c>
      <c r="E1225" s="139" t="s">
        <v>1912</v>
      </c>
      <c r="F1225" s="140" t="s">
        <v>1913</v>
      </c>
      <c r="G1225" s="141" t="s">
        <v>315</v>
      </c>
      <c r="H1225" s="142">
        <v>0.93500000000000005</v>
      </c>
      <c r="I1225" s="143"/>
      <c r="J1225" s="144">
        <f>ROUND(I1225*H1225,2)</f>
        <v>0</v>
      </c>
      <c r="K1225" s="140" t="s">
        <v>430</v>
      </c>
      <c r="L1225" s="33"/>
      <c r="M1225" s="145" t="s">
        <v>1</v>
      </c>
      <c r="N1225" s="146" t="s">
        <v>47</v>
      </c>
      <c r="P1225" s="147">
        <f>O1225*H1225</f>
        <v>0</v>
      </c>
      <c r="Q1225" s="147">
        <v>1.25E-3</v>
      </c>
      <c r="R1225" s="147">
        <f>Q1225*H1225</f>
        <v>1.1687500000000001E-3</v>
      </c>
      <c r="S1225" s="147">
        <v>0</v>
      </c>
      <c r="T1225" s="148">
        <f>S1225*H1225</f>
        <v>0</v>
      </c>
      <c r="AR1225" s="149" t="s">
        <v>404</v>
      </c>
      <c r="AT1225" s="149" t="s">
        <v>312</v>
      </c>
      <c r="AU1225" s="149" t="s">
        <v>90</v>
      </c>
      <c r="AY1225" s="17" t="s">
        <v>310</v>
      </c>
      <c r="BE1225" s="150">
        <f>IF(N1225="základní",J1225,0)</f>
        <v>0</v>
      </c>
      <c r="BF1225" s="150">
        <f>IF(N1225="snížená",J1225,0)</f>
        <v>0</v>
      </c>
      <c r="BG1225" s="150">
        <f>IF(N1225="zákl. přenesená",J1225,0)</f>
        <v>0</v>
      </c>
      <c r="BH1225" s="150">
        <f>IF(N1225="sníž. přenesená",J1225,0)</f>
        <v>0</v>
      </c>
      <c r="BI1225" s="150">
        <f>IF(N1225="nulová",J1225,0)</f>
        <v>0</v>
      </c>
      <c r="BJ1225" s="17" t="s">
        <v>86</v>
      </c>
      <c r="BK1225" s="150">
        <f>ROUND(I1225*H1225,2)</f>
        <v>0</v>
      </c>
      <c r="BL1225" s="17" t="s">
        <v>404</v>
      </c>
      <c r="BM1225" s="149" t="s">
        <v>1914</v>
      </c>
    </row>
    <row r="1226" spans="2:65" s="1" customFormat="1" ht="117">
      <c r="B1226" s="33"/>
      <c r="D1226" s="152" t="s">
        <v>375</v>
      </c>
      <c r="F1226" s="172" t="s">
        <v>1880</v>
      </c>
      <c r="I1226" s="173"/>
      <c r="L1226" s="33"/>
      <c r="M1226" s="174"/>
      <c r="T1226" s="57"/>
      <c r="AT1226" s="17" t="s">
        <v>375</v>
      </c>
      <c r="AU1226" s="17" t="s">
        <v>90</v>
      </c>
    </row>
    <row r="1227" spans="2:65" s="14" customFormat="1" ht="11.25">
      <c r="B1227" s="166"/>
      <c r="D1227" s="152" t="s">
        <v>318</v>
      </c>
      <c r="E1227" s="167" t="s">
        <v>1</v>
      </c>
      <c r="F1227" s="168" t="s">
        <v>843</v>
      </c>
      <c r="H1227" s="167" t="s">
        <v>1</v>
      </c>
      <c r="I1227" s="169"/>
      <c r="L1227" s="166"/>
      <c r="M1227" s="170"/>
      <c r="T1227" s="171"/>
      <c r="AT1227" s="167" t="s">
        <v>318</v>
      </c>
      <c r="AU1227" s="167" t="s">
        <v>90</v>
      </c>
      <c r="AV1227" s="14" t="s">
        <v>86</v>
      </c>
      <c r="AW1227" s="14" t="s">
        <v>38</v>
      </c>
      <c r="AX1227" s="14" t="s">
        <v>82</v>
      </c>
      <c r="AY1227" s="167" t="s">
        <v>310</v>
      </c>
    </row>
    <row r="1228" spans="2:65" s="12" customFormat="1" ht="11.25">
      <c r="B1228" s="151"/>
      <c r="D1228" s="152" t="s">
        <v>318</v>
      </c>
      <c r="E1228" s="153" t="s">
        <v>1</v>
      </c>
      <c r="F1228" s="154" t="s">
        <v>1915</v>
      </c>
      <c r="H1228" s="155">
        <v>0.85</v>
      </c>
      <c r="I1228" s="156"/>
      <c r="L1228" s="151"/>
      <c r="M1228" s="157"/>
      <c r="T1228" s="158"/>
      <c r="AT1228" s="153" t="s">
        <v>318</v>
      </c>
      <c r="AU1228" s="153" t="s">
        <v>90</v>
      </c>
      <c r="AV1228" s="12" t="s">
        <v>90</v>
      </c>
      <c r="AW1228" s="12" t="s">
        <v>38</v>
      </c>
      <c r="AX1228" s="12" t="s">
        <v>82</v>
      </c>
      <c r="AY1228" s="153" t="s">
        <v>310</v>
      </c>
    </row>
    <row r="1229" spans="2:65" s="12" customFormat="1" ht="11.25">
      <c r="B1229" s="151"/>
      <c r="D1229" s="152" t="s">
        <v>318</v>
      </c>
      <c r="E1229" s="153" t="s">
        <v>1</v>
      </c>
      <c r="F1229" s="154" t="s">
        <v>1916</v>
      </c>
      <c r="H1229" s="155">
        <v>8.5000000000000006E-2</v>
      </c>
      <c r="I1229" s="156"/>
      <c r="L1229" s="151"/>
      <c r="M1229" s="157"/>
      <c r="T1229" s="158"/>
      <c r="AT1229" s="153" t="s">
        <v>318</v>
      </c>
      <c r="AU1229" s="153" t="s">
        <v>90</v>
      </c>
      <c r="AV1229" s="12" t="s">
        <v>90</v>
      </c>
      <c r="AW1229" s="12" t="s">
        <v>38</v>
      </c>
      <c r="AX1229" s="12" t="s">
        <v>82</v>
      </c>
      <c r="AY1229" s="153" t="s">
        <v>310</v>
      </c>
    </row>
    <row r="1230" spans="2:65" s="14" customFormat="1" ht="11.25">
      <c r="B1230" s="166"/>
      <c r="D1230" s="152" t="s">
        <v>318</v>
      </c>
      <c r="E1230" s="167" t="s">
        <v>1</v>
      </c>
      <c r="F1230" s="168" t="s">
        <v>1883</v>
      </c>
      <c r="H1230" s="167" t="s">
        <v>1</v>
      </c>
      <c r="I1230" s="169"/>
      <c r="L1230" s="166"/>
      <c r="M1230" s="170"/>
      <c r="T1230" s="171"/>
      <c r="AT1230" s="167" t="s">
        <v>318</v>
      </c>
      <c r="AU1230" s="167" t="s">
        <v>90</v>
      </c>
      <c r="AV1230" s="14" t="s">
        <v>86</v>
      </c>
      <c r="AW1230" s="14" t="s">
        <v>38</v>
      </c>
      <c r="AX1230" s="14" t="s">
        <v>82</v>
      </c>
      <c r="AY1230" s="167" t="s">
        <v>310</v>
      </c>
    </row>
    <row r="1231" spans="2:65" s="13" customFormat="1" ht="11.25">
      <c r="B1231" s="159"/>
      <c r="D1231" s="152" t="s">
        <v>318</v>
      </c>
      <c r="E1231" s="160" t="s">
        <v>1</v>
      </c>
      <c r="F1231" s="161" t="s">
        <v>320</v>
      </c>
      <c r="H1231" s="162">
        <v>0.93500000000000005</v>
      </c>
      <c r="I1231" s="163"/>
      <c r="L1231" s="159"/>
      <c r="M1231" s="164"/>
      <c r="T1231" s="165"/>
      <c r="AT1231" s="160" t="s">
        <v>318</v>
      </c>
      <c r="AU1231" s="160" t="s">
        <v>90</v>
      </c>
      <c r="AV1231" s="13" t="s">
        <v>108</v>
      </c>
      <c r="AW1231" s="13" t="s">
        <v>38</v>
      </c>
      <c r="AX1231" s="13" t="s">
        <v>86</v>
      </c>
      <c r="AY1231" s="160" t="s">
        <v>310</v>
      </c>
    </row>
    <row r="1232" spans="2:65" s="1" customFormat="1" ht="24.2" customHeight="1">
      <c r="B1232" s="33"/>
      <c r="C1232" s="138" t="s">
        <v>1917</v>
      </c>
      <c r="D1232" s="138" t="s">
        <v>312</v>
      </c>
      <c r="E1232" s="139" t="s">
        <v>1918</v>
      </c>
      <c r="F1232" s="140" t="s">
        <v>1919</v>
      </c>
      <c r="G1232" s="141" t="s">
        <v>315</v>
      </c>
      <c r="H1232" s="142">
        <v>28.716000000000001</v>
      </c>
      <c r="I1232" s="143"/>
      <c r="J1232" s="144">
        <f>ROUND(I1232*H1232,2)</f>
        <v>0</v>
      </c>
      <c r="K1232" s="140" t="s">
        <v>430</v>
      </c>
      <c r="L1232" s="33"/>
      <c r="M1232" s="145" t="s">
        <v>1</v>
      </c>
      <c r="N1232" s="146" t="s">
        <v>47</v>
      </c>
      <c r="P1232" s="147">
        <f>O1232*H1232</f>
        <v>0</v>
      </c>
      <c r="Q1232" s="147">
        <v>1.25E-3</v>
      </c>
      <c r="R1232" s="147">
        <f>Q1232*H1232</f>
        <v>3.5895000000000003E-2</v>
      </c>
      <c r="S1232" s="147">
        <v>0</v>
      </c>
      <c r="T1232" s="148">
        <f>S1232*H1232</f>
        <v>0</v>
      </c>
      <c r="AR1232" s="149" t="s">
        <v>404</v>
      </c>
      <c r="AT1232" s="149" t="s">
        <v>312</v>
      </c>
      <c r="AU1232" s="149" t="s">
        <v>90</v>
      </c>
      <c r="AY1232" s="17" t="s">
        <v>310</v>
      </c>
      <c r="BE1232" s="150">
        <f>IF(N1232="základní",J1232,0)</f>
        <v>0</v>
      </c>
      <c r="BF1232" s="150">
        <f>IF(N1232="snížená",J1232,0)</f>
        <v>0</v>
      </c>
      <c r="BG1232" s="150">
        <f>IF(N1232="zákl. přenesená",J1232,0)</f>
        <v>0</v>
      </c>
      <c r="BH1232" s="150">
        <f>IF(N1232="sníž. přenesená",J1232,0)</f>
        <v>0</v>
      </c>
      <c r="BI1232" s="150">
        <f>IF(N1232="nulová",J1232,0)</f>
        <v>0</v>
      </c>
      <c r="BJ1232" s="17" t="s">
        <v>86</v>
      </c>
      <c r="BK1232" s="150">
        <f>ROUND(I1232*H1232,2)</f>
        <v>0</v>
      </c>
      <c r="BL1232" s="17" t="s">
        <v>404</v>
      </c>
      <c r="BM1232" s="149" t="s">
        <v>1920</v>
      </c>
    </row>
    <row r="1233" spans="2:65" s="1" customFormat="1" ht="117">
      <c r="B1233" s="33"/>
      <c r="D1233" s="152" t="s">
        <v>375</v>
      </c>
      <c r="F1233" s="172" t="s">
        <v>1880</v>
      </c>
      <c r="I1233" s="173"/>
      <c r="L1233" s="33"/>
      <c r="M1233" s="174"/>
      <c r="T1233" s="57"/>
      <c r="AT1233" s="17" t="s">
        <v>375</v>
      </c>
      <c r="AU1233" s="17" t="s">
        <v>90</v>
      </c>
    </row>
    <row r="1234" spans="2:65" s="14" customFormat="1" ht="11.25">
      <c r="B1234" s="166"/>
      <c r="D1234" s="152" t="s">
        <v>318</v>
      </c>
      <c r="E1234" s="167" t="s">
        <v>1</v>
      </c>
      <c r="F1234" s="168" t="s">
        <v>843</v>
      </c>
      <c r="H1234" s="167" t="s">
        <v>1</v>
      </c>
      <c r="I1234" s="169"/>
      <c r="L1234" s="166"/>
      <c r="M1234" s="170"/>
      <c r="T1234" s="171"/>
      <c r="AT1234" s="167" t="s">
        <v>318</v>
      </c>
      <c r="AU1234" s="167" t="s">
        <v>90</v>
      </c>
      <c r="AV1234" s="14" t="s">
        <v>86</v>
      </c>
      <c r="AW1234" s="14" t="s">
        <v>38</v>
      </c>
      <c r="AX1234" s="14" t="s">
        <v>82</v>
      </c>
      <c r="AY1234" s="167" t="s">
        <v>310</v>
      </c>
    </row>
    <row r="1235" spans="2:65" s="14" customFormat="1" ht="11.25">
      <c r="B1235" s="166"/>
      <c r="D1235" s="152" t="s">
        <v>318</v>
      </c>
      <c r="E1235" s="167" t="s">
        <v>1</v>
      </c>
      <c r="F1235" s="168" t="s">
        <v>1921</v>
      </c>
      <c r="H1235" s="167" t="s">
        <v>1</v>
      </c>
      <c r="I1235" s="169"/>
      <c r="L1235" s="166"/>
      <c r="M1235" s="170"/>
      <c r="T1235" s="171"/>
      <c r="AT1235" s="167" t="s">
        <v>318</v>
      </c>
      <c r="AU1235" s="167" t="s">
        <v>90</v>
      </c>
      <c r="AV1235" s="14" t="s">
        <v>86</v>
      </c>
      <c r="AW1235" s="14" t="s">
        <v>38</v>
      </c>
      <c r="AX1235" s="14" t="s">
        <v>82</v>
      </c>
      <c r="AY1235" s="167" t="s">
        <v>310</v>
      </c>
    </row>
    <row r="1236" spans="2:65" s="12" customFormat="1" ht="22.5">
      <c r="B1236" s="151"/>
      <c r="D1236" s="152" t="s">
        <v>318</v>
      </c>
      <c r="E1236" s="153" t="s">
        <v>1</v>
      </c>
      <c r="F1236" s="154" t="s">
        <v>1922</v>
      </c>
      <c r="H1236" s="155">
        <v>24.97</v>
      </c>
      <c r="I1236" s="156"/>
      <c r="L1236" s="151"/>
      <c r="M1236" s="157"/>
      <c r="T1236" s="158"/>
      <c r="AT1236" s="153" t="s">
        <v>318</v>
      </c>
      <c r="AU1236" s="153" t="s">
        <v>90</v>
      </c>
      <c r="AV1236" s="12" t="s">
        <v>90</v>
      </c>
      <c r="AW1236" s="12" t="s">
        <v>38</v>
      </c>
      <c r="AX1236" s="12" t="s">
        <v>82</v>
      </c>
      <c r="AY1236" s="153" t="s">
        <v>310</v>
      </c>
    </row>
    <row r="1237" spans="2:65" s="12" customFormat="1" ht="11.25">
      <c r="B1237" s="151"/>
      <c r="D1237" s="152" t="s">
        <v>318</v>
      </c>
      <c r="E1237" s="153" t="s">
        <v>1</v>
      </c>
      <c r="F1237" s="154" t="s">
        <v>1923</v>
      </c>
      <c r="H1237" s="155">
        <v>3.746</v>
      </c>
      <c r="I1237" s="156"/>
      <c r="L1237" s="151"/>
      <c r="M1237" s="157"/>
      <c r="T1237" s="158"/>
      <c r="AT1237" s="153" t="s">
        <v>318</v>
      </c>
      <c r="AU1237" s="153" t="s">
        <v>90</v>
      </c>
      <c r="AV1237" s="12" t="s">
        <v>90</v>
      </c>
      <c r="AW1237" s="12" t="s">
        <v>38</v>
      </c>
      <c r="AX1237" s="12" t="s">
        <v>82</v>
      </c>
      <c r="AY1237" s="153" t="s">
        <v>310</v>
      </c>
    </row>
    <row r="1238" spans="2:65" s="14" customFormat="1" ht="11.25">
      <c r="B1238" s="166"/>
      <c r="D1238" s="152" t="s">
        <v>318</v>
      </c>
      <c r="E1238" s="167" t="s">
        <v>1</v>
      </c>
      <c r="F1238" s="168" t="s">
        <v>1883</v>
      </c>
      <c r="H1238" s="167" t="s">
        <v>1</v>
      </c>
      <c r="I1238" s="169"/>
      <c r="L1238" s="166"/>
      <c r="M1238" s="170"/>
      <c r="T1238" s="171"/>
      <c r="AT1238" s="167" t="s">
        <v>318</v>
      </c>
      <c r="AU1238" s="167" t="s">
        <v>90</v>
      </c>
      <c r="AV1238" s="14" t="s">
        <v>86</v>
      </c>
      <c r="AW1238" s="14" t="s">
        <v>38</v>
      </c>
      <c r="AX1238" s="14" t="s">
        <v>82</v>
      </c>
      <c r="AY1238" s="167" t="s">
        <v>310</v>
      </c>
    </row>
    <row r="1239" spans="2:65" s="13" customFormat="1" ht="11.25">
      <c r="B1239" s="159"/>
      <c r="D1239" s="152" t="s">
        <v>318</v>
      </c>
      <c r="E1239" s="160" t="s">
        <v>1</v>
      </c>
      <c r="F1239" s="161" t="s">
        <v>320</v>
      </c>
      <c r="H1239" s="162">
        <v>28.716000000000001</v>
      </c>
      <c r="I1239" s="163"/>
      <c r="L1239" s="159"/>
      <c r="M1239" s="164"/>
      <c r="T1239" s="165"/>
      <c r="AT1239" s="160" t="s">
        <v>318</v>
      </c>
      <c r="AU1239" s="160" t="s">
        <v>90</v>
      </c>
      <c r="AV1239" s="13" t="s">
        <v>108</v>
      </c>
      <c r="AW1239" s="13" t="s">
        <v>38</v>
      </c>
      <c r="AX1239" s="13" t="s">
        <v>86</v>
      </c>
      <c r="AY1239" s="160" t="s">
        <v>310</v>
      </c>
    </row>
    <row r="1240" spans="2:65" s="1" customFormat="1" ht="37.9" customHeight="1">
      <c r="B1240" s="33"/>
      <c r="C1240" s="138" t="s">
        <v>1924</v>
      </c>
      <c r="D1240" s="138" t="s">
        <v>312</v>
      </c>
      <c r="E1240" s="139" t="s">
        <v>1925</v>
      </c>
      <c r="F1240" s="140" t="s">
        <v>1926</v>
      </c>
      <c r="G1240" s="141" t="s">
        <v>315</v>
      </c>
      <c r="H1240" s="142">
        <v>1757.9259999999999</v>
      </c>
      <c r="I1240" s="143"/>
      <c r="J1240" s="144">
        <f>ROUND(I1240*H1240,2)</f>
        <v>0</v>
      </c>
      <c r="K1240" s="140" t="s">
        <v>430</v>
      </c>
      <c r="L1240" s="33"/>
      <c r="M1240" s="145" t="s">
        <v>1</v>
      </c>
      <c r="N1240" s="146" t="s">
        <v>47</v>
      </c>
      <c r="P1240" s="147">
        <f>O1240*H1240</f>
        <v>0</v>
      </c>
      <c r="Q1240" s="147">
        <v>0</v>
      </c>
      <c r="R1240" s="147">
        <f>Q1240*H1240</f>
        <v>0</v>
      </c>
      <c r="S1240" s="147">
        <v>0</v>
      </c>
      <c r="T1240" s="148">
        <f>S1240*H1240</f>
        <v>0</v>
      </c>
      <c r="AR1240" s="149" t="s">
        <v>404</v>
      </c>
      <c r="AT1240" s="149" t="s">
        <v>312</v>
      </c>
      <c r="AU1240" s="149" t="s">
        <v>90</v>
      </c>
      <c r="AY1240" s="17" t="s">
        <v>310</v>
      </c>
      <c r="BE1240" s="150">
        <f>IF(N1240="základní",J1240,0)</f>
        <v>0</v>
      </c>
      <c r="BF1240" s="150">
        <f>IF(N1240="snížená",J1240,0)</f>
        <v>0</v>
      </c>
      <c r="BG1240" s="150">
        <f>IF(N1240="zákl. přenesená",J1240,0)</f>
        <v>0</v>
      </c>
      <c r="BH1240" s="150">
        <f>IF(N1240="sníž. přenesená",J1240,0)</f>
        <v>0</v>
      </c>
      <c r="BI1240" s="150">
        <f>IF(N1240="nulová",J1240,0)</f>
        <v>0</v>
      </c>
      <c r="BJ1240" s="17" t="s">
        <v>86</v>
      </c>
      <c r="BK1240" s="150">
        <f>ROUND(I1240*H1240,2)</f>
        <v>0</v>
      </c>
      <c r="BL1240" s="17" t="s">
        <v>404</v>
      </c>
      <c r="BM1240" s="149" t="s">
        <v>1927</v>
      </c>
    </row>
    <row r="1241" spans="2:65" s="1" customFormat="1" ht="29.25">
      <c r="B1241" s="33"/>
      <c r="D1241" s="152" t="s">
        <v>375</v>
      </c>
      <c r="F1241" s="172" t="s">
        <v>1928</v>
      </c>
      <c r="I1241" s="173"/>
      <c r="L1241" s="33"/>
      <c r="M1241" s="174"/>
      <c r="T1241" s="57"/>
      <c r="AT1241" s="17" t="s">
        <v>375</v>
      </c>
      <c r="AU1241" s="17" t="s">
        <v>90</v>
      </c>
    </row>
    <row r="1242" spans="2:65" s="14" customFormat="1" ht="11.25">
      <c r="B1242" s="166"/>
      <c r="D1242" s="152" t="s">
        <v>318</v>
      </c>
      <c r="E1242" s="167" t="s">
        <v>1</v>
      </c>
      <c r="F1242" s="168" t="s">
        <v>1929</v>
      </c>
      <c r="H1242" s="167" t="s">
        <v>1</v>
      </c>
      <c r="I1242" s="169"/>
      <c r="L1242" s="166"/>
      <c r="M1242" s="170"/>
      <c r="T1242" s="171"/>
      <c r="AT1242" s="167" t="s">
        <v>318</v>
      </c>
      <c r="AU1242" s="167" t="s">
        <v>90</v>
      </c>
      <c r="AV1242" s="14" t="s">
        <v>86</v>
      </c>
      <c r="AW1242" s="14" t="s">
        <v>38</v>
      </c>
      <c r="AX1242" s="14" t="s">
        <v>82</v>
      </c>
      <c r="AY1242" s="167" t="s">
        <v>310</v>
      </c>
    </row>
    <row r="1243" spans="2:65" s="12" customFormat="1" ht="11.25">
      <c r="B1243" s="151"/>
      <c r="D1243" s="152" t="s">
        <v>318</v>
      </c>
      <c r="E1243" s="153" t="s">
        <v>1</v>
      </c>
      <c r="F1243" s="154" t="s">
        <v>1930</v>
      </c>
      <c r="H1243" s="155">
        <v>2361.1579999999999</v>
      </c>
      <c r="I1243" s="156"/>
      <c r="L1243" s="151"/>
      <c r="M1243" s="157"/>
      <c r="T1243" s="158"/>
      <c r="AT1243" s="153" t="s">
        <v>318</v>
      </c>
      <c r="AU1243" s="153" t="s">
        <v>90</v>
      </c>
      <c r="AV1243" s="12" t="s">
        <v>90</v>
      </c>
      <c r="AW1243" s="12" t="s">
        <v>38</v>
      </c>
      <c r="AX1243" s="12" t="s">
        <v>82</v>
      </c>
      <c r="AY1243" s="153" t="s">
        <v>310</v>
      </c>
    </row>
    <row r="1244" spans="2:65" s="15" customFormat="1" ht="11.25">
      <c r="B1244" s="192"/>
      <c r="D1244" s="152" t="s">
        <v>318</v>
      </c>
      <c r="E1244" s="193" t="s">
        <v>1</v>
      </c>
      <c r="F1244" s="194" t="s">
        <v>664</v>
      </c>
      <c r="H1244" s="195">
        <v>2361.1579999999999</v>
      </c>
      <c r="I1244" s="196"/>
      <c r="L1244" s="192"/>
      <c r="M1244" s="197"/>
      <c r="T1244" s="198"/>
      <c r="AT1244" s="193" t="s">
        <v>318</v>
      </c>
      <c r="AU1244" s="193" t="s">
        <v>90</v>
      </c>
      <c r="AV1244" s="15" t="s">
        <v>98</v>
      </c>
      <c r="AW1244" s="15" t="s">
        <v>38</v>
      </c>
      <c r="AX1244" s="15" t="s">
        <v>82</v>
      </c>
      <c r="AY1244" s="193" t="s">
        <v>310</v>
      </c>
    </row>
    <row r="1245" spans="2:65" s="12" customFormat="1" ht="11.25">
      <c r="B1245" s="151"/>
      <c r="D1245" s="152" t="s">
        <v>318</v>
      </c>
      <c r="E1245" s="153" t="s">
        <v>1</v>
      </c>
      <c r="F1245" s="154" t="s">
        <v>1815</v>
      </c>
      <c r="H1245" s="155">
        <v>-603.23199999999997</v>
      </c>
      <c r="I1245" s="156"/>
      <c r="L1245" s="151"/>
      <c r="M1245" s="157"/>
      <c r="T1245" s="158"/>
      <c r="AT1245" s="153" t="s">
        <v>318</v>
      </c>
      <c r="AU1245" s="153" t="s">
        <v>90</v>
      </c>
      <c r="AV1245" s="12" t="s">
        <v>90</v>
      </c>
      <c r="AW1245" s="12" t="s">
        <v>38</v>
      </c>
      <c r="AX1245" s="12" t="s">
        <v>82</v>
      </c>
      <c r="AY1245" s="153" t="s">
        <v>310</v>
      </c>
    </row>
    <row r="1246" spans="2:65" s="13" customFormat="1" ht="11.25">
      <c r="B1246" s="159"/>
      <c r="D1246" s="152" t="s">
        <v>318</v>
      </c>
      <c r="E1246" s="160" t="s">
        <v>1</v>
      </c>
      <c r="F1246" s="161" t="s">
        <v>320</v>
      </c>
      <c r="H1246" s="162">
        <v>1757.9259999999999</v>
      </c>
      <c r="I1246" s="163"/>
      <c r="L1246" s="159"/>
      <c r="M1246" s="164"/>
      <c r="T1246" s="165"/>
      <c r="AT1246" s="160" t="s">
        <v>318</v>
      </c>
      <c r="AU1246" s="160" t="s">
        <v>90</v>
      </c>
      <c r="AV1246" s="13" t="s">
        <v>108</v>
      </c>
      <c r="AW1246" s="13" t="s">
        <v>38</v>
      </c>
      <c r="AX1246" s="13" t="s">
        <v>86</v>
      </c>
      <c r="AY1246" s="160" t="s">
        <v>310</v>
      </c>
    </row>
    <row r="1247" spans="2:65" s="1" customFormat="1" ht="16.5" customHeight="1">
      <c r="B1247" s="33"/>
      <c r="C1247" s="138" t="s">
        <v>1931</v>
      </c>
      <c r="D1247" s="138" t="s">
        <v>312</v>
      </c>
      <c r="E1247" s="139" t="s">
        <v>1932</v>
      </c>
      <c r="F1247" s="140" t="s">
        <v>1933</v>
      </c>
      <c r="G1247" s="141" t="s">
        <v>1474</v>
      </c>
      <c r="H1247" s="199"/>
      <c r="I1247" s="143"/>
      <c r="J1247" s="144">
        <f>ROUND(I1247*H1247,2)</f>
        <v>0</v>
      </c>
      <c r="K1247" s="140" t="s">
        <v>316</v>
      </c>
      <c r="L1247" s="33"/>
      <c r="M1247" s="145" t="s">
        <v>1</v>
      </c>
      <c r="N1247" s="146" t="s">
        <v>47</v>
      </c>
      <c r="P1247" s="147">
        <f>O1247*H1247</f>
        <v>0</v>
      </c>
      <c r="Q1247" s="147">
        <v>0</v>
      </c>
      <c r="R1247" s="147">
        <f>Q1247*H1247</f>
        <v>0</v>
      </c>
      <c r="S1247" s="147">
        <v>0</v>
      </c>
      <c r="T1247" s="148">
        <f>S1247*H1247</f>
        <v>0</v>
      </c>
      <c r="AR1247" s="149" t="s">
        <v>404</v>
      </c>
      <c r="AT1247" s="149" t="s">
        <v>312</v>
      </c>
      <c r="AU1247" s="149" t="s">
        <v>90</v>
      </c>
      <c r="AY1247" s="17" t="s">
        <v>310</v>
      </c>
      <c r="BE1247" s="150">
        <f>IF(N1247="základní",J1247,0)</f>
        <v>0</v>
      </c>
      <c r="BF1247" s="150">
        <f>IF(N1247="snížená",J1247,0)</f>
        <v>0</v>
      </c>
      <c r="BG1247" s="150">
        <f>IF(N1247="zákl. přenesená",J1247,0)</f>
        <v>0</v>
      </c>
      <c r="BH1247" s="150">
        <f>IF(N1247="sníž. přenesená",J1247,0)</f>
        <v>0</v>
      </c>
      <c r="BI1247" s="150">
        <f>IF(N1247="nulová",J1247,0)</f>
        <v>0</v>
      </c>
      <c r="BJ1247" s="17" t="s">
        <v>86</v>
      </c>
      <c r="BK1247" s="150">
        <f>ROUND(I1247*H1247,2)</f>
        <v>0</v>
      </c>
      <c r="BL1247" s="17" t="s">
        <v>404</v>
      </c>
      <c r="BM1247" s="149" t="s">
        <v>1934</v>
      </c>
    </row>
    <row r="1248" spans="2:65" s="11" customFormat="1" ht="22.9" customHeight="1">
      <c r="B1248" s="126"/>
      <c r="D1248" s="127" t="s">
        <v>81</v>
      </c>
      <c r="E1248" s="136" t="s">
        <v>1935</v>
      </c>
      <c r="F1248" s="136" t="s">
        <v>1936</v>
      </c>
      <c r="I1248" s="129"/>
      <c r="J1248" s="137">
        <f>BK1248</f>
        <v>0</v>
      </c>
      <c r="L1248" s="126"/>
      <c r="M1248" s="131"/>
      <c r="P1248" s="132">
        <f>SUM(P1249:P1261)</f>
        <v>0</v>
      </c>
      <c r="R1248" s="132">
        <f>SUM(R1249:R1261)</f>
        <v>0</v>
      </c>
      <c r="T1248" s="133">
        <f>SUM(T1249:T1261)</f>
        <v>0</v>
      </c>
      <c r="AR1248" s="127" t="s">
        <v>90</v>
      </c>
      <c r="AT1248" s="134" t="s">
        <v>81</v>
      </c>
      <c r="AU1248" s="134" t="s">
        <v>86</v>
      </c>
      <c r="AY1248" s="127" t="s">
        <v>310</v>
      </c>
      <c r="BK1248" s="135">
        <f>SUM(BK1249:BK1261)</f>
        <v>0</v>
      </c>
    </row>
    <row r="1249" spans="2:65" s="1" customFormat="1" ht="16.5" customHeight="1">
      <c r="B1249" s="33"/>
      <c r="C1249" s="138" t="s">
        <v>1937</v>
      </c>
      <c r="D1249" s="138" t="s">
        <v>312</v>
      </c>
      <c r="E1249" s="139" t="s">
        <v>1938</v>
      </c>
      <c r="F1249" s="140" t="s">
        <v>1939</v>
      </c>
      <c r="G1249" s="141" t="s">
        <v>1940</v>
      </c>
      <c r="H1249" s="142">
        <v>6</v>
      </c>
      <c r="I1249" s="143"/>
      <c r="J1249" s="144">
        <f>ROUND(I1249*H1249,2)</f>
        <v>0</v>
      </c>
      <c r="K1249" s="140" t="s">
        <v>430</v>
      </c>
      <c r="L1249" s="33"/>
      <c r="M1249" s="145" t="s">
        <v>1</v>
      </c>
      <c r="N1249" s="146" t="s">
        <v>47</v>
      </c>
      <c r="P1249" s="147">
        <f>O1249*H1249</f>
        <v>0</v>
      </c>
      <c r="Q1249" s="147">
        <v>0</v>
      </c>
      <c r="R1249" s="147">
        <f>Q1249*H1249</f>
        <v>0</v>
      </c>
      <c r="S1249" s="147">
        <v>0</v>
      </c>
      <c r="T1249" s="148">
        <f>S1249*H1249</f>
        <v>0</v>
      </c>
      <c r="AR1249" s="149" t="s">
        <v>404</v>
      </c>
      <c r="AT1249" s="149" t="s">
        <v>312</v>
      </c>
      <c r="AU1249" s="149" t="s">
        <v>90</v>
      </c>
      <c r="AY1249" s="17" t="s">
        <v>310</v>
      </c>
      <c r="BE1249" s="150">
        <f>IF(N1249="základní",J1249,0)</f>
        <v>0</v>
      </c>
      <c r="BF1249" s="150">
        <f>IF(N1249="snížená",J1249,0)</f>
        <v>0</v>
      </c>
      <c r="BG1249" s="150">
        <f>IF(N1249="zákl. přenesená",J1249,0)</f>
        <v>0</v>
      </c>
      <c r="BH1249" s="150">
        <f>IF(N1249="sníž. přenesená",J1249,0)</f>
        <v>0</v>
      </c>
      <c r="BI1249" s="150">
        <f>IF(N1249="nulová",J1249,0)</f>
        <v>0</v>
      </c>
      <c r="BJ1249" s="17" t="s">
        <v>86</v>
      </c>
      <c r="BK1249" s="150">
        <f>ROUND(I1249*H1249,2)</f>
        <v>0</v>
      </c>
      <c r="BL1249" s="17" t="s">
        <v>404</v>
      </c>
      <c r="BM1249" s="149" t="s">
        <v>1941</v>
      </c>
    </row>
    <row r="1250" spans="2:65" s="1" customFormat="1" ht="39">
      <c r="B1250" s="33"/>
      <c r="D1250" s="152" t="s">
        <v>375</v>
      </c>
      <c r="F1250" s="172" t="s">
        <v>1942</v>
      </c>
      <c r="I1250" s="173"/>
      <c r="L1250" s="33"/>
      <c r="M1250" s="174"/>
      <c r="T1250" s="57"/>
      <c r="AT1250" s="17" t="s">
        <v>375</v>
      </c>
      <c r="AU1250" s="17" t="s">
        <v>90</v>
      </c>
    </row>
    <row r="1251" spans="2:65" s="1" customFormat="1" ht="16.5" customHeight="1">
      <c r="B1251" s="33"/>
      <c r="C1251" s="138" t="s">
        <v>1943</v>
      </c>
      <c r="D1251" s="138" t="s">
        <v>312</v>
      </c>
      <c r="E1251" s="139" t="s">
        <v>1944</v>
      </c>
      <c r="F1251" s="140" t="s">
        <v>1945</v>
      </c>
      <c r="G1251" s="141" t="s">
        <v>1940</v>
      </c>
      <c r="H1251" s="142">
        <v>40.5</v>
      </c>
      <c r="I1251" s="143"/>
      <c r="J1251" s="144">
        <f>ROUND(I1251*H1251,2)</f>
        <v>0</v>
      </c>
      <c r="K1251" s="140" t="s">
        <v>430</v>
      </c>
      <c r="L1251" s="33"/>
      <c r="M1251" s="145" t="s">
        <v>1</v>
      </c>
      <c r="N1251" s="146" t="s">
        <v>47</v>
      </c>
      <c r="P1251" s="147">
        <f>O1251*H1251</f>
        <v>0</v>
      </c>
      <c r="Q1251" s="147">
        <v>0</v>
      </c>
      <c r="R1251" s="147">
        <f>Q1251*H1251</f>
        <v>0</v>
      </c>
      <c r="S1251" s="147">
        <v>0</v>
      </c>
      <c r="T1251" s="148">
        <f>S1251*H1251</f>
        <v>0</v>
      </c>
      <c r="AR1251" s="149" t="s">
        <v>404</v>
      </c>
      <c r="AT1251" s="149" t="s">
        <v>312</v>
      </c>
      <c r="AU1251" s="149" t="s">
        <v>90</v>
      </c>
      <c r="AY1251" s="17" t="s">
        <v>310</v>
      </c>
      <c r="BE1251" s="150">
        <f>IF(N1251="základní",J1251,0)</f>
        <v>0</v>
      </c>
      <c r="BF1251" s="150">
        <f>IF(N1251="snížená",J1251,0)</f>
        <v>0</v>
      </c>
      <c r="BG1251" s="150">
        <f>IF(N1251="zákl. přenesená",J1251,0)</f>
        <v>0</v>
      </c>
      <c r="BH1251" s="150">
        <f>IF(N1251="sníž. přenesená",J1251,0)</f>
        <v>0</v>
      </c>
      <c r="BI1251" s="150">
        <f>IF(N1251="nulová",J1251,0)</f>
        <v>0</v>
      </c>
      <c r="BJ1251" s="17" t="s">
        <v>86</v>
      </c>
      <c r="BK1251" s="150">
        <f>ROUND(I1251*H1251,2)</f>
        <v>0</v>
      </c>
      <c r="BL1251" s="17" t="s">
        <v>404</v>
      </c>
      <c r="BM1251" s="149" t="s">
        <v>1946</v>
      </c>
    </row>
    <row r="1252" spans="2:65" s="1" customFormat="1" ht="39">
      <c r="B1252" s="33"/>
      <c r="D1252" s="152" t="s">
        <v>375</v>
      </c>
      <c r="F1252" s="172" t="s">
        <v>1942</v>
      </c>
      <c r="I1252" s="173"/>
      <c r="L1252" s="33"/>
      <c r="M1252" s="174"/>
      <c r="T1252" s="57"/>
      <c r="AT1252" s="17" t="s">
        <v>375</v>
      </c>
      <c r="AU1252" s="17" t="s">
        <v>90</v>
      </c>
    </row>
    <row r="1253" spans="2:65" s="1" customFormat="1" ht="16.5" customHeight="1">
      <c r="B1253" s="33"/>
      <c r="C1253" s="138" t="s">
        <v>1947</v>
      </c>
      <c r="D1253" s="138" t="s">
        <v>312</v>
      </c>
      <c r="E1253" s="139" t="s">
        <v>1948</v>
      </c>
      <c r="F1253" s="140" t="s">
        <v>1949</v>
      </c>
      <c r="G1253" s="141" t="s">
        <v>1940</v>
      </c>
      <c r="H1253" s="142">
        <v>2</v>
      </c>
      <c r="I1253" s="143"/>
      <c r="J1253" s="144">
        <f>ROUND(I1253*H1253,2)</f>
        <v>0</v>
      </c>
      <c r="K1253" s="140" t="s">
        <v>430</v>
      </c>
      <c r="L1253" s="33"/>
      <c r="M1253" s="145" t="s">
        <v>1</v>
      </c>
      <c r="N1253" s="146" t="s">
        <v>47</v>
      </c>
      <c r="P1253" s="147">
        <f>O1253*H1253</f>
        <v>0</v>
      </c>
      <c r="Q1253" s="147">
        <v>0</v>
      </c>
      <c r="R1253" s="147">
        <f>Q1253*H1253</f>
        <v>0</v>
      </c>
      <c r="S1253" s="147">
        <v>0</v>
      </c>
      <c r="T1253" s="148">
        <f>S1253*H1253</f>
        <v>0</v>
      </c>
      <c r="AR1253" s="149" t="s">
        <v>404</v>
      </c>
      <c r="AT1253" s="149" t="s">
        <v>312</v>
      </c>
      <c r="AU1253" s="149" t="s">
        <v>90</v>
      </c>
      <c r="AY1253" s="17" t="s">
        <v>310</v>
      </c>
      <c r="BE1253" s="150">
        <f>IF(N1253="základní",J1253,0)</f>
        <v>0</v>
      </c>
      <c r="BF1253" s="150">
        <f>IF(N1253="snížená",J1253,0)</f>
        <v>0</v>
      </c>
      <c r="BG1253" s="150">
        <f>IF(N1253="zákl. přenesená",J1253,0)</f>
        <v>0</v>
      </c>
      <c r="BH1253" s="150">
        <f>IF(N1253="sníž. přenesená",J1253,0)</f>
        <v>0</v>
      </c>
      <c r="BI1253" s="150">
        <f>IF(N1253="nulová",J1253,0)</f>
        <v>0</v>
      </c>
      <c r="BJ1253" s="17" t="s">
        <v>86</v>
      </c>
      <c r="BK1253" s="150">
        <f>ROUND(I1253*H1253,2)</f>
        <v>0</v>
      </c>
      <c r="BL1253" s="17" t="s">
        <v>404</v>
      </c>
      <c r="BM1253" s="149" t="s">
        <v>1950</v>
      </c>
    </row>
    <row r="1254" spans="2:65" s="1" customFormat="1" ht="39">
      <c r="B1254" s="33"/>
      <c r="D1254" s="152" t="s">
        <v>375</v>
      </c>
      <c r="F1254" s="172" t="s">
        <v>1942</v>
      </c>
      <c r="I1254" s="173"/>
      <c r="L1254" s="33"/>
      <c r="M1254" s="174"/>
      <c r="T1254" s="57"/>
      <c r="AT1254" s="17" t="s">
        <v>375</v>
      </c>
      <c r="AU1254" s="17" t="s">
        <v>90</v>
      </c>
    </row>
    <row r="1255" spans="2:65" s="1" customFormat="1" ht="21.75" customHeight="1">
      <c r="B1255" s="33"/>
      <c r="C1255" s="138" t="s">
        <v>1951</v>
      </c>
      <c r="D1255" s="138" t="s">
        <v>312</v>
      </c>
      <c r="E1255" s="139" t="s">
        <v>1952</v>
      </c>
      <c r="F1255" s="140" t="s">
        <v>1953</v>
      </c>
      <c r="G1255" s="141" t="s">
        <v>1940</v>
      </c>
      <c r="H1255" s="142">
        <v>160</v>
      </c>
      <c r="I1255" s="143"/>
      <c r="J1255" s="144">
        <f>ROUND(I1255*H1255,2)</f>
        <v>0</v>
      </c>
      <c r="K1255" s="140" t="s">
        <v>430</v>
      </c>
      <c r="L1255" s="33"/>
      <c r="M1255" s="145" t="s">
        <v>1</v>
      </c>
      <c r="N1255" s="146" t="s">
        <v>47</v>
      </c>
      <c r="P1255" s="147">
        <f>O1255*H1255</f>
        <v>0</v>
      </c>
      <c r="Q1255" s="147">
        <v>0</v>
      </c>
      <c r="R1255" s="147">
        <f>Q1255*H1255</f>
        <v>0</v>
      </c>
      <c r="S1255" s="147">
        <v>0</v>
      </c>
      <c r="T1255" s="148">
        <f>S1255*H1255</f>
        <v>0</v>
      </c>
      <c r="AR1255" s="149" t="s">
        <v>404</v>
      </c>
      <c r="AT1255" s="149" t="s">
        <v>312</v>
      </c>
      <c r="AU1255" s="149" t="s">
        <v>90</v>
      </c>
      <c r="AY1255" s="17" t="s">
        <v>310</v>
      </c>
      <c r="BE1255" s="150">
        <f>IF(N1255="základní",J1255,0)</f>
        <v>0</v>
      </c>
      <c r="BF1255" s="150">
        <f>IF(N1255="snížená",J1255,0)</f>
        <v>0</v>
      </c>
      <c r="BG1255" s="150">
        <f>IF(N1255="zákl. přenesená",J1255,0)</f>
        <v>0</v>
      </c>
      <c r="BH1255" s="150">
        <f>IF(N1255="sníž. přenesená",J1255,0)</f>
        <v>0</v>
      </c>
      <c r="BI1255" s="150">
        <f>IF(N1255="nulová",J1255,0)</f>
        <v>0</v>
      </c>
      <c r="BJ1255" s="17" t="s">
        <v>86</v>
      </c>
      <c r="BK1255" s="150">
        <f>ROUND(I1255*H1255,2)</f>
        <v>0</v>
      </c>
      <c r="BL1255" s="17" t="s">
        <v>404</v>
      </c>
      <c r="BM1255" s="149" t="s">
        <v>1954</v>
      </c>
    </row>
    <row r="1256" spans="2:65" s="1" customFormat="1" ht="39">
      <c r="B1256" s="33"/>
      <c r="D1256" s="152" t="s">
        <v>375</v>
      </c>
      <c r="F1256" s="172" t="s">
        <v>1942</v>
      </c>
      <c r="I1256" s="173"/>
      <c r="L1256" s="33"/>
      <c r="M1256" s="174"/>
      <c r="T1256" s="57"/>
      <c r="AT1256" s="17" t="s">
        <v>375</v>
      </c>
      <c r="AU1256" s="17" t="s">
        <v>90</v>
      </c>
    </row>
    <row r="1257" spans="2:65" s="1" customFormat="1" ht="24.2" customHeight="1">
      <c r="B1257" s="33"/>
      <c r="C1257" s="138" t="s">
        <v>1955</v>
      </c>
      <c r="D1257" s="138" t="s">
        <v>312</v>
      </c>
      <c r="E1257" s="139" t="s">
        <v>1956</v>
      </c>
      <c r="F1257" s="140" t="s">
        <v>1957</v>
      </c>
      <c r="G1257" s="141" t="s">
        <v>1940</v>
      </c>
      <c r="H1257" s="142">
        <v>9.5</v>
      </c>
      <c r="I1257" s="143"/>
      <c r="J1257" s="144">
        <f>ROUND(I1257*H1257,2)</f>
        <v>0</v>
      </c>
      <c r="K1257" s="140" t="s">
        <v>430</v>
      </c>
      <c r="L1257" s="33"/>
      <c r="M1257" s="145" t="s">
        <v>1</v>
      </c>
      <c r="N1257" s="146" t="s">
        <v>47</v>
      </c>
      <c r="P1257" s="147">
        <f>O1257*H1257</f>
        <v>0</v>
      </c>
      <c r="Q1257" s="147">
        <v>0</v>
      </c>
      <c r="R1257" s="147">
        <f>Q1257*H1257</f>
        <v>0</v>
      </c>
      <c r="S1257" s="147">
        <v>0</v>
      </c>
      <c r="T1257" s="148">
        <f>S1257*H1257</f>
        <v>0</v>
      </c>
      <c r="AR1257" s="149" t="s">
        <v>404</v>
      </c>
      <c r="AT1257" s="149" t="s">
        <v>312</v>
      </c>
      <c r="AU1257" s="149" t="s">
        <v>90</v>
      </c>
      <c r="AY1257" s="17" t="s">
        <v>310</v>
      </c>
      <c r="BE1257" s="150">
        <f>IF(N1257="základní",J1257,0)</f>
        <v>0</v>
      </c>
      <c r="BF1257" s="150">
        <f>IF(N1257="snížená",J1257,0)</f>
        <v>0</v>
      </c>
      <c r="BG1257" s="150">
        <f>IF(N1257="zákl. přenesená",J1257,0)</f>
        <v>0</v>
      </c>
      <c r="BH1257" s="150">
        <f>IF(N1257="sníž. přenesená",J1257,0)</f>
        <v>0</v>
      </c>
      <c r="BI1257" s="150">
        <f>IF(N1257="nulová",J1257,0)</f>
        <v>0</v>
      </c>
      <c r="BJ1257" s="17" t="s">
        <v>86</v>
      </c>
      <c r="BK1257" s="150">
        <f>ROUND(I1257*H1257,2)</f>
        <v>0</v>
      </c>
      <c r="BL1257" s="17" t="s">
        <v>404</v>
      </c>
      <c r="BM1257" s="149" t="s">
        <v>1958</v>
      </c>
    </row>
    <row r="1258" spans="2:65" s="1" customFormat="1" ht="39">
      <c r="B1258" s="33"/>
      <c r="D1258" s="152" t="s">
        <v>375</v>
      </c>
      <c r="F1258" s="172" t="s">
        <v>1942</v>
      </c>
      <c r="I1258" s="173"/>
      <c r="L1258" s="33"/>
      <c r="M1258" s="174"/>
      <c r="T1258" s="57"/>
      <c r="AT1258" s="17" t="s">
        <v>375</v>
      </c>
      <c r="AU1258" s="17" t="s">
        <v>90</v>
      </c>
    </row>
    <row r="1259" spans="2:65" s="1" customFormat="1" ht="24.2" customHeight="1">
      <c r="B1259" s="33"/>
      <c r="C1259" s="138" t="s">
        <v>1959</v>
      </c>
      <c r="D1259" s="138" t="s">
        <v>312</v>
      </c>
      <c r="E1259" s="139" t="s">
        <v>1960</v>
      </c>
      <c r="F1259" s="140" t="s">
        <v>1961</v>
      </c>
      <c r="G1259" s="141" t="s">
        <v>1940</v>
      </c>
      <c r="H1259" s="142">
        <v>1</v>
      </c>
      <c r="I1259" s="143"/>
      <c r="J1259" s="144">
        <f>ROUND(I1259*H1259,2)</f>
        <v>0</v>
      </c>
      <c r="K1259" s="140" t="s">
        <v>430</v>
      </c>
      <c r="L1259" s="33"/>
      <c r="M1259" s="145" t="s">
        <v>1</v>
      </c>
      <c r="N1259" s="146" t="s">
        <v>47</v>
      </c>
      <c r="P1259" s="147">
        <f>O1259*H1259</f>
        <v>0</v>
      </c>
      <c r="Q1259" s="147">
        <v>0</v>
      </c>
      <c r="R1259" s="147">
        <f>Q1259*H1259</f>
        <v>0</v>
      </c>
      <c r="S1259" s="147">
        <v>0</v>
      </c>
      <c r="T1259" s="148">
        <f>S1259*H1259</f>
        <v>0</v>
      </c>
      <c r="AR1259" s="149" t="s">
        <v>404</v>
      </c>
      <c r="AT1259" s="149" t="s">
        <v>312</v>
      </c>
      <c r="AU1259" s="149" t="s">
        <v>90</v>
      </c>
      <c r="AY1259" s="17" t="s">
        <v>310</v>
      </c>
      <c r="BE1259" s="150">
        <f>IF(N1259="základní",J1259,0)</f>
        <v>0</v>
      </c>
      <c r="BF1259" s="150">
        <f>IF(N1259="snížená",J1259,0)</f>
        <v>0</v>
      </c>
      <c r="BG1259" s="150">
        <f>IF(N1259="zákl. přenesená",J1259,0)</f>
        <v>0</v>
      </c>
      <c r="BH1259" s="150">
        <f>IF(N1259="sníž. přenesená",J1259,0)</f>
        <v>0</v>
      </c>
      <c r="BI1259" s="150">
        <f>IF(N1259="nulová",J1259,0)</f>
        <v>0</v>
      </c>
      <c r="BJ1259" s="17" t="s">
        <v>86</v>
      </c>
      <c r="BK1259" s="150">
        <f>ROUND(I1259*H1259,2)</f>
        <v>0</v>
      </c>
      <c r="BL1259" s="17" t="s">
        <v>404</v>
      </c>
      <c r="BM1259" s="149" t="s">
        <v>1962</v>
      </c>
    </row>
    <row r="1260" spans="2:65" s="1" customFormat="1" ht="39">
      <c r="B1260" s="33"/>
      <c r="D1260" s="152" t="s">
        <v>375</v>
      </c>
      <c r="F1260" s="172" t="s">
        <v>1942</v>
      </c>
      <c r="I1260" s="173"/>
      <c r="L1260" s="33"/>
      <c r="M1260" s="174"/>
      <c r="T1260" s="57"/>
      <c r="AT1260" s="17" t="s">
        <v>375</v>
      </c>
      <c r="AU1260" s="17" t="s">
        <v>90</v>
      </c>
    </row>
    <row r="1261" spans="2:65" s="1" customFormat="1" ht="16.5" customHeight="1">
      <c r="B1261" s="33"/>
      <c r="C1261" s="138" t="s">
        <v>1963</v>
      </c>
      <c r="D1261" s="138" t="s">
        <v>312</v>
      </c>
      <c r="E1261" s="139" t="s">
        <v>1964</v>
      </c>
      <c r="F1261" s="140" t="s">
        <v>1965</v>
      </c>
      <c r="G1261" s="141" t="s">
        <v>1474</v>
      </c>
      <c r="H1261" s="199"/>
      <c r="I1261" s="143"/>
      <c r="J1261" s="144">
        <f>ROUND(I1261*H1261,2)</f>
        <v>0</v>
      </c>
      <c r="K1261" s="140" t="s">
        <v>316</v>
      </c>
      <c r="L1261" s="33"/>
      <c r="M1261" s="145" t="s">
        <v>1</v>
      </c>
      <c r="N1261" s="146" t="s">
        <v>47</v>
      </c>
      <c r="P1261" s="147">
        <f>O1261*H1261</f>
        <v>0</v>
      </c>
      <c r="Q1261" s="147">
        <v>0</v>
      </c>
      <c r="R1261" s="147">
        <f>Q1261*H1261</f>
        <v>0</v>
      </c>
      <c r="S1261" s="147">
        <v>0</v>
      </c>
      <c r="T1261" s="148">
        <f>S1261*H1261</f>
        <v>0</v>
      </c>
      <c r="AR1261" s="149" t="s">
        <v>404</v>
      </c>
      <c r="AT1261" s="149" t="s">
        <v>312</v>
      </c>
      <c r="AU1261" s="149" t="s">
        <v>90</v>
      </c>
      <c r="AY1261" s="17" t="s">
        <v>310</v>
      </c>
      <c r="BE1261" s="150">
        <f>IF(N1261="základní",J1261,0)</f>
        <v>0</v>
      </c>
      <c r="BF1261" s="150">
        <f>IF(N1261="snížená",J1261,0)</f>
        <v>0</v>
      </c>
      <c r="BG1261" s="150">
        <f>IF(N1261="zákl. přenesená",J1261,0)</f>
        <v>0</v>
      </c>
      <c r="BH1261" s="150">
        <f>IF(N1261="sníž. přenesená",J1261,0)</f>
        <v>0</v>
      </c>
      <c r="BI1261" s="150">
        <f>IF(N1261="nulová",J1261,0)</f>
        <v>0</v>
      </c>
      <c r="BJ1261" s="17" t="s">
        <v>86</v>
      </c>
      <c r="BK1261" s="150">
        <f>ROUND(I1261*H1261,2)</f>
        <v>0</v>
      </c>
      <c r="BL1261" s="17" t="s">
        <v>404</v>
      </c>
      <c r="BM1261" s="149" t="s">
        <v>1966</v>
      </c>
    </row>
    <row r="1262" spans="2:65" s="11" customFormat="1" ht="22.9" customHeight="1">
      <c r="B1262" s="126"/>
      <c r="D1262" s="127" t="s">
        <v>81</v>
      </c>
      <c r="E1262" s="136" t="s">
        <v>1967</v>
      </c>
      <c r="F1262" s="136" t="s">
        <v>1968</v>
      </c>
      <c r="I1262" s="129"/>
      <c r="J1262" s="137">
        <f>BK1262</f>
        <v>0</v>
      </c>
      <c r="L1262" s="126"/>
      <c r="M1262" s="131"/>
      <c r="P1262" s="132">
        <f>SUM(P1263:P1304)</f>
        <v>0</v>
      </c>
      <c r="R1262" s="132">
        <f>SUM(R1263:R1304)</f>
        <v>0.13041839999999999</v>
      </c>
      <c r="T1262" s="133">
        <f>SUM(T1263:T1304)</f>
        <v>0.39300000000000002</v>
      </c>
      <c r="AR1262" s="127" t="s">
        <v>90</v>
      </c>
      <c r="AT1262" s="134" t="s">
        <v>81</v>
      </c>
      <c r="AU1262" s="134" t="s">
        <v>86</v>
      </c>
      <c r="AY1262" s="127" t="s">
        <v>310</v>
      </c>
      <c r="BK1262" s="135">
        <f>SUM(BK1263:BK1304)</f>
        <v>0</v>
      </c>
    </row>
    <row r="1263" spans="2:65" s="1" customFormat="1" ht="16.5" customHeight="1">
      <c r="B1263" s="33"/>
      <c r="C1263" s="138" t="s">
        <v>1969</v>
      </c>
      <c r="D1263" s="138" t="s">
        <v>312</v>
      </c>
      <c r="E1263" s="139" t="s">
        <v>1970</v>
      </c>
      <c r="F1263" s="140" t="s">
        <v>1971</v>
      </c>
      <c r="G1263" s="141" t="s">
        <v>1972</v>
      </c>
      <c r="H1263" s="142">
        <v>2</v>
      </c>
      <c r="I1263" s="143"/>
      <c r="J1263" s="144">
        <f>ROUND(I1263*H1263,2)</f>
        <v>0</v>
      </c>
      <c r="K1263" s="140" t="s">
        <v>430</v>
      </c>
      <c r="L1263" s="33"/>
      <c r="M1263" s="145" t="s">
        <v>1</v>
      </c>
      <c r="N1263" s="146" t="s">
        <v>47</v>
      </c>
      <c r="P1263" s="147">
        <f>O1263*H1263</f>
        <v>0</v>
      </c>
      <c r="Q1263" s="147">
        <v>0</v>
      </c>
      <c r="R1263" s="147">
        <f>Q1263*H1263</f>
        <v>0</v>
      </c>
      <c r="S1263" s="147">
        <v>0</v>
      </c>
      <c r="T1263" s="148">
        <f>S1263*H1263</f>
        <v>0</v>
      </c>
      <c r="AR1263" s="149" t="s">
        <v>404</v>
      </c>
      <c r="AT1263" s="149" t="s">
        <v>312</v>
      </c>
      <c r="AU1263" s="149" t="s">
        <v>90</v>
      </c>
      <c r="AY1263" s="17" t="s">
        <v>310</v>
      </c>
      <c r="BE1263" s="150">
        <f>IF(N1263="základní",J1263,0)</f>
        <v>0</v>
      </c>
      <c r="BF1263" s="150">
        <f>IF(N1263="snížená",J1263,0)</f>
        <v>0</v>
      </c>
      <c r="BG1263" s="150">
        <f>IF(N1263="zákl. přenesená",J1263,0)</f>
        <v>0</v>
      </c>
      <c r="BH1263" s="150">
        <f>IF(N1263="sníž. přenesená",J1263,0)</f>
        <v>0</v>
      </c>
      <c r="BI1263" s="150">
        <f>IF(N1263="nulová",J1263,0)</f>
        <v>0</v>
      </c>
      <c r="BJ1263" s="17" t="s">
        <v>86</v>
      </c>
      <c r="BK1263" s="150">
        <f>ROUND(I1263*H1263,2)</f>
        <v>0</v>
      </c>
      <c r="BL1263" s="17" t="s">
        <v>404</v>
      </c>
      <c r="BM1263" s="149" t="s">
        <v>1973</v>
      </c>
    </row>
    <row r="1264" spans="2:65" s="1" customFormat="1" ht="39">
      <c r="B1264" s="33"/>
      <c r="D1264" s="152" t="s">
        <v>375</v>
      </c>
      <c r="F1264" s="172" t="s">
        <v>1974</v>
      </c>
      <c r="I1264" s="173"/>
      <c r="L1264" s="33"/>
      <c r="M1264" s="174"/>
      <c r="T1264" s="57"/>
      <c r="AT1264" s="17" t="s">
        <v>375</v>
      </c>
      <c r="AU1264" s="17" t="s">
        <v>90</v>
      </c>
    </row>
    <row r="1265" spans="2:65" s="1" customFormat="1" ht="16.5" customHeight="1">
      <c r="B1265" s="33"/>
      <c r="C1265" s="138" t="s">
        <v>1975</v>
      </c>
      <c r="D1265" s="138" t="s">
        <v>312</v>
      </c>
      <c r="E1265" s="139" t="s">
        <v>1976</v>
      </c>
      <c r="F1265" s="140" t="s">
        <v>1977</v>
      </c>
      <c r="G1265" s="141" t="s">
        <v>1972</v>
      </c>
      <c r="H1265" s="142">
        <v>1</v>
      </c>
      <c r="I1265" s="143"/>
      <c r="J1265" s="144">
        <f>ROUND(I1265*H1265,2)</f>
        <v>0</v>
      </c>
      <c r="K1265" s="140" t="s">
        <v>430</v>
      </c>
      <c r="L1265" s="33"/>
      <c r="M1265" s="145" t="s">
        <v>1</v>
      </c>
      <c r="N1265" s="146" t="s">
        <v>47</v>
      </c>
      <c r="P1265" s="147">
        <f>O1265*H1265</f>
        <v>0</v>
      </c>
      <c r="Q1265" s="147">
        <v>0</v>
      </c>
      <c r="R1265" s="147">
        <f>Q1265*H1265</f>
        <v>0</v>
      </c>
      <c r="S1265" s="147">
        <v>0</v>
      </c>
      <c r="T1265" s="148">
        <f>S1265*H1265</f>
        <v>0</v>
      </c>
      <c r="AR1265" s="149" t="s">
        <v>404</v>
      </c>
      <c r="AT1265" s="149" t="s">
        <v>312</v>
      </c>
      <c r="AU1265" s="149" t="s">
        <v>90</v>
      </c>
      <c r="AY1265" s="17" t="s">
        <v>310</v>
      </c>
      <c r="BE1265" s="150">
        <f>IF(N1265="základní",J1265,0)</f>
        <v>0</v>
      </c>
      <c r="BF1265" s="150">
        <f>IF(N1265="snížená",J1265,0)</f>
        <v>0</v>
      </c>
      <c r="BG1265" s="150">
        <f>IF(N1265="zákl. přenesená",J1265,0)</f>
        <v>0</v>
      </c>
      <c r="BH1265" s="150">
        <f>IF(N1265="sníž. přenesená",J1265,0)</f>
        <v>0</v>
      </c>
      <c r="BI1265" s="150">
        <f>IF(N1265="nulová",J1265,0)</f>
        <v>0</v>
      </c>
      <c r="BJ1265" s="17" t="s">
        <v>86</v>
      </c>
      <c r="BK1265" s="150">
        <f>ROUND(I1265*H1265,2)</f>
        <v>0</v>
      </c>
      <c r="BL1265" s="17" t="s">
        <v>404</v>
      </c>
      <c r="BM1265" s="149" t="s">
        <v>1978</v>
      </c>
    </row>
    <row r="1266" spans="2:65" s="1" customFormat="1" ht="39">
      <c r="B1266" s="33"/>
      <c r="D1266" s="152" t="s">
        <v>375</v>
      </c>
      <c r="F1266" s="172" t="s">
        <v>1974</v>
      </c>
      <c r="I1266" s="173"/>
      <c r="L1266" s="33"/>
      <c r="M1266" s="174"/>
      <c r="T1266" s="57"/>
      <c r="AT1266" s="17" t="s">
        <v>375</v>
      </c>
      <c r="AU1266" s="17" t="s">
        <v>90</v>
      </c>
    </row>
    <row r="1267" spans="2:65" s="1" customFormat="1" ht="16.5" customHeight="1">
      <c r="B1267" s="33"/>
      <c r="C1267" s="138" t="s">
        <v>1979</v>
      </c>
      <c r="D1267" s="138" t="s">
        <v>312</v>
      </c>
      <c r="E1267" s="139" t="s">
        <v>1980</v>
      </c>
      <c r="F1267" s="140" t="s">
        <v>1981</v>
      </c>
      <c r="G1267" s="141" t="s">
        <v>1972</v>
      </c>
      <c r="H1267" s="142">
        <v>2</v>
      </c>
      <c r="I1267" s="143"/>
      <c r="J1267" s="144">
        <f>ROUND(I1267*H1267,2)</f>
        <v>0</v>
      </c>
      <c r="K1267" s="140" t="s">
        <v>430</v>
      </c>
      <c r="L1267" s="33"/>
      <c r="M1267" s="145" t="s">
        <v>1</v>
      </c>
      <c r="N1267" s="146" t="s">
        <v>47</v>
      </c>
      <c r="P1267" s="147">
        <f>O1267*H1267</f>
        <v>0</v>
      </c>
      <c r="Q1267" s="147">
        <v>0</v>
      </c>
      <c r="R1267" s="147">
        <f>Q1267*H1267</f>
        <v>0</v>
      </c>
      <c r="S1267" s="147">
        <v>0</v>
      </c>
      <c r="T1267" s="148">
        <f>S1267*H1267</f>
        <v>0</v>
      </c>
      <c r="AR1267" s="149" t="s">
        <v>404</v>
      </c>
      <c r="AT1267" s="149" t="s">
        <v>312</v>
      </c>
      <c r="AU1267" s="149" t="s">
        <v>90</v>
      </c>
      <c r="AY1267" s="17" t="s">
        <v>310</v>
      </c>
      <c r="BE1267" s="150">
        <f>IF(N1267="základní",J1267,0)</f>
        <v>0</v>
      </c>
      <c r="BF1267" s="150">
        <f>IF(N1267="snížená",J1267,0)</f>
        <v>0</v>
      </c>
      <c r="BG1267" s="150">
        <f>IF(N1267="zákl. přenesená",J1267,0)</f>
        <v>0</v>
      </c>
      <c r="BH1267" s="150">
        <f>IF(N1267="sníž. přenesená",J1267,0)</f>
        <v>0</v>
      </c>
      <c r="BI1267" s="150">
        <f>IF(N1267="nulová",J1267,0)</f>
        <v>0</v>
      </c>
      <c r="BJ1267" s="17" t="s">
        <v>86</v>
      </c>
      <c r="BK1267" s="150">
        <f>ROUND(I1267*H1267,2)</f>
        <v>0</v>
      </c>
      <c r="BL1267" s="17" t="s">
        <v>404</v>
      </c>
      <c r="BM1267" s="149" t="s">
        <v>1982</v>
      </c>
    </row>
    <row r="1268" spans="2:65" s="1" customFormat="1" ht="39">
      <c r="B1268" s="33"/>
      <c r="D1268" s="152" t="s">
        <v>375</v>
      </c>
      <c r="F1268" s="172" t="s">
        <v>1974</v>
      </c>
      <c r="I1268" s="173"/>
      <c r="L1268" s="33"/>
      <c r="M1268" s="174"/>
      <c r="T1268" s="57"/>
      <c r="AT1268" s="17" t="s">
        <v>375</v>
      </c>
      <c r="AU1268" s="17" t="s">
        <v>90</v>
      </c>
    </row>
    <row r="1269" spans="2:65" s="1" customFormat="1" ht="16.5" customHeight="1">
      <c r="B1269" s="33"/>
      <c r="C1269" s="138" t="s">
        <v>1983</v>
      </c>
      <c r="D1269" s="138" t="s">
        <v>312</v>
      </c>
      <c r="E1269" s="139" t="s">
        <v>1984</v>
      </c>
      <c r="F1269" s="140" t="s">
        <v>1985</v>
      </c>
      <c r="G1269" s="141" t="s">
        <v>1972</v>
      </c>
      <c r="H1269" s="142">
        <v>2</v>
      </c>
      <c r="I1269" s="143"/>
      <c r="J1269" s="144">
        <f>ROUND(I1269*H1269,2)</f>
        <v>0</v>
      </c>
      <c r="K1269" s="140" t="s">
        <v>430</v>
      </c>
      <c r="L1269" s="33"/>
      <c r="M1269" s="145" t="s">
        <v>1</v>
      </c>
      <c r="N1269" s="146" t="s">
        <v>47</v>
      </c>
      <c r="P1269" s="147">
        <f>O1269*H1269</f>
        <v>0</v>
      </c>
      <c r="Q1269" s="147">
        <v>0</v>
      </c>
      <c r="R1269" s="147">
        <f>Q1269*H1269</f>
        <v>0</v>
      </c>
      <c r="S1269" s="147">
        <v>0</v>
      </c>
      <c r="T1269" s="148">
        <f>S1269*H1269</f>
        <v>0</v>
      </c>
      <c r="AR1269" s="149" t="s">
        <v>404</v>
      </c>
      <c r="AT1269" s="149" t="s">
        <v>312</v>
      </c>
      <c r="AU1269" s="149" t="s">
        <v>90</v>
      </c>
      <c r="AY1269" s="17" t="s">
        <v>310</v>
      </c>
      <c r="BE1269" s="150">
        <f>IF(N1269="základní",J1269,0)</f>
        <v>0</v>
      </c>
      <c r="BF1269" s="150">
        <f>IF(N1269="snížená",J1269,0)</f>
        <v>0</v>
      </c>
      <c r="BG1269" s="150">
        <f>IF(N1269="zákl. přenesená",J1269,0)</f>
        <v>0</v>
      </c>
      <c r="BH1269" s="150">
        <f>IF(N1269="sníž. přenesená",J1269,0)</f>
        <v>0</v>
      </c>
      <c r="BI1269" s="150">
        <f>IF(N1269="nulová",J1269,0)</f>
        <v>0</v>
      </c>
      <c r="BJ1269" s="17" t="s">
        <v>86</v>
      </c>
      <c r="BK1269" s="150">
        <f>ROUND(I1269*H1269,2)</f>
        <v>0</v>
      </c>
      <c r="BL1269" s="17" t="s">
        <v>404</v>
      </c>
      <c r="BM1269" s="149" t="s">
        <v>1986</v>
      </c>
    </row>
    <row r="1270" spans="2:65" s="1" customFormat="1" ht="39">
      <c r="B1270" s="33"/>
      <c r="D1270" s="152" t="s">
        <v>375</v>
      </c>
      <c r="F1270" s="172" t="s">
        <v>1974</v>
      </c>
      <c r="I1270" s="173"/>
      <c r="L1270" s="33"/>
      <c r="M1270" s="174"/>
      <c r="T1270" s="57"/>
      <c r="AT1270" s="17" t="s">
        <v>375</v>
      </c>
      <c r="AU1270" s="17" t="s">
        <v>90</v>
      </c>
    </row>
    <row r="1271" spans="2:65" s="1" customFormat="1" ht="16.5" customHeight="1">
      <c r="B1271" s="33"/>
      <c r="C1271" s="138" t="s">
        <v>1987</v>
      </c>
      <c r="D1271" s="138" t="s">
        <v>312</v>
      </c>
      <c r="E1271" s="139" t="s">
        <v>1988</v>
      </c>
      <c r="F1271" s="140" t="s">
        <v>1989</v>
      </c>
      <c r="G1271" s="141" t="s">
        <v>1972</v>
      </c>
      <c r="H1271" s="142">
        <v>1</v>
      </c>
      <c r="I1271" s="143"/>
      <c r="J1271" s="144">
        <f>ROUND(I1271*H1271,2)</f>
        <v>0</v>
      </c>
      <c r="K1271" s="140" t="s">
        <v>430</v>
      </c>
      <c r="L1271" s="33"/>
      <c r="M1271" s="145" t="s">
        <v>1</v>
      </c>
      <c r="N1271" s="146" t="s">
        <v>47</v>
      </c>
      <c r="P1271" s="147">
        <f>O1271*H1271</f>
        <v>0</v>
      </c>
      <c r="Q1271" s="147">
        <v>0</v>
      </c>
      <c r="R1271" s="147">
        <f>Q1271*H1271</f>
        <v>0</v>
      </c>
      <c r="S1271" s="147">
        <v>0</v>
      </c>
      <c r="T1271" s="148">
        <f>S1271*H1271</f>
        <v>0</v>
      </c>
      <c r="AR1271" s="149" t="s">
        <v>404</v>
      </c>
      <c r="AT1271" s="149" t="s">
        <v>312</v>
      </c>
      <c r="AU1271" s="149" t="s">
        <v>90</v>
      </c>
      <c r="AY1271" s="17" t="s">
        <v>310</v>
      </c>
      <c r="BE1271" s="150">
        <f>IF(N1271="základní",J1271,0)</f>
        <v>0</v>
      </c>
      <c r="BF1271" s="150">
        <f>IF(N1271="snížená",J1271,0)</f>
        <v>0</v>
      </c>
      <c r="BG1271" s="150">
        <f>IF(N1271="zákl. přenesená",J1271,0)</f>
        <v>0</v>
      </c>
      <c r="BH1271" s="150">
        <f>IF(N1271="sníž. přenesená",J1271,0)</f>
        <v>0</v>
      </c>
      <c r="BI1271" s="150">
        <f>IF(N1271="nulová",J1271,0)</f>
        <v>0</v>
      </c>
      <c r="BJ1271" s="17" t="s">
        <v>86</v>
      </c>
      <c r="BK1271" s="150">
        <f>ROUND(I1271*H1271,2)</f>
        <v>0</v>
      </c>
      <c r="BL1271" s="17" t="s">
        <v>404</v>
      </c>
      <c r="BM1271" s="149" t="s">
        <v>1990</v>
      </c>
    </row>
    <row r="1272" spans="2:65" s="1" customFormat="1" ht="39">
      <c r="B1272" s="33"/>
      <c r="D1272" s="152" t="s">
        <v>375</v>
      </c>
      <c r="F1272" s="172" t="s">
        <v>1974</v>
      </c>
      <c r="I1272" s="173"/>
      <c r="L1272" s="33"/>
      <c r="M1272" s="174"/>
      <c r="T1272" s="57"/>
      <c r="AT1272" s="17" t="s">
        <v>375</v>
      </c>
      <c r="AU1272" s="17" t="s">
        <v>90</v>
      </c>
    </row>
    <row r="1273" spans="2:65" s="1" customFormat="1" ht="16.5" customHeight="1">
      <c r="B1273" s="33"/>
      <c r="C1273" s="138" t="s">
        <v>1991</v>
      </c>
      <c r="D1273" s="138" t="s">
        <v>312</v>
      </c>
      <c r="E1273" s="139" t="s">
        <v>1992</v>
      </c>
      <c r="F1273" s="140" t="s">
        <v>1993</v>
      </c>
      <c r="G1273" s="141" t="s">
        <v>1972</v>
      </c>
      <c r="H1273" s="142">
        <v>2</v>
      </c>
      <c r="I1273" s="143"/>
      <c r="J1273" s="144">
        <f>ROUND(I1273*H1273,2)</f>
        <v>0</v>
      </c>
      <c r="K1273" s="140" t="s">
        <v>430</v>
      </c>
      <c r="L1273" s="33"/>
      <c r="M1273" s="145" t="s">
        <v>1</v>
      </c>
      <c r="N1273" s="146" t="s">
        <v>47</v>
      </c>
      <c r="P1273" s="147">
        <f>O1273*H1273</f>
        <v>0</v>
      </c>
      <c r="Q1273" s="147">
        <v>0</v>
      </c>
      <c r="R1273" s="147">
        <f>Q1273*H1273</f>
        <v>0</v>
      </c>
      <c r="S1273" s="147">
        <v>0</v>
      </c>
      <c r="T1273" s="148">
        <f>S1273*H1273</f>
        <v>0</v>
      </c>
      <c r="AR1273" s="149" t="s">
        <v>404</v>
      </c>
      <c r="AT1273" s="149" t="s">
        <v>312</v>
      </c>
      <c r="AU1273" s="149" t="s">
        <v>90</v>
      </c>
      <c r="AY1273" s="17" t="s">
        <v>310</v>
      </c>
      <c r="BE1273" s="150">
        <f>IF(N1273="základní",J1273,0)</f>
        <v>0</v>
      </c>
      <c r="BF1273" s="150">
        <f>IF(N1273="snížená",J1273,0)</f>
        <v>0</v>
      </c>
      <c r="BG1273" s="150">
        <f>IF(N1273="zákl. přenesená",J1273,0)</f>
        <v>0</v>
      </c>
      <c r="BH1273" s="150">
        <f>IF(N1273="sníž. přenesená",J1273,0)</f>
        <v>0</v>
      </c>
      <c r="BI1273" s="150">
        <f>IF(N1273="nulová",J1273,0)</f>
        <v>0</v>
      </c>
      <c r="BJ1273" s="17" t="s">
        <v>86</v>
      </c>
      <c r="BK1273" s="150">
        <f>ROUND(I1273*H1273,2)</f>
        <v>0</v>
      </c>
      <c r="BL1273" s="17" t="s">
        <v>404</v>
      </c>
      <c r="BM1273" s="149" t="s">
        <v>1994</v>
      </c>
    </row>
    <row r="1274" spans="2:65" s="1" customFormat="1" ht="39">
      <c r="B1274" s="33"/>
      <c r="D1274" s="152" t="s">
        <v>375</v>
      </c>
      <c r="F1274" s="172" t="s">
        <v>1974</v>
      </c>
      <c r="I1274" s="173"/>
      <c r="L1274" s="33"/>
      <c r="M1274" s="174"/>
      <c r="T1274" s="57"/>
      <c r="AT1274" s="17" t="s">
        <v>375</v>
      </c>
      <c r="AU1274" s="17" t="s">
        <v>90</v>
      </c>
    </row>
    <row r="1275" spans="2:65" s="1" customFormat="1" ht="16.5" customHeight="1">
      <c r="B1275" s="33"/>
      <c r="C1275" s="138" t="s">
        <v>1995</v>
      </c>
      <c r="D1275" s="138" t="s">
        <v>312</v>
      </c>
      <c r="E1275" s="139" t="s">
        <v>1996</v>
      </c>
      <c r="F1275" s="140" t="s">
        <v>1997</v>
      </c>
      <c r="G1275" s="141" t="s">
        <v>1972</v>
      </c>
      <c r="H1275" s="142">
        <v>4</v>
      </c>
      <c r="I1275" s="143"/>
      <c r="J1275" s="144">
        <f>ROUND(I1275*H1275,2)</f>
        <v>0</v>
      </c>
      <c r="K1275" s="140" t="s">
        <v>430</v>
      </c>
      <c r="L1275" s="33"/>
      <c r="M1275" s="145" t="s">
        <v>1</v>
      </c>
      <c r="N1275" s="146" t="s">
        <v>47</v>
      </c>
      <c r="P1275" s="147">
        <f>O1275*H1275</f>
        <v>0</v>
      </c>
      <c r="Q1275" s="147">
        <v>0</v>
      </c>
      <c r="R1275" s="147">
        <f>Q1275*H1275</f>
        <v>0</v>
      </c>
      <c r="S1275" s="147">
        <v>0</v>
      </c>
      <c r="T1275" s="148">
        <f>S1275*H1275</f>
        <v>0</v>
      </c>
      <c r="AR1275" s="149" t="s">
        <v>404</v>
      </c>
      <c r="AT1275" s="149" t="s">
        <v>312</v>
      </c>
      <c r="AU1275" s="149" t="s">
        <v>90</v>
      </c>
      <c r="AY1275" s="17" t="s">
        <v>310</v>
      </c>
      <c r="BE1275" s="150">
        <f>IF(N1275="základní",J1275,0)</f>
        <v>0</v>
      </c>
      <c r="BF1275" s="150">
        <f>IF(N1275="snížená",J1275,0)</f>
        <v>0</v>
      </c>
      <c r="BG1275" s="150">
        <f>IF(N1275="zákl. přenesená",J1275,0)</f>
        <v>0</v>
      </c>
      <c r="BH1275" s="150">
        <f>IF(N1275="sníž. přenesená",J1275,0)</f>
        <v>0</v>
      </c>
      <c r="BI1275" s="150">
        <f>IF(N1275="nulová",J1275,0)</f>
        <v>0</v>
      </c>
      <c r="BJ1275" s="17" t="s">
        <v>86</v>
      </c>
      <c r="BK1275" s="150">
        <f>ROUND(I1275*H1275,2)</f>
        <v>0</v>
      </c>
      <c r="BL1275" s="17" t="s">
        <v>404</v>
      </c>
      <c r="BM1275" s="149" t="s">
        <v>1998</v>
      </c>
    </row>
    <row r="1276" spans="2:65" s="1" customFormat="1" ht="39">
      <c r="B1276" s="33"/>
      <c r="D1276" s="152" t="s">
        <v>375</v>
      </c>
      <c r="F1276" s="172" t="s">
        <v>1974</v>
      </c>
      <c r="I1276" s="173"/>
      <c r="L1276" s="33"/>
      <c r="M1276" s="174"/>
      <c r="T1276" s="57"/>
      <c r="AT1276" s="17" t="s">
        <v>375</v>
      </c>
      <c r="AU1276" s="17" t="s">
        <v>90</v>
      </c>
    </row>
    <row r="1277" spans="2:65" s="1" customFormat="1" ht="16.5" customHeight="1">
      <c r="B1277" s="33"/>
      <c r="C1277" s="138" t="s">
        <v>1999</v>
      </c>
      <c r="D1277" s="138" t="s">
        <v>312</v>
      </c>
      <c r="E1277" s="139" t="s">
        <v>2000</v>
      </c>
      <c r="F1277" s="140" t="s">
        <v>2001</v>
      </c>
      <c r="G1277" s="141" t="s">
        <v>1972</v>
      </c>
      <c r="H1277" s="142">
        <v>2</v>
      </c>
      <c r="I1277" s="143"/>
      <c r="J1277" s="144">
        <f>ROUND(I1277*H1277,2)</f>
        <v>0</v>
      </c>
      <c r="K1277" s="140" t="s">
        <v>430</v>
      </c>
      <c r="L1277" s="33"/>
      <c r="M1277" s="145" t="s">
        <v>1</v>
      </c>
      <c r="N1277" s="146" t="s">
        <v>47</v>
      </c>
      <c r="P1277" s="147">
        <f>O1277*H1277</f>
        <v>0</v>
      </c>
      <c r="Q1277" s="147">
        <v>0</v>
      </c>
      <c r="R1277" s="147">
        <f>Q1277*H1277</f>
        <v>0</v>
      </c>
      <c r="S1277" s="147">
        <v>0</v>
      </c>
      <c r="T1277" s="148">
        <f>S1277*H1277</f>
        <v>0</v>
      </c>
      <c r="AR1277" s="149" t="s">
        <v>404</v>
      </c>
      <c r="AT1277" s="149" t="s">
        <v>312</v>
      </c>
      <c r="AU1277" s="149" t="s">
        <v>90</v>
      </c>
      <c r="AY1277" s="17" t="s">
        <v>310</v>
      </c>
      <c r="BE1277" s="150">
        <f>IF(N1277="základní",J1277,0)</f>
        <v>0</v>
      </c>
      <c r="BF1277" s="150">
        <f>IF(N1277="snížená",J1277,0)</f>
        <v>0</v>
      </c>
      <c r="BG1277" s="150">
        <f>IF(N1277="zákl. přenesená",J1277,0)</f>
        <v>0</v>
      </c>
      <c r="BH1277" s="150">
        <f>IF(N1277="sníž. přenesená",J1277,0)</f>
        <v>0</v>
      </c>
      <c r="BI1277" s="150">
        <f>IF(N1277="nulová",J1277,0)</f>
        <v>0</v>
      </c>
      <c r="BJ1277" s="17" t="s">
        <v>86</v>
      </c>
      <c r="BK1277" s="150">
        <f>ROUND(I1277*H1277,2)</f>
        <v>0</v>
      </c>
      <c r="BL1277" s="17" t="s">
        <v>404</v>
      </c>
      <c r="BM1277" s="149" t="s">
        <v>2002</v>
      </c>
    </row>
    <row r="1278" spans="2:65" s="1" customFormat="1" ht="39">
      <c r="B1278" s="33"/>
      <c r="D1278" s="152" t="s">
        <v>375</v>
      </c>
      <c r="F1278" s="172" t="s">
        <v>1974</v>
      </c>
      <c r="I1278" s="173"/>
      <c r="L1278" s="33"/>
      <c r="M1278" s="174"/>
      <c r="T1278" s="57"/>
      <c r="AT1278" s="17" t="s">
        <v>375</v>
      </c>
      <c r="AU1278" s="17" t="s">
        <v>90</v>
      </c>
    </row>
    <row r="1279" spans="2:65" s="1" customFormat="1" ht="16.5" customHeight="1">
      <c r="B1279" s="33"/>
      <c r="C1279" s="138" t="s">
        <v>2003</v>
      </c>
      <c r="D1279" s="138" t="s">
        <v>312</v>
      </c>
      <c r="E1279" s="139" t="s">
        <v>2004</v>
      </c>
      <c r="F1279" s="140" t="s">
        <v>2005</v>
      </c>
      <c r="G1279" s="141" t="s">
        <v>1972</v>
      </c>
      <c r="H1279" s="142">
        <v>4</v>
      </c>
      <c r="I1279" s="143"/>
      <c r="J1279" s="144">
        <f>ROUND(I1279*H1279,2)</f>
        <v>0</v>
      </c>
      <c r="K1279" s="140" t="s">
        <v>430</v>
      </c>
      <c r="L1279" s="33"/>
      <c r="M1279" s="145" t="s">
        <v>1</v>
      </c>
      <c r="N1279" s="146" t="s">
        <v>47</v>
      </c>
      <c r="P1279" s="147">
        <f>O1279*H1279</f>
        <v>0</v>
      </c>
      <c r="Q1279" s="147">
        <v>0</v>
      </c>
      <c r="R1279" s="147">
        <f>Q1279*H1279</f>
        <v>0</v>
      </c>
      <c r="S1279" s="147">
        <v>0</v>
      </c>
      <c r="T1279" s="148">
        <f>S1279*H1279</f>
        <v>0</v>
      </c>
      <c r="AR1279" s="149" t="s">
        <v>404</v>
      </c>
      <c r="AT1279" s="149" t="s">
        <v>312</v>
      </c>
      <c r="AU1279" s="149" t="s">
        <v>90</v>
      </c>
      <c r="AY1279" s="17" t="s">
        <v>310</v>
      </c>
      <c r="BE1279" s="150">
        <f>IF(N1279="základní",J1279,0)</f>
        <v>0</v>
      </c>
      <c r="BF1279" s="150">
        <f>IF(N1279="snížená",J1279,0)</f>
        <v>0</v>
      </c>
      <c r="BG1279" s="150">
        <f>IF(N1279="zákl. přenesená",J1279,0)</f>
        <v>0</v>
      </c>
      <c r="BH1279" s="150">
        <f>IF(N1279="sníž. přenesená",J1279,0)</f>
        <v>0</v>
      </c>
      <c r="BI1279" s="150">
        <f>IF(N1279="nulová",J1279,0)</f>
        <v>0</v>
      </c>
      <c r="BJ1279" s="17" t="s">
        <v>86</v>
      </c>
      <c r="BK1279" s="150">
        <f>ROUND(I1279*H1279,2)</f>
        <v>0</v>
      </c>
      <c r="BL1279" s="17" t="s">
        <v>404</v>
      </c>
      <c r="BM1279" s="149" t="s">
        <v>2006</v>
      </c>
    </row>
    <row r="1280" spans="2:65" s="1" customFormat="1" ht="39">
      <c r="B1280" s="33"/>
      <c r="D1280" s="152" t="s">
        <v>375</v>
      </c>
      <c r="F1280" s="172" t="s">
        <v>1974</v>
      </c>
      <c r="I1280" s="173"/>
      <c r="L1280" s="33"/>
      <c r="M1280" s="174"/>
      <c r="T1280" s="57"/>
      <c r="AT1280" s="17" t="s">
        <v>375</v>
      </c>
      <c r="AU1280" s="17" t="s">
        <v>90</v>
      </c>
    </row>
    <row r="1281" spans="2:65" s="1" customFormat="1" ht="16.5" customHeight="1">
      <c r="B1281" s="33"/>
      <c r="C1281" s="138" t="s">
        <v>2007</v>
      </c>
      <c r="D1281" s="138" t="s">
        <v>312</v>
      </c>
      <c r="E1281" s="139" t="s">
        <v>2008</v>
      </c>
      <c r="F1281" s="140" t="s">
        <v>2009</v>
      </c>
      <c r="G1281" s="141" t="s">
        <v>1972</v>
      </c>
      <c r="H1281" s="142">
        <v>1</v>
      </c>
      <c r="I1281" s="143"/>
      <c r="J1281" s="144">
        <f>ROUND(I1281*H1281,2)</f>
        <v>0</v>
      </c>
      <c r="K1281" s="140" t="s">
        <v>430</v>
      </c>
      <c r="L1281" s="33"/>
      <c r="M1281" s="145" t="s">
        <v>1</v>
      </c>
      <c r="N1281" s="146" t="s">
        <v>47</v>
      </c>
      <c r="P1281" s="147">
        <f>O1281*H1281</f>
        <v>0</v>
      </c>
      <c r="Q1281" s="147">
        <v>0</v>
      </c>
      <c r="R1281" s="147">
        <f>Q1281*H1281</f>
        <v>0</v>
      </c>
      <c r="S1281" s="147">
        <v>0</v>
      </c>
      <c r="T1281" s="148">
        <f>S1281*H1281</f>
        <v>0</v>
      </c>
      <c r="AR1281" s="149" t="s">
        <v>404</v>
      </c>
      <c r="AT1281" s="149" t="s">
        <v>312</v>
      </c>
      <c r="AU1281" s="149" t="s">
        <v>90</v>
      </c>
      <c r="AY1281" s="17" t="s">
        <v>310</v>
      </c>
      <c r="BE1281" s="150">
        <f>IF(N1281="základní",J1281,0)</f>
        <v>0</v>
      </c>
      <c r="BF1281" s="150">
        <f>IF(N1281="snížená",J1281,0)</f>
        <v>0</v>
      </c>
      <c r="BG1281" s="150">
        <f>IF(N1281="zákl. přenesená",J1281,0)</f>
        <v>0</v>
      </c>
      <c r="BH1281" s="150">
        <f>IF(N1281="sníž. přenesená",J1281,0)</f>
        <v>0</v>
      </c>
      <c r="BI1281" s="150">
        <f>IF(N1281="nulová",J1281,0)</f>
        <v>0</v>
      </c>
      <c r="BJ1281" s="17" t="s">
        <v>86</v>
      </c>
      <c r="BK1281" s="150">
        <f>ROUND(I1281*H1281,2)</f>
        <v>0</v>
      </c>
      <c r="BL1281" s="17" t="s">
        <v>404</v>
      </c>
      <c r="BM1281" s="149" t="s">
        <v>2010</v>
      </c>
    </row>
    <row r="1282" spans="2:65" s="1" customFormat="1" ht="39">
      <c r="B1282" s="33"/>
      <c r="D1282" s="152" t="s">
        <v>375</v>
      </c>
      <c r="F1282" s="172" t="s">
        <v>1974</v>
      </c>
      <c r="I1282" s="173"/>
      <c r="L1282" s="33"/>
      <c r="M1282" s="174"/>
      <c r="T1282" s="57"/>
      <c r="AT1282" s="17" t="s">
        <v>375</v>
      </c>
      <c r="AU1282" s="17" t="s">
        <v>90</v>
      </c>
    </row>
    <row r="1283" spans="2:65" s="1" customFormat="1" ht="16.5" customHeight="1">
      <c r="B1283" s="33"/>
      <c r="C1283" s="138" t="s">
        <v>2011</v>
      </c>
      <c r="D1283" s="138" t="s">
        <v>312</v>
      </c>
      <c r="E1283" s="139" t="s">
        <v>2012</v>
      </c>
      <c r="F1283" s="140" t="s">
        <v>2013</v>
      </c>
      <c r="G1283" s="141" t="s">
        <v>1972</v>
      </c>
      <c r="H1283" s="142">
        <v>1</v>
      </c>
      <c r="I1283" s="143"/>
      <c r="J1283" s="144">
        <f>ROUND(I1283*H1283,2)</f>
        <v>0</v>
      </c>
      <c r="K1283" s="140" t="s">
        <v>430</v>
      </c>
      <c r="L1283" s="33"/>
      <c r="M1283" s="145" t="s">
        <v>1</v>
      </c>
      <c r="N1283" s="146" t="s">
        <v>47</v>
      </c>
      <c r="P1283" s="147">
        <f>O1283*H1283</f>
        <v>0</v>
      </c>
      <c r="Q1283" s="147">
        <v>0</v>
      </c>
      <c r="R1283" s="147">
        <f>Q1283*H1283</f>
        <v>0</v>
      </c>
      <c r="S1283" s="147">
        <v>0</v>
      </c>
      <c r="T1283" s="148">
        <f>S1283*H1283</f>
        <v>0</v>
      </c>
      <c r="AR1283" s="149" t="s">
        <v>404</v>
      </c>
      <c r="AT1283" s="149" t="s">
        <v>312</v>
      </c>
      <c r="AU1283" s="149" t="s">
        <v>90</v>
      </c>
      <c r="AY1283" s="17" t="s">
        <v>310</v>
      </c>
      <c r="BE1283" s="150">
        <f>IF(N1283="základní",J1283,0)</f>
        <v>0</v>
      </c>
      <c r="BF1283" s="150">
        <f>IF(N1283="snížená",J1283,0)</f>
        <v>0</v>
      </c>
      <c r="BG1283" s="150">
        <f>IF(N1283="zákl. přenesená",J1283,0)</f>
        <v>0</v>
      </c>
      <c r="BH1283" s="150">
        <f>IF(N1283="sníž. přenesená",J1283,0)</f>
        <v>0</v>
      </c>
      <c r="BI1283" s="150">
        <f>IF(N1283="nulová",J1283,0)</f>
        <v>0</v>
      </c>
      <c r="BJ1283" s="17" t="s">
        <v>86</v>
      </c>
      <c r="BK1283" s="150">
        <f>ROUND(I1283*H1283,2)</f>
        <v>0</v>
      </c>
      <c r="BL1283" s="17" t="s">
        <v>404</v>
      </c>
      <c r="BM1283" s="149" t="s">
        <v>2014</v>
      </c>
    </row>
    <row r="1284" spans="2:65" s="1" customFormat="1" ht="39">
      <c r="B1284" s="33"/>
      <c r="D1284" s="152" t="s">
        <v>375</v>
      </c>
      <c r="F1284" s="172" t="s">
        <v>1974</v>
      </c>
      <c r="I1284" s="173"/>
      <c r="L1284" s="33"/>
      <c r="M1284" s="174"/>
      <c r="T1284" s="57"/>
      <c r="AT1284" s="17" t="s">
        <v>375</v>
      </c>
      <c r="AU1284" s="17" t="s">
        <v>90</v>
      </c>
    </row>
    <row r="1285" spans="2:65" s="1" customFormat="1" ht="16.5" customHeight="1">
      <c r="B1285" s="33"/>
      <c r="C1285" s="138" t="s">
        <v>2015</v>
      </c>
      <c r="D1285" s="138" t="s">
        <v>312</v>
      </c>
      <c r="E1285" s="139" t="s">
        <v>2016</v>
      </c>
      <c r="F1285" s="140" t="s">
        <v>2017</v>
      </c>
      <c r="G1285" s="141" t="s">
        <v>1972</v>
      </c>
      <c r="H1285" s="142">
        <v>15</v>
      </c>
      <c r="I1285" s="143"/>
      <c r="J1285" s="144">
        <f>ROUND(I1285*H1285,2)</f>
        <v>0</v>
      </c>
      <c r="K1285" s="140" t="s">
        <v>430</v>
      </c>
      <c r="L1285" s="33"/>
      <c r="M1285" s="145" t="s">
        <v>1</v>
      </c>
      <c r="N1285" s="146" t="s">
        <v>47</v>
      </c>
      <c r="P1285" s="147">
        <f>O1285*H1285</f>
        <v>0</v>
      </c>
      <c r="Q1285" s="147">
        <v>0</v>
      </c>
      <c r="R1285" s="147">
        <f>Q1285*H1285</f>
        <v>0</v>
      </c>
      <c r="S1285" s="147">
        <v>0</v>
      </c>
      <c r="T1285" s="148">
        <f>S1285*H1285</f>
        <v>0</v>
      </c>
      <c r="AR1285" s="149" t="s">
        <v>404</v>
      </c>
      <c r="AT1285" s="149" t="s">
        <v>312</v>
      </c>
      <c r="AU1285" s="149" t="s">
        <v>90</v>
      </c>
      <c r="AY1285" s="17" t="s">
        <v>310</v>
      </c>
      <c r="BE1285" s="150">
        <f>IF(N1285="základní",J1285,0)</f>
        <v>0</v>
      </c>
      <c r="BF1285" s="150">
        <f>IF(N1285="snížená",J1285,0)</f>
        <v>0</v>
      </c>
      <c r="BG1285" s="150">
        <f>IF(N1285="zákl. přenesená",J1285,0)</f>
        <v>0</v>
      </c>
      <c r="BH1285" s="150">
        <f>IF(N1285="sníž. přenesená",J1285,0)</f>
        <v>0</v>
      </c>
      <c r="BI1285" s="150">
        <f>IF(N1285="nulová",J1285,0)</f>
        <v>0</v>
      </c>
      <c r="BJ1285" s="17" t="s">
        <v>86</v>
      </c>
      <c r="BK1285" s="150">
        <f>ROUND(I1285*H1285,2)</f>
        <v>0</v>
      </c>
      <c r="BL1285" s="17" t="s">
        <v>404</v>
      </c>
      <c r="BM1285" s="149" t="s">
        <v>2018</v>
      </c>
    </row>
    <row r="1286" spans="2:65" s="1" customFormat="1" ht="39">
      <c r="B1286" s="33"/>
      <c r="D1286" s="152" t="s">
        <v>375</v>
      </c>
      <c r="F1286" s="172" t="s">
        <v>1974</v>
      </c>
      <c r="I1286" s="173"/>
      <c r="L1286" s="33"/>
      <c r="M1286" s="174"/>
      <c r="T1286" s="57"/>
      <c r="AT1286" s="17" t="s">
        <v>375</v>
      </c>
      <c r="AU1286" s="17" t="s">
        <v>90</v>
      </c>
    </row>
    <row r="1287" spans="2:65" s="1" customFormat="1" ht="16.5" customHeight="1">
      <c r="B1287" s="33"/>
      <c r="C1287" s="138" t="s">
        <v>2019</v>
      </c>
      <c r="D1287" s="138" t="s">
        <v>312</v>
      </c>
      <c r="E1287" s="139" t="s">
        <v>2020</v>
      </c>
      <c r="F1287" s="140" t="s">
        <v>2021</v>
      </c>
      <c r="G1287" s="141" t="s">
        <v>1972</v>
      </c>
      <c r="H1287" s="142">
        <v>2</v>
      </c>
      <c r="I1287" s="143"/>
      <c r="J1287" s="144">
        <f>ROUND(I1287*H1287,2)</f>
        <v>0</v>
      </c>
      <c r="K1287" s="140" t="s">
        <v>430</v>
      </c>
      <c r="L1287" s="33"/>
      <c r="M1287" s="145" t="s">
        <v>1</v>
      </c>
      <c r="N1287" s="146" t="s">
        <v>47</v>
      </c>
      <c r="P1287" s="147">
        <f>O1287*H1287</f>
        <v>0</v>
      </c>
      <c r="Q1287" s="147">
        <v>0</v>
      </c>
      <c r="R1287" s="147">
        <f>Q1287*H1287</f>
        <v>0</v>
      </c>
      <c r="S1287" s="147">
        <v>0</v>
      </c>
      <c r="T1287" s="148">
        <f>S1287*H1287</f>
        <v>0</v>
      </c>
      <c r="AR1287" s="149" t="s">
        <v>404</v>
      </c>
      <c r="AT1287" s="149" t="s">
        <v>312</v>
      </c>
      <c r="AU1287" s="149" t="s">
        <v>90</v>
      </c>
      <c r="AY1287" s="17" t="s">
        <v>310</v>
      </c>
      <c r="BE1287" s="150">
        <f>IF(N1287="základní",J1287,0)</f>
        <v>0</v>
      </c>
      <c r="BF1287" s="150">
        <f>IF(N1287="snížená",J1287,0)</f>
        <v>0</v>
      </c>
      <c r="BG1287" s="150">
        <f>IF(N1287="zákl. přenesená",J1287,0)</f>
        <v>0</v>
      </c>
      <c r="BH1287" s="150">
        <f>IF(N1287="sníž. přenesená",J1287,0)</f>
        <v>0</v>
      </c>
      <c r="BI1287" s="150">
        <f>IF(N1287="nulová",J1287,0)</f>
        <v>0</v>
      </c>
      <c r="BJ1287" s="17" t="s">
        <v>86</v>
      </c>
      <c r="BK1287" s="150">
        <f>ROUND(I1287*H1287,2)</f>
        <v>0</v>
      </c>
      <c r="BL1287" s="17" t="s">
        <v>404</v>
      </c>
      <c r="BM1287" s="149" t="s">
        <v>2022</v>
      </c>
    </row>
    <row r="1288" spans="2:65" s="1" customFormat="1" ht="39">
      <c r="B1288" s="33"/>
      <c r="D1288" s="152" t="s">
        <v>375</v>
      </c>
      <c r="F1288" s="172" t="s">
        <v>1974</v>
      </c>
      <c r="I1288" s="173"/>
      <c r="L1288" s="33"/>
      <c r="M1288" s="174"/>
      <c r="T1288" s="57"/>
      <c r="AT1288" s="17" t="s">
        <v>375</v>
      </c>
      <c r="AU1288" s="17" t="s">
        <v>90</v>
      </c>
    </row>
    <row r="1289" spans="2:65" s="1" customFormat="1" ht="16.5" customHeight="1">
      <c r="B1289" s="33"/>
      <c r="C1289" s="138" t="s">
        <v>2023</v>
      </c>
      <c r="D1289" s="138" t="s">
        <v>312</v>
      </c>
      <c r="E1289" s="139" t="s">
        <v>2024</v>
      </c>
      <c r="F1289" s="140" t="s">
        <v>2025</v>
      </c>
      <c r="G1289" s="141" t="s">
        <v>1972</v>
      </c>
      <c r="H1289" s="142">
        <v>11</v>
      </c>
      <c r="I1289" s="143"/>
      <c r="J1289" s="144">
        <f>ROUND(I1289*H1289,2)</f>
        <v>0</v>
      </c>
      <c r="K1289" s="140" t="s">
        <v>430</v>
      </c>
      <c r="L1289" s="33"/>
      <c r="M1289" s="145" t="s">
        <v>1</v>
      </c>
      <c r="N1289" s="146" t="s">
        <v>47</v>
      </c>
      <c r="P1289" s="147">
        <f>O1289*H1289</f>
        <v>0</v>
      </c>
      <c r="Q1289" s="147">
        <v>0</v>
      </c>
      <c r="R1289" s="147">
        <f>Q1289*H1289</f>
        <v>0</v>
      </c>
      <c r="S1289" s="147">
        <v>0</v>
      </c>
      <c r="T1289" s="148">
        <f>S1289*H1289</f>
        <v>0</v>
      </c>
      <c r="AR1289" s="149" t="s">
        <v>404</v>
      </c>
      <c r="AT1289" s="149" t="s">
        <v>312</v>
      </c>
      <c r="AU1289" s="149" t="s">
        <v>90</v>
      </c>
      <c r="AY1289" s="17" t="s">
        <v>310</v>
      </c>
      <c r="BE1289" s="150">
        <f>IF(N1289="základní",J1289,0)</f>
        <v>0</v>
      </c>
      <c r="BF1289" s="150">
        <f>IF(N1289="snížená",J1289,0)</f>
        <v>0</v>
      </c>
      <c r="BG1289" s="150">
        <f>IF(N1289="zákl. přenesená",J1289,0)</f>
        <v>0</v>
      </c>
      <c r="BH1289" s="150">
        <f>IF(N1289="sníž. přenesená",J1289,0)</f>
        <v>0</v>
      </c>
      <c r="BI1289" s="150">
        <f>IF(N1289="nulová",J1289,0)</f>
        <v>0</v>
      </c>
      <c r="BJ1289" s="17" t="s">
        <v>86</v>
      </c>
      <c r="BK1289" s="150">
        <f>ROUND(I1289*H1289,2)</f>
        <v>0</v>
      </c>
      <c r="BL1289" s="17" t="s">
        <v>404</v>
      </c>
      <c r="BM1289" s="149" t="s">
        <v>2026</v>
      </c>
    </row>
    <row r="1290" spans="2:65" s="1" customFormat="1" ht="39">
      <c r="B1290" s="33"/>
      <c r="D1290" s="152" t="s">
        <v>375</v>
      </c>
      <c r="F1290" s="172" t="s">
        <v>1974</v>
      </c>
      <c r="I1290" s="173"/>
      <c r="L1290" s="33"/>
      <c r="M1290" s="174"/>
      <c r="T1290" s="57"/>
      <c r="AT1290" s="17" t="s">
        <v>375</v>
      </c>
      <c r="AU1290" s="17" t="s">
        <v>90</v>
      </c>
    </row>
    <row r="1291" spans="2:65" s="1" customFormat="1" ht="16.5" customHeight="1">
      <c r="B1291" s="33"/>
      <c r="C1291" s="138" t="s">
        <v>2027</v>
      </c>
      <c r="D1291" s="138" t="s">
        <v>312</v>
      </c>
      <c r="E1291" s="139" t="s">
        <v>2028</v>
      </c>
      <c r="F1291" s="140" t="s">
        <v>2029</v>
      </c>
      <c r="G1291" s="141" t="s">
        <v>1972</v>
      </c>
      <c r="H1291" s="142">
        <v>1</v>
      </c>
      <c r="I1291" s="143"/>
      <c r="J1291" s="144">
        <f>ROUND(I1291*H1291,2)</f>
        <v>0</v>
      </c>
      <c r="K1291" s="140" t="s">
        <v>430</v>
      </c>
      <c r="L1291" s="33"/>
      <c r="M1291" s="145" t="s">
        <v>1</v>
      </c>
      <c r="N1291" s="146" t="s">
        <v>47</v>
      </c>
      <c r="P1291" s="147">
        <f>O1291*H1291</f>
        <v>0</v>
      </c>
      <c r="Q1291" s="147">
        <v>0</v>
      </c>
      <c r="R1291" s="147">
        <f>Q1291*H1291</f>
        <v>0</v>
      </c>
      <c r="S1291" s="147">
        <v>0</v>
      </c>
      <c r="T1291" s="148">
        <f>S1291*H1291</f>
        <v>0</v>
      </c>
      <c r="AR1291" s="149" t="s">
        <v>404</v>
      </c>
      <c r="AT1291" s="149" t="s">
        <v>312</v>
      </c>
      <c r="AU1291" s="149" t="s">
        <v>90</v>
      </c>
      <c r="AY1291" s="17" t="s">
        <v>310</v>
      </c>
      <c r="BE1291" s="150">
        <f>IF(N1291="základní",J1291,0)</f>
        <v>0</v>
      </c>
      <c r="BF1291" s="150">
        <f>IF(N1291="snížená",J1291,0)</f>
        <v>0</v>
      </c>
      <c r="BG1291" s="150">
        <f>IF(N1291="zákl. přenesená",J1291,0)</f>
        <v>0</v>
      </c>
      <c r="BH1291" s="150">
        <f>IF(N1291="sníž. přenesená",J1291,0)</f>
        <v>0</v>
      </c>
      <c r="BI1291" s="150">
        <f>IF(N1291="nulová",J1291,0)</f>
        <v>0</v>
      </c>
      <c r="BJ1291" s="17" t="s">
        <v>86</v>
      </c>
      <c r="BK1291" s="150">
        <f>ROUND(I1291*H1291,2)</f>
        <v>0</v>
      </c>
      <c r="BL1291" s="17" t="s">
        <v>404</v>
      </c>
      <c r="BM1291" s="149" t="s">
        <v>2030</v>
      </c>
    </row>
    <row r="1292" spans="2:65" s="1" customFormat="1" ht="39">
      <c r="B1292" s="33"/>
      <c r="D1292" s="152" t="s">
        <v>375</v>
      </c>
      <c r="F1292" s="172" t="s">
        <v>1974</v>
      </c>
      <c r="I1292" s="173"/>
      <c r="L1292" s="33"/>
      <c r="M1292" s="174"/>
      <c r="T1292" s="57"/>
      <c r="AT1292" s="17" t="s">
        <v>375</v>
      </c>
      <c r="AU1292" s="17" t="s">
        <v>90</v>
      </c>
    </row>
    <row r="1293" spans="2:65" s="1" customFormat="1" ht="16.5" customHeight="1">
      <c r="B1293" s="33"/>
      <c r="C1293" s="138" t="s">
        <v>2031</v>
      </c>
      <c r="D1293" s="138" t="s">
        <v>312</v>
      </c>
      <c r="E1293" s="139" t="s">
        <v>2032</v>
      </c>
      <c r="F1293" s="140" t="s">
        <v>2033</v>
      </c>
      <c r="G1293" s="141" t="s">
        <v>1972</v>
      </c>
      <c r="H1293" s="142">
        <v>2</v>
      </c>
      <c r="I1293" s="143"/>
      <c r="J1293" s="144">
        <f>ROUND(I1293*H1293,2)</f>
        <v>0</v>
      </c>
      <c r="K1293" s="140" t="s">
        <v>430</v>
      </c>
      <c r="L1293" s="33"/>
      <c r="M1293" s="145" t="s">
        <v>1</v>
      </c>
      <c r="N1293" s="146" t="s">
        <v>47</v>
      </c>
      <c r="P1293" s="147">
        <f>O1293*H1293</f>
        <v>0</v>
      </c>
      <c r="Q1293" s="147">
        <v>0</v>
      </c>
      <c r="R1293" s="147">
        <f>Q1293*H1293</f>
        <v>0</v>
      </c>
      <c r="S1293" s="147">
        <v>0</v>
      </c>
      <c r="T1293" s="148">
        <f>S1293*H1293</f>
        <v>0</v>
      </c>
      <c r="AR1293" s="149" t="s">
        <v>404</v>
      </c>
      <c r="AT1293" s="149" t="s">
        <v>312</v>
      </c>
      <c r="AU1293" s="149" t="s">
        <v>90</v>
      </c>
      <c r="AY1293" s="17" t="s">
        <v>310</v>
      </c>
      <c r="BE1293" s="150">
        <f>IF(N1293="základní",J1293,0)</f>
        <v>0</v>
      </c>
      <c r="BF1293" s="150">
        <f>IF(N1293="snížená",J1293,0)</f>
        <v>0</v>
      </c>
      <c r="BG1293" s="150">
        <f>IF(N1293="zákl. přenesená",J1293,0)</f>
        <v>0</v>
      </c>
      <c r="BH1293" s="150">
        <f>IF(N1293="sníž. přenesená",J1293,0)</f>
        <v>0</v>
      </c>
      <c r="BI1293" s="150">
        <f>IF(N1293="nulová",J1293,0)</f>
        <v>0</v>
      </c>
      <c r="BJ1293" s="17" t="s">
        <v>86</v>
      </c>
      <c r="BK1293" s="150">
        <f>ROUND(I1293*H1293,2)</f>
        <v>0</v>
      </c>
      <c r="BL1293" s="17" t="s">
        <v>404</v>
      </c>
      <c r="BM1293" s="149" t="s">
        <v>2034</v>
      </c>
    </row>
    <row r="1294" spans="2:65" s="1" customFormat="1" ht="39">
      <c r="B1294" s="33"/>
      <c r="D1294" s="152" t="s">
        <v>375</v>
      </c>
      <c r="F1294" s="172" t="s">
        <v>1974</v>
      </c>
      <c r="I1294" s="173"/>
      <c r="L1294" s="33"/>
      <c r="M1294" s="174"/>
      <c r="T1294" s="57"/>
      <c r="AT1294" s="17" t="s">
        <v>375</v>
      </c>
      <c r="AU1294" s="17" t="s">
        <v>90</v>
      </c>
    </row>
    <row r="1295" spans="2:65" s="1" customFormat="1" ht="16.5" customHeight="1">
      <c r="B1295" s="33"/>
      <c r="C1295" s="138" t="s">
        <v>2035</v>
      </c>
      <c r="D1295" s="138" t="s">
        <v>312</v>
      </c>
      <c r="E1295" s="139" t="s">
        <v>2036</v>
      </c>
      <c r="F1295" s="140" t="s">
        <v>2037</v>
      </c>
      <c r="G1295" s="141" t="s">
        <v>1972</v>
      </c>
      <c r="H1295" s="142">
        <v>7</v>
      </c>
      <c r="I1295" s="143"/>
      <c r="J1295" s="144">
        <f>ROUND(I1295*H1295,2)</f>
        <v>0</v>
      </c>
      <c r="K1295" s="140" t="s">
        <v>430</v>
      </c>
      <c r="L1295" s="33"/>
      <c r="M1295" s="145" t="s">
        <v>1</v>
      </c>
      <c r="N1295" s="146" t="s">
        <v>47</v>
      </c>
      <c r="P1295" s="147">
        <f>O1295*H1295</f>
        <v>0</v>
      </c>
      <c r="Q1295" s="147">
        <v>0</v>
      </c>
      <c r="R1295" s="147">
        <f>Q1295*H1295</f>
        <v>0</v>
      </c>
      <c r="S1295" s="147">
        <v>0</v>
      </c>
      <c r="T1295" s="148">
        <f>S1295*H1295</f>
        <v>0</v>
      </c>
      <c r="AR1295" s="149" t="s">
        <v>404</v>
      </c>
      <c r="AT1295" s="149" t="s">
        <v>312</v>
      </c>
      <c r="AU1295" s="149" t="s">
        <v>90</v>
      </c>
      <c r="AY1295" s="17" t="s">
        <v>310</v>
      </c>
      <c r="BE1295" s="150">
        <f>IF(N1295="základní",J1295,0)</f>
        <v>0</v>
      </c>
      <c r="BF1295" s="150">
        <f>IF(N1295="snížená",J1295,0)</f>
        <v>0</v>
      </c>
      <c r="BG1295" s="150">
        <f>IF(N1295="zákl. přenesená",J1295,0)</f>
        <v>0</v>
      </c>
      <c r="BH1295" s="150">
        <f>IF(N1295="sníž. přenesená",J1295,0)</f>
        <v>0</v>
      </c>
      <c r="BI1295" s="150">
        <f>IF(N1295="nulová",J1295,0)</f>
        <v>0</v>
      </c>
      <c r="BJ1295" s="17" t="s">
        <v>86</v>
      </c>
      <c r="BK1295" s="150">
        <f>ROUND(I1295*H1295,2)</f>
        <v>0</v>
      </c>
      <c r="BL1295" s="17" t="s">
        <v>404</v>
      </c>
      <c r="BM1295" s="149" t="s">
        <v>2038</v>
      </c>
    </row>
    <row r="1296" spans="2:65" s="1" customFormat="1" ht="39">
      <c r="B1296" s="33"/>
      <c r="D1296" s="152" t="s">
        <v>375</v>
      </c>
      <c r="F1296" s="172" t="s">
        <v>1974</v>
      </c>
      <c r="I1296" s="173"/>
      <c r="L1296" s="33"/>
      <c r="M1296" s="174"/>
      <c r="T1296" s="57"/>
      <c r="AT1296" s="17" t="s">
        <v>375</v>
      </c>
      <c r="AU1296" s="17" t="s">
        <v>90</v>
      </c>
    </row>
    <row r="1297" spans="2:65" s="1" customFormat="1" ht="16.5" customHeight="1">
      <c r="B1297" s="33"/>
      <c r="C1297" s="138" t="s">
        <v>2039</v>
      </c>
      <c r="D1297" s="138" t="s">
        <v>312</v>
      </c>
      <c r="E1297" s="139" t="s">
        <v>2040</v>
      </c>
      <c r="F1297" s="140" t="s">
        <v>2041</v>
      </c>
      <c r="G1297" s="141" t="s">
        <v>1972</v>
      </c>
      <c r="H1297" s="142">
        <v>2</v>
      </c>
      <c r="I1297" s="143"/>
      <c r="J1297" s="144">
        <f>ROUND(I1297*H1297,2)</f>
        <v>0</v>
      </c>
      <c r="K1297" s="140" t="s">
        <v>430</v>
      </c>
      <c r="L1297" s="33"/>
      <c r="M1297" s="145" t="s">
        <v>1</v>
      </c>
      <c r="N1297" s="146" t="s">
        <v>47</v>
      </c>
      <c r="P1297" s="147">
        <f>O1297*H1297</f>
        <v>0</v>
      </c>
      <c r="Q1297" s="147">
        <v>0</v>
      </c>
      <c r="R1297" s="147">
        <f>Q1297*H1297</f>
        <v>0</v>
      </c>
      <c r="S1297" s="147">
        <v>0</v>
      </c>
      <c r="T1297" s="148">
        <f>S1297*H1297</f>
        <v>0</v>
      </c>
      <c r="AR1297" s="149" t="s">
        <v>404</v>
      </c>
      <c r="AT1297" s="149" t="s">
        <v>312</v>
      </c>
      <c r="AU1297" s="149" t="s">
        <v>90</v>
      </c>
      <c r="AY1297" s="17" t="s">
        <v>310</v>
      </c>
      <c r="BE1297" s="150">
        <f>IF(N1297="základní",J1297,0)</f>
        <v>0</v>
      </c>
      <c r="BF1297" s="150">
        <f>IF(N1297="snížená",J1297,0)</f>
        <v>0</v>
      </c>
      <c r="BG1297" s="150">
        <f>IF(N1297="zákl. přenesená",J1297,0)</f>
        <v>0</v>
      </c>
      <c r="BH1297" s="150">
        <f>IF(N1297="sníž. přenesená",J1297,0)</f>
        <v>0</v>
      </c>
      <c r="BI1297" s="150">
        <f>IF(N1297="nulová",J1297,0)</f>
        <v>0</v>
      </c>
      <c r="BJ1297" s="17" t="s">
        <v>86</v>
      </c>
      <c r="BK1297" s="150">
        <f>ROUND(I1297*H1297,2)</f>
        <v>0</v>
      </c>
      <c r="BL1297" s="17" t="s">
        <v>404</v>
      </c>
      <c r="BM1297" s="149" t="s">
        <v>2042</v>
      </c>
    </row>
    <row r="1298" spans="2:65" s="1" customFormat="1" ht="39">
      <c r="B1298" s="33"/>
      <c r="D1298" s="152" t="s">
        <v>375</v>
      </c>
      <c r="F1298" s="172" t="s">
        <v>1974</v>
      </c>
      <c r="I1298" s="173"/>
      <c r="L1298" s="33"/>
      <c r="M1298" s="174"/>
      <c r="T1298" s="57"/>
      <c r="AT1298" s="17" t="s">
        <v>375</v>
      </c>
      <c r="AU1298" s="17" t="s">
        <v>90</v>
      </c>
    </row>
    <row r="1299" spans="2:65" s="1" customFormat="1" ht="16.5" customHeight="1">
      <c r="B1299" s="33"/>
      <c r="C1299" s="138" t="s">
        <v>2043</v>
      </c>
      <c r="D1299" s="138" t="s">
        <v>312</v>
      </c>
      <c r="E1299" s="139" t="s">
        <v>2044</v>
      </c>
      <c r="F1299" s="140" t="s">
        <v>2045</v>
      </c>
      <c r="G1299" s="141" t="s">
        <v>1972</v>
      </c>
      <c r="H1299" s="142">
        <v>2</v>
      </c>
      <c r="I1299" s="143"/>
      <c r="J1299" s="144">
        <f>ROUND(I1299*H1299,2)</f>
        <v>0</v>
      </c>
      <c r="K1299" s="140" t="s">
        <v>430</v>
      </c>
      <c r="L1299" s="33"/>
      <c r="M1299" s="145" t="s">
        <v>1</v>
      </c>
      <c r="N1299" s="146" t="s">
        <v>47</v>
      </c>
      <c r="P1299" s="147">
        <f>O1299*H1299</f>
        <v>0</v>
      </c>
      <c r="Q1299" s="147">
        <v>0</v>
      </c>
      <c r="R1299" s="147">
        <f>Q1299*H1299</f>
        <v>0</v>
      </c>
      <c r="S1299" s="147">
        <v>0</v>
      </c>
      <c r="T1299" s="148">
        <f>S1299*H1299</f>
        <v>0</v>
      </c>
      <c r="AR1299" s="149" t="s">
        <v>404</v>
      </c>
      <c r="AT1299" s="149" t="s">
        <v>312</v>
      </c>
      <c r="AU1299" s="149" t="s">
        <v>90</v>
      </c>
      <c r="AY1299" s="17" t="s">
        <v>310</v>
      </c>
      <c r="BE1299" s="150">
        <f>IF(N1299="základní",J1299,0)</f>
        <v>0</v>
      </c>
      <c r="BF1299" s="150">
        <f>IF(N1299="snížená",J1299,0)</f>
        <v>0</v>
      </c>
      <c r="BG1299" s="150">
        <f>IF(N1299="zákl. přenesená",J1299,0)</f>
        <v>0</v>
      </c>
      <c r="BH1299" s="150">
        <f>IF(N1299="sníž. přenesená",J1299,0)</f>
        <v>0</v>
      </c>
      <c r="BI1299" s="150">
        <f>IF(N1299="nulová",J1299,0)</f>
        <v>0</v>
      </c>
      <c r="BJ1299" s="17" t="s">
        <v>86</v>
      </c>
      <c r="BK1299" s="150">
        <f>ROUND(I1299*H1299,2)</f>
        <v>0</v>
      </c>
      <c r="BL1299" s="17" t="s">
        <v>404</v>
      </c>
      <c r="BM1299" s="149" t="s">
        <v>2046</v>
      </c>
    </row>
    <row r="1300" spans="2:65" s="1" customFormat="1" ht="39">
      <c r="B1300" s="33"/>
      <c r="D1300" s="152" t="s">
        <v>375</v>
      </c>
      <c r="F1300" s="172" t="s">
        <v>1974</v>
      </c>
      <c r="I1300" s="173"/>
      <c r="L1300" s="33"/>
      <c r="M1300" s="174"/>
      <c r="T1300" s="57"/>
      <c r="AT1300" s="17" t="s">
        <v>375</v>
      </c>
      <c r="AU1300" s="17" t="s">
        <v>90</v>
      </c>
    </row>
    <row r="1301" spans="2:65" s="1" customFormat="1" ht="16.5" customHeight="1">
      <c r="B1301" s="33"/>
      <c r="C1301" s="138" t="s">
        <v>2047</v>
      </c>
      <c r="D1301" s="138" t="s">
        <v>312</v>
      </c>
      <c r="E1301" s="139" t="s">
        <v>2048</v>
      </c>
      <c r="F1301" s="140" t="s">
        <v>2049</v>
      </c>
      <c r="G1301" s="141" t="s">
        <v>718</v>
      </c>
      <c r="H1301" s="142">
        <v>465.78</v>
      </c>
      <c r="I1301" s="143"/>
      <c r="J1301" s="144">
        <f>ROUND(I1301*H1301,2)</f>
        <v>0</v>
      </c>
      <c r="K1301" s="140" t="s">
        <v>316</v>
      </c>
      <c r="L1301" s="33"/>
      <c r="M1301" s="145" t="s">
        <v>1</v>
      </c>
      <c r="N1301" s="146" t="s">
        <v>47</v>
      </c>
      <c r="P1301" s="147">
        <f>O1301*H1301</f>
        <v>0</v>
      </c>
      <c r="Q1301" s="147">
        <v>2.7999999999999998E-4</v>
      </c>
      <c r="R1301" s="147">
        <f>Q1301*H1301</f>
        <v>0.13041839999999999</v>
      </c>
      <c r="S1301" s="147">
        <v>0</v>
      </c>
      <c r="T1301" s="148">
        <f>S1301*H1301</f>
        <v>0</v>
      </c>
      <c r="AR1301" s="149" t="s">
        <v>404</v>
      </c>
      <c r="AT1301" s="149" t="s">
        <v>312</v>
      </c>
      <c r="AU1301" s="149" t="s">
        <v>90</v>
      </c>
      <c r="AY1301" s="17" t="s">
        <v>310</v>
      </c>
      <c r="BE1301" s="150">
        <f>IF(N1301="základní",J1301,0)</f>
        <v>0</v>
      </c>
      <c r="BF1301" s="150">
        <f>IF(N1301="snížená",J1301,0)</f>
        <v>0</v>
      </c>
      <c r="BG1301" s="150">
        <f>IF(N1301="zákl. přenesená",J1301,0)</f>
        <v>0</v>
      </c>
      <c r="BH1301" s="150">
        <f>IF(N1301="sníž. přenesená",J1301,0)</f>
        <v>0</v>
      </c>
      <c r="BI1301" s="150">
        <f>IF(N1301="nulová",J1301,0)</f>
        <v>0</v>
      </c>
      <c r="BJ1301" s="17" t="s">
        <v>86</v>
      </c>
      <c r="BK1301" s="150">
        <f>ROUND(I1301*H1301,2)</f>
        <v>0</v>
      </c>
      <c r="BL1301" s="17" t="s">
        <v>404</v>
      </c>
      <c r="BM1301" s="149" t="s">
        <v>2050</v>
      </c>
    </row>
    <row r="1302" spans="2:65" s="1" customFormat="1" ht="39">
      <c r="B1302" s="33"/>
      <c r="D1302" s="152" t="s">
        <v>375</v>
      </c>
      <c r="F1302" s="172" t="s">
        <v>2051</v>
      </c>
      <c r="I1302" s="173"/>
      <c r="L1302" s="33"/>
      <c r="M1302" s="174"/>
      <c r="T1302" s="57"/>
      <c r="AT1302" s="17" t="s">
        <v>375</v>
      </c>
      <c r="AU1302" s="17" t="s">
        <v>90</v>
      </c>
    </row>
    <row r="1303" spans="2:65" s="1" customFormat="1" ht="16.5" customHeight="1">
      <c r="B1303" s="33"/>
      <c r="C1303" s="138" t="s">
        <v>2052</v>
      </c>
      <c r="D1303" s="138" t="s">
        <v>312</v>
      </c>
      <c r="E1303" s="139" t="s">
        <v>2053</v>
      </c>
      <c r="F1303" s="140" t="s">
        <v>2054</v>
      </c>
      <c r="G1303" s="141" t="s">
        <v>460</v>
      </c>
      <c r="H1303" s="142">
        <v>3</v>
      </c>
      <c r="I1303" s="143"/>
      <c r="J1303" s="144">
        <f>ROUND(I1303*H1303,2)</f>
        <v>0</v>
      </c>
      <c r="K1303" s="140" t="s">
        <v>316</v>
      </c>
      <c r="L1303" s="33"/>
      <c r="M1303" s="145" t="s">
        <v>1</v>
      </c>
      <c r="N1303" s="146" t="s">
        <v>47</v>
      </c>
      <c r="P1303" s="147">
        <f>O1303*H1303</f>
        <v>0</v>
      </c>
      <c r="Q1303" s="147">
        <v>0</v>
      </c>
      <c r="R1303" s="147">
        <f>Q1303*H1303</f>
        <v>0</v>
      </c>
      <c r="S1303" s="147">
        <v>0.13100000000000001</v>
      </c>
      <c r="T1303" s="148">
        <f>S1303*H1303</f>
        <v>0.39300000000000002</v>
      </c>
      <c r="AR1303" s="149" t="s">
        <v>404</v>
      </c>
      <c r="AT1303" s="149" t="s">
        <v>312</v>
      </c>
      <c r="AU1303" s="149" t="s">
        <v>90</v>
      </c>
      <c r="AY1303" s="17" t="s">
        <v>310</v>
      </c>
      <c r="BE1303" s="150">
        <f>IF(N1303="základní",J1303,0)</f>
        <v>0</v>
      </c>
      <c r="BF1303" s="150">
        <f>IF(N1303="snížená",J1303,0)</f>
        <v>0</v>
      </c>
      <c r="BG1303" s="150">
        <f>IF(N1303="zákl. přenesená",J1303,0)</f>
        <v>0</v>
      </c>
      <c r="BH1303" s="150">
        <f>IF(N1303="sníž. přenesená",J1303,0)</f>
        <v>0</v>
      </c>
      <c r="BI1303" s="150">
        <f>IF(N1303="nulová",J1303,0)</f>
        <v>0</v>
      </c>
      <c r="BJ1303" s="17" t="s">
        <v>86</v>
      </c>
      <c r="BK1303" s="150">
        <f>ROUND(I1303*H1303,2)</f>
        <v>0</v>
      </c>
      <c r="BL1303" s="17" t="s">
        <v>404</v>
      </c>
      <c r="BM1303" s="149" t="s">
        <v>2055</v>
      </c>
    </row>
    <row r="1304" spans="2:65" s="1" customFormat="1" ht="16.5" customHeight="1">
      <c r="B1304" s="33"/>
      <c r="C1304" s="138" t="s">
        <v>2056</v>
      </c>
      <c r="D1304" s="138" t="s">
        <v>312</v>
      </c>
      <c r="E1304" s="139" t="s">
        <v>2057</v>
      </c>
      <c r="F1304" s="140" t="s">
        <v>2058</v>
      </c>
      <c r="G1304" s="141" t="s">
        <v>1474</v>
      </c>
      <c r="H1304" s="199"/>
      <c r="I1304" s="143"/>
      <c r="J1304" s="144">
        <f>ROUND(I1304*H1304,2)</f>
        <v>0</v>
      </c>
      <c r="K1304" s="140" t="s">
        <v>316</v>
      </c>
      <c r="L1304" s="33"/>
      <c r="M1304" s="145" t="s">
        <v>1</v>
      </c>
      <c r="N1304" s="146" t="s">
        <v>47</v>
      </c>
      <c r="P1304" s="147">
        <f>O1304*H1304</f>
        <v>0</v>
      </c>
      <c r="Q1304" s="147">
        <v>0</v>
      </c>
      <c r="R1304" s="147">
        <f>Q1304*H1304</f>
        <v>0</v>
      </c>
      <c r="S1304" s="147">
        <v>0</v>
      </c>
      <c r="T1304" s="148">
        <f>S1304*H1304</f>
        <v>0</v>
      </c>
      <c r="AR1304" s="149" t="s">
        <v>404</v>
      </c>
      <c r="AT1304" s="149" t="s">
        <v>312</v>
      </c>
      <c r="AU1304" s="149" t="s">
        <v>90</v>
      </c>
      <c r="AY1304" s="17" t="s">
        <v>310</v>
      </c>
      <c r="BE1304" s="150">
        <f>IF(N1304="základní",J1304,0)</f>
        <v>0</v>
      </c>
      <c r="BF1304" s="150">
        <f>IF(N1304="snížená",J1304,0)</f>
        <v>0</v>
      </c>
      <c r="BG1304" s="150">
        <f>IF(N1304="zákl. přenesená",J1304,0)</f>
        <v>0</v>
      </c>
      <c r="BH1304" s="150">
        <f>IF(N1304="sníž. přenesená",J1304,0)</f>
        <v>0</v>
      </c>
      <c r="BI1304" s="150">
        <f>IF(N1304="nulová",J1304,0)</f>
        <v>0</v>
      </c>
      <c r="BJ1304" s="17" t="s">
        <v>86</v>
      </c>
      <c r="BK1304" s="150">
        <f>ROUND(I1304*H1304,2)</f>
        <v>0</v>
      </c>
      <c r="BL1304" s="17" t="s">
        <v>404</v>
      </c>
      <c r="BM1304" s="149" t="s">
        <v>2059</v>
      </c>
    </row>
    <row r="1305" spans="2:65" s="11" customFormat="1" ht="22.9" customHeight="1">
      <c r="B1305" s="126"/>
      <c r="D1305" s="127" t="s">
        <v>81</v>
      </c>
      <c r="E1305" s="136" t="s">
        <v>2060</v>
      </c>
      <c r="F1305" s="136" t="s">
        <v>2061</v>
      </c>
      <c r="I1305" s="129"/>
      <c r="J1305" s="137">
        <f>BK1305</f>
        <v>0</v>
      </c>
      <c r="L1305" s="126"/>
      <c r="M1305" s="131"/>
      <c r="P1305" s="132">
        <f>SUM(P1306:P1380)</f>
        <v>0</v>
      </c>
      <c r="R1305" s="132">
        <f>SUM(R1306:R1380)</f>
        <v>0</v>
      </c>
      <c r="T1305" s="133">
        <f>SUM(T1306:T1380)</f>
        <v>0.68869000000000002</v>
      </c>
      <c r="AR1305" s="127" t="s">
        <v>90</v>
      </c>
      <c r="AT1305" s="134" t="s">
        <v>81</v>
      </c>
      <c r="AU1305" s="134" t="s">
        <v>86</v>
      </c>
      <c r="AY1305" s="127" t="s">
        <v>310</v>
      </c>
      <c r="BK1305" s="135">
        <f>SUM(BK1306:BK1380)</f>
        <v>0</v>
      </c>
    </row>
    <row r="1306" spans="2:65" s="1" customFormat="1" ht="16.5" customHeight="1">
      <c r="B1306" s="33"/>
      <c r="C1306" s="138" t="s">
        <v>2062</v>
      </c>
      <c r="D1306" s="138" t="s">
        <v>312</v>
      </c>
      <c r="E1306" s="139" t="s">
        <v>2063</v>
      </c>
      <c r="F1306" s="140" t="s">
        <v>2064</v>
      </c>
      <c r="G1306" s="141" t="s">
        <v>1972</v>
      </c>
      <c r="H1306" s="142">
        <v>3</v>
      </c>
      <c r="I1306" s="143"/>
      <c r="J1306" s="144">
        <f>ROUND(I1306*H1306,2)</f>
        <v>0</v>
      </c>
      <c r="K1306" s="140" t="s">
        <v>430</v>
      </c>
      <c r="L1306" s="33"/>
      <c r="M1306" s="145" t="s">
        <v>1</v>
      </c>
      <c r="N1306" s="146" t="s">
        <v>47</v>
      </c>
      <c r="P1306" s="147">
        <f>O1306*H1306</f>
        <v>0</v>
      </c>
      <c r="Q1306" s="147">
        <v>0</v>
      </c>
      <c r="R1306" s="147">
        <f>Q1306*H1306</f>
        <v>0</v>
      </c>
      <c r="S1306" s="147">
        <v>0</v>
      </c>
      <c r="T1306" s="148">
        <f>S1306*H1306</f>
        <v>0</v>
      </c>
      <c r="AR1306" s="149" t="s">
        <v>404</v>
      </c>
      <c r="AT1306" s="149" t="s">
        <v>312</v>
      </c>
      <c r="AU1306" s="149" t="s">
        <v>90</v>
      </c>
      <c r="AY1306" s="17" t="s">
        <v>310</v>
      </c>
      <c r="BE1306" s="150">
        <f>IF(N1306="základní",J1306,0)</f>
        <v>0</v>
      </c>
      <c r="BF1306" s="150">
        <f>IF(N1306="snížená",J1306,0)</f>
        <v>0</v>
      </c>
      <c r="BG1306" s="150">
        <f>IF(N1306="zákl. přenesená",J1306,0)</f>
        <v>0</v>
      </c>
      <c r="BH1306" s="150">
        <f>IF(N1306="sníž. přenesená",J1306,0)</f>
        <v>0</v>
      </c>
      <c r="BI1306" s="150">
        <f>IF(N1306="nulová",J1306,0)</f>
        <v>0</v>
      </c>
      <c r="BJ1306" s="17" t="s">
        <v>86</v>
      </c>
      <c r="BK1306" s="150">
        <f>ROUND(I1306*H1306,2)</f>
        <v>0</v>
      </c>
      <c r="BL1306" s="17" t="s">
        <v>404</v>
      </c>
      <c r="BM1306" s="149" t="s">
        <v>2065</v>
      </c>
    </row>
    <row r="1307" spans="2:65" s="1" customFormat="1" ht="39">
      <c r="B1307" s="33"/>
      <c r="D1307" s="152" t="s">
        <v>375</v>
      </c>
      <c r="F1307" s="172" t="s">
        <v>1974</v>
      </c>
      <c r="I1307" s="173"/>
      <c r="L1307" s="33"/>
      <c r="M1307" s="174"/>
      <c r="T1307" s="57"/>
      <c r="AT1307" s="17" t="s">
        <v>375</v>
      </c>
      <c r="AU1307" s="17" t="s">
        <v>90</v>
      </c>
    </row>
    <row r="1308" spans="2:65" s="1" customFormat="1" ht="16.5" customHeight="1">
      <c r="B1308" s="33"/>
      <c r="C1308" s="138" t="s">
        <v>2066</v>
      </c>
      <c r="D1308" s="138" t="s">
        <v>312</v>
      </c>
      <c r="E1308" s="139" t="s">
        <v>2067</v>
      </c>
      <c r="F1308" s="140" t="s">
        <v>2068</v>
      </c>
      <c r="G1308" s="141" t="s">
        <v>1972</v>
      </c>
      <c r="H1308" s="142">
        <v>1</v>
      </c>
      <c r="I1308" s="143"/>
      <c r="J1308" s="144">
        <f>ROUND(I1308*H1308,2)</f>
        <v>0</v>
      </c>
      <c r="K1308" s="140" t="s">
        <v>430</v>
      </c>
      <c r="L1308" s="33"/>
      <c r="M1308" s="145" t="s">
        <v>1</v>
      </c>
      <c r="N1308" s="146" t="s">
        <v>47</v>
      </c>
      <c r="P1308" s="147">
        <f>O1308*H1308</f>
        <v>0</v>
      </c>
      <c r="Q1308" s="147">
        <v>0</v>
      </c>
      <c r="R1308" s="147">
        <f>Q1308*H1308</f>
        <v>0</v>
      </c>
      <c r="S1308" s="147">
        <v>0</v>
      </c>
      <c r="T1308" s="148">
        <f>S1308*H1308</f>
        <v>0</v>
      </c>
      <c r="AR1308" s="149" t="s">
        <v>404</v>
      </c>
      <c r="AT1308" s="149" t="s">
        <v>312</v>
      </c>
      <c r="AU1308" s="149" t="s">
        <v>90</v>
      </c>
      <c r="AY1308" s="17" t="s">
        <v>310</v>
      </c>
      <c r="BE1308" s="150">
        <f>IF(N1308="základní",J1308,0)</f>
        <v>0</v>
      </c>
      <c r="BF1308" s="150">
        <f>IF(N1308="snížená",J1308,0)</f>
        <v>0</v>
      </c>
      <c r="BG1308" s="150">
        <f>IF(N1308="zákl. přenesená",J1308,0)</f>
        <v>0</v>
      </c>
      <c r="BH1308" s="150">
        <f>IF(N1308="sníž. přenesená",J1308,0)</f>
        <v>0</v>
      </c>
      <c r="BI1308" s="150">
        <f>IF(N1308="nulová",J1308,0)</f>
        <v>0</v>
      </c>
      <c r="BJ1308" s="17" t="s">
        <v>86</v>
      </c>
      <c r="BK1308" s="150">
        <f>ROUND(I1308*H1308,2)</f>
        <v>0</v>
      </c>
      <c r="BL1308" s="17" t="s">
        <v>404</v>
      </c>
      <c r="BM1308" s="149" t="s">
        <v>2069</v>
      </c>
    </row>
    <row r="1309" spans="2:65" s="1" customFormat="1" ht="39">
      <c r="B1309" s="33"/>
      <c r="D1309" s="152" t="s">
        <v>375</v>
      </c>
      <c r="F1309" s="172" t="s">
        <v>1974</v>
      </c>
      <c r="I1309" s="173"/>
      <c r="L1309" s="33"/>
      <c r="M1309" s="174"/>
      <c r="T1309" s="57"/>
      <c r="AT1309" s="17" t="s">
        <v>375</v>
      </c>
      <c r="AU1309" s="17" t="s">
        <v>90</v>
      </c>
    </row>
    <row r="1310" spans="2:65" s="1" customFormat="1" ht="16.5" customHeight="1">
      <c r="B1310" s="33"/>
      <c r="C1310" s="138" t="s">
        <v>2070</v>
      </c>
      <c r="D1310" s="138" t="s">
        <v>312</v>
      </c>
      <c r="E1310" s="139" t="s">
        <v>2071</v>
      </c>
      <c r="F1310" s="140" t="s">
        <v>2072</v>
      </c>
      <c r="G1310" s="141" t="s">
        <v>1972</v>
      </c>
      <c r="H1310" s="142">
        <v>1</v>
      </c>
      <c r="I1310" s="143"/>
      <c r="J1310" s="144">
        <f>ROUND(I1310*H1310,2)</f>
        <v>0</v>
      </c>
      <c r="K1310" s="140" t="s">
        <v>430</v>
      </c>
      <c r="L1310" s="33"/>
      <c r="M1310" s="145" t="s">
        <v>1</v>
      </c>
      <c r="N1310" s="146" t="s">
        <v>47</v>
      </c>
      <c r="P1310" s="147">
        <f>O1310*H1310</f>
        <v>0</v>
      </c>
      <c r="Q1310" s="147">
        <v>0</v>
      </c>
      <c r="R1310" s="147">
        <f>Q1310*H1310</f>
        <v>0</v>
      </c>
      <c r="S1310" s="147">
        <v>0</v>
      </c>
      <c r="T1310" s="148">
        <f>S1310*H1310</f>
        <v>0</v>
      </c>
      <c r="AR1310" s="149" t="s">
        <v>404</v>
      </c>
      <c r="AT1310" s="149" t="s">
        <v>312</v>
      </c>
      <c r="AU1310" s="149" t="s">
        <v>90</v>
      </c>
      <c r="AY1310" s="17" t="s">
        <v>310</v>
      </c>
      <c r="BE1310" s="150">
        <f>IF(N1310="základní",J1310,0)</f>
        <v>0</v>
      </c>
      <c r="BF1310" s="150">
        <f>IF(N1310="snížená",J1310,0)</f>
        <v>0</v>
      </c>
      <c r="BG1310" s="150">
        <f>IF(N1310="zákl. přenesená",J1310,0)</f>
        <v>0</v>
      </c>
      <c r="BH1310" s="150">
        <f>IF(N1310="sníž. přenesená",J1310,0)</f>
        <v>0</v>
      </c>
      <c r="BI1310" s="150">
        <f>IF(N1310="nulová",J1310,0)</f>
        <v>0</v>
      </c>
      <c r="BJ1310" s="17" t="s">
        <v>86</v>
      </c>
      <c r="BK1310" s="150">
        <f>ROUND(I1310*H1310,2)</f>
        <v>0</v>
      </c>
      <c r="BL1310" s="17" t="s">
        <v>404</v>
      </c>
      <c r="BM1310" s="149" t="s">
        <v>2073</v>
      </c>
    </row>
    <row r="1311" spans="2:65" s="1" customFormat="1" ht="39">
      <c r="B1311" s="33"/>
      <c r="D1311" s="152" t="s">
        <v>375</v>
      </c>
      <c r="F1311" s="172" t="s">
        <v>1974</v>
      </c>
      <c r="I1311" s="173"/>
      <c r="L1311" s="33"/>
      <c r="M1311" s="174"/>
      <c r="T1311" s="57"/>
      <c r="AT1311" s="17" t="s">
        <v>375</v>
      </c>
      <c r="AU1311" s="17" t="s">
        <v>90</v>
      </c>
    </row>
    <row r="1312" spans="2:65" s="1" customFormat="1" ht="21.75" customHeight="1">
      <c r="B1312" s="33"/>
      <c r="C1312" s="138" t="s">
        <v>2074</v>
      </c>
      <c r="D1312" s="138" t="s">
        <v>312</v>
      </c>
      <c r="E1312" s="139" t="s">
        <v>2075</v>
      </c>
      <c r="F1312" s="140" t="s">
        <v>2076</v>
      </c>
      <c r="G1312" s="141" t="s">
        <v>1972</v>
      </c>
      <c r="H1312" s="142">
        <v>2</v>
      </c>
      <c r="I1312" s="143"/>
      <c r="J1312" s="144">
        <f>ROUND(I1312*H1312,2)</f>
        <v>0</v>
      </c>
      <c r="K1312" s="140" t="s">
        <v>430</v>
      </c>
      <c r="L1312" s="33"/>
      <c r="M1312" s="145" t="s">
        <v>1</v>
      </c>
      <c r="N1312" s="146" t="s">
        <v>47</v>
      </c>
      <c r="P1312" s="147">
        <f>O1312*H1312</f>
        <v>0</v>
      </c>
      <c r="Q1312" s="147">
        <v>0</v>
      </c>
      <c r="R1312" s="147">
        <f>Q1312*H1312</f>
        <v>0</v>
      </c>
      <c r="S1312" s="147">
        <v>0</v>
      </c>
      <c r="T1312" s="148">
        <f>S1312*H1312</f>
        <v>0</v>
      </c>
      <c r="AR1312" s="149" t="s">
        <v>404</v>
      </c>
      <c r="AT1312" s="149" t="s">
        <v>312</v>
      </c>
      <c r="AU1312" s="149" t="s">
        <v>90</v>
      </c>
      <c r="AY1312" s="17" t="s">
        <v>310</v>
      </c>
      <c r="BE1312" s="150">
        <f>IF(N1312="základní",J1312,0)</f>
        <v>0</v>
      </c>
      <c r="BF1312" s="150">
        <f>IF(N1312="snížená",J1312,0)</f>
        <v>0</v>
      </c>
      <c r="BG1312" s="150">
        <f>IF(N1312="zákl. přenesená",J1312,0)</f>
        <v>0</v>
      </c>
      <c r="BH1312" s="150">
        <f>IF(N1312="sníž. přenesená",J1312,0)</f>
        <v>0</v>
      </c>
      <c r="BI1312" s="150">
        <f>IF(N1312="nulová",J1312,0)</f>
        <v>0</v>
      </c>
      <c r="BJ1312" s="17" t="s">
        <v>86</v>
      </c>
      <c r="BK1312" s="150">
        <f>ROUND(I1312*H1312,2)</f>
        <v>0</v>
      </c>
      <c r="BL1312" s="17" t="s">
        <v>404</v>
      </c>
      <c r="BM1312" s="149" t="s">
        <v>2077</v>
      </c>
    </row>
    <row r="1313" spans="2:65" s="1" customFormat="1" ht="39">
      <c r="B1313" s="33"/>
      <c r="D1313" s="152" t="s">
        <v>375</v>
      </c>
      <c r="F1313" s="172" t="s">
        <v>1974</v>
      </c>
      <c r="I1313" s="173"/>
      <c r="L1313" s="33"/>
      <c r="M1313" s="174"/>
      <c r="T1313" s="57"/>
      <c r="AT1313" s="17" t="s">
        <v>375</v>
      </c>
      <c r="AU1313" s="17" t="s">
        <v>90</v>
      </c>
    </row>
    <row r="1314" spans="2:65" s="1" customFormat="1" ht="21.75" customHeight="1">
      <c r="B1314" s="33"/>
      <c r="C1314" s="138" t="s">
        <v>2078</v>
      </c>
      <c r="D1314" s="138" t="s">
        <v>312</v>
      </c>
      <c r="E1314" s="139" t="s">
        <v>2079</v>
      </c>
      <c r="F1314" s="140" t="s">
        <v>2080</v>
      </c>
      <c r="G1314" s="141" t="s">
        <v>1972</v>
      </c>
      <c r="H1314" s="142">
        <v>1</v>
      </c>
      <c r="I1314" s="143"/>
      <c r="J1314" s="144">
        <f>ROUND(I1314*H1314,2)</f>
        <v>0</v>
      </c>
      <c r="K1314" s="140" t="s">
        <v>430</v>
      </c>
      <c r="L1314" s="33"/>
      <c r="M1314" s="145" t="s">
        <v>1</v>
      </c>
      <c r="N1314" s="146" t="s">
        <v>47</v>
      </c>
      <c r="P1314" s="147">
        <f>O1314*H1314</f>
        <v>0</v>
      </c>
      <c r="Q1314" s="147">
        <v>0</v>
      </c>
      <c r="R1314" s="147">
        <f>Q1314*H1314</f>
        <v>0</v>
      </c>
      <c r="S1314" s="147">
        <v>0</v>
      </c>
      <c r="T1314" s="148">
        <f>S1314*H1314</f>
        <v>0</v>
      </c>
      <c r="AR1314" s="149" t="s">
        <v>404</v>
      </c>
      <c r="AT1314" s="149" t="s">
        <v>312</v>
      </c>
      <c r="AU1314" s="149" t="s">
        <v>90</v>
      </c>
      <c r="AY1314" s="17" t="s">
        <v>310</v>
      </c>
      <c r="BE1314" s="150">
        <f>IF(N1314="základní",J1314,0)</f>
        <v>0</v>
      </c>
      <c r="BF1314" s="150">
        <f>IF(N1314="snížená",J1314,0)</f>
        <v>0</v>
      </c>
      <c r="BG1314" s="150">
        <f>IF(N1314="zákl. přenesená",J1314,0)</f>
        <v>0</v>
      </c>
      <c r="BH1314" s="150">
        <f>IF(N1314="sníž. přenesená",J1314,0)</f>
        <v>0</v>
      </c>
      <c r="BI1314" s="150">
        <f>IF(N1314="nulová",J1314,0)</f>
        <v>0</v>
      </c>
      <c r="BJ1314" s="17" t="s">
        <v>86</v>
      </c>
      <c r="BK1314" s="150">
        <f>ROUND(I1314*H1314,2)</f>
        <v>0</v>
      </c>
      <c r="BL1314" s="17" t="s">
        <v>404</v>
      </c>
      <c r="BM1314" s="149" t="s">
        <v>2081</v>
      </c>
    </row>
    <row r="1315" spans="2:65" s="1" customFormat="1" ht="39">
      <c r="B1315" s="33"/>
      <c r="D1315" s="152" t="s">
        <v>375</v>
      </c>
      <c r="F1315" s="172" t="s">
        <v>1974</v>
      </c>
      <c r="I1315" s="173"/>
      <c r="L1315" s="33"/>
      <c r="M1315" s="174"/>
      <c r="T1315" s="57"/>
      <c r="AT1315" s="17" t="s">
        <v>375</v>
      </c>
      <c r="AU1315" s="17" t="s">
        <v>90</v>
      </c>
    </row>
    <row r="1316" spans="2:65" s="1" customFormat="1" ht="16.5" customHeight="1">
      <c r="B1316" s="33"/>
      <c r="C1316" s="138" t="s">
        <v>2082</v>
      </c>
      <c r="D1316" s="138" t="s">
        <v>312</v>
      </c>
      <c r="E1316" s="139" t="s">
        <v>2083</v>
      </c>
      <c r="F1316" s="140" t="s">
        <v>2084</v>
      </c>
      <c r="G1316" s="141" t="s">
        <v>1972</v>
      </c>
      <c r="H1316" s="142">
        <v>3</v>
      </c>
      <c r="I1316" s="143"/>
      <c r="J1316" s="144">
        <f>ROUND(I1316*H1316,2)</f>
        <v>0</v>
      </c>
      <c r="K1316" s="140" t="s">
        <v>430</v>
      </c>
      <c r="L1316" s="33"/>
      <c r="M1316" s="145" t="s">
        <v>1</v>
      </c>
      <c r="N1316" s="146" t="s">
        <v>47</v>
      </c>
      <c r="P1316" s="147">
        <f>O1316*H1316</f>
        <v>0</v>
      </c>
      <c r="Q1316" s="147">
        <v>0</v>
      </c>
      <c r="R1316" s="147">
        <f>Q1316*H1316</f>
        <v>0</v>
      </c>
      <c r="S1316" s="147">
        <v>0</v>
      </c>
      <c r="T1316" s="148">
        <f>S1316*H1316</f>
        <v>0</v>
      </c>
      <c r="AR1316" s="149" t="s">
        <v>404</v>
      </c>
      <c r="AT1316" s="149" t="s">
        <v>312</v>
      </c>
      <c r="AU1316" s="149" t="s">
        <v>90</v>
      </c>
      <c r="AY1316" s="17" t="s">
        <v>310</v>
      </c>
      <c r="BE1316" s="150">
        <f>IF(N1316="základní",J1316,0)</f>
        <v>0</v>
      </c>
      <c r="BF1316" s="150">
        <f>IF(N1316="snížená",J1316,0)</f>
        <v>0</v>
      </c>
      <c r="BG1316" s="150">
        <f>IF(N1316="zákl. přenesená",J1316,0)</f>
        <v>0</v>
      </c>
      <c r="BH1316" s="150">
        <f>IF(N1316="sníž. přenesená",J1316,0)</f>
        <v>0</v>
      </c>
      <c r="BI1316" s="150">
        <f>IF(N1316="nulová",J1316,0)</f>
        <v>0</v>
      </c>
      <c r="BJ1316" s="17" t="s">
        <v>86</v>
      </c>
      <c r="BK1316" s="150">
        <f>ROUND(I1316*H1316,2)</f>
        <v>0</v>
      </c>
      <c r="BL1316" s="17" t="s">
        <v>404</v>
      </c>
      <c r="BM1316" s="149" t="s">
        <v>2085</v>
      </c>
    </row>
    <row r="1317" spans="2:65" s="1" customFormat="1" ht="39">
      <c r="B1317" s="33"/>
      <c r="D1317" s="152" t="s">
        <v>375</v>
      </c>
      <c r="F1317" s="172" t="s">
        <v>1974</v>
      </c>
      <c r="I1317" s="173"/>
      <c r="L1317" s="33"/>
      <c r="M1317" s="174"/>
      <c r="T1317" s="57"/>
      <c r="AT1317" s="17" t="s">
        <v>375</v>
      </c>
      <c r="AU1317" s="17" t="s">
        <v>90</v>
      </c>
    </row>
    <row r="1318" spans="2:65" s="1" customFormat="1" ht="16.5" customHeight="1">
      <c r="B1318" s="33"/>
      <c r="C1318" s="138" t="s">
        <v>2086</v>
      </c>
      <c r="D1318" s="138" t="s">
        <v>312</v>
      </c>
      <c r="E1318" s="139" t="s">
        <v>2087</v>
      </c>
      <c r="F1318" s="140" t="s">
        <v>2088</v>
      </c>
      <c r="G1318" s="141" t="s">
        <v>1972</v>
      </c>
      <c r="H1318" s="142">
        <v>2</v>
      </c>
      <c r="I1318" s="143"/>
      <c r="J1318" s="144">
        <f>ROUND(I1318*H1318,2)</f>
        <v>0</v>
      </c>
      <c r="K1318" s="140" t="s">
        <v>430</v>
      </c>
      <c r="L1318" s="33"/>
      <c r="M1318" s="145" t="s">
        <v>1</v>
      </c>
      <c r="N1318" s="146" t="s">
        <v>47</v>
      </c>
      <c r="P1318" s="147">
        <f>O1318*H1318</f>
        <v>0</v>
      </c>
      <c r="Q1318" s="147">
        <v>0</v>
      </c>
      <c r="R1318" s="147">
        <f>Q1318*H1318</f>
        <v>0</v>
      </c>
      <c r="S1318" s="147">
        <v>0</v>
      </c>
      <c r="T1318" s="148">
        <f>S1318*H1318</f>
        <v>0</v>
      </c>
      <c r="AR1318" s="149" t="s">
        <v>404</v>
      </c>
      <c r="AT1318" s="149" t="s">
        <v>312</v>
      </c>
      <c r="AU1318" s="149" t="s">
        <v>90</v>
      </c>
      <c r="AY1318" s="17" t="s">
        <v>310</v>
      </c>
      <c r="BE1318" s="150">
        <f>IF(N1318="základní",J1318,0)</f>
        <v>0</v>
      </c>
      <c r="BF1318" s="150">
        <f>IF(N1318="snížená",J1318,0)</f>
        <v>0</v>
      </c>
      <c r="BG1318" s="150">
        <f>IF(N1318="zákl. přenesená",J1318,0)</f>
        <v>0</v>
      </c>
      <c r="BH1318" s="150">
        <f>IF(N1318="sníž. přenesená",J1318,0)</f>
        <v>0</v>
      </c>
      <c r="BI1318" s="150">
        <f>IF(N1318="nulová",J1318,0)</f>
        <v>0</v>
      </c>
      <c r="BJ1318" s="17" t="s">
        <v>86</v>
      </c>
      <c r="BK1318" s="150">
        <f>ROUND(I1318*H1318,2)</f>
        <v>0</v>
      </c>
      <c r="BL1318" s="17" t="s">
        <v>404</v>
      </c>
      <c r="BM1318" s="149" t="s">
        <v>2089</v>
      </c>
    </row>
    <row r="1319" spans="2:65" s="1" customFormat="1" ht="39">
      <c r="B1319" s="33"/>
      <c r="D1319" s="152" t="s">
        <v>375</v>
      </c>
      <c r="F1319" s="172" t="s">
        <v>1974</v>
      </c>
      <c r="I1319" s="173"/>
      <c r="L1319" s="33"/>
      <c r="M1319" s="174"/>
      <c r="T1319" s="57"/>
      <c r="AT1319" s="17" t="s">
        <v>375</v>
      </c>
      <c r="AU1319" s="17" t="s">
        <v>90</v>
      </c>
    </row>
    <row r="1320" spans="2:65" s="1" customFormat="1" ht="16.5" customHeight="1">
      <c r="B1320" s="33"/>
      <c r="C1320" s="138" t="s">
        <v>2090</v>
      </c>
      <c r="D1320" s="138" t="s">
        <v>312</v>
      </c>
      <c r="E1320" s="139" t="s">
        <v>2091</v>
      </c>
      <c r="F1320" s="140" t="s">
        <v>2092</v>
      </c>
      <c r="G1320" s="141" t="s">
        <v>1972</v>
      </c>
      <c r="H1320" s="142">
        <v>1</v>
      </c>
      <c r="I1320" s="143"/>
      <c r="J1320" s="144">
        <f>ROUND(I1320*H1320,2)</f>
        <v>0</v>
      </c>
      <c r="K1320" s="140" t="s">
        <v>430</v>
      </c>
      <c r="L1320" s="33"/>
      <c r="M1320" s="145" t="s">
        <v>1</v>
      </c>
      <c r="N1320" s="146" t="s">
        <v>47</v>
      </c>
      <c r="P1320" s="147">
        <f>O1320*H1320</f>
        <v>0</v>
      </c>
      <c r="Q1320" s="147">
        <v>0</v>
      </c>
      <c r="R1320" s="147">
        <f>Q1320*H1320</f>
        <v>0</v>
      </c>
      <c r="S1320" s="147">
        <v>0</v>
      </c>
      <c r="T1320" s="148">
        <f>S1320*H1320</f>
        <v>0</v>
      </c>
      <c r="AR1320" s="149" t="s">
        <v>404</v>
      </c>
      <c r="AT1320" s="149" t="s">
        <v>312</v>
      </c>
      <c r="AU1320" s="149" t="s">
        <v>90</v>
      </c>
      <c r="AY1320" s="17" t="s">
        <v>310</v>
      </c>
      <c r="BE1320" s="150">
        <f>IF(N1320="základní",J1320,0)</f>
        <v>0</v>
      </c>
      <c r="BF1320" s="150">
        <f>IF(N1320="snížená",J1320,0)</f>
        <v>0</v>
      </c>
      <c r="BG1320" s="150">
        <f>IF(N1320="zákl. přenesená",J1320,0)</f>
        <v>0</v>
      </c>
      <c r="BH1320" s="150">
        <f>IF(N1320="sníž. přenesená",J1320,0)</f>
        <v>0</v>
      </c>
      <c r="BI1320" s="150">
        <f>IF(N1320="nulová",J1320,0)</f>
        <v>0</v>
      </c>
      <c r="BJ1320" s="17" t="s">
        <v>86</v>
      </c>
      <c r="BK1320" s="150">
        <f>ROUND(I1320*H1320,2)</f>
        <v>0</v>
      </c>
      <c r="BL1320" s="17" t="s">
        <v>404</v>
      </c>
      <c r="BM1320" s="149" t="s">
        <v>2093</v>
      </c>
    </row>
    <row r="1321" spans="2:65" s="1" customFormat="1" ht="39">
      <c r="B1321" s="33"/>
      <c r="D1321" s="152" t="s">
        <v>375</v>
      </c>
      <c r="F1321" s="172" t="s">
        <v>1974</v>
      </c>
      <c r="I1321" s="173"/>
      <c r="L1321" s="33"/>
      <c r="M1321" s="174"/>
      <c r="T1321" s="57"/>
      <c r="AT1321" s="17" t="s">
        <v>375</v>
      </c>
      <c r="AU1321" s="17" t="s">
        <v>90</v>
      </c>
    </row>
    <row r="1322" spans="2:65" s="1" customFormat="1" ht="16.5" customHeight="1">
      <c r="B1322" s="33"/>
      <c r="C1322" s="138" t="s">
        <v>2094</v>
      </c>
      <c r="D1322" s="138" t="s">
        <v>312</v>
      </c>
      <c r="E1322" s="139" t="s">
        <v>2095</v>
      </c>
      <c r="F1322" s="140" t="s">
        <v>2096</v>
      </c>
      <c r="G1322" s="141" t="s">
        <v>1972</v>
      </c>
      <c r="H1322" s="142">
        <v>2</v>
      </c>
      <c r="I1322" s="143"/>
      <c r="J1322" s="144">
        <f>ROUND(I1322*H1322,2)</f>
        <v>0</v>
      </c>
      <c r="K1322" s="140" t="s">
        <v>430</v>
      </c>
      <c r="L1322" s="33"/>
      <c r="M1322" s="145" t="s">
        <v>1</v>
      </c>
      <c r="N1322" s="146" t="s">
        <v>47</v>
      </c>
      <c r="P1322" s="147">
        <f>O1322*H1322</f>
        <v>0</v>
      </c>
      <c r="Q1322" s="147">
        <v>0</v>
      </c>
      <c r="R1322" s="147">
        <f>Q1322*H1322</f>
        <v>0</v>
      </c>
      <c r="S1322" s="147">
        <v>0</v>
      </c>
      <c r="T1322" s="148">
        <f>S1322*H1322</f>
        <v>0</v>
      </c>
      <c r="AR1322" s="149" t="s">
        <v>404</v>
      </c>
      <c r="AT1322" s="149" t="s">
        <v>312</v>
      </c>
      <c r="AU1322" s="149" t="s">
        <v>90</v>
      </c>
      <c r="AY1322" s="17" t="s">
        <v>310</v>
      </c>
      <c r="BE1322" s="150">
        <f>IF(N1322="základní",J1322,0)</f>
        <v>0</v>
      </c>
      <c r="BF1322" s="150">
        <f>IF(N1322="snížená",J1322,0)</f>
        <v>0</v>
      </c>
      <c r="BG1322" s="150">
        <f>IF(N1322="zákl. přenesená",J1322,0)</f>
        <v>0</v>
      </c>
      <c r="BH1322" s="150">
        <f>IF(N1322="sníž. přenesená",J1322,0)</f>
        <v>0</v>
      </c>
      <c r="BI1322" s="150">
        <f>IF(N1322="nulová",J1322,0)</f>
        <v>0</v>
      </c>
      <c r="BJ1322" s="17" t="s">
        <v>86</v>
      </c>
      <c r="BK1322" s="150">
        <f>ROUND(I1322*H1322,2)</f>
        <v>0</v>
      </c>
      <c r="BL1322" s="17" t="s">
        <v>404</v>
      </c>
      <c r="BM1322" s="149" t="s">
        <v>2097</v>
      </c>
    </row>
    <row r="1323" spans="2:65" s="1" customFormat="1" ht="39">
      <c r="B1323" s="33"/>
      <c r="D1323" s="152" t="s">
        <v>375</v>
      </c>
      <c r="F1323" s="172" t="s">
        <v>2098</v>
      </c>
      <c r="I1323" s="173"/>
      <c r="L1323" s="33"/>
      <c r="M1323" s="174"/>
      <c r="T1323" s="57"/>
      <c r="AT1323" s="17" t="s">
        <v>375</v>
      </c>
      <c r="AU1323" s="17" t="s">
        <v>90</v>
      </c>
    </row>
    <row r="1324" spans="2:65" s="1" customFormat="1" ht="16.5" customHeight="1">
      <c r="B1324" s="33"/>
      <c r="C1324" s="138" t="s">
        <v>2099</v>
      </c>
      <c r="D1324" s="138" t="s">
        <v>312</v>
      </c>
      <c r="E1324" s="139" t="s">
        <v>2100</v>
      </c>
      <c r="F1324" s="140" t="s">
        <v>2101</v>
      </c>
      <c r="G1324" s="141" t="s">
        <v>1972</v>
      </c>
      <c r="H1324" s="142">
        <v>2</v>
      </c>
      <c r="I1324" s="143"/>
      <c r="J1324" s="144">
        <f>ROUND(I1324*H1324,2)</f>
        <v>0</v>
      </c>
      <c r="K1324" s="140" t="s">
        <v>430</v>
      </c>
      <c r="L1324" s="33"/>
      <c r="M1324" s="145" t="s">
        <v>1</v>
      </c>
      <c r="N1324" s="146" t="s">
        <v>47</v>
      </c>
      <c r="P1324" s="147">
        <f>O1324*H1324</f>
        <v>0</v>
      </c>
      <c r="Q1324" s="147">
        <v>0</v>
      </c>
      <c r="R1324" s="147">
        <f>Q1324*H1324</f>
        <v>0</v>
      </c>
      <c r="S1324" s="147">
        <v>0</v>
      </c>
      <c r="T1324" s="148">
        <f>S1324*H1324</f>
        <v>0</v>
      </c>
      <c r="AR1324" s="149" t="s">
        <v>404</v>
      </c>
      <c r="AT1324" s="149" t="s">
        <v>312</v>
      </c>
      <c r="AU1324" s="149" t="s">
        <v>90</v>
      </c>
      <c r="AY1324" s="17" t="s">
        <v>310</v>
      </c>
      <c r="BE1324" s="150">
        <f>IF(N1324="základní",J1324,0)</f>
        <v>0</v>
      </c>
      <c r="BF1324" s="150">
        <f>IF(N1324="snížená",J1324,0)</f>
        <v>0</v>
      </c>
      <c r="BG1324" s="150">
        <f>IF(N1324="zákl. přenesená",J1324,0)</f>
        <v>0</v>
      </c>
      <c r="BH1324" s="150">
        <f>IF(N1324="sníž. přenesená",J1324,0)</f>
        <v>0</v>
      </c>
      <c r="BI1324" s="150">
        <f>IF(N1324="nulová",J1324,0)</f>
        <v>0</v>
      </c>
      <c r="BJ1324" s="17" t="s">
        <v>86</v>
      </c>
      <c r="BK1324" s="150">
        <f>ROUND(I1324*H1324,2)</f>
        <v>0</v>
      </c>
      <c r="BL1324" s="17" t="s">
        <v>404</v>
      </c>
      <c r="BM1324" s="149" t="s">
        <v>2102</v>
      </c>
    </row>
    <row r="1325" spans="2:65" s="1" customFormat="1" ht="39">
      <c r="B1325" s="33"/>
      <c r="D1325" s="152" t="s">
        <v>375</v>
      </c>
      <c r="F1325" s="172" t="s">
        <v>2098</v>
      </c>
      <c r="I1325" s="173"/>
      <c r="L1325" s="33"/>
      <c r="M1325" s="174"/>
      <c r="T1325" s="57"/>
      <c r="AT1325" s="17" t="s">
        <v>375</v>
      </c>
      <c r="AU1325" s="17" t="s">
        <v>90</v>
      </c>
    </row>
    <row r="1326" spans="2:65" s="1" customFormat="1" ht="16.5" customHeight="1">
      <c r="B1326" s="33"/>
      <c r="C1326" s="138" t="s">
        <v>2103</v>
      </c>
      <c r="D1326" s="138" t="s">
        <v>312</v>
      </c>
      <c r="E1326" s="139" t="s">
        <v>2104</v>
      </c>
      <c r="F1326" s="140" t="s">
        <v>2105</v>
      </c>
      <c r="G1326" s="141" t="s">
        <v>1972</v>
      </c>
      <c r="H1326" s="142">
        <v>8</v>
      </c>
      <c r="I1326" s="143"/>
      <c r="J1326" s="144">
        <f>ROUND(I1326*H1326,2)</f>
        <v>0</v>
      </c>
      <c r="K1326" s="140" t="s">
        <v>430</v>
      </c>
      <c r="L1326" s="33"/>
      <c r="M1326" s="145" t="s">
        <v>1</v>
      </c>
      <c r="N1326" s="146" t="s">
        <v>47</v>
      </c>
      <c r="P1326" s="147">
        <f>O1326*H1326</f>
        <v>0</v>
      </c>
      <c r="Q1326" s="147">
        <v>0</v>
      </c>
      <c r="R1326" s="147">
        <f>Q1326*H1326</f>
        <v>0</v>
      </c>
      <c r="S1326" s="147">
        <v>0</v>
      </c>
      <c r="T1326" s="148">
        <f>S1326*H1326</f>
        <v>0</v>
      </c>
      <c r="AR1326" s="149" t="s">
        <v>404</v>
      </c>
      <c r="AT1326" s="149" t="s">
        <v>312</v>
      </c>
      <c r="AU1326" s="149" t="s">
        <v>90</v>
      </c>
      <c r="AY1326" s="17" t="s">
        <v>310</v>
      </c>
      <c r="BE1326" s="150">
        <f>IF(N1326="základní",J1326,0)</f>
        <v>0</v>
      </c>
      <c r="BF1326" s="150">
        <f>IF(N1326="snížená",J1326,0)</f>
        <v>0</v>
      </c>
      <c r="BG1326" s="150">
        <f>IF(N1326="zákl. přenesená",J1326,0)</f>
        <v>0</v>
      </c>
      <c r="BH1326" s="150">
        <f>IF(N1326="sníž. přenesená",J1326,0)</f>
        <v>0</v>
      </c>
      <c r="BI1326" s="150">
        <f>IF(N1326="nulová",J1326,0)</f>
        <v>0</v>
      </c>
      <c r="BJ1326" s="17" t="s">
        <v>86</v>
      </c>
      <c r="BK1326" s="150">
        <f>ROUND(I1326*H1326,2)</f>
        <v>0</v>
      </c>
      <c r="BL1326" s="17" t="s">
        <v>404</v>
      </c>
      <c r="BM1326" s="149" t="s">
        <v>2106</v>
      </c>
    </row>
    <row r="1327" spans="2:65" s="1" customFormat="1" ht="39">
      <c r="B1327" s="33"/>
      <c r="D1327" s="152" t="s">
        <v>375</v>
      </c>
      <c r="F1327" s="172" t="s">
        <v>2098</v>
      </c>
      <c r="I1327" s="173"/>
      <c r="L1327" s="33"/>
      <c r="M1327" s="174"/>
      <c r="T1327" s="57"/>
      <c r="AT1327" s="17" t="s">
        <v>375</v>
      </c>
      <c r="AU1327" s="17" t="s">
        <v>90</v>
      </c>
    </row>
    <row r="1328" spans="2:65" s="1" customFormat="1" ht="16.5" customHeight="1">
      <c r="B1328" s="33"/>
      <c r="C1328" s="138" t="s">
        <v>2107</v>
      </c>
      <c r="D1328" s="138" t="s">
        <v>312</v>
      </c>
      <c r="E1328" s="139" t="s">
        <v>2108</v>
      </c>
      <c r="F1328" s="140" t="s">
        <v>2109</v>
      </c>
      <c r="G1328" s="141" t="s">
        <v>1972</v>
      </c>
      <c r="H1328" s="142">
        <v>3</v>
      </c>
      <c r="I1328" s="143"/>
      <c r="J1328" s="144">
        <f>ROUND(I1328*H1328,2)</f>
        <v>0</v>
      </c>
      <c r="K1328" s="140" t="s">
        <v>430</v>
      </c>
      <c r="L1328" s="33"/>
      <c r="M1328" s="145" t="s">
        <v>1</v>
      </c>
      <c r="N1328" s="146" t="s">
        <v>47</v>
      </c>
      <c r="P1328" s="147">
        <f>O1328*H1328</f>
        <v>0</v>
      </c>
      <c r="Q1328" s="147">
        <v>0</v>
      </c>
      <c r="R1328" s="147">
        <f>Q1328*H1328</f>
        <v>0</v>
      </c>
      <c r="S1328" s="147">
        <v>0</v>
      </c>
      <c r="T1328" s="148">
        <f>S1328*H1328</f>
        <v>0</v>
      </c>
      <c r="AR1328" s="149" t="s">
        <v>404</v>
      </c>
      <c r="AT1328" s="149" t="s">
        <v>312</v>
      </c>
      <c r="AU1328" s="149" t="s">
        <v>90</v>
      </c>
      <c r="AY1328" s="17" t="s">
        <v>310</v>
      </c>
      <c r="BE1328" s="150">
        <f>IF(N1328="základní",J1328,0)</f>
        <v>0</v>
      </c>
      <c r="BF1328" s="150">
        <f>IF(N1328="snížená",J1328,0)</f>
        <v>0</v>
      </c>
      <c r="BG1328" s="150">
        <f>IF(N1328="zákl. přenesená",J1328,0)</f>
        <v>0</v>
      </c>
      <c r="BH1328" s="150">
        <f>IF(N1328="sníž. přenesená",J1328,0)</f>
        <v>0</v>
      </c>
      <c r="BI1328" s="150">
        <f>IF(N1328="nulová",J1328,0)</f>
        <v>0</v>
      </c>
      <c r="BJ1328" s="17" t="s">
        <v>86</v>
      </c>
      <c r="BK1328" s="150">
        <f>ROUND(I1328*H1328,2)</f>
        <v>0</v>
      </c>
      <c r="BL1328" s="17" t="s">
        <v>404</v>
      </c>
      <c r="BM1328" s="149" t="s">
        <v>2110</v>
      </c>
    </row>
    <row r="1329" spans="2:65" s="1" customFormat="1" ht="39">
      <c r="B1329" s="33"/>
      <c r="D1329" s="152" t="s">
        <v>375</v>
      </c>
      <c r="F1329" s="172" t="s">
        <v>2098</v>
      </c>
      <c r="I1329" s="173"/>
      <c r="L1329" s="33"/>
      <c r="M1329" s="174"/>
      <c r="T1329" s="57"/>
      <c r="AT1329" s="17" t="s">
        <v>375</v>
      </c>
      <c r="AU1329" s="17" t="s">
        <v>90</v>
      </c>
    </row>
    <row r="1330" spans="2:65" s="1" customFormat="1" ht="16.5" customHeight="1">
      <c r="B1330" s="33"/>
      <c r="C1330" s="138" t="s">
        <v>2111</v>
      </c>
      <c r="D1330" s="138" t="s">
        <v>312</v>
      </c>
      <c r="E1330" s="139" t="s">
        <v>2112</v>
      </c>
      <c r="F1330" s="140" t="s">
        <v>2113</v>
      </c>
      <c r="G1330" s="141" t="s">
        <v>1972</v>
      </c>
      <c r="H1330" s="142">
        <v>2</v>
      </c>
      <c r="I1330" s="143"/>
      <c r="J1330" s="144">
        <f>ROUND(I1330*H1330,2)</f>
        <v>0</v>
      </c>
      <c r="K1330" s="140" t="s">
        <v>430</v>
      </c>
      <c r="L1330" s="33"/>
      <c r="M1330" s="145" t="s">
        <v>1</v>
      </c>
      <c r="N1330" s="146" t="s">
        <v>47</v>
      </c>
      <c r="P1330" s="147">
        <f>O1330*H1330</f>
        <v>0</v>
      </c>
      <c r="Q1330" s="147">
        <v>0</v>
      </c>
      <c r="R1330" s="147">
        <f>Q1330*H1330</f>
        <v>0</v>
      </c>
      <c r="S1330" s="147">
        <v>0</v>
      </c>
      <c r="T1330" s="148">
        <f>S1330*H1330</f>
        <v>0</v>
      </c>
      <c r="AR1330" s="149" t="s">
        <v>404</v>
      </c>
      <c r="AT1330" s="149" t="s">
        <v>312</v>
      </c>
      <c r="AU1330" s="149" t="s">
        <v>90</v>
      </c>
      <c r="AY1330" s="17" t="s">
        <v>310</v>
      </c>
      <c r="BE1330" s="150">
        <f>IF(N1330="základní",J1330,0)</f>
        <v>0</v>
      </c>
      <c r="BF1330" s="150">
        <f>IF(N1330="snížená",J1330,0)</f>
        <v>0</v>
      </c>
      <c r="BG1330" s="150">
        <f>IF(N1330="zákl. přenesená",J1330,0)</f>
        <v>0</v>
      </c>
      <c r="BH1330" s="150">
        <f>IF(N1330="sníž. přenesená",J1330,0)</f>
        <v>0</v>
      </c>
      <c r="BI1330" s="150">
        <f>IF(N1330="nulová",J1330,0)</f>
        <v>0</v>
      </c>
      <c r="BJ1330" s="17" t="s">
        <v>86</v>
      </c>
      <c r="BK1330" s="150">
        <f>ROUND(I1330*H1330,2)</f>
        <v>0</v>
      </c>
      <c r="BL1330" s="17" t="s">
        <v>404</v>
      </c>
      <c r="BM1330" s="149" t="s">
        <v>2114</v>
      </c>
    </row>
    <row r="1331" spans="2:65" s="1" customFormat="1" ht="39">
      <c r="B1331" s="33"/>
      <c r="D1331" s="152" t="s">
        <v>375</v>
      </c>
      <c r="F1331" s="172" t="s">
        <v>2098</v>
      </c>
      <c r="I1331" s="173"/>
      <c r="L1331" s="33"/>
      <c r="M1331" s="174"/>
      <c r="T1331" s="57"/>
      <c r="AT1331" s="17" t="s">
        <v>375</v>
      </c>
      <c r="AU1331" s="17" t="s">
        <v>90</v>
      </c>
    </row>
    <row r="1332" spans="2:65" s="1" customFormat="1" ht="16.5" customHeight="1">
      <c r="B1332" s="33"/>
      <c r="C1332" s="138" t="s">
        <v>2115</v>
      </c>
      <c r="D1332" s="138" t="s">
        <v>312</v>
      </c>
      <c r="E1332" s="139" t="s">
        <v>2116</v>
      </c>
      <c r="F1332" s="140" t="s">
        <v>2117</v>
      </c>
      <c r="G1332" s="141" t="s">
        <v>1972</v>
      </c>
      <c r="H1332" s="142">
        <v>1</v>
      </c>
      <c r="I1332" s="143"/>
      <c r="J1332" s="144">
        <f>ROUND(I1332*H1332,2)</f>
        <v>0</v>
      </c>
      <c r="K1332" s="140" t="s">
        <v>430</v>
      </c>
      <c r="L1332" s="33"/>
      <c r="M1332" s="145" t="s">
        <v>1</v>
      </c>
      <c r="N1332" s="146" t="s">
        <v>47</v>
      </c>
      <c r="P1332" s="147">
        <f>O1332*H1332</f>
        <v>0</v>
      </c>
      <c r="Q1332" s="147">
        <v>0</v>
      </c>
      <c r="R1332" s="147">
        <f>Q1332*H1332</f>
        <v>0</v>
      </c>
      <c r="S1332" s="147">
        <v>0</v>
      </c>
      <c r="T1332" s="148">
        <f>S1332*H1332</f>
        <v>0</v>
      </c>
      <c r="AR1332" s="149" t="s">
        <v>404</v>
      </c>
      <c r="AT1332" s="149" t="s">
        <v>312</v>
      </c>
      <c r="AU1332" s="149" t="s">
        <v>90</v>
      </c>
      <c r="AY1332" s="17" t="s">
        <v>310</v>
      </c>
      <c r="BE1332" s="150">
        <f>IF(N1332="základní",J1332,0)</f>
        <v>0</v>
      </c>
      <c r="BF1332" s="150">
        <f>IF(N1332="snížená",J1332,0)</f>
        <v>0</v>
      </c>
      <c r="BG1332" s="150">
        <f>IF(N1332="zákl. přenesená",J1332,0)</f>
        <v>0</v>
      </c>
      <c r="BH1332" s="150">
        <f>IF(N1332="sníž. přenesená",J1332,0)</f>
        <v>0</v>
      </c>
      <c r="BI1332" s="150">
        <f>IF(N1332="nulová",J1332,0)</f>
        <v>0</v>
      </c>
      <c r="BJ1332" s="17" t="s">
        <v>86</v>
      </c>
      <c r="BK1332" s="150">
        <f>ROUND(I1332*H1332,2)</f>
        <v>0</v>
      </c>
      <c r="BL1332" s="17" t="s">
        <v>404</v>
      </c>
      <c r="BM1332" s="149" t="s">
        <v>2118</v>
      </c>
    </row>
    <row r="1333" spans="2:65" s="1" customFormat="1" ht="39">
      <c r="B1333" s="33"/>
      <c r="D1333" s="152" t="s">
        <v>375</v>
      </c>
      <c r="F1333" s="172" t="s">
        <v>2098</v>
      </c>
      <c r="I1333" s="173"/>
      <c r="L1333" s="33"/>
      <c r="M1333" s="174"/>
      <c r="T1333" s="57"/>
      <c r="AT1333" s="17" t="s">
        <v>375</v>
      </c>
      <c r="AU1333" s="17" t="s">
        <v>90</v>
      </c>
    </row>
    <row r="1334" spans="2:65" s="1" customFormat="1" ht="16.5" customHeight="1">
      <c r="B1334" s="33"/>
      <c r="C1334" s="138" t="s">
        <v>2119</v>
      </c>
      <c r="D1334" s="138" t="s">
        <v>312</v>
      </c>
      <c r="E1334" s="139" t="s">
        <v>2120</v>
      </c>
      <c r="F1334" s="140" t="s">
        <v>2121</v>
      </c>
      <c r="G1334" s="141" t="s">
        <v>1972</v>
      </c>
      <c r="H1334" s="142">
        <v>6</v>
      </c>
      <c r="I1334" s="143"/>
      <c r="J1334" s="144">
        <f>ROUND(I1334*H1334,2)</f>
        <v>0</v>
      </c>
      <c r="K1334" s="140" t="s">
        <v>430</v>
      </c>
      <c r="L1334" s="33"/>
      <c r="M1334" s="145" t="s">
        <v>1</v>
      </c>
      <c r="N1334" s="146" t="s">
        <v>47</v>
      </c>
      <c r="P1334" s="147">
        <f>O1334*H1334</f>
        <v>0</v>
      </c>
      <c r="Q1334" s="147">
        <v>0</v>
      </c>
      <c r="R1334" s="147">
        <f>Q1334*H1334</f>
        <v>0</v>
      </c>
      <c r="S1334" s="147">
        <v>0</v>
      </c>
      <c r="T1334" s="148">
        <f>S1334*H1334</f>
        <v>0</v>
      </c>
      <c r="AR1334" s="149" t="s">
        <v>404</v>
      </c>
      <c r="AT1334" s="149" t="s">
        <v>312</v>
      </c>
      <c r="AU1334" s="149" t="s">
        <v>90</v>
      </c>
      <c r="AY1334" s="17" t="s">
        <v>310</v>
      </c>
      <c r="BE1334" s="150">
        <f>IF(N1334="základní",J1334,0)</f>
        <v>0</v>
      </c>
      <c r="BF1334" s="150">
        <f>IF(N1334="snížená",J1334,0)</f>
        <v>0</v>
      </c>
      <c r="BG1334" s="150">
        <f>IF(N1334="zákl. přenesená",J1334,0)</f>
        <v>0</v>
      </c>
      <c r="BH1334" s="150">
        <f>IF(N1334="sníž. přenesená",J1334,0)</f>
        <v>0</v>
      </c>
      <c r="BI1334" s="150">
        <f>IF(N1334="nulová",J1334,0)</f>
        <v>0</v>
      </c>
      <c r="BJ1334" s="17" t="s">
        <v>86</v>
      </c>
      <c r="BK1334" s="150">
        <f>ROUND(I1334*H1334,2)</f>
        <v>0</v>
      </c>
      <c r="BL1334" s="17" t="s">
        <v>404</v>
      </c>
      <c r="BM1334" s="149" t="s">
        <v>2122</v>
      </c>
    </row>
    <row r="1335" spans="2:65" s="1" customFormat="1" ht="39">
      <c r="B1335" s="33"/>
      <c r="D1335" s="152" t="s">
        <v>375</v>
      </c>
      <c r="F1335" s="172" t="s">
        <v>2098</v>
      </c>
      <c r="I1335" s="173"/>
      <c r="L1335" s="33"/>
      <c r="M1335" s="174"/>
      <c r="T1335" s="57"/>
      <c r="AT1335" s="17" t="s">
        <v>375</v>
      </c>
      <c r="AU1335" s="17" t="s">
        <v>90</v>
      </c>
    </row>
    <row r="1336" spans="2:65" s="1" customFormat="1" ht="24.2" customHeight="1">
      <c r="B1336" s="33"/>
      <c r="C1336" s="138" t="s">
        <v>2123</v>
      </c>
      <c r="D1336" s="138" t="s">
        <v>312</v>
      </c>
      <c r="E1336" s="139" t="s">
        <v>2124</v>
      </c>
      <c r="F1336" s="140" t="s">
        <v>2125</v>
      </c>
      <c r="G1336" s="141" t="s">
        <v>1972</v>
      </c>
      <c r="H1336" s="142">
        <v>1</v>
      </c>
      <c r="I1336" s="143"/>
      <c r="J1336" s="144">
        <f>ROUND(I1336*H1336,2)</f>
        <v>0</v>
      </c>
      <c r="K1336" s="140" t="s">
        <v>430</v>
      </c>
      <c r="L1336" s="33"/>
      <c r="M1336" s="145" t="s">
        <v>1</v>
      </c>
      <c r="N1336" s="146" t="s">
        <v>47</v>
      </c>
      <c r="P1336" s="147">
        <f>O1336*H1336</f>
        <v>0</v>
      </c>
      <c r="Q1336" s="147">
        <v>0</v>
      </c>
      <c r="R1336" s="147">
        <f>Q1336*H1336</f>
        <v>0</v>
      </c>
      <c r="S1336" s="147">
        <v>0</v>
      </c>
      <c r="T1336" s="148">
        <f>S1336*H1336</f>
        <v>0</v>
      </c>
      <c r="AR1336" s="149" t="s">
        <v>404</v>
      </c>
      <c r="AT1336" s="149" t="s">
        <v>312</v>
      </c>
      <c r="AU1336" s="149" t="s">
        <v>90</v>
      </c>
      <c r="AY1336" s="17" t="s">
        <v>310</v>
      </c>
      <c r="BE1336" s="150">
        <f>IF(N1336="základní",J1336,0)</f>
        <v>0</v>
      </c>
      <c r="BF1336" s="150">
        <f>IF(N1336="snížená",J1336,0)</f>
        <v>0</v>
      </c>
      <c r="BG1336" s="150">
        <f>IF(N1336="zákl. přenesená",J1336,0)</f>
        <v>0</v>
      </c>
      <c r="BH1336" s="150">
        <f>IF(N1336="sníž. přenesená",J1336,0)</f>
        <v>0</v>
      </c>
      <c r="BI1336" s="150">
        <f>IF(N1336="nulová",J1336,0)</f>
        <v>0</v>
      </c>
      <c r="BJ1336" s="17" t="s">
        <v>86</v>
      </c>
      <c r="BK1336" s="150">
        <f>ROUND(I1336*H1336,2)</f>
        <v>0</v>
      </c>
      <c r="BL1336" s="17" t="s">
        <v>404</v>
      </c>
      <c r="BM1336" s="149" t="s">
        <v>2126</v>
      </c>
    </row>
    <row r="1337" spans="2:65" s="1" customFormat="1" ht="39">
      <c r="B1337" s="33"/>
      <c r="D1337" s="152" t="s">
        <v>375</v>
      </c>
      <c r="F1337" s="172" t="s">
        <v>2098</v>
      </c>
      <c r="I1337" s="173"/>
      <c r="L1337" s="33"/>
      <c r="M1337" s="174"/>
      <c r="T1337" s="57"/>
      <c r="AT1337" s="17" t="s">
        <v>375</v>
      </c>
      <c r="AU1337" s="17" t="s">
        <v>90</v>
      </c>
    </row>
    <row r="1338" spans="2:65" s="1" customFormat="1" ht="16.5" customHeight="1">
      <c r="B1338" s="33"/>
      <c r="C1338" s="138" t="s">
        <v>2127</v>
      </c>
      <c r="D1338" s="138" t="s">
        <v>312</v>
      </c>
      <c r="E1338" s="139" t="s">
        <v>2128</v>
      </c>
      <c r="F1338" s="140" t="s">
        <v>2129</v>
      </c>
      <c r="G1338" s="141" t="s">
        <v>1972</v>
      </c>
      <c r="H1338" s="142">
        <v>2</v>
      </c>
      <c r="I1338" s="143"/>
      <c r="J1338" s="144">
        <f>ROUND(I1338*H1338,2)</f>
        <v>0</v>
      </c>
      <c r="K1338" s="140" t="s">
        <v>430</v>
      </c>
      <c r="L1338" s="33"/>
      <c r="M1338" s="145" t="s">
        <v>1</v>
      </c>
      <c r="N1338" s="146" t="s">
        <v>47</v>
      </c>
      <c r="P1338" s="147">
        <f>O1338*H1338</f>
        <v>0</v>
      </c>
      <c r="Q1338" s="147">
        <v>0</v>
      </c>
      <c r="R1338" s="147">
        <f>Q1338*H1338</f>
        <v>0</v>
      </c>
      <c r="S1338" s="147">
        <v>0</v>
      </c>
      <c r="T1338" s="148">
        <f>S1338*H1338</f>
        <v>0</v>
      </c>
      <c r="AR1338" s="149" t="s">
        <v>404</v>
      </c>
      <c r="AT1338" s="149" t="s">
        <v>312</v>
      </c>
      <c r="AU1338" s="149" t="s">
        <v>90</v>
      </c>
      <c r="AY1338" s="17" t="s">
        <v>310</v>
      </c>
      <c r="BE1338" s="150">
        <f>IF(N1338="základní",J1338,0)</f>
        <v>0</v>
      </c>
      <c r="BF1338" s="150">
        <f>IF(N1338="snížená",J1338,0)</f>
        <v>0</v>
      </c>
      <c r="BG1338" s="150">
        <f>IF(N1338="zákl. přenesená",J1338,0)</f>
        <v>0</v>
      </c>
      <c r="BH1338" s="150">
        <f>IF(N1338="sníž. přenesená",J1338,0)</f>
        <v>0</v>
      </c>
      <c r="BI1338" s="150">
        <f>IF(N1338="nulová",J1338,0)</f>
        <v>0</v>
      </c>
      <c r="BJ1338" s="17" t="s">
        <v>86</v>
      </c>
      <c r="BK1338" s="150">
        <f>ROUND(I1338*H1338,2)</f>
        <v>0</v>
      </c>
      <c r="BL1338" s="17" t="s">
        <v>404</v>
      </c>
      <c r="BM1338" s="149" t="s">
        <v>2130</v>
      </c>
    </row>
    <row r="1339" spans="2:65" s="1" customFormat="1" ht="39">
      <c r="B1339" s="33"/>
      <c r="D1339" s="152" t="s">
        <v>375</v>
      </c>
      <c r="F1339" s="172" t="s">
        <v>2098</v>
      </c>
      <c r="I1339" s="173"/>
      <c r="L1339" s="33"/>
      <c r="M1339" s="174"/>
      <c r="T1339" s="57"/>
      <c r="AT1339" s="17" t="s">
        <v>375</v>
      </c>
      <c r="AU1339" s="17" t="s">
        <v>90</v>
      </c>
    </row>
    <row r="1340" spans="2:65" s="1" customFormat="1" ht="24.2" customHeight="1">
      <c r="B1340" s="33"/>
      <c r="C1340" s="138" t="s">
        <v>2131</v>
      </c>
      <c r="D1340" s="138" t="s">
        <v>312</v>
      </c>
      <c r="E1340" s="139" t="s">
        <v>2132</v>
      </c>
      <c r="F1340" s="140" t="s">
        <v>2133</v>
      </c>
      <c r="G1340" s="141" t="s">
        <v>1972</v>
      </c>
      <c r="H1340" s="142">
        <v>2</v>
      </c>
      <c r="I1340" s="143"/>
      <c r="J1340" s="144">
        <f>ROUND(I1340*H1340,2)</f>
        <v>0</v>
      </c>
      <c r="K1340" s="140" t="s">
        <v>430</v>
      </c>
      <c r="L1340" s="33"/>
      <c r="M1340" s="145" t="s">
        <v>1</v>
      </c>
      <c r="N1340" s="146" t="s">
        <v>47</v>
      </c>
      <c r="P1340" s="147">
        <f>O1340*H1340</f>
        <v>0</v>
      </c>
      <c r="Q1340" s="147">
        <v>0</v>
      </c>
      <c r="R1340" s="147">
        <f>Q1340*H1340</f>
        <v>0</v>
      </c>
      <c r="S1340" s="147">
        <v>0</v>
      </c>
      <c r="T1340" s="148">
        <f>S1340*H1340</f>
        <v>0</v>
      </c>
      <c r="AR1340" s="149" t="s">
        <v>404</v>
      </c>
      <c r="AT1340" s="149" t="s">
        <v>312</v>
      </c>
      <c r="AU1340" s="149" t="s">
        <v>90</v>
      </c>
      <c r="AY1340" s="17" t="s">
        <v>310</v>
      </c>
      <c r="BE1340" s="150">
        <f>IF(N1340="základní",J1340,0)</f>
        <v>0</v>
      </c>
      <c r="BF1340" s="150">
        <f>IF(N1340="snížená",J1340,0)</f>
        <v>0</v>
      </c>
      <c r="BG1340" s="150">
        <f>IF(N1340="zákl. přenesená",J1340,0)</f>
        <v>0</v>
      </c>
      <c r="BH1340" s="150">
        <f>IF(N1340="sníž. přenesená",J1340,0)</f>
        <v>0</v>
      </c>
      <c r="BI1340" s="150">
        <f>IF(N1340="nulová",J1340,0)</f>
        <v>0</v>
      </c>
      <c r="BJ1340" s="17" t="s">
        <v>86</v>
      </c>
      <c r="BK1340" s="150">
        <f>ROUND(I1340*H1340,2)</f>
        <v>0</v>
      </c>
      <c r="BL1340" s="17" t="s">
        <v>404</v>
      </c>
      <c r="BM1340" s="149" t="s">
        <v>2134</v>
      </c>
    </row>
    <row r="1341" spans="2:65" s="1" customFormat="1" ht="39">
      <c r="B1341" s="33"/>
      <c r="D1341" s="152" t="s">
        <v>375</v>
      </c>
      <c r="F1341" s="172" t="s">
        <v>2098</v>
      </c>
      <c r="I1341" s="173"/>
      <c r="L1341" s="33"/>
      <c r="M1341" s="174"/>
      <c r="T1341" s="57"/>
      <c r="AT1341" s="17" t="s">
        <v>375</v>
      </c>
      <c r="AU1341" s="17" t="s">
        <v>90</v>
      </c>
    </row>
    <row r="1342" spans="2:65" s="1" customFormat="1" ht="16.5" customHeight="1">
      <c r="B1342" s="33"/>
      <c r="C1342" s="138" t="s">
        <v>2135</v>
      </c>
      <c r="D1342" s="138" t="s">
        <v>312</v>
      </c>
      <c r="E1342" s="139" t="s">
        <v>2136</v>
      </c>
      <c r="F1342" s="140" t="s">
        <v>2137</v>
      </c>
      <c r="G1342" s="141" t="s">
        <v>1972</v>
      </c>
      <c r="H1342" s="142">
        <v>3</v>
      </c>
      <c r="I1342" s="143"/>
      <c r="J1342" s="144">
        <f>ROUND(I1342*H1342,2)</f>
        <v>0</v>
      </c>
      <c r="K1342" s="140" t="s">
        <v>430</v>
      </c>
      <c r="L1342" s="33"/>
      <c r="M1342" s="145" t="s">
        <v>1</v>
      </c>
      <c r="N1342" s="146" t="s">
        <v>47</v>
      </c>
      <c r="P1342" s="147">
        <f>O1342*H1342</f>
        <v>0</v>
      </c>
      <c r="Q1342" s="147">
        <v>0</v>
      </c>
      <c r="R1342" s="147">
        <f>Q1342*H1342</f>
        <v>0</v>
      </c>
      <c r="S1342" s="147">
        <v>0</v>
      </c>
      <c r="T1342" s="148">
        <f>S1342*H1342</f>
        <v>0</v>
      </c>
      <c r="AR1342" s="149" t="s">
        <v>404</v>
      </c>
      <c r="AT1342" s="149" t="s">
        <v>312</v>
      </c>
      <c r="AU1342" s="149" t="s">
        <v>90</v>
      </c>
      <c r="AY1342" s="17" t="s">
        <v>310</v>
      </c>
      <c r="BE1342" s="150">
        <f>IF(N1342="základní",J1342,0)</f>
        <v>0</v>
      </c>
      <c r="BF1342" s="150">
        <f>IF(N1342="snížená",J1342,0)</f>
        <v>0</v>
      </c>
      <c r="BG1342" s="150">
        <f>IF(N1342="zákl. přenesená",J1342,0)</f>
        <v>0</v>
      </c>
      <c r="BH1342" s="150">
        <f>IF(N1342="sníž. přenesená",J1342,0)</f>
        <v>0</v>
      </c>
      <c r="BI1342" s="150">
        <f>IF(N1342="nulová",J1342,0)</f>
        <v>0</v>
      </c>
      <c r="BJ1342" s="17" t="s">
        <v>86</v>
      </c>
      <c r="BK1342" s="150">
        <f>ROUND(I1342*H1342,2)</f>
        <v>0</v>
      </c>
      <c r="BL1342" s="17" t="s">
        <v>404</v>
      </c>
      <c r="BM1342" s="149" t="s">
        <v>2138</v>
      </c>
    </row>
    <row r="1343" spans="2:65" s="1" customFormat="1" ht="39">
      <c r="B1343" s="33"/>
      <c r="D1343" s="152" t="s">
        <v>375</v>
      </c>
      <c r="F1343" s="172" t="s">
        <v>2098</v>
      </c>
      <c r="I1343" s="173"/>
      <c r="L1343" s="33"/>
      <c r="M1343" s="174"/>
      <c r="T1343" s="57"/>
      <c r="AT1343" s="17" t="s">
        <v>375</v>
      </c>
      <c r="AU1343" s="17" t="s">
        <v>90</v>
      </c>
    </row>
    <row r="1344" spans="2:65" s="1" customFormat="1" ht="16.5" customHeight="1">
      <c r="B1344" s="33"/>
      <c r="C1344" s="138" t="s">
        <v>2139</v>
      </c>
      <c r="D1344" s="138" t="s">
        <v>312</v>
      </c>
      <c r="E1344" s="139" t="s">
        <v>2140</v>
      </c>
      <c r="F1344" s="140" t="s">
        <v>2141</v>
      </c>
      <c r="G1344" s="141" t="s">
        <v>1972</v>
      </c>
      <c r="H1344" s="142">
        <v>3</v>
      </c>
      <c r="I1344" s="143"/>
      <c r="J1344" s="144">
        <f>ROUND(I1344*H1344,2)</f>
        <v>0</v>
      </c>
      <c r="K1344" s="140" t="s">
        <v>430</v>
      </c>
      <c r="L1344" s="33"/>
      <c r="M1344" s="145" t="s">
        <v>1</v>
      </c>
      <c r="N1344" s="146" t="s">
        <v>47</v>
      </c>
      <c r="P1344" s="147">
        <f>O1344*H1344</f>
        <v>0</v>
      </c>
      <c r="Q1344" s="147">
        <v>0</v>
      </c>
      <c r="R1344" s="147">
        <f>Q1344*H1344</f>
        <v>0</v>
      </c>
      <c r="S1344" s="147">
        <v>0</v>
      </c>
      <c r="T1344" s="148">
        <f>S1344*H1344</f>
        <v>0</v>
      </c>
      <c r="AR1344" s="149" t="s">
        <v>404</v>
      </c>
      <c r="AT1344" s="149" t="s">
        <v>312</v>
      </c>
      <c r="AU1344" s="149" t="s">
        <v>90</v>
      </c>
      <c r="AY1344" s="17" t="s">
        <v>310</v>
      </c>
      <c r="BE1344" s="150">
        <f>IF(N1344="základní",J1344,0)</f>
        <v>0</v>
      </c>
      <c r="BF1344" s="150">
        <f>IF(N1344="snížená",J1344,0)</f>
        <v>0</v>
      </c>
      <c r="BG1344" s="150">
        <f>IF(N1344="zákl. přenesená",J1344,0)</f>
        <v>0</v>
      </c>
      <c r="BH1344" s="150">
        <f>IF(N1344="sníž. přenesená",J1344,0)</f>
        <v>0</v>
      </c>
      <c r="BI1344" s="150">
        <f>IF(N1344="nulová",J1344,0)</f>
        <v>0</v>
      </c>
      <c r="BJ1344" s="17" t="s">
        <v>86</v>
      </c>
      <c r="BK1344" s="150">
        <f>ROUND(I1344*H1344,2)</f>
        <v>0</v>
      </c>
      <c r="BL1344" s="17" t="s">
        <v>404</v>
      </c>
      <c r="BM1344" s="149" t="s">
        <v>2142</v>
      </c>
    </row>
    <row r="1345" spans="2:65" s="1" customFormat="1" ht="39">
      <c r="B1345" s="33"/>
      <c r="D1345" s="152" t="s">
        <v>375</v>
      </c>
      <c r="F1345" s="172" t="s">
        <v>2098</v>
      </c>
      <c r="I1345" s="173"/>
      <c r="L1345" s="33"/>
      <c r="M1345" s="174"/>
      <c r="T1345" s="57"/>
      <c r="AT1345" s="17" t="s">
        <v>375</v>
      </c>
      <c r="AU1345" s="17" t="s">
        <v>90</v>
      </c>
    </row>
    <row r="1346" spans="2:65" s="1" customFormat="1" ht="24.2" customHeight="1">
      <c r="B1346" s="33"/>
      <c r="C1346" s="138" t="s">
        <v>2143</v>
      </c>
      <c r="D1346" s="138" t="s">
        <v>312</v>
      </c>
      <c r="E1346" s="139" t="s">
        <v>2144</v>
      </c>
      <c r="F1346" s="140" t="s">
        <v>2145</v>
      </c>
      <c r="G1346" s="141" t="s">
        <v>1972</v>
      </c>
      <c r="H1346" s="142">
        <v>4</v>
      </c>
      <c r="I1346" s="143"/>
      <c r="J1346" s="144">
        <f>ROUND(I1346*H1346,2)</f>
        <v>0</v>
      </c>
      <c r="K1346" s="140" t="s">
        <v>430</v>
      </c>
      <c r="L1346" s="33"/>
      <c r="M1346" s="145" t="s">
        <v>1</v>
      </c>
      <c r="N1346" s="146" t="s">
        <v>47</v>
      </c>
      <c r="P1346" s="147">
        <f>O1346*H1346</f>
        <v>0</v>
      </c>
      <c r="Q1346" s="147">
        <v>0</v>
      </c>
      <c r="R1346" s="147">
        <f>Q1346*H1346</f>
        <v>0</v>
      </c>
      <c r="S1346" s="147">
        <v>0</v>
      </c>
      <c r="T1346" s="148">
        <f>S1346*H1346</f>
        <v>0</v>
      </c>
      <c r="AR1346" s="149" t="s">
        <v>404</v>
      </c>
      <c r="AT1346" s="149" t="s">
        <v>312</v>
      </c>
      <c r="AU1346" s="149" t="s">
        <v>90</v>
      </c>
      <c r="AY1346" s="17" t="s">
        <v>310</v>
      </c>
      <c r="BE1346" s="150">
        <f>IF(N1346="základní",J1346,0)</f>
        <v>0</v>
      </c>
      <c r="BF1346" s="150">
        <f>IF(N1346="snížená",J1346,0)</f>
        <v>0</v>
      </c>
      <c r="BG1346" s="150">
        <f>IF(N1346="zákl. přenesená",J1346,0)</f>
        <v>0</v>
      </c>
      <c r="BH1346" s="150">
        <f>IF(N1346="sníž. přenesená",J1346,0)</f>
        <v>0</v>
      </c>
      <c r="BI1346" s="150">
        <f>IF(N1346="nulová",J1346,0)</f>
        <v>0</v>
      </c>
      <c r="BJ1346" s="17" t="s">
        <v>86</v>
      </c>
      <c r="BK1346" s="150">
        <f>ROUND(I1346*H1346,2)</f>
        <v>0</v>
      </c>
      <c r="BL1346" s="17" t="s">
        <v>404</v>
      </c>
      <c r="BM1346" s="149" t="s">
        <v>2146</v>
      </c>
    </row>
    <row r="1347" spans="2:65" s="1" customFormat="1" ht="39">
      <c r="B1347" s="33"/>
      <c r="D1347" s="152" t="s">
        <v>375</v>
      </c>
      <c r="F1347" s="172" t="s">
        <v>2098</v>
      </c>
      <c r="I1347" s="173"/>
      <c r="L1347" s="33"/>
      <c r="M1347" s="174"/>
      <c r="T1347" s="57"/>
      <c r="AT1347" s="17" t="s">
        <v>375</v>
      </c>
      <c r="AU1347" s="17" t="s">
        <v>90</v>
      </c>
    </row>
    <row r="1348" spans="2:65" s="1" customFormat="1" ht="16.5" customHeight="1">
      <c r="B1348" s="33"/>
      <c r="C1348" s="138" t="s">
        <v>2147</v>
      </c>
      <c r="D1348" s="138" t="s">
        <v>312</v>
      </c>
      <c r="E1348" s="139" t="s">
        <v>2148</v>
      </c>
      <c r="F1348" s="140" t="s">
        <v>2149</v>
      </c>
      <c r="G1348" s="141" t="s">
        <v>1972</v>
      </c>
      <c r="H1348" s="142">
        <v>2</v>
      </c>
      <c r="I1348" s="143"/>
      <c r="J1348" s="144">
        <f>ROUND(I1348*H1348,2)</f>
        <v>0</v>
      </c>
      <c r="K1348" s="140" t="s">
        <v>430</v>
      </c>
      <c r="L1348" s="33"/>
      <c r="M1348" s="145" t="s">
        <v>1</v>
      </c>
      <c r="N1348" s="146" t="s">
        <v>47</v>
      </c>
      <c r="P1348" s="147">
        <f>O1348*H1348</f>
        <v>0</v>
      </c>
      <c r="Q1348" s="147">
        <v>0</v>
      </c>
      <c r="R1348" s="147">
        <f>Q1348*H1348</f>
        <v>0</v>
      </c>
      <c r="S1348" s="147">
        <v>0</v>
      </c>
      <c r="T1348" s="148">
        <f>S1348*H1348</f>
        <v>0</v>
      </c>
      <c r="AR1348" s="149" t="s">
        <v>404</v>
      </c>
      <c r="AT1348" s="149" t="s">
        <v>312</v>
      </c>
      <c r="AU1348" s="149" t="s">
        <v>90</v>
      </c>
      <c r="AY1348" s="17" t="s">
        <v>310</v>
      </c>
      <c r="BE1348" s="150">
        <f>IF(N1348="základní",J1348,0)</f>
        <v>0</v>
      </c>
      <c r="BF1348" s="150">
        <f>IF(N1348="snížená",J1348,0)</f>
        <v>0</v>
      </c>
      <c r="BG1348" s="150">
        <f>IF(N1348="zákl. přenesená",J1348,0)</f>
        <v>0</v>
      </c>
      <c r="BH1348" s="150">
        <f>IF(N1348="sníž. přenesená",J1348,0)</f>
        <v>0</v>
      </c>
      <c r="BI1348" s="150">
        <f>IF(N1348="nulová",J1348,0)</f>
        <v>0</v>
      </c>
      <c r="BJ1348" s="17" t="s">
        <v>86</v>
      </c>
      <c r="BK1348" s="150">
        <f>ROUND(I1348*H1348,2)</f>
        <v>0</v>
      </c>
      <c r="BL1348" s="17" t="s">
        <v>404</v>
      </c>
      <c r="BM1348" s="149" t="s">
        <v>2150</v>
      </c>
    </row>
    <row r="1349" spans="2:65" s="1" customFormat="1" ht="39">
      <c r="B1349" s="33"/>
      <c r="D1349" s="152" t="s">
        <v>375</v>
      </c>
      <c r="F1349" s="172" t="s">
        <v>2098</v>
      </c>
      <c r="I1349" s="173"/>
      <c r="L1349" s="33"/>
      <c r="M1349" s="174"/>
      <c r="T1349" s="57"/>
      <c r="AT1349" s="17" t="s">
        <v>375</v>
      </c>
      <c r="AU1349" s="17" t="s">
        <v>90</v>
      </c>
    </row>
    <row r="1350" spans="2:65" s="1" customFormat="1" ht="16.5" customHeight="1">
      <c r="B1350" s="33"/>
      <c r="C1350" s="138" t="s">
        <v>2151</v>
      </c>
      <c r="D1350" s="138" t="s">
        <v>312</v>
      </c>
      <c r="E1350" s="139" t="s">
        <v>2152</v>
      </c>
      <c r="F1350" s="140" t="s">
        <v>2153</v>
      </c>
      <c r="G1350" s="141" t="s">
        <v>1972</v>
      </c>
      <c r="H1350" s="142">
        <v>2</v>
      </c>
      <c r="I1350" s="143"/>
      <c r="J1350" s="144">
        <f>ROUND(I1350*H1350,2)</f>
        <v>0</v>
      </c>
      <c r="K1350" s="140" t="s">
        <v>430</v>
      </c>
      <c r="L1350" s="33"/>
      <c r="M1350" s="145" t="s">
        <v>1</v>
      </c>
      <c r="N1350" s="146" t="s">
        <v>47</v>
      </c>
      <c r="P1350" s="147">
        <f>O1350*H1350</f>
        <v>0</v>
      </c>
      <c r="Q1350" s="147">
        <v>0</v>
      </c>
      <c r="R1350" s="147">
        <f>Q1350*H1350</f>
        <v>0</v>
      </c>
      <c r="S1350" s="147">
        <v>0</v>
      </c>
      <c r="T1350" s="148">
        <f>S1350*H1350</f>
        <v>0</v>
      </c>
      <c r="AR1350" s="149" t="s">
        <v>404</v>
      </c>
      <c r="AT1350" s="149" t="s">
        <v>312</v>
      </c>
      <c r="AU1350" s="149" t="s">
        <v>90</v>
      </c>
      <c r="AY1350" s="17" t="s">
        <v>310</v>
      </c>
      <c r="BE1350" s="150">
        <f>IF(N1350="základní",J1350,0)</f>
        <v>0</v>
      </c>
      <c r="BF1350" s="150">
        <f>IF(N1350="snížená",J1350,0)</f>
        <v>0</v>
      </c>
      <c r="BG1350" s="150">
        <f>IF(N1350="zákl. přenesená",J1350,0)</f>
        <v>0</v>
      </c>
      <c r="BH1350" s="150">
        <f>IF(N1350="sníž. přenesená",J1350,0)</f>
        <v>0</v>
      </c>
      <c r="BI1350" s="150">
        <f>IF(N1350="nulová",J1350,0)</f>
        <v>0</v>
      </c>
      <c r="BJ1350" s="17" t="s">
        <v>86</v>
      </c>
      <c r="BK1350" s="150">
        <f>ROUND(I1350*H1350,2)</f>
        <v>0</v>
      </c>
      <c r="BL1350" s="17" t="s">
        <v>404</v>
      </c>
      <c r="BM1350" s="149" t="s">
        <v>2154</v>
      </c>
    </row>
    <row r="1351" spans="2:65" s="1" customFormat="1" ht="39">
      <c r="B1351" s="33"/>
      <c r="D1351" s="152" t="s">
        <v>375</v>
      </c>
      <c r="F1351" s="172" t="s">
        <v>2098</v>
      </c>
      <c r="I1351" s="173"/>
      <c r="L1351" s="33"/>
      <c r="M1351" s="174"/>
      <c r="T1351" s="57"/>
      <c r="AT1351" s="17" t="s">
        <v>375</v>
      </c>
      <c r="AU1351" s="17" t="s">
        <v>90</v>
      </c>
    </row>
    <row r="1352" spans="2:65" s="1" customFormat="1" ht="16.5" customHeight="1">
      <c r="B1352" s="33"/>
      <c r="C1352" s="138" t="s">
        <v>2155</v>
      </c>
      <c r="D1352" s="138" t="s">
        <v>312</v>
      </c>
      <c r="E1352" s="139" t="s">
        <v>2156</v>
      </c>
      <c r="F1352" s="140" t="s">
        <v>2157</v>
      </c>
      <c r="G1352" s="141" t="s">
        <v>1972</v>
      </c>
      <c r="H1352" s="142">
        <v>3</v>
      </c>
      <c r="I1352" s="143"/>
      <c r="J1352" s="144">
        <f>ROUND(I1352*H1352,2)</f>
        <v>0</v>
      </c>
      <c r="K1352" s="140" t="s">
        <v>430</v>
      </c>
      <c r="L1352" s="33"/>
      <c r="M1352" s="145" t="s">
        <v>1</v>
      </c>
      <c r="N1352" s="146" t="s">
        <v>47</v>
      </c>
      <c r="P1352" s="147">
        <f>O1352*H1352</f>
        <v>0</v>
      </c>
      <c r="Q1352" s="147">
        <v>0</v>
      </c>
      <c r="R1352" s="147">
        <f>Q1352*H1352</f>
        <v>0</v>
      </c>
      <c r="S1352" s="147">
        <v>0</v>
      </c>
      <c r="T1352" s="148">
        <f>S1352*H1352</f>
        <v>0</v>
      </c>
      <c r="AR1352" s="149" t="s">
        <v>404</v>
      </c>
      <c r="AT1352" s="149" t="s">
        <v>312</v>
      </c>
      <c r="AU1352" s="149" t="s">
        <v>90</v>
      </c>
      <c r="AY1352" s="17" t="s">
        <v>310</v>
      </c>
      <c r="BE1352" s="150">
        <f>IF(N1352="základní",J1352,0)</f>
        <v>0</v>
      </c>
      <c r="BF1352" s="150">
        <f>IF(N1352="snížená",J1352,0)</f>
        <v>0</v>
      </c>
      <c r="BG1352" s="150">
        <f>IF(N1352="zákl. přenesená",J1352,0)</f>
        <v>0</v>
      </c>
      <c r="BH1352" s="150">
        <f>IF(N1352="sníž. přenesená",J1352,0)</f>
        <v>0</v>
      </c>
      <c r="BI1352" s="150">
        <f>IF(N1352="nulová",J1352,0)</f>
        <v>0</v>
      </c>
      <c r="BJ1352" s="17" t="s">
        <v>86</v>
      </c>
      <c r="BK1352" s="150">
        <f>ROUND(I1352*H1352,2)</f>
        <v>0</v>
      </c>
      <c r="BL1352" s="17" t="s">
        <v>404</v>
      </c>
      <c r="BM1352" s="149" t="s">
        <v>2158</v>
      </c>
    </row>
    <row r="1353" spans="2:65" s="1" customFormat="1" ht="39">
      <c r="B1353" s="33"/>
      <c r="D1353" s="152" t="s">
        <v>375</v>
      </c>
      <c r="F1353" s="172" t="s">
        <v>2098</v>
      </c>
      <c r="I1353" s="173"/>
      <c r="L1353" s="33"/>
      <c r="M1353" s="174"/>
      <c r="T1353" s="57"/>
      <c r="AT1353" s="17" t="s">
        <v>375</v>
      </c>
      <c r="AU1353" s="17" t="s">
        <v>90</v>
      </c>
    </row>
    <row r="1354" spans="2:65" s="1" customFormat="1" ht="16.5" customHeight="1">
      <c r="B1354" s="33"/>
      <c r="C1354" s="138" t="s">
        <v>2159</v>
      </c>
      <c r="D1354" s="138" t="s">
        <v>312</v>
      </c>
      <c r="E1354" s="139" t="s">
        <v>2160</v>
      </c>
      <c r="F1354" s="140" t="s">
        <v>2161</v>
      </c>
      <c r="G1354" s="141" t="s">
        <v>1972</v>
      </c>
      <c r="H1354" s="142">
        <v>2</v>
      </c>
      <c r="I1354" s="143"/>
      <c r="J1354" s="144">
        <f>ROUND(I1354*H1354,2)</f>
        <v>0</v>
      </c>
      <c r="K1354" s="140" t="s">
        <v>430</v>
      </c>
      <c r="L1354" s="33"/>
      <c r="M1354" s="145" t="s">
        <v>1</v>
      </c>
      <c r="N1354" s="146" t="s">
        <v>47</v>
      </c>
      <c r="P1354" s="147">
        <f>O1354*H1354</f>
        <v>0</v>
      </c>
      <c r="Q1354" s="147">
        <v>0</v>
      </c>
      <c r="R1354" s="147">
        <f>Q1354*H1354</f>
        <v>0</v>
      </c>
      <c r="S1354" s="147">
        <v>0</v>
      </c>
      <c r="T1354" s="148">
        <f>S1354*H1354</f>
        <v>0</v>
      </c>
      <c r="AR1354" s="149" t="s">
        <v>404</v>
      </c>
      <c r="AT1354" s="149" t="s">
        <v>312</v>
      </c>
      <c r="AU1354" s="149" t="s">
        <v>90</v>
      </c>
      <c r="AY1354" s="17" t="s">
        <v>310</v>
      </c>
      <c r="BE1354" s="150">
        <f>IF(N1354="základní",J1354,0)</f>
        <v>0</v>
      </c>
      <c r="BF1354" s="150">
        <f>IF(N1354="snížená",J1354,0)</f>
        <v>0</v>
      </c>
      <c r="BG1354" s="150">
        <f>IF(N1354="zákl. přenesená",J1354,0)</f>
        <v>0</v>
      </c>
      <c r="BH1354" s="150">
        <f>IF(N1354="sníž. přenesená",J1354,0)</f>
        <v>0</v>
      </c>
      <c r="BI1354" s="150">
        <f>IF(N1354="nulová",J1354,0)</f>
        <v>0</v>
      </c>
      <c r="BJ1354" s="17" t="s">
        <v>86</v>
      </c>
      <c r="BK1354" s="150">
        <f>ROUND(I1354*H1354,2)</f>
        <v>0</v>
      </c>
      <c r="BL1354" s="17" t="s">
        <v>404</v>
      </c>
      <c r="BM1354" s="149" t="s">
        <v>2162</v>
      </c>
    </row>
    <row r="1355" spans="2:65" s="1" customFormat="1" ht="39">
      <c r="B1355" s="33"/>
      <c r="D1355" s="152" t="s">
        <v>375</v>
      </c>
      <c r="F1355" s="172" t="s">
        <v>2098</v>
      </c>
      <c r="I1355" s="173"/>
      <c r="L1355" s="33"/>
      <c r="M1355" s="174"/>
      <c r="T1355" s="57"/>
      <c r="AT1355" s="17" t="s">
        <v>375</v>
      </c>
      <c r="AU1355" s="17" t="s">
        <v>90</v>
      </c>
    </row>
    <row r="1356" spans="2:65" s="1" customFormat="1" ht="24.2" customHeight="1">
      <c r="B1356" s="33"/>
      <c r="C1356" s="138" t="s">
        <v>2163</v>
      </c>
      <c r="D1356" s="138" t="s">
        <v>312</v>
      </c>
      <c r="E1356" s="139" t="s">
        <v>2164</v>
      </c>
      <c r="F1356" s="140" t="s">
        <v>2165</v>
      </c>
      <c r="G1356" s="141" t="s">
        <v>1972</v>
      </c>
      <c r="H1356" s="142">
        <v>4</v>
      </c>
      <c r="I1356" s="143"/>
      <c r="J1356" s="144">
        <f>ROUND(I1356*H1356,2)</f>
        <v>0</v>
      </c>
      <c r="K1356" s="140" t="s">
        <v>430</v>
      </c>
      <c r="L1356" s="33"/>
      <c r="M1356" s="145" t="s">
        <v>1</v>
      </c>
      <c r="N1356" s="146" t="s">
        <v>47</v>
      </c>
      <c r="P1356" s="147">
        <f>O1356*H1356</f>
        <v>0</v>
      </c>
      <c r="Q1356" s="147">
        <v>0</v>
      </c>
      <c r="R1356" s="147">
        <f>Q1356*H1356</f>
        <v>0</v>
      </c>
      <c r="S1356" s="147">
        <v>0</v>
      </c>
      <c r="T1356" s="148">
        <f>S1356*H1356</f>
        <v>0</v>
      </c>
      <c r="AR1356" s="149" t="s">
        <v>404</v>
      </c>
      <c r="AT1356" s="149" t="s">
        <v>312</v>
      </c>
      <c r="AU1356" s="149" t="s">
        <v>90</v>
      </c>
      <c r="AY1356" s="17" t="s">
        <v>310</v>
      </c>
      <c r="BE1356" s="150">
        <f>IF(N1356="základní",J1356,0)</f>
        <v>0</v>
      </c>
      <c r="BF1356" s="150">
        <f>IF(N1356="snížená",J1356,0)</f>
        <v>0</v>
      </c>
      <c r="BG1356" s="150">
        <f>IF(N1356="zákl. přenesená",J1356,0)</f>
        <v>0</v>
      </c>
      <c r="BH1356" s="150">
        <f>IF(N1356="sníž. přenesená",J1356,0)</f>
        <v>0</v>
      </c>
      <c r="BI1356" s="150">
        <f>IF(N1356="nulová",J1356,0)</f>
        <v>0</v>
      </c>
      <c r="BJ1356" s="17" t="s">
        <v>86</v>
      </c>
      <c r="BK1356" s="150">
        <f>ROUND(I1356*H1356,2)</f>
        <v>0</v>
      </c>
      <c r="BL1356" s="17" t="s">
        <v>404</v>
      </c>
      <c r="BM1356" s="149" t="s">
        <v>2166</v>
      </c>
    </row>
    <row r="1357" spans="2:65" s="1" customFormat="1" ht="39">
      <c r="B1357" s="33"/>
      <c r="D1357" s="152" t="s">
        <v>375</v>
      </c>
      <c r="F1357" s="172" t="s">
        <v>2098</v>
      </c>
      <c r="I1357" s="173"/>
      <c r="L1357" s="33"/>
      <c r="M1357" s="174"/>
      <c r="T1357" s="57"/>
      <c r="AT1357" s="17" t="s">
        <v>375</v>
      </c>
      <c r="AU1357" s="17" t="s">
        <v>90</v>
      </c>
    </row>
    <row r="1358" spans="2:65" s="1" customFormat="1" ht="16.5" customHeight="1">
      <c r="B1358" s="33"/>
      <c r="C1358" s="138" t="s">
        <v>2167</v>
      </c>
      <c r="D1358" s="138" t="s">
        <v>312</v>
      </c>
      <c r="E1358" s="139" t="s">
        <v>2168</v>
      </c>
      <c r="F1358" s="140" t="s">
        <v>2169</v>
      </c>
      <c r="G1358" s="141" t="s">
        <v>1972</v>
      </c>
      <c r="H1358" s="142">
        <v>1</v>
      </c>
      <c r="I1358" s="143"/>
      <c r="J1358" s="144">
        <f>ROUND(I1358*H1358,2)</f>
        <v>0</v>
      </c>
      <c r="K1358" s="140" t="s">
        <v>430</v>
      </c>
      <c r="L1358" s="33"/>
      <c r="M1358" s="145" t="s">
        <v>1</v>
      </c>
      <c r="N1358" s="146" t="s">
        <v>47</v>
      </c>
      <c r="P1358" s="147">
        <f>O1358*H1358</f>
        <v>0</v>
      </c>
      <c r="Q1358" s="147">
        <v>0</v>
      </c>
      <c r="R1358" s="147">
        <f>Q1358*H1358</f>
        <v>0</v>
      </c>
      <c r="S1358" s="147">
        <v>0</v>
      </c>
      <c r="T1358" s="148">
        <f>S1358*H1358</f>
        <v>0</v>
      </c>
      <c r="AR1358" s="149" t="s">
        <v>404</v>
      </c>
      <c r="AT1358" s="149" t="s">
        <v>312</v>
      </c>
      <c r="AU1358" s="149" t="s">
        <v>90</v>
      </c>
      <c r="AY1358" s="17" t="s">
        <v>310</v>
      </c>
      <c r="BE1358" s="150">
        <f>IF(N1358="základní",J1358,0)</f>
        <v>0</v>
      </c>
      <c r="BF1358" s="150">
        <f>IF(N1358="snížená",J1358,0)</f>
        <v>0</v>
      </c>
      <c r="BG1358" s="150">
        <f>IF(N1358="zákl. přenesená",J1358,0)</f>
        <v>0</v>
      </c>
      <c r="BH1358" s="150">
        <f>IF(N1358="sníž. přenesená",J1358,0)</f>
        <v>0</v>
      </c>
      <c r="BI1358" s="150">
        <f>IF(N1358="nulová",J1358,0)</f>
        <v>0</v>
      </c>
      <c r="BJ1358" s="17" t="s">
        <v>86</v>
      </c>
      <c r="BK1358" s="150">
        <f>ROUND(I1358*H1358,2)</f>
        <v>0</v>
      </c>
      <c r="BL1358" s="17" t="s">
        <v>404</v>
      </c>
      <c r="BM1358" s="149" t="s">
        <v>2170</v>
      </c>
    </row>
    <row r="1359" spans="2:65" s="1" customFormat="1" ht="39">
      <c r="B1359" s="33"/>
      <c r="D1359" s="152" t="s">
        <v>375</v>
      </c>
      <c r="F1359" s="172" t="s">
        <v>2098</v>
      </c>
      <c r="I1359" s="173"/>
      <c r="L1359" s="33"/>
      <c r="M1359" s="174"/>
      <c r="T1359" s="57"/>
      <c r="AT1359" s="17" t="s">
        <v>375</v>
      </c>
      <c r="AU1359" s="17" t="s">
        <v>90</v>
      </c>
    </row>
    <row r="1360" spans="2:65" s="1" customFormat="1" ht="16.5" customHeight="1">
      <c r="B1360" s="33"/>
      <c r="C1360" s="138" t="s">
        <v>2171</v>
      </c>
      <c r="D1360" s="138" t="s">
        <v>312</v>
      </c>
      <c r="E1360" s="139" t="s">
        <v>2172</v>
      </c>
      <c r="F1360" s="140" t="s">
        <v>2173</v>
      </c>
      <c r="G1360" s="141" t="s">
        <v>1972</v>
      </c>
      <c r="H1360" s="142">
        <v>3</v>
      </c>
      <c r="I1360" s="143"/>
      <c r="J1360" s="144">
        <f>ROUND(I1360*H1360,2)</f>
        <v>0</v>
      </c>
      <c r="K1360" s="140" t="s">
        <v>430</v>
      </c>
      <c r="L1360" s="33"/>
      <c r="M1360" s="145" t="s">
        <v>1</v>
      </c>
      <c r="N1360" s="146" t="s">
        <v>47</v>
      </c>
      <c r="P1360" s="147">
        <f>O1360*H1360</f>
        <v>0</v>
      </c>
      <c r="Q1360" s="147">
        <v>0</v>
      </c>
      <c r="R1360" s="147">
        <f>Q1360*H1360</f>
        <v>0</v>
      </c>
      <c r="S1360" s="147">
        <v>0</v>
      </c>
      <c r="T1360" s="148">
        <f>S1360*H1360</f>
        <v>0</v>
      </c>
      <c r="AR1360" s="149" t="s">
        <v>404</v>
      </c>
      <c r="AT1360" s="149" t="s">
        <v>312</v>
      </c>
      <c r="AU1360" s="149" t="s">
        <v>90</v>
      </c>
      <c r="AY1360" s="17" t="s">
        <v>310</v>
      </c>
      <c r="BE1360" s="150">
        <f>IF(N1360="základní",J1360,0)</f>
        <v>0</v>
      </c>
      <c r="BF1360" s="150">
        <f>IF(N1360="snížená",J1360,0)</f>
        <v>0</v>
      </c>
      <c r="BG1360" s="150">
        <f>IF(N1360="zákl. přenesená",J1360,0)</f>
        <v>0</v>
      </c>
      <c r="BH1360" s="150">
        <f>IF(N1360="sníž. přenesená",J1360,0)</f>
        <v>0</v>
      </c>
      <c r="BI1360" s="150">
        <f>IF(N1360="nulová",J1360,0)</f>
        <v>0</v>
      </c>
      <c r="BJ1360" s="17" t="s">
        <v>86</v>
      </c>
      <c r="BK1360" s="150">
        <f>ROUND(I1360*H1360,2)</f>
        <v>0</v>
      </c>
      <c r="BL1360" s="17" t="s">
        <v>404</v>
      </c>
      <c r="BM1360" s="149" t="s">
        <v>2174</v>
      </c>
    </row>
    <row r="1361" spans="2:65" s="1" customFormat="1" ht="39">
      <c r="B1361" s="33"/>
      <c r="D1361" s="152" t="s">
        <v>375</v>
      </c>
      <c r="F1361" s="172" t="s">
        <v>2098</v>
      </c>
      <c r="I1361" s="173"/>
      <c r="L1361" s="33"/>
      <c r="M1361" s="174"/>
      <c r="T1361" s="57"/>
      <c r="AT1361" s="17" t="s">
        <v>375</v>
      </c>
      <c r="AU1361" s="17" t="s">
        <v>90</v>
      </c>
    </row>
    <row r="1362" spans="2:65" s="1" customFormat="1" ht="21.75" customHeight="1">
      <c r="B1362" s="33"/>
      <c r="C1362" s="138" t="s">
        <v>2175</v>
      </c>
      <c r="D1362" s="138" t="s">
        <v>312</v>
      </c>
      <c r="E1362" s="139" t="s">
        <v>2176</v>
      </c>
      <c r="F1362" s="140" t="s">
        <v>2177</v>
      </c>
      <c r="G1362" s="141" t="s">
        <v>1972</v>
      </c>
      <c r="H1362" s="142">
        <v>1</v>
      </c>
      <c r="I1362" s="143"/>
      <c r="J1362" s="144">
        <f>ROUND(I1362*H1362,2)</f>
        <v>0</v>
      </c>
      <c r="K1362" s="140" t="s">
        <v>430</v>
      </c>
      <c r="L1362" s="33"/>
      <c r="M1362" s="145" t="s">
        <v>1</v>
      </c>
      <c r="N1362" s="146" t="s">
        <v>47</v>
      </c>
      <c r="P1362" s="147">
        <f>O1362*H1362</f>
        <v>0</v>
      </c>
      <c r="Q1362" s="147">
        <v>0</v>
      </c>
      <c r="R1362" s="147">
        <f>Q1362*H1362</f>
        <v>0</v>
      </c>
      <c r="S1362" s="147">
        <v>0</v>
      </c>
      <c r="T1362" s="148">
        <f>S1362*H1362</f>
        <v>0</v>
      </c>
      <c r="AR1362" s="149" t="s">
        <v>404</v>
      </c>
      <c r="AT1362" s="149" t="s">
        <v>312</v>
      </c>
      <c r="AU1362" s="149" t="s">
        <v>90</v>
      </c>
      <c r="AY1362" s="17" t="s">
        <v>310</v>
      </c>
      <c r="BE1362" s="150">
        <f>IF(N1362="základní",J1362,0)</f>
        <v>0</v>
      </c>
      <c r="BF1362" s="150">
        <f>IF(N1362="snížená",J1362,0)</f>
        <v>0</v>
      </c>
      <c r="BG1362" s="150">
        <f>IF(N1362="zákl. přenesená",J1362,0)</f>
        <v>0</v>
      </c>
      <c r="BH1362" s="150">
        <f>IF(N1362="sníž. přenesená",J1362,0)</f>
        <v>0</v>
      </c>
      <c r="BI1362" s="150">
        <f>IF(N1362="nulová",J1362,0)</f>
        <v>0</v>
      </c>
      <c r="BJ1362" s="17" t="s">
        <v>86</v>
      </c>
      <c r="BK1362" s="150">
        <f>ROUND(I1362*H1362,2)</f>
        <v>0</v>
      </c>
      <c r="BL1362" s="17" t="s">
        <v>404</v>
      </c>
      <c r="BM1362" s="149" t="s">
        <v>2178</v>
      </c>
    </row>
    <row r="1363" spans="2:65" s="1" customFormat="1" ht="39">
      <c r="B1363" s="33"/>
      <c r="D1363" s="152" t="s">
        <v>375</v>
      </c>
      <c r="F1363" s="172" t="s">
        <v>2098</v>
      </c>
      <c r="I1363" s="173"/>
      <c r="L1363" s="33"/>
      <c r="M1363" s="174"/>
      <c r="T1363" s="57"/>
      <c r="AT1363" s="17" t="s">
        <v>375</v>
      </c>
      <c r="AU1363" s="17" t="s">
        <v>90</v>
      </c>
    </row>
    <row r="1364" spans="2:65" s="1" customFormat="1" ht="21.75" customHeight="1">
      <c r="B1364" s="33"/>
      <c r="C1364" s="138" t="s">
        <v>2179</v>
      </c>
      <c r="D1364" s="138" t="s">
        <v>312</v>
      </c>
      <c r="E1364" s="139" t="s">
        <v>2180</v>
      </c>
      <c r="F1364" s="140" t="s">
        <v>2181</v>
      </c>
      <c r="G1364" s="141" t="s">
        <v>1972</v>
      </c>
      <c r="H1364" s="142">
        <v>2</v>
      </c>
      <c r="I1364" s="143"/>
      <c r="J1364" s="144">
        <f>ROUND(I1364*H1364,2)</f>
        <v>0</v>
      </c>
      <c r="K1364" s="140" t="s">
        <v>430</v>
      </c>
      <c r="L1364" s="33"/>
      <c r="M1364" s="145" t="s">
        <v>1</v>
      </c>
      <c r="N1364" s="146" t="s">
        <v>47</v>
      </c>
      <c r="P1364" s="147">
        <f>O1364*H1364</f>
        <v>0</v>
      </c>
      <c r="Q1364" s="147">
        <v>0</v>
      </c>
      <c r="R1364" s="147">
        <f>Q1364*H1364</f>
        <v>0</v>
      </c>
      <c r="S1364" s="147">
        <v>0</v>
      </c>
      <c r="T1364" s="148">
        <f>S1364*H1364</f>
        <v>0</v>
      </c>
      <c r="AR1364" s="149" t="s">
        <v>404</v>
      </c>
      <c r="AT1364" s="149" t="s">
        <v>312</v>
      </c>
      <c r="AU1364" s="149" t="s">
        <v>90</v>
      </c>
      <c r="AY1364" s="17" t="s">
        <v>310</v>
      </c>
      <c r="BE1364" s="150">
        <f>IF(N1364="základní",J1364,0)</f>
        <v>0</v>
      </c>
      <c r="BF1364" s="150">
        <f>IF(N1364="snížená",J1364,0)</f>
        <v>0</v>
      </c>
      <c r="BG1364" s="150">
        <f>IF(N1364="zákl. přenesená",J1364,0)</f>
        <v>0</v>
      </c>
      <c r="BH1364" s="150">
        <f>IF(N1364="sníž. přenesená",J1364,0)</f>
        <v>0</v>
      </c>
      <c r="BI1364" s="150">
        <f>IF(N1364="nulová",J1364,0)</f>
        <v>0</v>
      </c>
      <c r="BJ1364" s="17" t="s">
        <v>86</v>
      </c>
      <c r="BK1364" s="150">
        <f>ROUND(I1364*H1364,2)</f>
        <v>0</v>
      </c>
      <c r="BL1364" s="17" t="s">
        <v>404</v>
      </c>
      <c r="BM1364" s="149" t="s">
        <v>2182</v>
      </c>
    </row>
    <row r="1365" spans="2:65" s="1" customFormat="1" ht="39">
      <c r="B1365" s="33"/>
      <c r="D1365" s="152" t="s">
        <v>375</v>
      </c>
      <c r="F1365" s="172" t="s">
        <v>2098</v>
      </c>
      <c r="I1365" s="173"/>
      <c r="L1365" s="33"/>
      <c r="M1365" s="174"/>
      <c r="T1365" s="57"/>
      <c r="AT1365" s="17" t="s">
        <v>375</v>
      </c>
      <c r="AU1365" s="17" t="s">
        <v>90</v>
      </c>
    </row>
    <row r="1366" spans="2:65" s="1" customFormat="1" ht="16.5" customHeight="1">
      <c r="B1366" s="33"/>
      <c r="C1366" s="138" t="s">
        <v>2183</v>
      </c>
      <c r="D1366" s="138" t="s">
        <v>312</v>
      </c>
      <c r="E1366" s="139" t="s">
        <v>2184</v>
      </c>
      <c r="F1366" s="140" t="s">
        <v>2185</v>
      </c>
      <c r="G1366" s="141" t="s">
        <v>1972</v>
      </c>
      <c r="H1366" s="142">
        <v>4</v>
      </c>
      <c r="I1366" s="143"/>
      <c r="J1366" s="144">
        <f>ROUND(I1366*H1366,2)</f>
        <v>0</v>
      </c>
      <c r="K1366" s="140" t="s">
        <v>430</v>
      </c>
      <c r="L1366" s="33"/>
      <c r="M1366" s="145" t="s">
        <v>1</v>
      </c>
      <c r="N1366" s="146" t="s">
        <v>47</v>
      </c>
      <c r="P1366" s="147">
        <f>O1366*H1366</f>
        <v>0</v>
      </c>
      <c r="Q1366" s="147">
        <v>0</v>
      </c>
      <c r="R1366" s="147">
        <f>Q1366*H1366</f>
        <v>0</v>
      </c>
      <c r="S1366" s="147">
        <v>0</v>
      </c>
      <c r="T1366" s="148">
        <f>S1366*H1366</f>
        <v>0</v>
      </c>
      <c r="AR1366" s="149" t="s">
        <v>404</v>
      </c>
      <c r="AT1366" s="149" t="s">
        <v>312</v>
      </c>
      <c r="AU1366" s="149" t="s">
        <v>90</v>
      </c>
      <c r="AY1366" s="17" t="s">
        <v>310</v>
      </c>
      <c r="BE1366" s="150">
        <f>IF(N1366="základní",J1366,0)</f>
        <v>0</v>
      </c>
      <c r="BF1366" s="150">
        <f>IF(N1366="snížená",J1366,0)</f>
        <v>0</v>
      </c>
      <c r="BG1366" s="150">
        <f>IF(N1366="zákl. přenesená",J1366,0)</f>
        <v>0</v>
      </c>
      <c r="BH1366" s="150">
        <f>IF(N1366="sníž. přenesená",J1366,0)</f>
        <v>0</v>
      </c>
      <c r="BI1366" s="150">
        <f>IF(N1366="nulová",J1366,0)</f>
        <v>0</v>
      </c>
      <c r="BJ1366" s="17" t="s">
        <v>86</v>
      </c>
      <c r="BK1366" s="150">
        <f>ROUND(I1366*H1366,2)</f>
        <v>0</v>
      </c>
      <c r="BL1366" s="17" t="s">
        <v>404</v>
      </c>
      <c r="BM1366" s="149" t="s">
        <v>2186</v>
      </c>
    </row>
    <row r="1367" spans="2:65" s="1" customFormat="1" ht="39">
      <c r="B1367" s="33"/>
      <c r="D1367" s="152" t="s">
        <v>375</v>
      </c>
      <c r="F1367" s="172" t="s">
        <v>2187</v>
      </c>
      <c r="I1367" s="173"/>
      <c r="L1367" s="33"/>
      <c r="M1367" s="174"/>
      <c r="T1367" s="57"/>
      <c r="AT1367" s="17" t="s">
        <v>375</v>
      </c>
      <c r="AU1367" s="17" t="s">
        <v>90</v>
      </c>
    </row>
    <row r="1368" spans="2:65" s="1" customFormat="1" ht="21.75" customHeight="1">
      <c r="B1368" s="33"/>
      <c r="C1368" s="138" t="s">
        <v>2188</v>
      </c>
      <c r="D1368" s="138" t="s">
        <v>312</v>
      </c>
      <c r="E1368" s="139" t="s">
        <v>2189</v>
      </c>
      <c r="F1368" s="140" t="s">
        <v>2190</v>
      </c>
      <c r="G1368" s="141" t="s">
        <v>2191</v>
      </c>
      <c r="H1368" s="142">
        <v>579</v>
      </c>
      <c r="I1368" s="143"/>
      <c r="J1368" s="144">
        <f>ROUND(I1368*H1368,2)</f>
        <v>0</v>
      </c>
      <c r="K1368" s="140" t="s">
        <v>430</v>
      </c>
      <c r="L1368" s="33"/>
      <c r="M1368" s="145" t="s">
        <v>1</v>
      </c>
      <c r="N1368" s="146" t="s">
        <v>47</v>
      </c>
      <c r="P1368" s="147">
        <f>O1368*H1368</f>
        <v>0</v>
      </c>
      <c r="Q1368" s="147">
        <v>0</v>
      </c>
      <c r="R1368" s="147">
        <f>Q1368*H1368</f>
        <v>0</v>
      </c>
      <c r="S1368" s="147">
        <v>0</v>
      </c>
      <c r="T1368" s="148">
        <f>S1368*H1368</f>
        <v>0</v>
      </c>
      <c r="AR1368" s="149" t="s">
        <v>404</v>
      </c>
      <c r="AT1368" s="149" t="s">
        <v>312</v>
      </c>
      <c r="AU1368" s="149" t="s">
        <v>90</v>
      </c>
      <c r="AY1368" s="17" t="s">
        <v>310</v>
      </c>
      <c r="BE1368" s="150">
        <f>IF(N1368="základní",J1368,0)</f>
        <v>0</v>
      </c>
      <c r="BF1368" s="150">
        <f>IF(N1368="snížená",J1368,0)</f>
        <v>0</v>
      </c>
      <c r="BG1368" s="150">
        <f>IF(N1368="zákl. přenesená",J1368,0)</f>
        <v>0</v>
      </c>
      <c r="BH1368" s="150">
        <f>IF(N1368="sníž. přenesená",J1368,0)</f>
        <v>0</v>
      </c>
      <c r="BI1368" s="150">
        <f>IF(N1368="nulová",J1368,0)</f>
        <v>0</v>
      </c>
      <c r="BJ1368" s="17" t="s">
        <v>86</v>
      </c>
      <c r="BK1368" s="150">
        <f>ROUND(I1368*H1368,2)</f>
        <v>0</v>
      </c>
      <c r="BL1368" s="17" t="s">
        <v>404</v>
      </c>
      <c r="BM1368" s="149" t="s">
        <v>2192</v>
      </c>
    </row>
    <row r="1369" spans="2:65" s="1" customFormat="1" ht="39">
      <c r="B1369" s="33"/>
      <c r="D1369" s="152" t="s">
        <v>375</v>
      </c>
      <c r="F1369" s="172" t="s">
        <v>2187</v>
      </c>
      <c r="I1369" s="173"/>
      <c r="L1369" s="33"/>
      <c r="M1369" s="174"/>
      <c r="T1369" s="57"/>
      <c r="AT1369" s="17" t="s">
        <v>375</v>
      </c>
      <c r="AU1369" s="17" t="s">
        <v>90</v>
      </c>
    </row>
    <row r="1370" spans="2:65" s="1" customFormat="1" ht="16.5" customHeight="1">
      <c r="B1370" s="33"/>
      <c r="C1370" s="138" t="s">
        <v>2193</v>
      </c>
      <c r="D1370" s="138" t="s">
        <v>312</v>
      </c>
      <c r="E1370" s="139" t="s">
        <v>2194</v>
      </c>
      <c r="F1370" s="140" t="s">
        <v>2195</v>
      </c>
      <c r="G1370" s="141" t="s">
        <v>2191</v>
      </c>
      <c r="H1370" s="142">
        <v>345</v>
      </c>
      <c r="I1370" s="143"/>
      <c r="J1370" s="144">
        <f>ROUND(I1370*H1370,2)</f>
        <v>0</v>
      </c>
      <c r="K1370" s="140" t="s">
        <v>430</v>
      </c>
      <c r="L1370" s="33"/>
      <c r="M1370" s="145" t="s">
        <v>1</v>
      </c>
      <c r="N1370" s="146" t="s">
        <v>47</v>
      </c>
      <c r="P1370" s="147">
        <f>O1370*H1370</f>
        <v>0</v>
      </c>
      <c r="Q1370" s="147">
        <v>0</v>
      </c>
      <c r="R1370" s="147">
        <f>Q1370*H1370</f>
        <v>0</v>
      </c>
      <c r="S1370" s="147">
        <v>0</v>
      </c>
      <c r="T1370" s="148">
        <f>S1370*H1370</f>
        <v>0</v>
      </c>
      <c r="AR1370" s="149" t="s">
        <v>404</v>
      </c>
      <c r="AT1370" s="149" t="s">
        <v>312</v>
      </c>
      <c r="AU1370" s="149" t="s">
        <v>90</v>
      </c>
      <c r="AY1370" s="17" t="s">
        <v>310</v>
      </c>
      <c r="BE1370" s="150">
        <f>IF(N1370="základní",J1370,0)</f>
        <v>0</v>
      </c>
      <c r="BF1370" s="150">
        <f>IF(N1370="snížená",J1370,0)</f>
        <v>0</v>
      </c>
      <c r="BG1370" s="150">
        <f>IF(N1370="zákl. přenesená",J1370,0)</f>
        <v>0</v>
      </c>
      <c r="BH1370" s="150">
        <f>IF(N1370="sníž. přenesená",J1370,0)</f>
        <v>0</v>
      </c>
      <c r="BI1370" s="150">
        <f>IF(N1370="nulová",J1370,0)</f>
        <v>0</v>
      </c>
      <c r="BJ1370" s="17" t="s">
        <v>86</v>
      </c>
      <c r="BK1370" s="150">
        <f>ROUND(I1370*H1370,2)</f>
        <v>0</v>
      </c>
      <c r="BL1370" s="17" t="s">
        <v>404</v>
      </c>
      <c r="BM1370" s="149" t="s">
        <v>2196</v>
      </c>
    </row>
    <row r="1371" spans="2:65" s="1" customFormat="1" ht="39">
      <c r="B1371" s="33"/>
      <c r="D1371" s="152" t="s">
        <v>375</v>
      </c>
      <c r="F1371" s="172" t="s">
        <v>2187</v>
      </c>
      <c r="I1371" s="173"/>
      <c r="L1371" s="33"/>
      <c r="M1371" s="174"/>
      <c r="T1371" s="57"/>
      <c r="AT1371" s="17" t="s">
        <v>375</v>
      </c>
      <c r="AU1371" s="17" t="s">
        <v>90</v>
      </c>
    </row>
    <row r="1372" spans="2:65" s="1" customFormat="1" ht="16.5" customHeight="1">
      <c r="B1372" s="33"/>
      <c r="C1372" s="138" t="s">
        <v>2197</v>
      </c>
      <c r="D1372" s="138" t="s">
        <v>312</v>
      </c>
      <c r="E1372" s="139" t="s">
        <v>2198</v>
      </c>
      <c r="F1372" s="140" t="s">
        <v>2199</v>
      </c>
      <c r="G1372" s="141" t="s">
        <v>2191</v>
      </c>
      <c r="H1372" s="142">
        <v>224</v>
      </c>
      <c r="I1372" s="143"/>
      <c r="J1372" s="144">
        <f>ROUND(I1372*H1372,2)</f>
        <v>0</v>
      </c>
      <c r="K1372" s="140" t="s">
        <v>430</v>
      </c>
      <c r="L1372" s="33"/>
      <c r="M1372" s="145" t="s">
        <v>1</v>
      </c>
      <c r="N1372" s="146" t="s">
        <v>47</v>
      </c>
      <c r="P1372" s="147">
        <f>O1372*H1372</f>
        <v>0</v>
      </c>
      <c r="Q1372" s="147">
        <v>0</v>
      </c>
      <c r="R1372" s="147">
        <f>Q1372*H1372</f>
        <v>0</v>
      </c>
      <c r="S1372" s="147">
        <v>0</v>
      </c>
      <c r="T1372" s="148">
        <f>S1372*H1372</f>
        <v>0</v>
      </c>
      <c r="AR1372" s="149" t="s">
        <v>404</v>
      </c>
      <c r="AT1372" s="149" t="s">
        <v>312</v>
      </c>
      <c r="AU1372" s="149" t="s">
        <v>90</v>
      </c>
      <c r="AY1372" s="17" t="s">
        <v>310</v>
      </c>
      <c r="BE1372" s="150">
        <f>IF(N1372="základní",J1372,0)</f>
        <v>0</v>
      </c>
      <c r="BF1372" s="150">
        <f>IF(N1372="snížená",J1372,0)</f>
        <v>0</v>
      </c>
      <c r="BG1372" s="150">
        <f>IF(N1372="zákl. přenesená",J1372,0)</f>
        <v>0</v>
      </c>
      <c r="BH1372" s="150">
        <f>IF(N1372="sníž. přenesená",J1372,0)</f>
        <v>0</v>
      </c>
      <c r="BI1372" s="150">
        <f>IF(N1372="nulová",J1372,0)</f>
        <v>0</v>
      </c>
      <c r="BJ1372" s="17" t="s">
        <v>86</v>
      </c>
      <c r="BK1372" s="150">
        <f>ROUND(I1372*H1372,2)</f>
        <v>0</v>
      </c>
      <c r="BL1372" s="17" t="s">
        <v>404</v>
      </c>
      <c r="BM1372" s="149" t="s">
        <v>2200</v>
      </c>
    </row>
    <row r="1373" spans="2:65" s="1" customFormat="1" ht="39">
      <c r="B1373" s="33"/>
      <c r="D1373" s="152" t="s">
        <v>375</v>
      </c>
      <c r="F1373" s="172" t="s">
        <v>2187</v>
      </c>
      <c r="I1373" s="173"/>
      <c r="L1373" s="33"/>
      <c r="M1373" s="174"/>
      <c r="T1373" s="57"/>
      <c r="AT1373" s="17" t="s">
        <v>375</v>
      </c>
      <c r="AU1373" s="17" t="s">
        <v>90</v>
      </c>
    </row>
    <row r="1374" spans="2:65" s="1" customFormat="1" ht="16.5" customHeight="1">
      <c r="B1374" s="33"/>
      <c r="C1374" s="138" t="s">
        <v>2201</v>
      </c>
      <c r="D1374" s="138" t="s">
        <v>312</v>
      </c>
      <c r="E1374" s="139" t="s">
        <v>2202</v>
      </c>
      <c r="F1374" s="140" t="s">
        <v>2203</v>
      </c>
      <c r="G1374" s="141" t="s">
        <v>315</v>
      </c>
      <c r="H1374" s="142">
        <v>92.67</v>
      </c>
      <c r="I1374" s="143"/>
      <c r="J1374" s="144">
        <f>ROUND(I1374*H1374,2)</f>
        <v>0</v>
      </c>
      <c r="K1374" s="140" t="s">
        <v>316</v>
      </c>
      <c r="L1374" s="33"/>
      <c r="M1374" s="145" t="s">
        <v>1</v>
      </c>
      <c r="N1374" s="146" t="s">
        <v>47</v>
      </c>
      <c r="P1374" s="147">
        <f>O1374*H1374</f>
        <v>0</v>
      </c>
      <c r="Q1374" s="147">
        <v>0</v>
      </c>
      <c r="R1374" s="147">
        <f>Q1374*H1374</f>
        <v>0</v>
      </c>
      <c r="S1374" s="147">
        <v>5.0000000000000001E-3</v>
      </c>
      <c r="T1374" s="148">
        <f>S1374*H1374</f>
        <v>0.46335000000000004</v>
      </c>
      <c r="AR1374" s="149" t="s">
        <v>404</v>
      </c>
      <c r="AT1374" s="149" t="s">
        <v>312</v>
      </c>
      <c r="AU1374" s="149" t="s">
        <v>90</v>
      </c>
      <c r="AY1374" s="17" t="s">
        <v>310</v>
      </c>
      <c r="BE1374" s="150">
        <f>IF(N1374="základní",J1374,0)</f>
        <v>0</v>
      </c>
      <c r="BF1374" s="150">
        <f>IF(N1374="snížená",J1374,0)</f>
        <v>0</v>
      </c>
      <c r="BG1374" s="150">
        <f>IF(N1374="zákl. přenesená",J1374,0)</f>
        <v>0</v>
      </c>
      <c r="BH1374" s="150">
        <f>IF(N1374="sníž. přenesená",J1374,0)</f>
        <v>0</v>
      </c>
      <c r="BI1374" s="150">
        <f>IF(N1374="nulová",J1374,0)</f>
        <v>0</v>
      </c>
      <c r="BJ1374" s="17" t="s">
        <v>86</v>
      </c>
      <c r="BK1374" s="150">
        <f>ROUND(I1374*H1374,2)</f>
        <v>0</v>
      </c>
      <c r="BL1374" s="17" t="s">
        <v>404</v>
      </c>
      <c r="BM1374" s="149" t="s">
        <v>2204</v>
      </c>
    </row>
    <row r="1375" spans="2:65" s="14" customFormat="1" ht="11.25">
      <c r="B1375" s="166"/>
      <c r="D1375" s="152" t="s">
        <v>318</v>
      </c>
      <c r="E1375" s="167" t="s">
        <v>1</v>
      </c>
      <c r="F1375" s="168" t="s">
        <v>1299</v>
      </c>
      <c r="H1375" s="167" t="s">
        <v>1</v>
      </c>
      <c r="I1375" s="169"/>
      <c r="L1375" s="166"/>
      <c r="M1375" s="170"/>
      <c r="T1375" s="171"/>
      <c r="AT1375" s="167" t="s">
        <v>318</v>
      </c>
      <c r="AU1375" s="167" t="s">
        <v>90</v>
      </c>
      <c r="AV1375" s="14" t="s">
        <v>86</v>
      </c>
      <c r="AW1375" s="14" t="s">
        <v>38</v>
      </c>
      <c r="AX1375" s="14" t="s">
        <v>82</v>
      </c>
      <c r="AY1375" s="167" t="s">
        <v>310</v>
      </c>
    </row>
    <row r="1376" spans="2:65" s="12" customFormat="1" ht="11.25">
      <c r="B1376" s="151"/>
      <c r="D1376" s="152" t="s">
        <v>318</v>
      </c>
      <c r="E1376" s="153" t="s">
        <v>1</v>
      </c>
      <c r="F1376" s="154" t="s">
        <v>2205</v>
      </c>
      <c r="H1376" s="155">
        <v>92.67</v>
      </c>
      <c r="I1376" s="156"/>
      <c r="L1376" s="151"/>
      <c r="M1376" s="157"/>
      <c r="T1376" s="158"/>
      <c r="AT1376" s="153" t="s">
        <v>318</v>
      </c>
      <c r="AU1376" s="153" t="s">
        <v>90</v>
      </c>
      <c r="AV1376" s="12" t="s">
        <v>90</v>
      </c>
      <c r="AW1376" s="12" t="s">
        <v>38</v>
      </c>
      <c r="AX1376" s="12" t="s">
        <v>82</v>
      </c>
      <c r="AY1376" s="153" t="s">
        <v>310</v>
      </c>
    </row>
    <row r="1377" spans="2:65" s="13" customFormat="1" ht="11.25">
      <c r="B1377" s="159"/>
      <c r="D1377" s="152" t="s">
        <v>318</v>
      </c>
      <c r="E1377" s="160" t="s">
        <v>1</v>
      </c>
      <c r="F1377" s="161" t="s">
        <v>320</v>
      </c>
      <c r="H1377" s="162">
        <v>92.67</v>
      </c>
      <c r="I1377" s="163"/>
      <c r="L1377" s="159"/>
      <c r="M1377" s="164"/>
      <c r="T1377" s="165"/>
      <c r="AT1377" s="160" t="s">
        <v>318</v>
      </c>
      <c r="AU1377" s="160" t="s">
        <v>90</v>
      </c>
      <c r="AV1377" s="13" t="s">
        <v>108</v>
      </c>
      <c r="AW1377" s="13" t="s">
        <v>38</v>
      </c>
      <c r="AX1377" s="13" t="s">
        <v>86</v>
      </c>
      <c r="AY1377" s="160" t="s">
        <v>310</v>
      </c>
    </row>
    <row r="1378" spans="2:65" s="1" customFormat="1" ht="16.5" customHeight="1">
      <c r="B1378" s="33"/>
      <c r="C1378" s="138" t="s">
        <v>2206</v>
      </c>
      <c r="D1378" s="138" t="s">
        <v>312</v>
      </c>
      <c r="E1378" s="139" t="s">
        <v>2207</v>
      </c>
      <c r="F1378" s="140" t="s">
        <v>2208</v>
      </c>
      <c r="G1378" s="141" t="s">
        <v>315</v>
      </c>
      <c r="H1378" s="142">
        <v>92.67</v>
      </c>
      <c r="I1378" s="143"/>
      <c r="J1378" s="144">
        <f>ROUND(I1378*H1378,2)</f>
        <v>0</v>
      </c>
      <c r="K1378" s="140" t="s">
        <v>316</v>
      </c>
      <c r="L1378" s="33"/>
      <c r="M1378" s="145" t="s">
        <v>1</v>
      </c>
      <c r="N1378" s="146" t="s">
        <v>47</v>
      </c>
      <c r="P1378" s="147">
        <f>O1378*H1378</f>
        <v>0</v>
      </c>
      <c r="Q1378" s="147">
        <v>0</v>
      </c>
      <c r="R1378" s="147">
        <f>Q1378*H1378</f>
        <v>0</v>
      </c>
      <c r="S1378" s="147">
        <v>2E-3</v>
      </c>
      <c r="T1378" s="148">
        <f>S1378*H1378</f>
        <v>0.18534</v>
      </c>
      <c r="AR1378" s="149" t="s">
        <v>404</v>
      </c>
      <c r="AT1378" s="149" t="s">
        <v>312</v>
      </c>
      <c r="AU1378" s="149" t="s">
        <v>90</v>
      </c>
      <c r="AY1378" s="17" t="s">
        <v>310</v>
      </c>
      <c r="BE1378" s="150">
        <f>IF(N1378="základní",J1378,0)</f>
        <v>0</v>
      </c>
      <c r="BF1378" s="150">
        <f>IF(N1378="snížená",J1378,0)</f>
        <v>0</v>
      </c>
      <c r="BG1378" s="150">
        <f>IF(N1378="zákl. přenesená",J1378,0)</f>
        <v>0</v>
      </c>
      <c r="BH1378" s="150">
        <f>IF(N1378="sníž. přenesená",J1378,0)</f>
        <v>0</v>
      </c>
      <c r="BI1378" s="150">
        <f>IF(N1378="nulová",J1378,0)</f>
        <v>0</v>
      </c>
      <c r="BJ1378" s="17" t="s">
        <v>86</v>
      </c>
      <c r="BK1378" s="150">
        <f>ROUND(I1378*H1378,2)</f>
        <v>0</v>
      </c>
      <c r="BL1378" s="17" t="s">
        <v>404</v>
      </c>
      <c r="BM1378" s="149" t="s">
        <v>2209</v>
      </c>
    </row>
    <row r="1379" spans="2:65" s="1" customFormat="1" ht="16.5" customHeight="1">
      <c r="B1379" s="33"/>
      <c r="C1379" s="138" t="s">
        <v>2210</v>
      </c>
      <c r="D1379" s="138" t="s">
        <v>312</v>
      </c>
      <c r="E1379" s="139" t="s">
        <v>2211</v>
      </c>
      <c r="F1379" s="140" t="s">
        <v>2212</v>
      </c>
      <c r="G1379" s="141" t="s">
        <v>2191</v>
      </c>
      <c r="H1379" s="142">
        <v>40</v>
      </c>
      <c r="I1379" s="143"/>
      <c r="J1379" s="144">
        <f>ROUND(I1379*H1379,2)</f>
        <v>0</v>
      </c>
      <c r="K1379" s="140" t="s">
        <v>316</v>
      </c>
      <c r="L1379" s="33"/>
      <c r="M1379" s="145" t="s">
        <v>1</v>
      </c>
      <c r="N1379" s="146" t="s">
        <v>47</v>
      </c>
      <c r="P1379" s="147">
        <f>O1379*H1379</f>
        <v>0</v>
      </c>
      <c r="Q1379" s="147">
        <v>0</v>
      </c>
      <c r="R1379" s="147">
        <f>Q1379*H1379</f>
        <v>0</v>
      </c>
      <c r="S1379" s="147">
        <v>1E-3</v>
      </c>
      <c r="T1379" s="148">
        <f>S1379*H1379</f>
        <v>0.04</v>
      </c>
      <c r="AR1379" s="149" t="s">
        <v>404</v>
      </c>
      <c r="AT1379" s="149" t="s">
        <v>312</v>
      </c>
      <c r="AU1379" s="149" t="s">
        <v>90</v>
      </c>
      <c r="AY1379" s="17" t="s">
        <v>310</v>
      </c>
      <c r="BE1379" s="150">
        <f>IF(N1379="základní",J1379,0)</f>
        <v>0</v>
      </c>
      <c r="BF1379" s="150">
        <f>IF(N1379="snížená",J1379,0)</f>
        <v>0</v>
      </c>
      <c r="BG1379" s="150">
        <f>IF(N1379="zákl. přenesená",J1379,0)</f>
        <v>0</v>
      </c>
      <c r="BH1379" s="150">
        <f>IF(N1379="sníž. přenesená",J1379,0)</f>
        <v>0</v>
      </c>
      <c r="BI1379" s="150">
        <f>IF(N1379="nulová",J1379,0)</f>
        <v>0</v>
      </c>
      <c r="BJ1379" s="17" t="s">
        <v>86</v>
      </c>
      <c r="BK1379" s="150">
        <f>ROUND(I1379*H1379,2)</f>
        <v>0</v>
      </c>
      <c r="BL1379" s="17" t="s">
        <v>404</v>
      </c>
      <c r="BM1379" s="149" t="s">
        <v>2213</v>
      </c>
    </row>
    <row r="1380" spans="2:65" s="1" customFormat="1" ht="16.5" customHeight="1">
      <c r="B1380" s="33"/>
      <c r="C1380" s="138" t="s">
        <v>2214</v>
      </c>
      <c r="D1380" s="138" t="s">
        <v>312</v>
      </c>
      <c r="E1380" s="139" t="s">
        <v>2215</v>
      </c>
      <c r="F1380" s="140" t="s">
        <v>2216</v>
      </c>
      <c r="G1380" s="141" t="s">
        <v>1474</v>
      </c>
      <c r="H1380" s="199"/>
      <c r="I1380" s="143"/>
      <c r="J1380" s="144">
        <f>ROUND(I1380*H1380,2)</f>
        <v>0</v>
      </c>
      <c r="K1380" s="140" t="s">
        <v>316</v>
      </c>
      <c r="L1380" s="33"/>
      <c r="M1380" s="145" t="s">
        <v>1</v>
      </c>
      <c r="N1380" s="146" t="s">
        <v>47</v>
      </c>
      <c r="P1380" s="147">
        <f>O1380*H1380</f>
        <v>0</v>
      </c>
      <c r="Q1380" s="147">
        <v>0</v>
      </c>
      <c r="R1380" s="147">
        <f>Q1380*H1380</f>
        <v>0</v>
      </c>
      <c r="S1380" s="147">
        <v>0</v>
      </c>
      <c r="T1380" s="148">
        <f>S1380*H1380</f>
        <v>0</v>
      </c>
      <c r="AR1380" s="149" t="s">
        <v>404</v>
      </c>
      <c r="AT1380" s="149" t="s">
        <v>312</v>
      </c>
      <c r="AU1380" s="149" t="s">
        <v>90</v>
      </c>
      <c r="AY1380" s="17" t="s">
        <v>310</v>
      </c>
      <c r="BE1380" s="150">
        <f>IF(N1380="základní",J1380,0)</f>
        <v>0</v>
      </c>
      <c r="BF1380" s="150">
        <f>IF(N1380="snížená",J1380,0)</f>
        <v>0</v>
      </c>
      <c r="BG1380" s="150">
        <f>IF(N1380="zákl. přenesená",J1380,0)</f>
        <v>0</v>
      </c>
      <c r="BH1380" s="150">
        <f>IF(N1380="sníž. přenesená",J1380,0)</f>
        <v>0</v>
      </c>
      <c r="BI1380" s="150">
        <f>IF(N1380="nulová",J1380,0)</f>
        <v>0</v>
      </c>
      <c r="BJ1380" s="17" t="s">
        <v>86</v>
      </c>
      <c r="BK1380" s="150">
        <f>ROUND(I1380*H1380,2)</f>
        <v>0</v>
      </c>
      <c r="BL1380" s="17" t="s">
        <v>404</v>
      </c>
      <c r="BM1380" s="149" t="s">
        <v>2217</v>
      </c>
    </row>
    <row r="1381" spans="2:65" s="11" customFormat="1" ht="22.9" customHeight="1">
      <c r="B1381" s="126"/>
      <c r="D1381" s="127" t="s">
        <v>81</v>
      </c>
      <c r="E1381" s="136" t="s">
        <v>2218</v>
      </c>
      <c r="F1381" s="136" t="s">
        <v>2219</v>
      </c>
      <c r="I1381" s="129"/>
      <c r="J1381" s="137">
        <f>BK1381</f>
        <v>0</v>
      </c>
      <c r="L1381" s="126"/>
      <c r="M1381" s="131"/>
      <c r="P1381" s="132">
        <f>SUM(P1382:P1430)</f>
        <v>0</v>
      </c>
      <c r="R1381" s="132">
        <f>SUM(R1382:R1430)</f>
        <v>8.8869199999999995E-2</v>
      </c>
      <c r="T1381" s="133">
        <f>SUM(T1382:T1430)</f>
        <v>0</v>
      </c>
      <c r="AR1381" s="127" t="s">
        <v>90</v>
      </c>
      <c r="AT1381" s="134" t="s">
        <v>81</v>
      </c>
      <c r="AU1381" s="134" t="s">
        <v>86</v>
      </c>
      <c r="AY1381" s="127" t="s">
        <v>310</v>
      </c>
      <c r="BK1381" s="135">
        <f>SUM(BK1382:BK1430)</f>
        <v>0</v>
      </c>
    </row>
    <row r="1382" spans="2:65" s="1" customFormat="1" ht="16.5" customHeight="1">
      <c r="B1382" s="33"/>
      <c r="C1382" s="138" t="s">
        <v>2220</v>
      </c>
      <c r="D1382" s="138" t="s">
        <v>312</v>
      </c>
      <c r="E1382" s="139" t="s">
        <v>2221</v>
      </c>
      <c r="F1382" s="140" t="s">
        <v>2222</v>
      </c>
      <c r="G1382" s="141" t="s">
        <v>315</v>
      </c>
      <c r="H1382" s="142">
        <v>2.38</v>
      </c>
      <c r="I1382" s="143"/>
      <c r="J1382" s="144">
        <f>ROUND(I1382*H1382,2)</f>
        <v>0</v>
      </c>
      <c r="K1382" s="140" t="s">
        <v>316</v>
      </c>
      <c r="L1382" s="33"/>
      <c r="M1382" s="145" t="s">
        <v>1</v>
      </c>
      <c r="N1382" s="146" t="s">
        <v>47</v>
      </c>
      <c r="P1382" s="147">
        <f>O1382*H1382</f>
        <v>0</v>
      </c>
      <c r="Q1382" s="147">
        <v>0</v>
      </c>
      <c r="R1382" s="147">
        <f>Q1382*H1382</f>
        <v>0</v>
      </c>
      <c r="S1382" s="147">
        <v>0</v>
      </c>
      <c r="T1382" s="148">
        <f>S1382*H1382</f>
        <v>0</v>
      </c>
      <c r="AR1382" s="149" t="s">
        <v>404</v>
      </c>
      <c r="AT1382" s="149" t="s">
        <v>312</v>
      </c>
      <c r="AU1382" s="149" t="s">
        <v>90</v>
      </c>
      <c r="AY1382" s="17" t="s">
        <v>310</v>
      </c>
      <c r="BE1382" s="150">
        <f>IF(N1382="základní",J1382,0)</f>
        <v>0</v>
      </c>
      <c r="BF1382" s="150">
        <f>IF(N1382="snížená",J1382,0)</f>
        <v>0</v>
      </c>
      <c r="BG1382" s="150">
        <f>IF(N1382="zákl. přenesená",J1382,0)</f>
        <v>0</v>
      </c>
      <c r="BH1382" s="150">
        <f>IF(N1382="sníž. přenesená",J1382,0)</f>
        <v>0</v>
      </c>
      <c r="BI1382" s="150">
        <f>IF(N1382="nulová",J1382,0)</f>
        <v>0</v>
      </c>
      <c r="BJ1382" s="17" t="s">
        <v>86</v>
      </c>
      <c r="BK1382" s="150">
        <f>ROUND(I1382*H1382,2)</f>
        <v>0</v>
      </c>
      <c r="BL1382" s="17" t="s">
        <v>404</v>
      </c>
      <c r="BM1382" s="149" t="s">
        <v>2223</v>
      </c>
    </row>
    <row r="1383" spans="2:65" s="14" customFormat="1" ht="11.25">
      <c r="B1383" s="166"/>
      <c r="D1383" s="152" t="s">
        <v>318</v>
      </c>
      <c r="E1383" s="167" t="s">
        <v>1</v>
      </c>
      <c r="F1383" s="168" t="s">
        <v>843</v>
      </c>
      <c r="H1383" s="167" t="s">
        <v>1</v>
      </c>
      <c r="I1383" s="169"/>
      <c r="L1383" s="166"/>
      <c r="M1383" s="170"/>
      <c r="T1383" s="171"/>
      <c r="AT1383" s="167" t="s">
        <v>318</v>
      </c>
      <c r="AU1383" s="167" t="s">
        <v>90</v>
      </c>
      <c r="AV1383" s="14" t="s">
        <v>86</v>
      </c>
      <c r="AW1383" s="14" t="s">
        <v>38</v>
      </c>
      <c r="AX1383" s="14" t="s">
        <v>82</v>
      </c>
      <c r="AY1383" s="167" t="s">
        <v>310</v>
      </c>
    </row>
    <row r="1384" spans="2:65" s="14" customFormat="1" ht="11.25">
      <c r="B1384" s="166"/>
      <c r="D1384" s="152" t="s">
        <v>318</v>
      </c>
      <c r="E1384" s="167" t="s">
        <v>1</v>
      </c>
      <c r="F1384" s="168" t="s">
        <v>2224</v>
      </c>
      <c r="H1384" s="167" t="s">
        <v>1</v>
      </c>
      <c r="I1384" s="169"/>
      <c r="L1384" s="166"/>
      <c r="M1384" s="170"/>
      <c r="T1384" s="171"/>
      <c r="AT1384" s="167" t="s">
        <v>318</v>
      </c>
      <c r="AU1384" s="167" t="s">
        <v>90</v>
      </c>
      <c r="AV1384" s="14" t="s">
        <v>86</v>
      </c>
      <c r="AW1384" s="14" t="s">
        <v>38</v>
      </c>
      <c r="AX1384" s="14" t="s">
        <v>82</v>
      </c>
      <c r="AY1384" s="167" t="s">
        <v>310</v>
      </c>
    </row>
    <row r="1385" spans="2:65" s="12" customFormat="1" ht="11.25">
      <c r="B1385" s="151"/>
      <c r="D1385" s="152" t="s">
        <v>318</v>
      </c>
      <c r="E1385" s="153" t="s">
        <v>1</v>
      </c>
      <c r="F1385" s="154" t="s">
        <v>2225</v>
      </c>
      <c r="H1385" s="155">
        <v>36.159999999999997</v>
      </c>
      <c r="I1385" s="156"/>
      <c r="L1385" s="151"/>
      <c r="M1385" s="157"/>
      <c r="T1385" s="158"/>
      <c r="AT1385" s="153" t="s">
        <v>318</v>
      </c>
      <c r="AU1385" s="153" t="s">
        <v>90</v>
      </c>
      <c r="AV1385" s="12" t="s">
        <v>90</v>
      </c>
      <c r="AW1385" s="12" t="s">
        <v>38</v>
      </c>
      <c r="AX1385" s="12" t="s">
        <v>82</v>
      </c>
      <c r="AY1385" s="153" t="s">
        <v>310</v>
      </c>
    </row>
    <row r="1386" spans="2:65" s="12" customFormat="1" ht="11.25">
      <c r="B1386" s="151"/>
      <c r="D1386" s="152" t="s">
        <v>318</v>
      </c>
      <c r="E1386" s="153" t="s">
        <v>1</v>
      </c>
      <c r="F1386" s="154" t="s">
        <v>2226</v>
      </c>
      <c r="H1386" s="155">
        <v>38.1</v>
      </c>
      <c r="I1386" s="156"/>
      <c r="L1386" s="151"/>
      <c r="M1386" s="157"/>
      <c r="T1386" s="158"/>
      <c r="AT1386" s="153" t="s">
        <v>318</v>
      </c>
      <c r="AU1386" s="153" t="s">
        <v>90</v>
      </c>
      <c r="AV1386" s="12" t="s">
        <v>90</v>
      </c>
      <c r="AW1386" s="12" t="s">
        <v>38</v>
      </c>
      <c r="AX1386" s="12" t="s">
        <v>82</v>
      </c>
      <c r="AY1386" s="153" t="s">
        <v>310</v>
      </c>
    </row>
    <row r="1387" spans="2:65" s="12" customFormat="1" ht="11.25">
      <c r="B1387" s="151"/>
      <c r="D1387" s="152" t="s">
        <v>318</v>
      </c>
      <c r="E1387" s="153" t="s">
        <v>1</v>
      </c>
      <c r="F1387" s="154" t="s">
        <v>2227</v>
      </c>
      <c r="H1387" s="155">
        <v>0</v>
      </c>
      <c r="I1387" s="156"/>
      <c r="L1387" s="151"/>
      <c r="M1387" s="157"/>
      <c r="T1387" s="158"/>
      <c r="AT1387" s="153" t="s">
        <v>318</v>
      </c>
      <c r="AU1387" s="153" t="s">
        <v>90</v>
      </c>
      <c r="AV1387" s="12" t="s">
        <v>90</v>
      </c>
      <c r="AW1387" s="12" t="s">
        <v>38</v>
      </c>
      <c r="AX1387" s="12" t="s">
        <v>82</v>
      </c>
      <c r="AY1387" s="153" t="s">
        <v>310</v>
      </c>
    </row>
    <row r="1388" spans="2:65" s="12" customFormat="1" ht="11.25">
      <c r="B1388" s="151"/>
      <c r="D1388" s="152" t="s">
        <v>318</v>
      </c>
      <c r="E1388" s="153" t="s">
        <v>1</v>
      </c>
      <c r="F1388" s="154" t="s">
        <v>2228</v>
      </c>
      <c r="H1388" s="155">
        <v>7.4260000000000002</v>
      </c>
      <c r="I1388" s="156"/>
      <c r="L1388" s="151"/>
      <c r="M1388" s="157"/>
      <c r="T1388" s="158"/>
      <c r="AT1388" s="153" t="s">
        <v>318</v>
      </c>
      <c r="AU1388" s="153" t="s">
        <v>90</v>
      </c>
      <c r="AV1388" s="12" t="s">
        <v>90</v>
      </c>
      <c r="AW1388" s="12" t="s">
        <v>38</v>
      </c>
      <c r="AX1388" s="12" t="s">
        <v>82</v>
      </c>
      <c r="AY1388" s="153" t="s">
        <v>310</v>
      </c>
    </row>
    <row r="1389" spans="2:65" s="15" customFormat="1" ht="11.25">
      <c r="B1389" s="192"/>
      <c r="D1389" s="152" t="s">
        <v>318</v>
      </c>
      <c r="E1389" s="193" t="s">
        <v>1</v>
      </c>
      <c r="F1389" s="194" t="s">
        <v>664</v>
      </c>
      <c r="H1389" s="195">
        <v>81.686000000000007</v>
      </c>
      <c r="I1389" s="196"/>
      <c r="L1389" s="192"/>
      <c r="M1389" s="197"/>
      <c r="T1389" s="198"/>
      <c r="AT1389" s="193" t="s">
        <v>318</v>
      </c>
      <c r="AU1389" s="193" t="s">
        <v>90</v>
      </c>
      <c r="AV1389" s="15" t="s">
        <v>98</v>
      </c>
      <c r="AW1389" s="15" t="s">
        <v>38</v>
      </c>
      <c r="AX1389" s="15" t="s">
        <v>82</v>
      </c>
      <c r="AY1389" s="193" t="s">
        <v>310</v>
      </c>
    </row>
    <row r="1390" spans="2:65" s="12" customFormat="1" ht="11.25">
      <c r="B1390" s="151"/>
      <c r="D1390" s="152" t="s">
        <v>318</v>
      </c>
      <c r="E1390" s="153" t="s">
        <v>1</v>
      </c>
      <c r="F1390" s="154" t="s">
        <v>2229</v>
      </c>
      <c r="H1390" s="155">
        <v>-79.305999999999997</v>
      </c>
      <c r="I1390" s="156"/>
      <c r="L1390" s="151"/>
      <c r="M1390" s="157"/>
      <c r="T1390" s="158"/>
      <c r="AT1390" s="153" t="s">
        <v>318</v>
      </c>
      <c r="AU1390" s="153" t="s">
        <v>90</v>
      </c>
      <c r="AV1390" s="12" t="s">
        <v>90</v>
      </c>
      <c r="AW1390" s="12" t="s">
        <v>38</v>
      </c>
      <c r="AX1390" s="12" t="s">
        <v>82</v>
      </c>
      <c r="AY1390" s="153" t="s">
        <v>310</v>
      </c>
    </row>
    <row r="1391" spans="2:65" s="13" customFormat="1" ht="11.25">
      <c r="B1391" s="159"/>
      <c r="D1391" s="152" t="s">
        <v>318</v>
      </c>
      <c r="E1391" s="160" t="s">
        <v>1</v>
      </c>
      <c r="F1391" s="161" t="s">
        <v>320</v>
      </c>
      <c r="H1391" s="162">
        <v>2.38</v>
      </c>
      <c r="I1391" s="163"/>
      <c r="L1391" s="159"/>
      <c r="M1391" s="164"/>
      <c r="T1391" s="165"/>
      <c r="AT1391" s="160" t="s">
        <v>318</v>
      </c>
      <c r="AU1391" s="160" t="s">
        <v>90</v>
      </c>
      <c r="AV1391" s="13" t="s">
        <v>108</v>
      </c>
      <c r="AW1391" s="13" t="s">
        <v>38</v>
      </c>
      <c r="AX1391" s="13" t="s">
        <v>86</v>
      </c>
      <c r="AY1391" s="160" t="s">
        <v>310</v>
      </c>
    </row>
    <row r="1392" spans="2:65" s="1" customFormat="1" ht="16.5" customHeight="1">
      <c r="B1392" s="33"/>
      <c r="C1392" s="138" t="s">
        <v>2230</v>
      </c>
      <c r="D1392" s="138" t="s">
        <v>312</v>
      </c>
      <c r="E1392" s="139" t="s">
        <v>2231</v>
      </c>
      <c r="F1392" s="140" t="s">
        <v>2232</v>
      </c>
      <c r="G1392" s="141" t="s">
        <v>315</v>
      </c>
      <c r="H1392" s="142">
        <v>2.38</v>
      </c>
      <c r="I1392" s="143"/>
      <c r="J1392" s="144">
        <f>ROUND(I1392*H1392,2)</f>
        <v>0</v>
      </c>
      <c r="K1392" s="140" t="s">
        <v>316</v>
      </c>
      <c r="L1392" s="33"/>
      <c r="M1392" s="145" t="s">
        <v>1</v>
      </c>
      <c r="N1392" s="146" t="s">
        <v>47</v>
      </c>
      <c r="P1392" s="147">
        <f>O1392*H1392</f>
        <v>0</v>
      </c>
      <c r="Q1392" s="147">
        <v>2.9999999999999997E-4</v>
      </c>
      <c r="R1392" s="147">
        <f>Q1392*H1392</f>
        <v>7.139999999999999E-4</v>
      </c>
      <c r="S1392" s="147">
        <v>0</v>
      </c>
      <c r="T1392" s="148">
        <f>S1392*H1392</f>
        <v>0</v>
      </c>
      <c r="AR1392" s="149" t="s">
        <v>404</v>
      </c>
      <c r="AT1392" s="149" t="s">
        <v>312</v>
      </c>
      <c r="AU1392" s="149" t="s">
        <v>90</v>
      </c>
      <c r="AY1392" s="17" t="s">
        <v>310</v>
      </c>
      <c r="BE1392" s="150">
        <f>IF(N1392="základní",J1392,0)</f>
        <v>0</v>
      </c>
      <c r="BF1392" s="150">
        <f>IF(N1392="snížená",J1392,0)</f>
        <v>0</v>
      </c>
      <c r="BG1392" s="150">
        <f>IF(N1392="zákl. přenesená",J1392,0)</f>
        <v>0</v>
      </c>
      <c r="BH1392" s="150">
        <f>IF(N1392="sníž. přenesená",J1392,0)</f>
        <v>0</v>
      </c>
      <c r="BI1392" s="150">
        <f>IF(N1392="nulová",J1392,0)</f>
        <v>0</v>
      </c>
      <c r="BJ1392" s="17" t="s">
        <v>86</v>
      </c>
      <c r="BK1392" s="150">
        <f>ROUND(I1392*H1392,2)</f>
        <v>0</v>
      </c>
      <c r="BL1392" s="17" t="s">
        <v>404</v>
      </c>
      <c r="BM1392" s="149" t="s">
        <v>2233</v>
      </c>
    </row>
    <row r="1393" spans="2:65" s="14" customFormat="1" ht="11.25">
      <c r="B1393" s="166"/>
      <c r="D1393" s="152" t="s">
        <v>318</v>
      </c>
      <c r="E1393" s="167" t="s">
        <v>1</v>
      </c>
      <c r="F1393" s="168" t="s">
        <v>843</v>
      </c>
      <c r="H1393" s="167" t="s">
        <v>1</v>
      </c>
      <c r="I1393" s="169"/>
      <c r="L1393" s="166"/>
      <c r="M1393" s="170"/>
      <c r="T1393" s="171"/>
      <c r="AT1393" s="167" t="s">
        <v>318</v>
      </c>
      <c r="AU1393" s="167" t="s">
        <v>90</v>
      </c>
      <c r="AV1393" s="14" t="s">
        <v>86</v>
      </c>
      <c r="AW1393" s="14" t="s">
        <v>38</v>
      </c>
      <c r="AX1393" s="14" t="s">
        <v>82</v>
      </c>
      <c r="AY1393" s="167" t="s">
        <v>310</v>
      </c>
    </row>
    <row r="1394" spans="2:65" s="14" customFormat="1" ht="11.25">
      <c r="B1394" s="166"/>
      <c r="D1394" s="152" t="s">
        <v>318</v>
      </c>
      <c r="E1394" s="167" t="s">
        <v>1</v>
      </c>
      <c r="F1394" s="168" t="s">
        <v>2224</v>
      </c>
      <c r="H1394" s="167" t="s">
        <v>1</v>
      </c>
      <c r="I1394" s="169"/>
      <c r="L1394" s="166"/>
      <c r="M1394" s="170"/>
      <c r="T1394" s="171"/>
      <c r="AT1394" s="167" t="s">
        <v>318</v>
      </c>
      <c r="AU1394" s="167" t="s">
        <v>90</v>
      </c>
      <c r="AV1394" s="14" t="s">
        <v>86</v>
      </c>
      <c r="AW1394" s="14" t="s">
        <v>38</v>
      </c>
      <c r="AX1394" s="14" t="s">
        <v>82</v>
      </c>
      <c r="AY1394" s="167" t="s">
        <v>310</v>
      </c>
    </row>
    <row r="1395" spans="2:65" s="12" customFormat="1" ht="11.25">
      <c r="B1395" s="151"/>
      <c r="D1395" s="152" t="s">
        <v>318</v>
      </c>
      <c r="E1395" s="153" t="s">
        <v>1</v>
      </c>
      <c r="F1395" s="154" t="s">
        <v>2225</v>
      </c>
      <c r="H1395" s="155">
        <v>36.159999999999997</v>
      </c>
      <c r="I1395" s="156"/>
      <c r="L1395" s="151"/>
      <c r="M1395" s="157"/>
      <c r="T1395" s="158"/>
      <c r="AT1395" s="153" t="s">
        <v>318</v>
      </c>
      <c r="AU1395" s="153" t="s">
        <v>90</v>
      </c>
      <c r="AV1395" s="12" t="s">
        <v>90</v>
      </c>
      <c r="AW1395" s="12" t="s">
        <v>38</v>
      </c>
      <c r="AX1395" s="12" t="s">
        <v>82</v>
      </c>
      <c r="AY1395" s="153" t="s">
        <v>310</v>
      </c>
    </row>
    <row r="1396" spans="2:65" s="12" customFormat="1" ht="11.25">
      <c r="B1396" s="151"/>
      <c r="D1396" s="152" t="s">
        <v>318</v>
      </c>
      <c r="E1396" s="153" t="s">
        <v>1</v>
      </c>
      <c r="F1396" s="154" t="s">
        <v>2226</v>
      </c>
      <c r="H1396" s="155">
        <v>38.1</v>
      </c>
      <c r="I1396" s="156"/>
      <c r="L1396" s="151"/>
      <c r="M1396" s="157"/>
      <c r="T1396" s="158"/>
      <c r="AT1396" s="153" t="s">
        <v>318</v>
      </c>
      <c r="AU1396" s="153" t="s">
        <v>90</v>
      </c>
      <c r="AV1396" s="12" t="s">
        <v>90</v>
      </c>
      <c r="AW1396" s="12" t="s">
        <v>38</v>
      </c>
      <c r="AX1396" s="12" t="s">
        <v>82</v>
      </c>
      <c r="AY1396" s="153" t="s">
        <v>310</v>
      </c>
    </row>
    <row r="1397" spans="2:65" s="12" customFormat="1" ht="11.25">
      <c r="B1397" s="151"/>
      <c r="D1397" s="152" t="s">
        <v>318</v>
      </c>
      <c r="E1397" s="153" t="s">
        <v>1</v>
      </c>
      <c r="F1397" s="154" t="s">
        <v>2227</v>
      </c>
      <c r="H1397" s="155">
        <v>0</v>
      </c>
      <c r="I1397" s="156"/>
      <c r="L1397" s="151"/>
      <c r="M1397" s="157"/>
      <c r="T1397" s="158"/>
      <c r="AT1397" s="153" t="s">
        <v>318</v>
      </c>
      <c r="AU1397" s="153" t="s">
        <v>90</v>
      </c>
      <c r="AV1397" s="12" t="s">
        <v>90</v>
      </c>
      <c r="AW1397" s="12" t="s">
        <v>38</v>
      </c>
      <c r="AX1397" s="12" t="s">
        <v>82</v>
      </c>
      <c r="AY1397" s="153" t="s">
        <v>310</v>
      </c>
    </row>
    <row r="1398" spans="2:65" s="12" customFormat="1" ht="11.25">
      <c r="B1398" s="151"/>
      <c r="D1398" s="152" t="s">
        <v>318</v>
      </c>
      <c r="E1398" s="153" t="s">
        <v>1</v>
      </c>
      <c r="F1398" s="154" t="s">
        <v>2228</v>
      </c>
      <c r="H1398" s="155">
        <v>7.4260000000000002</v>
      </c>
      <c r="I1398" s="156"/>
      <c r="L1398" s="151"/>
      <c r="M1398" s="157"/>
      <c r="T1398" s="158"/>
      <c r="AT1398" s="153" t="s">
        <v>318</v>
      </c>
      <c r="AU1398" s="153" t="s">
        <v>90</v>
      </c>
      <c r="AV1398" s="12" t="s">
        <v>90</v>
      </c>
      <c r="AW1398" s="12" t="s">
        <v>38</v>
      </c>
      <c r="AX1398" s="12" t="s">
        <v>82</v>
      </c>
      <c r="AY1398" s="153" t="s">
        <v>310</v>
      </c>
    </row>
    <row r="1399" spans="2:65" s="15" customFormat="1" ht="11.25">
      <c r="B1399" s="192"/>
      <c r="D1399" s="152" t="s">
        <v>318</v>
      </c>
      <c r="E1399" s="193" t="s">
        <v>1</v>
      </c>
      <c r="F1399" s="194" t="s">
        <v>664</v>
      </c>
      <c r="H1399" s="195">
        <v>81.686000000000007</v>
      </c>
      <c r="I1399" s="196"/>
      <c r="L1399" s="192"/>
      <c r="M1399" s="197"/>
      <c r="T1399" s="198"/>
      <c r="AT1399" s="193" t="s">
        <v>318</v>
      </c>
      <c r="AU1399" s="193" t="s">
        <v>90</v>
      </c>
      <c r="AV1399" s="15" t="s">
        <v>98</v>
      </c>
      <c r="AW1399" s="15" t="s">
        <v>38</v>
      </c>
      <c r="AX1399" s="15" t="s">
        <v>82</v>
      </c>
      <c r="AY1399" s="193" t="s">
        <v>310</v>
      </c>
    </row>
    <row r="1400" spans="2:65" s="12" customFormat="1" ht="11.25">
      <c r="B1400" s="151"/>
      <c r="D1400" s="152" t="s">
        <v>318</v>
      </c>
      <c r="E1400" s="153" t="s">
        <v>1</v>
      </c>
      <c r="F1400" s="154" t="s">
        <v>2229</v>
      </c>
      <c r="H1400" s="155">
        <v>-79.305999999999997</v>
      </c>
      <c r="I1400" s="156"/>
      <c r="L1400" s="151"/>
      <c r="M1400" s="157"/>
      <c r="T1400" s="158"/>
      <c r="AT1400" s="153" t="s">
        <v>318</v>
      </c>
      <c r="AU1400" s="153" t="s">
        <v>90</v>
      </c>
      <c r="AV1400" s="12" t="s">
        <v>90</v>
      </c>
      <c r="AW1400" s="12" t="s">
        <v>38</v>
      </c>
      <c r="AX1400" s="12" t="s">
        <v>82</v>
      </c>
      <c r="AY1400" s="153" t="s">
        <v>310</v>
      </c>
    </row>
    <row r="1401" spans="2:65" s="13" customFormat="1" ht="11.25">
      <c r="B1401" s="159"/>
      <c r="D1401" s="152" t="s">
        <v>318</v>
      </c>
      <c r="E1401" s="160" t="s">
        <v>1</v>
      </c>
      <c r="F1401" s="161" t="s">
        <v>320</v>
      </c>
      <c r="H1401" s="162">
        <v>2.38</v>
      </c>
      <c r="I1401" s="163"/>
      <c r="L1401" s="159"/>
      <c r="M1401" s="164"/>
      <c r="T1401" s="165"/>
      <c r="AT1401" s="160" t="s">
        <v>318</v>
      </c>
      <c r="AU1401" s="160" t="s">
        <v>90</v>
      </c>
      <c r="AV1401" s="13" t="s">
        <v>108</v>
      </c>
      <c r="AW1401" s="13" t="s">
        <v>38</v>
      </c>
      <c r="AX1401" s="13" t="s">
        <v>86</v>
      </c>
      <c r="AY1401" s="160" t="s">
        <v>310</v>
      </c>
    </row>
    <row r="1402" spans="2:65" s="1" customFormat="1" ht="16.5" customHeight="1">
      <c r="B1402" s="33"/>
      <c r="C1402" s="138" t="s">
        <v>2234</v>
      </c>
      <c r="D1402" s="138" t="s">
        <v>312</v>
      </c>
      <c r="E1402" s="139" t="s">
        <v>2235</v>
      </c>
      <c r="F1402" s="140" t="s">
        <v>2236</v>
      </c>
      <c r="G1402" s="141" t="s">
        <v>315</v>
      </c>
      <c r="H1402" s="142">
        <v>2.38</v>
      </c>
      <c r="I1402" s="143"/>
      <c r="J1402" s="144">
        <f>ROUND(I1402*H1402,2)</f>
        <v>0</v>
      </c>
      <c r="K1402" s="140" t="s">
        <v>316</v>
      </c>
      <c r="L1402" s="33"/>
      <c r="M1402" s="145" t="s">
        <v>1</v>
      </c>
      <c r="N1402" s="146" t="s">
        <v>47</v>
      </c>
      <c r="P1402" s="147">
        <f>O1402*H1402</f>
        <v>0</v>
      </c>
      <c r="Q1402" s="147">
        <v>7.5799999999999999E-3</v>
      </c>
      <c r="R1402" s="147">
        <f>Q1402*H1402</f>
        <v>1.8040399999999998E-2</v>
      </c>
      <c r="S1402" s="147">
        <v>0</v>
      </c>
      <c r="T1402" s="148">
        <f>S1402*H1402</f>
        <v>0</v>
      </c>
      <c r="AR1402" s="149" t="s">
        <v>404</v>
      </c>
      <c r="AT1402" s="149" t="s">
        <v>312</v>
      </c>
      <c r="AU1402" s="149" t="s">
        <v>90</v>
      </c>
      <c r="AY1402" s="17" t="s">
        <v>310</v>
      </c>
      <c r="BE1402" s="150">
        <f>IF(N1402="základní",J1402,0)</f>
        <v>0</v>
      </c>
      <c r="BF1402" s="150">
        <f>IF(N1402="snížená",J1402,0)</f>
        <v>0</v>
      </c>
      <c r="BG1402" s="150">
        <f>IF(N1402="zákl. přenesená",J1402,0)</f>
        <v>0</v>
      </c>
      <c r="BH1402" s="150">
        <f>IF(N1402="sníž. přenesená",J1402,0)</f>
        <v>0</v>
      </c>
      <c r="BI1402" s="150">
        <f>IF(N1402="nulová",J1402,0)</f>
        <v>0</v>
      </c>
      <c r="BJ1402" s="17" t="s">
        <v>86</v>
      </c>
      <c r="BK1402" s="150">
        <f>ROUND(I1402*H1402,2)</f>
        <v>0</v>
      </c>
      <c r="BL1402" s="17" t="s">
        <v>404</v>
      </c>
      <c r="BM1402" s="149" t="s">
        <v>2237</v>
      </c>
    </row>
    <row r="1403" spans="2:65" s="14" customFormat="1" ht="11.25">
      <c r="B1403" s="166"/>
      <c r="D1403" s="152" t="s">
        <v>318</v>
      </c>
      <c r="E1403" s="167" t="s">
        <v>1</v>
      </c>
      <c r="F1403" s="168" t="s">
        <v>843</v>
      </c>
      <c r="H1403" s="167" t="s">
        <v>1</v>
      </c>
      <c r="I1403" s="169"/>
      <c r="L1403" s="166"/>
      <c r="M1403" s="170"/>
      <c r="T1403" s="171"/>
      <c r="AT1403" s="167" t="s">
        <v>318</v>
      </c>
      <c r="AU1403" s="167" t="s">
        <v>90</v>
      </c>
      <c r="AV1403" s="14" t="s">
        <v>86</v>
      </c>
      <c r="AW1403" s="14" t="s">
        <v>38</v>
      </c>
      <c r="AX1403" s="14" t="s">
        <v>82</v>
      </c>
      <c r="AY1403" s="167" t="s">
        <v>310</v>
      </c>
    </row>
    <row r="1404" spans="2:65" s="14" customFormat="1" ht="11.25">
      <c r="B1404" s="166"/>
      <c r="D1404" s="152" t="s">
        <v>318</v>
      </c>
      <c r="E1404" s="167" t="s">
        <v>1</v>
      </c>
      <c r="F1404" s="168" t="s">
        <v>2224</v>
      </c>
      <c r="H1404" s="167" t="s">
        <v>1</v>
      </c>
      <c r="I1404" s="169"/>
      <c r="L1404" s="166"/>
      <c r="M1404" s="170"/>
      <c r="T1404" s="171"/>
      <c r="AT1404" s="167" t="s">
        <v>318</v>
      </c>
      <c r="AU1404" s="167" t="s">
        <v>90</v>
      </c>
      <c r="AV1404" s="14" t="s">
        <v>86</v>
      </c>
      <c r="AW1404" s="14" t="s">
        <v>38</v>
      </c>
      <c r="AX1404" s="14" t="s">
        <v>82</v>
      </c>
      <c r="AY1404" s="167" t="s">
        <v>310</v>
      </c>
    </row>
    <row r="1405" spans="2:65" s="12" customFormat="1" ht="11.25">
      <c r="B1405" s="151"/>
      <c r="D1405" s="152" t="s">
        <v>318</v>
      </c>
      <c r="E1405" s="153" t="s">
        <v>1</v>
      </c>
      <c r="F1405" s="154" t="s">
        <v>2225</v>
      </c>
      <c r="H1405" s="155">
        <v>36.159999999999997</v>
      </c>
      <c r="I1405" s="156"/>
      <c r="L1405" s="151"/>
      <c r="M1405" s="157"/>
      <c r="T1405" s="158"/>
      <c r="AT1405" s="153" t="s">
        <v>318</v>
      </c>
      <c r="AU1405" s="153" t="s">
        <v>90</v>
      </c>
      <c r="AV1405" s="12" t="s">
        <v>90</v>
      </c>
      <c r="AW1405" s="12" t="s">
        <v>38</v>
      </c>
      <c r="AX1405" s="12" t="s">
        <v>82</v>
      </c>
      <c r="AY1405" s="153" t="s">
        <v>310</v>
      </c>
    </row>
    <row r="1406" spans="2:65" s="12" customFormat="1" ht="11.25">
      <c r="B1406" s="151"/>
      <c r="D1406" s="152" t="s">
        <v>318</v>
      </c>
      <c r="E1406" s="153" t="s">
        <v>1</v>
      </c>
      <c r="F1406" s="154" t="s">
        <v>2226</v>
      </c>
      <c r="H1406" s="155">
        <v>38.1</v>
      </c>
      <c r="I1406" s="156"/>
      <c r="L1406" s="151"/>
      <c r="M1406" s="157"/>
      <c r="T1406" s="158"/>
      <c r="AT1406" s="153" t="s">
        <v>318</v>
      </c>
      <c r="AU1406" s="153" t="s">
        <v>90</v>
      </c>
      <c r="AV1406" s="12" t="s">
        <v>90</v>
      </c>
      <c r="AW1406" s="12" t="s">
        <v>38</v>
      </c>
      <c r="AX1406" s="12" t="s">
        <v>82</v>
      </c>
      <c r="AY1406" s="153" t="s">
        <v>310</v>
      </c>
    </row>
    <row r="1407" spans="2:65" s="12" customFormat="1" ht="11.25">
      <c r="B1407" s="151"/>
      <c r="D1407" s="152" t="s">
        <v>318</v>
      </c>
      <c r="E1407" s="153" t="s">
        <v>1</v>
      </c>
      <c r="F1407" s="154" t="s">
        <v>2227</v>
      </c>
      <c r="H1407" s="155">
        <v>0</v>
      </c>
      <c r="I1407" s="156"/>
      <c r="L1407" s="151"/>
      <c r="M1407" s="157"/>
      <c r="T1407" s="158"/>
      <c r="AT1407" s="153" t="s">
        <v>318</v>
      </c>
      <c r="AU1407" s="153" t="s">
        <v>90</v>
      </c>
      <c r="AV1407" s="12" t="s">
        <v>90</v>
      </c>
      <c r="AW1407" s="12" t="s">
        <v>38</v>
      </c>
      <c r="AX1407" s="12" t="s">
        <v>82</v>
      </c>
      <c r="AY1407" s="153" t="s">
        <v>310</v>
      </c>
    </row>
    <row r="1408" spans="2:65" s="12" customFormat="1" ht="11.25">
      <c r="B1408" s="151"/>
      <c r="D1408" s="152" t="s">
        <v>318</v>
      </c>
      <c r="E1408" s="153" t="s">
        <v>1</v>
      </c>
      <c r="F1408" s="154" t="s">
        <v>2228</v>
      </c>
      <c r="H1408" s="155">
        <v>7.4260000000000002</v>
      </c>
      <c r="I1408" s="156"/>
      <c r="L1408" s="151"/>
      <c r="M1408" s="157"/>
      <c r="T1408" s="158"/>
      <c r="AT1408" s="153" t="s">
        <v>318</v>
      </c>
      <c r="AU1408" s="153" t="s">
        <v>90</v>
      </c>
      <c r="AV1408" s="12" t="s">
        <v>90</v>
      </c>
      <c r="AW1408" s="12" t="s">
        <v>38</v>
      </c>
      <c r="AX1408" s="12" t="s">
        <v>82</v>
      </c>
      <c r="AY1408" s="153" t="s">
        <v>310</v>
      </c>
    </row>
    <row r="1409" spans="2:65" s="15" customFormat="1" ht="11.25">
      <c r="B1409" s="192"/>
      <c r="D1409" s="152" t="s">
        <v>318</v>
      </c>
      <c r="E1409" s="193" t="s">
        <v>1</v>
      </c>
      <c r="F1409" s="194" t="s">
        <v>664</v>
      </c>
      <c r="H1409" s="195">
        <v>81.686000000000007</v>
      </c>
      <c r="I1409" s="196"/>
      <c r="L1409" s="192"/>
      <c r="M1409" s="197"/>
      <c r="T1409" s="198"/>
      <c r="AT1409" s="193" t="s">
        <v>318</v>
      </c>
      <c r="AU1409" s="193" t="s">
        <v>90</v>
      </c>
      <c r="AV1409" s="15" t="s">
        <v>98</v>
      </c>
      <c r="AW1409" s="15" t="s">
        <v>38</v>
      </c>
      <c r="AX1409" s="15" t="s">
        <v>82</v>
      </c>
      <c r="AY1409" s="193" t="s">
        <v>310</v>
      </c>
    </row>
    <row r="1410" spans="2:65" s="12" customFormat="1" ht="11.25">
      <c r="B1410" s="151"/>
      <c r="D1410" s="152" t="s">
        <v>318</v>
      </c>
      <c r="E1410" s="153" t="s">
        <v>1</v>
      </c>
      <c r="F1410" s="154" t="s">
        <v>2229</v>
      </c>
      <c r="H1410" s="155">
        <v>-79.305999999999997</v>
      </c>
      <c r="I1410" s="156"/>
      <c r="L1410" s="151"/>
      <c r="M1410" s="157"/>
      <c r="T1410" s="158"/>
      <c r="AT1410" s="153" t="s">
        <v>318</v>
      </c>
      <c r="AU1410" s="153" t="s">
        <v>90</v>
      </c>
      <c r="AV1410" s="12" t="s">
        <v>90</v>
      </c>
      <c r="AW1410" s="12" t="s">
        <v>38</v>
      </c>
      <c r="AX1410" s="12" t="s">
        <v>82</v>
      </c>
      <c r="AY1410" s="153" t="s">
        <v>310</v>
      </c>
    </row>
    <row r="1411" spans="2:65" s="13" customFormat="1" ht="11.25">
      <c r="B1411" s="159"/>
      <c r="D1411" s="152" t="s">
        <v>318</v>
      </c>
      <c r="E1411" s="160" t="s">
        <v>1</v>
      </c>
      <c r="F1411" s="161" t="s">
        <v>320</v>
      </c>
      <c r="H1411" s="162">
        <v>2.38</v>
      </c>
      <c r="I1411" s="163"/>
      <c r="L1411" s="159"/>
      <c r="M1411" s="164"/>
      <c r="T1411" s="165"/>
      <c r="AT1411" s="160" t="s">
        <v>318</v>
      </c>
      <c r="AU1411" s="160" t="s">
        <v>90</v>
      </c>
      <c r="AV1411" s="13" t="s">
        <v>108</v>
      </c>
      <c r="AW1411" s="13" t="s">
        <v>38</v>
      </c>
      <c r="AX1411" s="13" t="s">
        <v>86</v>
      </c>
      <c r="AY1411" s="160" t="s">
        <v>310</v>
      </c>
    </row>
    <row r="1412" spans="2:65" s="1" customFormat="1" ht="16.5" customHeight="1">
      <c r="B1412" s="33"/>
      <c r="C1412" s="138" t="s">
        <v>2238</v>
      </c>
      <c r="D1412" s="138" t="s">
        <v>312</v>
      </c>
      <c r="E1412" s="139" t="s">
        <v>2239</v>
      </c>
      <c r="F1412" s="140" t="s">
        <v>2240</v>
      </c>
      <c r="G1412" s="141" t="s">
        <v>315</v>
      </c>
      <c r="H1412" s="142">
        <v>2.38</v>
      </c>
      <c r="I1412" s="143"/>
      <c r="J1412" s="144">
        <f>ROUND(I1412*H1412,2)</f>
        <v>0</v>
      </c>
      <c r="K1412" s="140" t="s">
        <v>316</v>
      </c>
      <c r="L1412" s="33"/>
      <c r="M1412" s="145" t="s">
        <v>1</v>
      </c>
      <c r="N1412" s="146" t="s">
        <v>47</v>
      </c>
      <c r="P1412" s="147">
        <f>O1412*H1412</f>
        <v>0</v>
      </c>
      <c r="Q1412" s="147">
        <v>5.8799999999999998E-3</v>
      </c>
      <c r="R1412" s="147">
        <f>Q1412*H1412</f>
        <v>1.3994399999999999E-2</v>
      </c>
      <c r="S1412" s="147">
        <v>0</v>
      </c>
      <c r="T1412" s="148">
        <f>S1412*H1412</f>
        <v>0</v>
      </c>
      <c r="AR1412" s="149" t="s">
        <v>404</v>
      </c>
      <c r="AT1412" s="149" t="s">
        <v>312</v>
      </c>
      <c r="AU1412" s="149" t="s">
        <v>90</v>
      </c>
      <c r="AY1412" s="17" t="s">
        <v>310</v>
      </c>
      <c r="BE1412" s="150">
        <f>IF(N1412="základní",J1412,0)</f>
        <v>0</v>
      </c>
      <c r="BF1412" s="150">
        <f>IF(N1412="snížená",J1412,0)</f>
        <v>0</v>
      </c>
      <c r="BG1412" s="150">
        <f>IF(N1412="zákl. přenesená",J1412,0)</f>
        <v>0</v>
      </c>
      <c r="BH1412" s="150">
        <f>IF(N1412="sníž. přenesená",J1412,0)</f>
        <v>0</v>
      </c>
      <c r="BI1412" s="150">
        <f>IF(N1412="nulová",J1412,0)</f>
        <v>0</v>
      </c>
      <c r="BJ1412" s="17" t="s">
        <v>86</v>
      </c>
      <c r="BK1412" s="150">
        <f>ROUND(I1412*H1412,2)</f>
        <v>0</v>
      </c>
      <c r="BL1412" s="17" t="s">
        <v>404</v>
      </c>
      <c r="BM1412" s="149" t="s">
        <v>2241</v>
      </c>
    </row>
    <row r="1413" spans="2:65" s="1" customFormat="1" ht="29.25">
      <c r="B1413" s="33"/>
      <c r="D1413" s="152" t="s">
        <v>375</v>
      </c>
      <c r="F1413" s="172" t="s">
        <v>2242</v>
      </c>
      <c r="I1413" s="173"/>
      <c r="L1413" s="33"/>
      <c r="M1413" s="174"/>
      <c r="T1413" s="57"/>
      <c r="AT1413" s="17" t="s">
        <v>375</v>
      </c>
      <c r="AU1413" s="17" t="s">
        <v>90</v>
      </c>
    </row>
    <row r="1414" spans="2:65" s="14" customFormat="1" ht="11.25">
      <c r="B1414" s="166"/>
      <c r="D1414" s="152" t="s">
        <v>318</v>
      </c>
      <c r="E1414" s="167" t="s">
        <v>1</v>
      </c>
      <c r="F1414" s="168" t="s">
        <v>843</v>
      </c>
      <c r="H1414" s="167" t="s">
        <v>1</v>
      </c>
      <c r="I1414" s="169"/>
      <c r="L1414" s="166"/>
      <c r="M1414" s="170"/>
      <c r="T1414" s="171"/>
      <c r="AT1414" s="167" t="s">
        <v>318</v>
      </c>
      <c r="AU1414" s="167" t="s">
        <v>90</v>
      </c>
      <c r="AV1414" s="14" t="s">
        <v>86</v>
      </c>
      <c r="AW1414" s="14" t="s">
        <v>38</v>
      </c>
      <c r="AX1414" s="14" t="s">
        <v>82</v>
      </c>
      <c r="AY1414" s="167" t="s">
        <v>310</v>
      </c>
    </row>
    <row r="1415" spans="2:65" s="14" customFormat="1" ht="11.25">
      <c r="B1415" s="166"/>
      <c r="D1415" s="152" t="s">
        <v>318</v>
      </c>
      <c r="E1415" s="167" t="s">
        <v>1</v>
      </c>
      <c r="F1415" s="168" t="s">
        <v>2224</v>
      </c>
      <c r="H1415" s="167" t="s">
        <v>1</v>
      </c>
      <c r="I1415" s="169"/>
      <c r="L1415" s="166"/>
      <c r="M1415" s="170"/>
      <c r="T1415" s="171"/>
      <c r="AT1415" s="167" t="s">
        <v>318</v>
      </c>
      <c r="AU1415" s="167" t="s">
        <v>90</v>
      </c>
      <c r="AV1415" s="14" t="s">
        <v>86</v>
      </c>
      <c r="AW1415" s="14" t="s">
        <v>38</v>
      </c>
      <c r="AX1415" s="14" t="s">
        <v>82</v>
      </c>
      <c r="AY1415" s="167" t="s">
        <v>310</v>
      </c>
    </row>
    <row r="1416" spans="2:65" s="12" customFormat="1" ht="11.25">
      <c r="B1416" s="151"/>
      <c r="D1416" s="152" t="s">
        <v>318</v>
      </c>
      <c r="E1416" s="153" t="s">
        <v>1</v>
      </c>
      <c r="F1416" s="154" t="s">
        <v>2225</v>
      </c>
      <c r="H1416" s="155">
        <v>36.159999999999997</v>
      </c>
      <c r="I1416" s="156"/>
      <c r="L1416" s="151"/>
      <c r="M1416" s="157"/>
      <c r="T1416" s="158"/>
      <c r="AT1416" s="153" t="s">
        <v>318</v>
      </c>
      <c r="AU1416" s="153" t="s">
        <v>90</v>
      </c>
      <c r="AV1416" s="12" t="s">
        <v>90</v>
      </c>
      <c r="AW1416" s="12" t="s">
        <v>38</v>
      </c>
      <c r="AX1416" s="12" t="s">
        <v>82</v>
      </c>
      <c r="AY1416" s="153" t="s">
        <v>310</v>
      </c>
    </row>
    <row r="1417" spans="2:65" s="12" customFormat="1" ht="11.25">
      <c r="B1417" s="151"/>
      <c r="D1417" s="152" t="s">
        <v>318</v>
      </c>
      <c r="E1417" s="153" t="s">
        <v>1</v>
      </c>
      <c r="F1417" s="154" t="s">
        <v>2226</v>
      </c>
      <c r="H1417" s="155">
        <v>38.1</v>
      </c>
      <c r="I1417" s="156"/>
      <c r="L1417" s="151"/>
      <c r="M1417" s="157"/>
      <c r="T1417" s="158"/>
      <c r="AT1417" s="153" t="s">
        <v>318</v>
      </c>
      <c r="AU1417" s="153" t="s">
        <v>90</v>
      </c>
      <c r="AV1417" s="12" t="s">
        <v>90</v>
      </c>
      <c r="AW1417" s="12" t="s">
        <v>38</v>
      </c>
      <c r="AX1417" s="12" t="s">
        <v>82</v>
      </c>
      <c r="AY1417" s="153" t="s">
        <v>310</v>
      </c>
    </row>
    <row r="1418" spans="2:65" s="12" customFormat="1" ht="11.25">
      <c r="B1418" s="151"/>
      <c r="D1418" s="152" t="s">
        <v>318</v>
      </c>
      <c r="E1418" s="153" t="s">
        <v>1</v>
      </c>
      <c r="F1418" s="154" t="s">
        <v>2227</v>
      </c>
      <c r="H1418" s="155">
        <v>0</v>
      </c>
      <c r="I1418" s="156"/>
      <c r="L1418" s="151"/>
      <c r="M1418" s="157"/>
      <c r="T1418" s="158"/>
      <c r="AT1418" s="153" t="s">
        <v>318</v>
      </c>
      <c r="AU1418" s="153" t="s">
        <v>90</v>
      </c>
      <c r="AV1418" s="12" t="s">
        <v>90</v>
      </c>
      <c r="AW1418" s="12" t="s">
        <v>38</v>
      </c>
      <c r="AX1418" s="12" t="s">
        <v>82</v>
      </c>
      <c r="AY1418" s="153" t="s">
        <v>310</v>
      </c>
    </row>
    <row r="1419" spans="2:65" s="12" customFormat="1" ht="11.25">
      <c r="B1419" s="151"/>
      <c r="D1419" s="152" t="s">
        <v>318</v>
      </c>
      <c r="E1419" s="153" t="s">
        <v>1</v>
      </c>
      <c r="F1419" s="154" t="s">
        <v>2228</v>
      </c>
      <c r="H1419" s="155">
        <v>7.4260000000000002</v>
      </c>
      <c r="I1419" s="156"/>
      <c r="L1419" s="151"/>
      <c r="M1419" s="157"/>
      <c r="T1419" s="158"/>
      <c r="AT1419" s="153" t="s">
        <v>318</v>
      </c>
      <c r="AU1419" s="153" t="s">
        <v>90</v>
      </c>
      <c r="AV1419" s="12" t="s">
        <v>90</v>
      </c>
      <c r="AW1419" s="12" t="s">
        <v>38</v>
      </c>
      <c r="AX1419" s="12" t="s">
        <v>82</v>
      </c>
      <c r="AY1419" s="153" t="s">
        <v>310</v>
      </c>
    </row>
    <row r="1420" spans="2:65" s="15" customFormat="1" ht="11.25">
      <c r="B1420" s="192"/>
      <c r="D1420" s="152" t="s">
        <v>318</v>
      </c>
      <c r="E1420" s="193" t="s">
        <v>1</v>
      </c>
      <c r="F1420" s="194" t="s">
        <v>664</v>
      </c>
      <c r="H1420" s="195">
        <v>81.686000000000007</v>
      </c>
      <c r="I1420" s="196"/>
      <c r="L1420" s="192"/>
      <c r="M1420" s="197"/>
      <c r="T1420" s="198"/>
      <c r="AT1420" s="193" t="s">
        <v>318</v>
      </c>
      <c r="AU1420" s="193" t="s">
        <v>90</v>
      </c>
      <c r="AV1420" s="15" t="s">
        <v>98</v>
      </c>
      <c r="AW1420" s="15" t="s">
        <v>38</v>
      </c>
      <c r="AX1420" s="15" t="s">
        <v>82</v>
      </c>
      <c r="AY1420" s="193" t="s">
        <v>310</v>
      </c>
    </row>
    <row r="1421" spans="2:65" s="12" customFormat="1" ht="11.25">
      <c r="B1421" s="151"/>
      <c r="D1421" s="152" t="s">
        <v>318</v>
      </c>
      <c r="E1421" s="153" t="s">
        <v>1</v>
      </c>
      <c r="F1421" s="154" t="s">
        <v>2229</v>
      </c>
      <c r="H1421" s="155">
        <v>-79.305999999999997</v>
      </c>
      <c r="I1421" s="156"/>
      <c r="L1421" s="151"/>
      <c r="M1421" s="157"/>
      <c r="T1421" s="158"/>
      <c r="AT1421" s="153" t="s">
        <v>318</v>
      </c>
      <c r="AU1421" s="153" t="s">
        <v>90</v>
      </c>
      <c r="AV1421" s="12" t="s">
        <v>90</v>
      </c>
      <c r="AW1421" s="12" t="s">
        <v>38</v>
      </c>
      <c r="AX1421" s="12" t="s">
        <v>82</v>
      </c>
      <c r="AY1421" s="153" t="s">
        <v>310</v>
      </c>
    </row>
    <row r="1422" spans="2:65" s="13" customFormat="1" ht="11.25">
      <c r="B1422" s="159"/>
      <c r="D1422" s="152" t="s">
        <v>318</v>
      </c>
      <c r="E1422" s="160" t="s">
        <v>1</v>
      </c>
      <c r="F1422" s="161" t="s">
        <v>320</v>
      </c>
      <c r="H1422" s="162">
        <v>2.38</v>
      </c>
      <c r="I1422" s="163"/>
      <c r="L1422" s="159"/>
      <c r="M1422" s="164"/>
      <c r="T1422" s="165"/>
      <c r="AT1422" s="160" t="s">
        <v>318</v>
      </c>
      <c r="AU1422" s="160" t="s">
        <v>90</v>
      </c>
      <c r="AV1422" s="13" t="s">
        <v>108</v>
      </c>
      <c r="AW1422" s="13" t="s">
        <v>38</v>
      </c>
      <c r="AX1422" s="13" t="s">
        <v>86</v>
      </c>
      <c r="AY1422" s="160" t="s">
        <v>310</v>
      </c>
    </row>
    <row r="1423" spans="2:65" s="1" customFormat="1" ht="16.5" customHeight="1">
      <c r="B1423" s="33"/>
      <c r="C1423" s="178" t="s">
        <v>2243</v>
      </c>
      <c r="D1423" s="178" t="s">
        <v>515</v>
      </c>
      <c r="E1423" s="179" t="s">
        <v>2244</v>
      </c>
      <c r="F1423" s="180" t="s">
        <v>2245</v>
      </c>
      <c r="G1423" s="181" t="s">
        <v>315</v>
      </c>
      <c r="H1423" s="182">
        <v>2.7370000000000001</v>
      </c>
      <c r="I1423" s="183"/>
      <c r="J1423" s="184">
        <f>ROUND(I1423*H1423,2)</f>
        <v>0</v>
      </c>
      <c r="K1423" s="180" t="s">
        <v>430</v>
      </c>
      <c r="L1423" s="185"/>
      <c r="M1423" s="186" t="s">
        <v>1</v>
      </c>
      <c r="N1423" s="187" t="s">
        <v>47</v>
      </c>
      <c r="P1423" s="147">
        <f>O1423*H1423</f>
        <v>0</v>
      </c>
      <c r="Q1423" s="147">
        <v>1.9199999999999998E-2</v>
      </c>
      <c r="R1423" s="147">
        <f>Q1423*H1423</f>
        <v>5.2550399999999997E-2</v>
      </c>
      <c r="S1423" s="147">
        <v>0</v>
      </c>
      <c r="T1423" s="148">
        <f>S1423*H1423</f>
        <v>0</v>
      </c>
      <c r="AR1423" s="149" t="s">
        <v>574</v>
      </c>
      <c r="AT1423" s="149" t="s">
        <v>515</v>
      </c>
      <c r="AU1423" s="149" t="s">
        <v>90</v>
      </c>
      <c r="AY1423" s="17" t="s">
        <v>310</v>
      </c>
      <c r="BE1423" s="150">
        <f>IF(N1423="základní",J1423,0)</f>
        <v>0</v>
      </c>
      <c r="BF1423" s="150">
        <f>IF(N1423="snížená",J1423,0)</f>
        <v>0</v>
      </c>
      <c r="BG1423" s="150">
        <f>IF(N1423="zákl. přenesená",J1423,0)</f>
        <v>0</v>
      </c>
      <c r="BH1423" s="150">
        <f>IF(N1423="sníž. přenesená",J1423,0)</f>
        <v>0</v>
      </c>
      <c r="BI1423" s="150">
        <f>IF(N1423="nulová",J1423,0)</f>
        <v>0</v>
      </c>
      <c r="BJ1423" s="17" t="s">
        <v>86</v>
      </c>
      <c r="BK1423" s="150">
        <f>ROUND(I1423*H1423,2)</f>
        <v>0</v>
      </c>
      <c r="BL1423" s="17" t="s">
        <v>404</v>
      </c>
      <c r="BM1423" s="149" t="s">
        <v>2246</v>
      </c>
    </row>
    <row r="1424" spans="2:65" s="1" customFormat="1" ht="68.25">
      <c r="B1424" s="33"/>
      <c r="D1424" s="152" t="s">
        <v>375</v>
      </c>
      <c r="F1424" s="172" t="s">
        <v>2247</v>
      </c>
      <c r="I1424" s="173"/>
      <c r="L1424" s="33"/>
      <c r="M1424" s="174"/>
      <c r="T1424" s="57"/>
      <c r="AT1424" s="17" t="s">
        <v>375</v>
      </c>
      <c r="AU1424" s="17" t="s">
        <v>90</v>
      </c>
    </row>
    <row r="1425" spans="2:65" s="12" customFormat="1" ht="11.25">
      <c r="B1425" s="151"/>
      <c r="D1425" s="152" t="s">
        <v>318</v>
      </c>
      <c r="F1425" s="154" t="s">
        <v>2248</v>
      </c>
      <c r="H1425" s="155">
        <v>2.7370000000000001</v>
      </c>
      <c r="I1425" s="156"/>
      <c r="L1425" s="151"/>
      <c r="M1425" s="157"/>
      <c r="T1425" s="158"/>
      <c r="AT1425" s="153" t="s">
        <v>318</v>
      </c>
      <c r="AU1425" s="153" t="s">
        <v>90</v>
      </c>
      <c r="AV1425" s="12" t="s">
        <v>90</v>
      </c>
      <c r="AW1425" s="12" t="s">
        <v>4</v>
      </c>
      <c r="AX1425" s="12" t="s">
        <v>86</v>
      </c>
      <c r="AY1425" s="153" t="s">
        <v>310</v>
      </c>
    </row>
    <row r="1426" spans="2:65" s="1" customFormat="1" ht="16.5" customHeight="1">
      <c r="B1426" s="33"/>
      <c r="C1426" s="138" t="s">
        <v>2249</v>
      </c>
      <c r="D1426" s="138" t="s">
        <v>312</v>
      </c>
      <c r="E1426" s="139" t="s">
        <v>2250</v>
      </c>
      <c r="F1426" s="140" t="s">
        <v>2251</v>
      </c>
      <c r="G1426" s="141" t="s">
        <v>315</v>
      </c>
      <c r="H1426" s="142">
        <v>2.38</v>
      </c>
      <c r="I1426" s="143"/>
      <c r="J1426" s="144">
        <f>ROUND(I1426*H1426,2)</f>
        <v>0</v>
      </c>
      <c r="K1426" s="140" t="s">
        <v>430</v>
      </c>
      <c r="L1426" s="33"/>
      <c r="M1426" s="145" t="s">
        <v>1</v>
      </c>
      <c r="N1426" s="146" t="s">
        <v>47</v>
      </c>
      <c r="P1426" s="147">
        <f>O1426*H1426</f>
        <v>0</v>
      </c>
      <c r="Q1426" s="147">
        <v>0</v>
      </c>
      <c r="R1426" s="147">
        <f>Q1426*H1426</f>
        <v>0</v>
      </c>
      <c r="S1426" s="147">
        <v>0</v>
      </c>
      <c r="T1426" s="148">
        <f>S1426*H1426</f>
        <v>0</v>
      </c>
      <c r="AR1426" s="149" t="s">
        <v>404</v>
      </c>
      <c r="AT1426" s="149" t="s">
        <v>312</v>
      </c>
      <c r="AU1426" s="149" t="s">
        <v>90</v>
      </c>
      <c r="AY1426" s="17" t="s">
        <v>310</v>
      </c>
      <c r="BE1426" s="150">
        <f>IF(N1426="základní",J1426,0)</f>
        <v>0</v>
      </c>
      <c r="BF1426" s="150">
        <f>IF(N1426="snížená",J1426,0)</f>
        <v>0</v>
      </c>
      <c r="BG1426" s="150">
        <f>IF(N1426="zákl. přenesená",J1426,0)</f>
        <v>0</v>
      </c>
      <c r="BH1426" s="150">
        <f>IF(N1426="sníž. přenesená",J1426,0)</f>
        <v>0</v>
      </c>
      <c r="BI1426" s="150">
        <f>IF(N1426="nulová",J1426,0)</f>
        <v>0</v>
      </c>
      <c r="BJ1426" s="17" t="s">
        <v>86</v>
      </c>
      <c r="BK1426" s="150">
        <f>ROUND(I1426*H1426,2)</f>
        <v>0</v>
      </c>
      <c r="BL1426" s="17" t="s">
        <v>404</v>
      </c>
      <c r="BM1426" s="149" t="s">
        <v>2252</v>
      </c>
    </row>
    <row r="1427" spans="2:65" s="1" customFormat="1" ht="39">
      <c r="B1427" s="33"/>
      <c r="D1427" s="152" t="s">
        <v>375</v>
      </c>
      <c r="F1427" s="172" t="s">
        <v>2253</v>
      </c>
      <c r="I1427" s="173"/>
      <c r="L1427" s="33"/>
      <c r="M1427" s="174"/>
      <c r="T1427" s="57"/>
      <c r="AT1427" s="17" t="s">
        <v>375</v>
      </c>
      <c r="AU1427" s="17" t="s">
        <v>90</v>
      </c>
    </row>
    <row r="1428" spans="2:65" s="1" customFormat="1" ht="16.5" customHeight="1">
      <c r="B1428" s="33"/>
      <c r="C1428" s="138" t="s">
        <v>2254</v>
      </c>
      <c r="D1428" s="138" t="s">
        <v>312</v>
      </c>
      <c r="E1428" s="139" t="s">
        <v>2255</v>
      </c>
      <c r="F1428" s="140" t="s">
        <v>2256</v>
      </c>
      <c r="G1428" s="141" t="s">
        <v>315</v>
      </c>
      <c r="H1428" s="142">
        <v>2.38</v>
      </c>
      <c r="I1428" s="143"/>
      <c r="J1428" s="144">
        <f>ROUND(I1428*H1428,2)</f>
        <v>0</v>
      </c>
      <c r="K1428" s="140" t="s">
        <v>430</v>
      </c>
      <c r="L1428" s="33"/>
      <c r="M1428" s="145" t="s">
        <v>1</v>
      </c>
      <c r="N1428" s="146" t="s">
        <v>47</v>
      </c>
      <c r="P1428" s="147">
        <f>O1428*H1428</f>
        <v>0</v>
      </c>
      <c r="Q1428" s="147">
        <v>1.5E-3</v>
      </c>
      <c r="R1428" s="147">
        <f>Q1428*H1428</f>
        <v>3.5699999999999998E-3</v>
      </c>
      <c r="S1428" s="147">
        <v>0</v>
      </c>
      <c r="T1428" s="148">
        <f>S1428*H1428</f>
        <v>0</v>
      </c>
      <c r="AR1428" s="149" t="s">
        <v>404</v>
      </c>
      <c r="AT1428" s="149" t="s">
        <v>312</v>
      </c>
      <c r="AU1428" s="149" t="s">
        <v>90</v>
      </c>
      <c r="AY1428" s="17" t="s">
        <v>310</v>
      </c>
      <c r="BE1428" s="150">
        <f>IF(N1428="základní",J1428,0)</f>
        <v>0</v>
      </c>
      <c r="BF1428" s="150">
        <f>IF(N1428="snížená",J1428,0)</f>
        <v>0</v>
      </c>
      <c r="BG1428" s="150">
        <f>IF(N1428="zákl. přenesená",J1428,0)</f>
        <v>0</v>
      </c>
      <c r="BH1428" s="150">
        <f>IF(N1428="sníž. přenesená",J1428,0)</f>
        <v>0</v>
      </c>
      <c r="BI1428" s="150">
        <f>IF(N1428="nulová",J1428,0)</f>
        <v>0</v>
      </c>
      <c r="BJ1428" s="17" t="s">
        <v>86</v>
      </c>
      <c r="BK1428" s="150">
        <f>ROUND(I1428*H1428,2)</f>
        <v>0</v>
      </c>
      <c r="BL1428" s="17" t="s">
        <v>404</v>
      </c>
      <c r="BM1428" s="149" t="s">
        <v>2257</v>
      </c>
    </row>
    <row r="1429" spans="2:65" s="1" customFormat="1" ht="39">
      <c r="B1429" s="33"/>
      <c r="D1429" s="152" t="s">
        <v>375</v>
      </c>
      <c r="F1429" s="172" t="s">
        <v>2258</v>
      </c>
      <c r="I1429" s="173"/>
      <c r="L1429" s="33"/>
      <c r="M1429" s="174"/>
      <c r="T1429" s="57"/>
      <c r="AT1429" s="17" t="s">
        <v>375</v>
      </c>
      <c r="AU1429" s="17" t="s">
        <v>90</v>
      </c>
    </row>
    <row r="1430" spans="2:65" s="1" customFormat="1" ht="16.5" customHeight="1">
      <c r="B1430" s="33"/>
      <c r="C1430" s="138" t="s">
        <v>2259</v>
      </c>
      <c r="D1430" s="138" t="s">
        <v>312</v>
      </c>
      <c r="E1430" s="139" t="s">
        <v>2260</v>
      </c>
      <c r="F1430" s="140" t="s">
        <v>2261</v>
      </c>
      <c r="G1430" s="141" t="s">
        <v>1474</v>
      </c>
      <c r="H1430" s="199"/>
      <c r="I1430" s="143"/>
      <c r="J1430" s="144">
        <f>ROUND(I1430*H1430,2)</f>
        <v>0</v>
      </c>
      <c r="K1430" s="140" t="s">
        <v>316</v>
      </c>
      <c r="L1430" s="33"/>
      <c r="M1430" s="145" t="s">
        <v>1</v>
      </c>
      <c r="N1430" s="146" t="s">
        <v>47</v>
      </c>
      <c r="P1430" s="147">
        <f>O1430*H1430</f>
        <v>0</v>
      </c>
      <c r="Q1430" s="147">
        <v>0</v>
      </c>
      <c r="R1430" s="147">
        <f>Q1430*H1430</f>
        <v>0</v>
      </c>
      <c r="S1430" s="147">
        <v>0</v>
      </c>
      <c r="T1430" s="148">
        <f>S1430*H1430</f>
        <v>0</v>
      </c>
      <c r="AR1430" s="149" t="s">
        <v>404</v>
      </c>
      <c r="AT1430" s="149" t="s">
        <v>312</v>
      </c>
      <c r="AU1430" s="149" t="s">
        <v>90</v>
      </c>
      <c r="AY1430" s="17" t="s">
        <v>310</v>
      </c>
      <c r="BE1430" s="150">
        <f>IF(N1430="základní",J1430,0)</f>
        <v>0</v>
      </c>
      <c r="BF1430" s="150">
        <f>IF(N1430="snížená",J1430,0)</f>
        <v>0</v>
      </c>
      <c r="BG1430" s="150">
        <f>IF(N1430="zákl. přenesená",J1430,0)</f>
        <v>0</v>
      </c>
      <c r="BH1430" s="150">
        <f>IF(N1430="sníž. přenesená",J1430,0)</f>
        <v>0</v>
      </c>
      <c r="BI1430" s="150">
        <f>IF(N1430="nulová",J1430,0)</f>
        <v>0</v>
      </c>
      <c r="BJ1430" s="17" t="s">
        <v>86</v>
      </c>
      <c r="BK1430" s="150">
        <f>ROUND(I1430*H1430,2)</f>
        <v>0</v>
      </c>
      <c r="BL1430" s="17" t="s">
        <v>404</v>
      </c>
      <c r="BM1430" s="149" t="s">
        <v>2262</v>
      </c>
    </row>
    <row r="1431" spans="2:65" s="11" customFormat="1" ht="22.9" customHeight="1">
      <c r="B1431" s="126"/>
      <c r="D1431" s="127" t="s">
        <v>81</v>
      </c>
      <c r="E1431" s="136" t="s">
        <v>2263</v>
      </c>
      <c r="F1431" s="136" t="s">
        <v>2264</v>
      </c>
      <c r="I1431" s="129"/>
      <c r="J1431" s="137">
        <f>BK1431</f>
        <v>0</v>
      </c>
      <c r="L1431" s="126"/>
      <c r="M1431" s="131"/>
      <c r="P1431" s="132">
        <f>SUM(P1432:P1490)</f>
        <v>0</v>
      </c>
      <c r="R1431" s="132">
        <f>SUM(R1432:R1490)</f>
        <v>0.62673935999999997</v>
      </c>
      <c r="T1431" s="133">
        <f>SUM(T1432:T1490)</f>
        <v>0</v>
      </c>
      <c r="AR1431" s="127" t="s">
        <v>90</v>
      </c>
      <c r="AT1431" s="134" t="s">
        <v>81</v>
      </c>
      <c r="AU1431" s="134" t="s">
        <v>86</v>
      </c>
      <c r="AY1431" s="127" t="s">
        <v>310</v>
      </c>
      <c r="BK1431" s="135">
        <f>SUM(BK1432:BK1490)</f>
        <v>0</v>
      </c>
    </row>
    <row r="1432" spans="2:65" s="1" customFormat="1" ht="16.5" customHeight="1">
      <c r="B1432" s="33"/>
      <c r="C1432" s="138" t="s">
        <v>2265</v>
      </c>
      <c r="D1432" s="138" t="s">
        <v>312</v>
      </c>
      <c r="E1432" s="139" t="s">
        <v>2266</v>
      </c>
      <c r="F1432" s="140" t="s">
        <v>2267</v>
      </c>
      <c r="G1432" s="141" t="s">
        <v>315</v>
      </c>
      <c r="H1432" s="142">
        <v>55.43</v>
      </c>
      <c r="I1432" s="143"/>
      <c r="J1432" s="144">
        <f>ROUND(I1432*H1432,2)</f>
        <v>0</v>
      </c>
      <c r="K1432" s="140" t="s">
        <v>316</v>
      </c>
      <c r="L1432" s="33"/>
      <c r="M1432" s="145" t="s">
        <v>1</v>
      </c>
      <c r="N1432" s="146" t="s">
        <v>47</v>
      </c>
      <c r="P1432" s="147">
        <f>O1432*H1432</f>
        <v>0</v>
      </c>
      <c r="Q1432" s="147">
        <v>0</v>
      </c>
      <c r="R1432" s="147">
        <f>Q1432*H1432</f>
        <v>0</v>
      </c>
      <c r="S1432" s="147">
        <v>0</v>
      </c>
      <c r="T1432" s="148">
        <f>S1432*H1432</f>
        <v>0</v>
      </c>
      <c r="AR1432" s="149" t="s">
        <v>404</v>
      </c>
      <c r="AT1432" s="149" t="s">
        <v>312</v>
      </c>
      <c r="AU1432" s="149" t="s">
        <v>90</v>
      </c>
      <c r="AY1432" s="17" t="s">
        <v>310</v>
      </c>
      <c r="BE1432" s="150">
        <f>IF(N1432="základní",J1432,0)</f>
        <v>0</v>
      </c>
      <c r="BF1432" s="150">
        <f>IF(N1432="snížená",J1432,0)</f>
        <v>0</v>
      </c>
      <c r="BG1432" s="150">
        <f>IF(N1432="zákl. přenesená",J1432,0)</f>
        <v>0</v>
      </c>
      <c r="BH1432" s="150">
        <f>IF(N1432="sníž. přenesená",J1432,0)</f>
        <v>0</v>
      </c>
      <c r="BI1432" s="150">
        <f>IF(N1432="nulová",J1432,0)</f>
        <v>0</v>
      </c>
      <c r="BJ1432" s="17" t="s">
        <v>86</v>
      </c>
      <c r="BK1432" s="150">
        <f>ROUND(I1432*H1432,2)</f>
        <v>0</v>
      </c>
      <c r="BL1432" s="17" t="s">
        <v>404</v>
      </c>
      <c r="BM1432" s="149" t="s">
        <v>2268</v>
      </c>
    </row>
    <row r="1433" spans="2:65" s="12" customFormat="1" ht="11.25">
      <c r="B1433" s="151"/>
      <c r="D1433" s="152" t="s">
        <v>318</v>
      </c>
      <c r="E1433" s="153" t="s">
        <v>1</v>
      </c>
      <c r="F1433" s="154" t="s">
        <v>2269</v>
      </c>
      <c r="H1433" s="155">
        <v>1115.059</v>
      </c>
      <c r="I1433" s="156"/>
      <c r="L1433" s="151"/>
      <c r="M1433" s="157"/>
      <c r="T1433" s="158"/>
      <c r="AT1433" s="153" t="s">
        <v>318</v>
      </c>
      <c r="AU1433" s="153" t="s">
        <v>90</v>
      </c>
      <c r="AV1433" s="12" t="s">
        <v>90</v>
      </c>
      <c r="AW1433" s="12" t="s">
        <v>38</v>
      </c>
      <c r="AX1433" s="12" t="s">
        <v>82</v>
      </c>
      <c r="AY1433" s="153" t="s">
        <v>310</v>
      </c>
    </row>
    <row r="1434" spans="2:65" s="15" customFormat="1" ht="11.25">
      <c r="B1434" s="192"/>
      <c r="D1434" s="152" t="s">
        <v>318</v>
      </c>
      <c r="E1434" s="193" t="s">
        <v>1</v>
      </c>
      <c r="F1434" s="194" t="s">
        <v>664</v>
      </c>
      <c r="H1434" s="195">
        <v>1115.059</v>
      </c>
      <c r="I1434" s="196"/>
      <c r="L1434" s="192"/>
      <c r="M1434" s="197"/>
      <c r="T1434" s="198"/>
      <c r="AT1434" s="193" t="s">
        <v>318</v>
      </c>
      <c r="AU1434" s="193" t="s">
        <v>90</v>
      </c>
      <c r="AV1434" s="15" t="s">
        <v>98</v>
      </c>
      <c r="AW1434" s="15" t="s">
        <v>38</v>
      </c>
      <c r="AX1434" s="15" t="s">
        <v>82</v>
      </c>
      <c r="AY1434" s="193" t="s">
        <v>310</v>
      </c>
    </row>
    <row r="1435" spans="2:65" s="12" customFormat="1" ht="11.25">
      <c r="B1435" s="151"/>
      <c r="D1435" s="152" t="s">
        <v>318</v>
      </c>
      <c r="E1435" s="153" t="s">
        <v>1</v>
      </c>
      <c r="F1435" s="154" t="s">
        <v>2270</v>
      </c>
      <c r="H1435" s="155">
        <v>-1059.6289999999999</v>
      </c>
      <c r="I1435" s="156"/>
      <c r="L1435" s="151"/>
      <c r="M1435" s="157"/>
      <c r="T1435" s="158"/>
      <c r="AT1435" s="153" t="s">
        <v>318</v>
      </c>
      <c r="AU1435" s="153" t="s">
        <v>90</v>
      </c>
      <c r="AV1435" s="12" t="s">
        <v>90</v>
      </c>
      <c r="AW1435" s="12" t="s">
        <v>38</v>
      </c>
      <c r="AX1435" s="12" t="s">
        <v>82</v>
      </c>
      <c r="AY1435" s="153" t="s">
        <v>310</v>
      </c>
    </row>
    <row r="1436" spans="2:65" s="13" customFormat="1" ht="11.25">
      <c r="B1436" s="159"/>
      <c r="D1436" s="152" t="s">
        <v>318</v>
      </c>
      <c r="E1436" s="160" t="s">
        <v>1</v>
      </c>
      <c r="F1436" s="161" t="s">
        <v>320</v>
      </c>
      <c r="H1436" s="162">
        <v>55.430000000000099</v>
      </c>
      <c r="I1436" s="163"/>
      <c r="L1436" s="159"/>
      <c r="M1436" s="164"/>
      <c r="T1436" s="165"/>
      <c r="AT1436" s="160" t="s">
        <v>318</v>
      </c>
      <c r="AU1436" s="160" t="s">
        <v>90</v>
      </c>
      <c r="AV1436" s="13" t="s">
        <v>108</v>
      </c>
      <c r="AW1436" s="13" t="s">
        <v>38</v>
      </c>
      <c r="AX1436" s="13" t="s">
        <v>86</v>
      </c>
      <c r="AY1436" s="160" t="s">
        <v>310</v>
      </c>
    </row>
    <row r="1437" spans="2:65" s="1" customFormat="1" ht="16.5" customHeight="1">
      <c r="B1437" s="33"/>
      <c r="C1437" s="138" t="s">
        <v>2271</v>
      </c>
      <c r="D1437" s="138" t="s">
        <v>312</v>
      </c>
      <c r="E1437" s="139" t="s">
        <v>2272</v>
      </c>
      <c r="F1437" s="140" t="s">
        <v>2273</v>
      </c>
      <c r="G1437" s="141" t="s">
        <v>315</v>
      </c>
      <c r="H1437" s="142">
        <v>55.43</v>
      </c>
      <c r="I1437" s="143"/>
      <c r="J1437" s="144">
        <f>ROUND(I1437*H1437,2)</f>
        <v>0</v>
      </c>
      <c r="K1437" s="140" t="s">
        <v>316</v>
      </c>
      <c r="L1437" s="33"/>
      <c r="M1437" s="145" t="s">
        <v>1</v>
      </c>
      <c r="N1437" s="146" t="s">
        <v>47</v>
      </c>
      <c r="P1437" s="147">
        <f>O1437*H1437</f>
        <v>0</v>
      </c>
      <c r="Q1437" s="147">
        <v>3.0000000000000001E-5</v>
      </c>
      <c r="R1437" s="147">
        <f>Q1437*H1437</f>
        <v>1.6629000000000001E-3</v>
      </c>
      <c r="S1437" s="147">
        <v>0</v>
      </c>
      <c r="T1437" s="148">
        <f>S1437*H1437</f>
        <v>0</v>
      </c>
      <c r="AR1437" s="149" t="s">
        <v>404</v>
      </c>
      <c r="AT1437" s="149" t="s">
        <v>312</v>
      </c>
      <c r="AU1437" s="149" t="s">
        <v>90</v>
      </c>
      <c r="AY1437" s="17" t="s">
        <v>310</v>
      </c>
      <c r="BE1437" s="150">
        <f>IF(N1437="základní",J1437,0)</f>
        <v>0</v>
      </c>
      <c r="BF1437" s="150">
        <f>IF(N1437="snížená",J1437,0)</f>
        <v>0</v>
      </c>
      <c r="BG1437" s="150">
        <f>IF(N1437="zákl. přenesená",J1437,0)</f>
        <v>0</v>
      </c>
      <c r="BH1437" s="150">
        <f>IF(N1437="sníž. přenesená",J1437,0)</f>
        <v>0</v>
      </c>
      <c r="BI1437" s="150">
        <f>IF(N1437="nulová",J1437,0)</f>
        <v>0</v>
      </c>
      <c r="BJ1437" s="17" t="s">
        <v>86</v>
      </c>
      <c r="BK1437" s="150">
        <f>ROUND(I1437*H1437,2)</f>
        <v>0</v>
      </c>
      <c r="BL1437" s="17" t="s">
        <v>404</v>
      </c>
      <c r="BM1437" s="149" t="s">
        <v>2274</v>
      </c>
    </row>
    <row r="1438" spans="2:65" s="12" customFormat="1" ht="11.25">
      <c r="B1438" s="151"/>
      <c r="D1438" s="152" t="s">
        <v>318</v>
      </c>
      <c r="E1438" s="153" t="s">
        <v>1</v>
      </c>
      <c r="F1438" s="154" t="s">
        <v>2269</v>
      </c>
      <c r="H1438" s="155">
        <v>1115.059</v>
      </c>
      <c r="I1438" s="156"/>
      <c r="L1438" s="151"/>
      <c r="M1438" s="157"/>
      <c r="T1438" s="158"/>
      <c r="AT1438" s="153" t="s">
        <v>318</v>
      </c>
      <c r="AU1438" s="153" t="s">
        <v>90</v>
      </c>
      <c r="AV1438" s="12" t="s">
        <v>90</v>
      </c>
      <c r="AW1438" s="12" t="s">
        <v>38</v>
      </c>
      <c r="AX1438" s="12" t="s">
        <v>82</v>
      </c>
      <c r="AY1438" s="153" t="s">
        <v>310</v>
      </c>
    </row>
    <row r="1439" spans="2:65" s="15" customFormat="1" ht="11.25">
      <c r="B1439" s="192"/>
      <c r="D1439" s="152" t="s">
        <v>318</v>
      </c>
      <c r="E1439" s="193" t="s">
        <v>1</v>
      </c>
      <c r="F1439" s="194" t="s">
        <v>664</v>
      </c>
      <c r="H1439" s="195">
        <v>1115.059</v>
      </c>
      <c r="I1439" s="196"/>
      <c r="L1439" s="192"/>
      <c r="M1439" s="197"/>
      <c r="T1439" s="198"/>
      <c r="AT1439" s="193" t="s">
        <v>318</v>
      </c>
      <c r="AU1439" s="193" t="s">
        <v>90</v>
      </c>
      <c r="AV1439" s="15" t="s">
        <v>98</v>
      </c>
      <c r="AW1439" s="15" t="s">
        <v>38</v>
      </c>
      <c r="AX1439" s="15" t="s">
        <v>82</v>
      </c>
      <c r="AY1439" s="193" t="s">
        <v>310</v>
      </c>
    </row>
    <row r="1440" spans="2:65" s="12" customFormat="1" ht="11.25">
      <c r="B1440" s="151"/>
      <c r="D1440" s="152" t="s">
        <v>318</v>
      </c>
      <c r="E1440" s="153" t="s">
        <v>1</v>
      </c>
      <c r="F1440" s="154" t="s">
        <v>2270</v>
      </c>
      <c r="H1440" s="155">
        <v>-1059.6289999999999</v>
      </c>
      <c r="I1440" s="156"/>
      <c r="L1440" s="151"/>
      <c r="M1440" s="157"/>
      <c r="T1440" s="158"/>
      <c r="AT1440" s="153" t="s">
        <v>318</v>
      </c>
      <c r="AU1440" s="153" t="s">
        <v>90</v>
      </c>
      <c r="AV1440" s="12" t="s">
        <v>90</v>
      </c>
      <c r="AW1440" s="12" t="s">
        <v>38</v>
      </c>
      <c r="AX1440" s="12" t="s">
        <v>82</v>
      </c>
      <c r="AY1440" s="153" t="s">
        <v>310</v>
      </c>
    </row>
    <row r="1441" spans="2:65" s="13" customFormat="1" ht="11.25">
      <c r="B1441" s="159"/>
      <c r="D1441" s="152" t="s">
        <v>318</v>
      </c>
      <c r="E1441" s="160" t="s">
        <v>1</v>
      </c>
      <c r="F1441" s="161" t="s">
        <v>320</v>
      </c>
      <c r="H1441" s="162">
        <v>55.430000000000099</v>
      </c>
      <c r="I1441" s="163"/>
      <c r="L1441" s="159"/>
      <c r="M1441" s="164"/>
      <c r="T1441" s="165"/>
      <c r="AT1441" s="160" t="s">
        <v>318</v>
      </c>
      <c r="AU1441" s="160" t="s">
        <v>90</v>
      </c>
      <c r="AV1441" s="13" t="s">
        <v>108</v>
      </c>
      <c r="AW1441" s="13" t="s">
        <v>38</v>
      </c>
      <c r="AX1441" s="13" t="s">
        <v>86</v>
      </c>
      <c r="AY1441" s="160" t="s">
        <v>310</v>
      </c>
    </row>
    <row r="1442" spans="2:65" s="1" customFormat="1" ht="21.75" customHeight="1">
      <c r="B1442" s="33"/>
      <c r="C1442" s="138" t="s">
        <v>2275</v>
      </c>
      <c r="D1442" s="138" t="s">
        <v>312</v>
      </c>
      <c r="E1442" s="139" t="s">
        <v>2276</v>
      </c>
      <c r="F1442" s="140" t="s">
        <v>2277</v>
      </c>
      <c r="G1442" s="141" t="s">
        <v>315</v>
      </c>
      <c r="H1442" s="142">
        <v>55.43</v>
      </c>
      <c r="I1442" s="143"/>
      <c r="J1442" s="144">
        <f>ROUND(I1442*H1442,2)</f>
        <v>0</v>
      </c>
      <c r="K1442" s="140" t="s">
        <v>316</v>
      </c>
      <c r="L1442" s="33"/>
      <c r="M1442" s="145" t="s">
        <v>1</v>
      </c>
      <c r="N1442" s="146" t="s">
        <v>47</v>
      </c>
      <c r="P1442" s="147">
        <f>O1442*H1442</f>
        <v>0</v>
      </c>
      <c r="Q1442" s="147">
        <v>7.5799999999999999E-3</v>
      </c>
      <c r="R1442" s="147">
        <f>Q1442*H1442</f>
        <v>0.42015940000000002</v>
      </c>
      <c r="S1442" s="147">
        <v>0</v>
      </c>
      <c r="T1442" s="148">
        <f>S1442*H1442</f>
        <v>0</v>
      </c>
      <c r="AR1442" s="149" t="s">
        <v>404</v>
      </c>
      <c r="AT1442" s="149" t="s">
        <v>312</v>
      </c>
      <c r="AU1442" s="149" t="s">
        <v>90</v>
      </c>
      <c r="AY1442" s="17" t="s">
        <v>310</v>
      </c>
      <c r="BE1442" s="150">
        <f>IF(N1442="základní",J1442,0)</f>
        <v>0</v>
      </c>
      <c r="BF1442" s="150">
        <f>IF(N1442="snížená",J1442,0)</f>
        <v>0</v>
      </c>
      <c r="BG1442" s="150">
        <f>IF(N1442="zákl. přenesená",J1442,0)</f>
        <v>0</v>
      </c>
      <c r="BH1442" s="150">
        <f>IF(N1442="sníž. přenesená",J1442,0)</f>
        <v>0</v>
      </c>
      <c r="BI1442" s="150">
        <f>IF(N1442="nulová",J1442,0)</f>
        <v>0</v>
      </c>
      <c r="BJ1442" s="17" t="s">
        <v>86</v>
      </c>
      <c r="BK1442" s="150">
        <f>ROUND(I1442*H1442,2)</f>
        <v>0</v>
      </c>
      <c r="BL1442" s="17" t="s">
        <v>404</v>
      </c>
      <c r="BM1442" s="149" t="s">
        <v>2278</v>
      </c>
    </row>
    <row r="1443" spans="2:65" s="12" customFormat="1" ht="11.25">
      <c r="B1443" s="151"/>
      <c r="D1443" s="152" t="s">
        <v>318</v>
      </c>
      <c r="E1443" s="153" t="s">
        <v>1</v>
      </c>
      <c r="F1443" s="154" t="s">
        <v>2269</v>
      </c>
      <c r="H1443" s="155">
        <v>1115.059</v>
      </c>
      <c r="I1443" s="156"/>
      <c r="L1443" s="151"/>
      <c r="M1443" s="157"/>
      <c r="T1443" s="158"/>
      <c r="AT1443" s="153" t="s">
        <v>318</v>
      </c>
      <c r="AU1443" s="153" t="s">
        <v>90</v>
      </c>
      <c r="AV1443" s="12" t="s">
        <v>90</v>
      </c>
      <c r="AW1443" s="12" t="s">
        <v>38</v>
      </c>
      <c r="AX1443" s="12" t="s">
        <v>82</v>
      </c>
      <c r="AY1443" s="153" t="s">
        <v>310</v>
      </c>
    </row>
    <row r="1444" spans="2:65" s="15" customFormat="1" ht="11.25">
      <c r="B1444" s="192"/>
      <c r="D1444" s="152" t="s">
        <v>318</v>
      </c>
      <c r="E1444" s="193" t="s">
        <v>1</v>
      </c>
      <c r="F1444" s="194" t="s">
        <v>664</v>
      </c>
      <c r="H1444" s="195">
        <v>1115.059</v>
      </c>
      <c r="I1444" s="196"/>
      <c r="L1444" s="192"/>
      <c r="M1444" s="197"/>
      <c r="T1444" s="198"/>
      <c r="AT1444" s="193" t="s">
        <v>318</v>
      </c>
      <c r="AU1444" s="193" t="s">
        <v>90</v>
      </c>
      <c r="AV1444" s="15" t="s">
        <v>98</v>
      </c>
      <c r="AW1444" s="15" t="s">
        <v>38</v>
      </c>
      <c r="AX1444" s="15" t="s">
        <v>82</v>
      </c>
      <c r="AY1444" s="193" t="s">
        <v>310</v>
      </c>
    </row>
    <row r="1445" spans="2:65" s="12" customFormat="1" ht="11.25">
      <c r="B1445" s="151"/>
      <c r="D1445" s="152" t="s">
        <v>318</v>
      </c>
      <c r="E1445" s="153" t="s">
        <v>1</v>
      </c>
      <c r="F1445" s="154" t="s">
        <v>2270</v>
      </c>
      <c r="H1445" s="155">
        <v>-1059.6289999999999</v>
      </c>
      <c r="I1445" s="156"/>
      <c r="L1445" s="151"/>
      <c r="M1445" s="157"/>
      <c r="T1445" s="158"/>
      <c r="AT1445" s="153" t="s">
        <v>318</v>
      </c>
      <c r="AU1445" s="153" t="s">
        <v>90</v>
      </c>
      <c r="AV1445" s="12" t="s">
        <v>90</v>
      </c>
      <c r="AW1445" s="12" t="s">
        <v>38</v>
      </c>
      <c r="AX1445" s="12" t="s">
        <v>82</v>
      </c>
      <c r="AY1445" s="153" t="s">
        <v>310</v>
      </c>
    </row>
    <row r="1446" spans="2:65" s="13" customFormat="1" ht="11.25">
      <c r="B1446" s="159"/>
      <c r="D1446" s="152" t="s">
        <v>318</v>
      </c>
      <c r="E1446" s="160" t="s">
        <v>1</v>
      </c>
      <c r="F1446" s="161" t="s">
        <v>320</v>
      </c>
      <c r="H1446" s="162">
        <v>55.430000000000099</v>
      </c>
      <c r="I1446" s="163"/>
      <c r="L1446" s="159"/>
      <c r="M1446" s="164"/>
      <c r="T1446" s="165"/>
      <c r="AT1446" s="160" t="s">
        <v>318</v>
      </c>
      <c r="AU1446" s="160" t="s">
        <v>90</v>
      </c>
      <c r="AV1446" s="13" t="s">
        <v>108</v>
      </c>
      <c r="AW1446" s="13" t="s">
        <v>38</v>
      </c>
      <c r="AX1446" s="13" t="s">
        <v>86</v>
      </c>
      <c r="AY1446" s="160" t="s">
        <v>310</v>
      </c>
    </row>
    <row r="1447" spans="2:65" s="1" customFormat="1" ht="16.5" customHeight="1">
      <c r="B1447" s="33"/>
      <c r="C1447" s="138" t="s">
        <v>2279</v>
      </c>
      <c r="D1447" s="138" t="s">
        <v>312</v>
      </c>
      <c r="E1447" s="139" t="s">
        <v>2280</v>
      </c>
      <c r="F1447" s="140" t="s">
        <v>2281</v>
      </c>
      <c r="G1447" s="141" t="s">
        <v>315</v>
      </c>
      <c r="H1447" s="142">
        <v>41.45</v>
      </c>
      <c r="I1447" s="143"/>
      <c r="J1447" s="144">
        <f>ROUND(I1447*H1447,2)</f>
        <v>0</v>
      </c>
      <c r="K1447" s="140" t="s">
        <v>316</v>
      </c>
      <c r="L1447" s="33"/>
      <c r="M1447" s="145" t="s">
        <v>1</v>
      </c>
      <c r="N1447" s="146" t="s">
        <v>47</v>
      </c>
      <c r="P1447" s="147">
        <f>O1447*H1447</f>
        <v>0</v>
      </c>
      <c r="Q1447" s="147">
        <v>4.0000000000000002E-4</v>
      </c>
      <c r="R1447" s="147">
        <f>Q1447*H1447</f>
        <v>1.6580000000000001E-2</v>
      </c>
      <c r="S1447" s="147">
        <v>0</v>
      </c>
      <c r="T1447" s="148">
        <f>S1447*H1447</f>
        <v>0</v>
      </c>
      <c r="AR1447" s="149" t="s">
        <v>404</v>
      </c>
      <c r="AT1447" s="149" t="s">
        <v>312</v>
      </c>
      <c r="AU1447" s="149" t="s">
        <v>90</v>
      </c>
      <c r="AY1447" s="17" t="s">
        <v>310</v>
      </c>
      <c r="BE1447" s="150">
        <f>IF(N1447="základní",J1447,0)</f>
        <v>0</v>
      </c>
      <c r="BF1447" s="150">
        <f>IF(N1447="snížená",J1447,0)</f>
        <v>0</v>
      </c>
      <c r="BG1447" s="150">
        <f>IF(N1447="zákl. přenesená",J1447,0)</f>
        <v>0</v>
      </c>
      <c r="BH1447" s="150">
        <f>IF(N1447="sníž. přenesená",J1447,0)</f>
        <v>0</v>
      </c>
      <c r="BI1447" s="150">
        <f>IF(N1447="nulová",J1447,0)</f>
        <v>0</v>
      </c>
      <c r="BJ1447" s="17" t="s">
        <v>86</v>
      </c>
      <c r="BK1447" s="150">
        <f>ROUND(I1447*H1447,2)</f>
        <v>0</v>
      </c>
      <c r="BL1447" s="17" t="s">
        <v>404</v>
      </c>
      <c r="BM1447" s="149" t="s">
        <v>2282</v>
      </c>
    </row>
    <row r="1448" spans="2:65" s="1" customFormat="1" ht="29.25">
      <c r="B1448" s="33"/>
      <c r="D1448" s="152" t="s">
        <v>375</v>
      </c>
      <c r="F1448" s="172" t="s">
        <v>2283</v>
      </c>
      <c r="I1448" s="173"/>
      <c r="L1448" s="33"/>
      <c r="M1448" s="174"/>
      <c r="T1448" s="57"/>
      <c r="AT1448" s="17" t="s">
        <v>375</v>
      </c>
      <c r="AU1448" s="17" t="s">
        <v>90</v>
      </c>
    </row>
    <row r="1449" spans="2:65" s="14" customFormat="1" ht="11.25">
      <c r="B1449" s="166"/>
      <c r="D1449" s="152" t="s">
        <v>318</v>
      </c>
      <c r="E1449" s="167" t="s">
        <v>1</v>
      </c>
      <c r="F1449" s="168" t="s">
        <v>843</v>
      </c>
      <c r="H1449" s="167" t="s">
        <v>1</v>
      </c>
      <c r="I1449" s="169"/>
      <c r="L1449" s="166"/>
      <c r="M1449" s="170"/>
      <c r="T1449" s="171"/>
      <c r="AT1449" s="167" t="s">
        <v>318</v>
      </c>
      <c r="AU1449" s="167" t="s">
        <v>90</v>
      </c>
      <c r="AV1449" s="14" t="s">
        <v>86</v>
      </c>
      <c r="AW1449" s="14" t="s">
        <v>38</v>
      </c>
      <c r="AX1449" s="14" t="s">
        <v>82</v>
      </c>
      <c r="AY1449" s="167" t="s">
        <v>310</v>
      </c>
    </row>
    <row r="1450" spans="2:65" s="14" customFormat="1" ht="11.25">
      <c r="B1450" s="166"/>
      <c r="D1450" s="152" t="s">
        <v>318</v>
      </c>
      <c r="E1450" s="167" t="s">
        <v>1</v>
      </c>
      <c r="F1450" s="168" t="s">
        <v>2224</v>
      </c>
      <c r="H1450" s="167" t="s">
        <v>1</v>
      </c>
      <c r="I1450" s="169"/>
      <c r="L1450" s="166"/>
      <c r="M1450" s="170"/>
      <c r="T1450" s="171"/>
      <c r="AT1450" s="167" t="s">
        <v>318</v>
      </c>
      <c r="AU1450" s="167" t="s">
        <v>90</v>
      </c>
      <c r="AV1450" s="14" t="s">
        <v>86</v>
      </c>
      <c r="AW1450" s="14" t="s">
        <v>38</v>
      </c>
      <c r="AX1450" s="14" t="s">
        <v>82</v>
      </c>
      <c r="AY1450" s="167" t="s">
        <v>310</v>
      </c>
    </row>
    <row r="1451" spans="2:65" s="12" customFormat="1" ht="11.25">
      <c r="B1451" s="151"/>
      <c r="D1451" s="152" t="s">
        <v>318</v>
      </c>
      <c r="E1451" s="153" t="s">
        <v>1</v>
      </c>
      <c r="F1451" s="154" t="s">
        <v>2284</v>
      </c>
      <c r="H1451" s="155">
        <v>34.909999999999997</v>
      </c>
      <c r="I1451" s="156"/>
      <c r="L1451" s="151"/>
      <c r="M1451" s="157"/>
      <c r="T1451" s="158"/>
      <c r="AT1451" s="153" t="s">
        <v>318</v>
      </c>
      <c r="AU1451" s="153" t="s">
        <v>90</v>
      </c>
      <c r="AV1451" s="12" t="s">
        <v>90</v>
      </c>
      <c r="AW1451" s="12" t="s">
        <v>38</v>
      </c>
      <c r="AX1451" s="12" t="s">
        <v>82</v>
      </c>
      <c r="AY1451" s="153" t="s">
        <v>310</v>
      </c>
    </row>
    <row r="1452" spans="2:65" s="12" customFormat="1" ht="11.25">
      <c r="B1452" s="151"/>
      <c r="D1452" s="152" t="s">
        <v>318</v>
      </c>
      <c r="E1452" s="153" t="s">
        <v>1</v>
      </c>
      <c r="F1452" s="154" t="s">
        <v>2285</v>
      </c>
      <c r="H1452" s="155">
        <v>285.33</v>
      </c>
      <c r="I1452" s="156"/>
      <c r="L1452" s="151"/>
      <c r="M1452" s="157"/>
      <c r="T1452" s="158"/>
      <c r="AT1452" s="153" t="s">
        <v>318</v>
      </c>
      <c r="AU1452" s="153" t="s">
        <v>90</v>
      </c>
      <c r="AV1452" s="12" t="s">
        <v>90</v>
      </c>
      <c r="AW1452" s="12" t="s">
        <v>38</v>
      </c>
      <c r="AX1452" s="12" t="s">
        <v>82</v>
      </c>
      <c r="AY1452" s="153" t="s">
        <v>310</v>
      </c>
    </row>
    <row r="1453" spans="2:65" s="12" customFormat="1" ht="11.25">
      <c r="B1453" s="151"/>
      <c r="D1453" s="152" t="s">
        <v>318</v>
      </c>
      <c r="E1453" s="153" t="s">
        <v>1</v>
      </c>
      <c r="F1453" s="154" t="s">
        <v>2227</v>
      </c>
      <c r="H1453" s="155">
        <v>0</v>
      </c>
      <c r="I1453" s="156"/>
      <c r="L1453" s="151"/>
      <c r="M1453" s="157"/>
      <c r="T1453" s="158"/>
      <c r="AT1453" s="153" t="s">
        <v>318</v>
      </c>
      <c r="AU1453" s="153" t="s">
        <v>90</v>
      </c>
      <c r="AV1453" s="12" t="s">
        <v>90</v>
      </c>
      <c r="AW1453" s="12" t="s">
        <v>38</v>
      </c>
      <c r="AX1453" s="12" t="s">
        <v>82</v>
      </c>
      <c r="AY1453" s="153" t="s">
        <v>310</v>
      </c>
    </row>
    <row r="1454" spans="2:65" s="12" customFormat="1" ht="11.25">
      <c r="B1454" s="151"/>
      <c r="D1454" s="152" t="s">
        <v>318</v>
      </c>
      <c r="E1454" s="153" t="s">
        <v>1</v>
      </c>
      <c r="F1454" s="154" t="s">
        <v>2286</v>
      </c>
      <c r="H1454" s="155">
        <v>32.024000000000001</v>
      </c>
      <c r="I1454" s="156"/>
      <c r="L1454" s="151"/>
      <c r="M1454" s="157"/>
      <c r="T1454" s="158"/>
      <c r="AT1454" s="153" t="s">
        <v>318</v>
      </c>
      <c r="AU1454" s="153" t="s">
        <v>90</v>
      </c>
      <c r="AV1454" s="12" t="s">
        <v>90</v>
      </c>
      <c r="AW1454" s="12" t="s">
        <v>38</v>
      </c>
      <c r="AX1454" s="12" t="s">
        <v>82</v>
      </c>
      <c r="AY1454" s="153" t="s">
        <v>310</v>
      </c>
    </row>
    <row r="1455" spans="2:65" s="15" customFormat="1" ht="11.25">
      <c r="B1455" s="192"/>
      <c r="D1455" s="152" t="s">
        <v>318</v>
      </c>
      <c r="E1455" s="193" t="s">
        <v>1</v>
      </c>
      <c r="F1455" s="194" t="s">
        <v>664</v>
      </c>
      <c r="H1455" s="195">
        <v>352.26400000000001</v>
      </c>
      <c r="I1455" s="196"/>
      <c r="L1455" s="192"/>
      <c r="M1455" s="197"/>
      <c r="T1455" s="198"/>
      <c r="AT1455" s="193" t="s">
        <v>318</v>
      </c>
      <c r="AU1455" s="193" t="s">
        <v>90</v>
      </c>
      <c r="AV1455" s="15" t="s">
        <v>98</v>
      </c>
      <c r="AW1455" s="15" t="s">
        <v>38</v>
      </c>
      <c r="AX1455" s="15" t="s">
        <v>82</v>
      </c>
      <c r="AY1455" s="193" t="s">
        <v>310</v>
      </c>
    </row>
    <row r="1456" spans="2:65" s="12" customFormat="1" ht="11.25">
      <c r="B1456" s="151"/>
      <c r="D1456" s="152" t="s">
        <v>318</v>
      </c>
      <c r="E1456" s="153" t="s">
        <v>1</v>
      </c>
      <c r="F1456" s="154" t="s">
        <v>2287</v>
      </c>
      <c r="H1456" s="155">
        <v>-310.81400000000002</v>
      </c>
      <c r="I1456" s="156"/>
      <c r="L1456" s="151"/>
      <c r="M1456" s="157"/>
      <c r="T1456" s="158"/>
      <c r="AT1456" s="153" t="s">
        <v>318</v>
      </c>
      <c r="AU1456" s="153" t="s">
        <v>90</v>
      </c>
      <c r="AV1456" s="12" t="s">
        <v>90</v>
      </c>
      <c r="AW1456" s="12" t="s">
        <v>38</v>
      </c>
      <c r="AX1456" s="12" t="s">
        <v>82</v>
      </c>
      <c r="AY1456" s="153" t="s">
        <v>310</v>
      </c>
    </row>
    <row r="1457" spans="2:65" s="13" customFormat="1" ht="11.25">
      <c r="B1457" s="159"/>
      <c r="D1457" s="152" t="s">
        <v>318</v>
      </c>
      <c r="E1457" s="160" t="s">
        <v>1</v>
      </c>
      <c r="F1457" s="161" t="s">
        <v>320</v>
      </c>
      <c r="H1457" s="162">
        <v>41.45</v>
      </c>
      <c r="I1457" s="163"/>
      <c r="L1457" s="159"/>
      <c r="M1457" s="164"/>
      <c r="T1457" s="165"/>
      <c r="AT1457" s="160" t="s">
        <v>318</v>
      </c>
      <c r="AU1457" s="160" t="s">
        <v>90</v>
      </c>
      <c r="AV1457" s="13" t="s">
        <v>108</v>
      </c>
      <c r="AW1457" s="13" t="s">
        <v>38</v>
      </c>
      <c r="AX1457" s="13" t="s">
        <v>86</v>
      </c>
      <c r="AY1457" s="160" t="s">
        <v>310</v>
      </c>
    </row>
    <row r="1458" spans="2:65" s="1" customFormat="1" ht="16.5" customHeight="1">
      <c r="B1458" s="33"/>
      <c r="C1458" s="178" t="s">
        <v>2288</v>
      </c>
      <c r="D1458" s="178" t="s">
        <v>515</v>
      </c>
      <c r="E1458" s="179" t="s">
        <v>2289</v>
      </c>
      <c r="F1458" s="180" t="s">
        <v>2290</v>
      </c>
      <c r="G1458" s="181" t="s">
        <v>315</v>
      </c>
      <c r="H1458" s="182">
        <v>47.667999999999999</v>
      </c>
      <c r="I1458" s="183"/>
      <c r="J1458" s="184">
        <f>ROUND(I1458*H1458,2)</f>
        <v>0</v>
      </c>
      <c r="K1458" s="180" t="s">
        <v>430</v>
      </c>
      <c r="L1458" s="185"/>
      <c r="M1458" s="186" t="s">
        <v>1</v>
      </c>
      <c r="N1458" s="187" t="s">
        <v>47</v>
      </c>
      <c r="P1458" s="147">
        <f>O1458*H1458</f>
        <v>0</v>
      </c>
      <c r="Q1458" s="147">
        <v>2.8999999999999998E-3</v>
      </c>
      <c r="R1458" s="147">
        <f>Q1458*H1458</f>
        <v>0.13823719999999998</v>
      </c>
      <c r="S1458" s="147">
        <v>0</v>
      </c>
      <c r="T1458" s="148">
        <f>S1458*H1458</f>
        <v>0</v>
      </c>
      <c r="AR1458" s="149" t="s">
        <v>574</v>
      </c>
      <c r="AT1458" s="149" t="s">
        <v>515</v>
      </c>
      <c r="AU1458" s="149" t="s">
        <v>90</v>
      </c>
      <c r="AY1458" s="17" t="s">
        <v>310</v>
      </c>
      <c r="BE1458" s="150">
        <f>IF(N1458="základní",J1458,0)</f>
        <v>0</v>
      </c>
      <c r="BF1458" s="150">
        <f>IF(N1458="snížená",J1458,0)</f>
        <v>0</v>
      </c>
      <c r="BG1458" s="150">
        <f>IF(N1458="zákl. přenesená",J1458,0)</f>
        <v>0</v>
      </c>
      <c r="BH1458" s="150">
        <f>IF(N1458="sníž. přenesená",J1458,0)</f>
        <v>0</v>
      </c>
      <c r="BI1458" s="150">
        <f>IF(N1458="nulová",J1458,0)</f>
        <v>0</v>
      </c>
      <c r="BJ1458" s="17" t="s">
        <v>86</v>
      </c>
      <c r="BK1458" s="150">
        <f>ROUND(I1458*H1458,2)</f>
        <v>0</v>
      </c>
      <c r="BL1458" s="17" t="s">
        <v>404</v>
      </c>
      <c r="BM1458" s="149" t="s">
        <v>2291</v>
      </c>
    </row>
    <row r="1459" spans="2:65" s="1" customFormat="1" ht="68.25">
      <c r="B1459" s="33"/>
      <c r="D1459" s="152" t="s">
        <v>375</v>
      </c>
      <c r="F1459" s="172" t="s">
        <v>2292</v>
      </c>
      <c r="I1459" s="173"/>
      <c r="L1459" s="33"/>
      <c r="M1459" s="174"/>
      <c r="T1459" s="57"/>
      <c r="AT1459" s="17" t="s">
        <v>375</v>
      </c>
      <c r="AU1459" s="17" t="s">
        <v>90</v>
      </c>
    </row>
    <row r="1460" spans="2:65" s="12" customFormat="1" ht="11.25">
      <c r="B1460" s="151"/>
      <c r="D1460" s="152" t="s">
        <v>318</v>
      </c>
      <c r="F1460" s="154" t="s">
        <v>2293</v>
      </c>
      <c r="H1460" s="155">
        <v>47.667999999999999</v>
      </c>
      <c r="I1460" s="156"/>
      <c r="L1460" s="151"/>
      <c r="M1460" s="157"/>
      <c r="T1460" s="158"/>
      <c r="AT1460" s="153" t="s">
        <v>318</v>
      </c>
      <c r="AU1460" s="153" t="s">
        <v>90</v>
      </c>
      <c r="AV1460" s="12" t="s">
        <v>90</v>
      </c>
      <c r="AW1460" s="12" t="s">
        <v>4</v>
      </c>
      <c r="AX1460" s="12" t="s">
        <v>86</v>
      </c>
      <c r="AY1460" s="153" t="s">
        <v>310</v>
      </c>
    </row>
    <row r="1461" spans="2:65" s="1" customFormat="1" ht="16.5" customHeight="1">
      <c r="B1461" s="33"/>
      <c r="C1461" s="138" t="s">
        <v>2294</v>
      </c>
      <c r="D1461" s="138" t="s">
        <v>312</v>
      </c>
      <c r="E1461" s="139" t="s">
        <v>2295</v>
      </c>
      <c r="F1461" s="140" t="s">
        <v>2296</v>
      </c>
      <c r="G1461" s="141" t="s">
        <v>315</v>
      </c>
      <c r="H1461" s="142">
        <v>13.98</v>
      </c>
      <c r="I1461" s="143"/>
      <c r="J1461" s="144">
        <f>ROUND(I1461*H1461,2)</f>
        <v>0</v>
      </c>
      <c r="K1461" s="140" t="s">
        <v>316</v>
      </c>
      <c r="L1461" s="33"/>
      <c r="M1461" s="145" t="s">
        <v>1</v>
      </c>
      <c r="N1461" s="146" t="s">
        <v>47</v>
      </c>
      <c r="P1461" s="147">
        <f>O1461*H1461</f>
        <v>0</v>
      </c>
      <c r="Q1461" s="147">
        <v>2.9999999999999997E-4</v>
      </c>
      <c r="R1461" s="147">
        <f>Q1461*H1461</f>
        <v>4.1939999999999998E-3</v>
      </c>
      <c r="S1461" s="147">
        <v>0</v>
      </c>
      <c r="T1461" s="148">
        <f>S1461*H1461</f>
        <v>0</v>
      </c>
      <c r="AR1461" s="149" t="s">
        <v>404</v>
      </c>
      <c r="AT1461" s="149" t="s">
        <v>312</v>
      </c>
      <c r="AU1461" s="149" t="s">
        <v>90</v>
      </c>
      <c r="AY1461" s="17" t="s">
        <v>310</v>
      </c>
      <c r="BE1461" s="150">
        <f>IF(N1461="základní",J1461,0)</f>
        <v>0</v>
      </c>
      <c r="BF1461" s="150">
        <f>IF(N1461="snížená",J1461,0)</f>
        <v>0</v>
      </c>
      <c r="BG1461" s="150">
        <f>IF(N1461="zákl. přenesená",J1461,0)</f>
        <v>0</v>
      </c>
      <c r="BH1461" s="150">
        <f>IF(N1461="sníž. přenesená",J1461,0)</f>
        <v>0</v>
      </c>
      <c r="BI1461" s="150">
        <f>IF(N1461="nulová",J1461,0)</f>
        <v>0</v>
      </c>
      <c r="BJ1461" s="17" t="s">
        <v>86</v>
      </c>
      <c r="BK1461" s="150">
        <f>ROUND(I1461*H1461,2)</f>
        <v>0</v>
      </c>
      <c r="BL1461" s="17" t="s">
        <v>404</v>
      </c>
      <c r="BM1461" s="149" t="s">
        <v>2297</v>
      </c>
    </row>
    <row r="1462" spans="2:65" s="1" customFormat="1" ht="29.25">
      <c r="B1462" s="33"/>
      <c r="D1462" s="152" t="s">
        <v>375</v>
      </c>
      <c r="F1462" s="172" t="s">
        <v>2283</v>
      </c>
      <c r="I1462" s="173"/>
      <c r="L1462" s="33"/>
      <c r="M1462" s="174"/>
      <c r="T1462" s="57"/>
      <c r="AT1462" s="17" t="s">
        <v>375</v>
      </c>
      <c r="AU1462" s="17" t="s">
        <v>90</v>
      </c>
    </row>
    <row r="1463" spans="2:65" s="14" customFormat="1" ht="11.25">
      <c r="B1463" s="166"/>
      <c r="D1463" s="152" t="s">
        <v>318</v>
      </c>
      <c r="E1463" s="167" t="s">
        <v>1</v>
      </c>
      <c r="F1463" s="168" t="s">
        <v>843</v>
      </c>
      <c r="H1463" s="167" t="s">
        <v>1</v>
      </c>
      <c r="I1463" s="169"/>
      <c r="L1463" s="166"/>
      <c r="M1463" s="170"/>
      <c r="T1463" s="171"/>
      <c r="AT1463" s="167" t="s">
        <v>318</v>
      </c>
      <c r="AU1463" s="167" t="s">
        <v>90</v>
      </c>
      <c r="AV1463" s="14" t="s">
        <v>86</v>
      </c>
      <c r="AW1463" s="14" t="s">
        <v>38</v>
      </c>
      <c r="AX1463" s="14" t="s">
        <v>82</v>
      </c>
      <c r="AY1463" s="167" t="s">
        <v>310</v>
      </c>
    </row>
    <row r="1464" spans="2:65" s="14" customFormat="1" ht="11.25">
      <c r="B1464" s="166"/>
      <c r="D1464" s="152" t="s">
        <v>318</v>
      </c>
      <c r="E1464" s="167" t="s">
        <v>1</v>
      </c>
      <c r="F1464" s="168" t="s">
        <v>2224</v>
      </c>
      <c r="H1464" s="167" t="s">
        <v>1</v>
      </c>
      <c r="I1464" s="169"/>
      <c r="L1464" s="166"/>
      <c r="M1464" s="170"/>
      <c r="T1464" s="171"/>
      <c r="AT1464" s="167" t="s">
        <v>318</v>
      </c>
      <c r="AU1464" s="167" t="s">
        <v>90</v>
      </c>
      <c r="AV1464" s="14" t="s">
        <v>86</v>
      </c>
      <c r="AW1464" s="14" t="s">
        <v>38</v>
      </c>
      <c r="AX1464" s="14" t="s">
        <v>82</v>
      </c>
      <c r="AY1464" s="167" t="s">
        <v>310</v>
      </c>
    </row>
    <row r="1465" spans="2:65" s="12" customFormat="1" ht="11.25">
      <c r="B1465" s="151"/>
      <c r="D1465" s="152" t="s">
        <v>318</v>
      </c>
      <c r="E1465" s="153" t="s">
        <v>1</v>
      </c>
      <c r="F1465" s="154" t="s">
        <v>2298</v>
      </c>
      <c r="H1465" s="155">
        <v>212.18</v>
      </c>
      <c r="I1465" s="156"/>
      <c r="L1465" s="151"/>
      <c r="M1465" s="157"/>
      <c r="T1465" s="158"/>
      <c r="AT1465" s="153" t="s">
        <v>318</v>
      </c>
      <c r="AU1465" s="153" t="s">
        <v>90</v>
      </c>
      <c r="AV1465" s="12" t="s">
        <v>90</v>
      </c>
      <c r="AW1465" s="12" t="s">
        <v>38</v>
      </c>
      <c r="AX1465" s="12" t="s">
        <v>82</v>
      </c>
      <c r="AY1465" s="153" t="s">
        <v>310</v>
      </c>
    </row>
    <row r="1466" spans="2:65" s="12" customFormat="1" ht="11.25">
      <c r="B1466" s="151"/>
      <c r="D1466" s="152" t="s">
        <v>318</v>
      </c>
      <c r="E1466" s="153" t="s">
        <v>1</v>
      </c>
      <c r="F1466" s="154" t="s">
        <v>2299</v>
      </c>
      <c r="H1466" s="155">
        <v>357.93</v>
      </c>
      <c r="I1466" s="156"/>
      <c r="L1466" s="151"/>
      <c r="M1466" s="157"/>
      <c r="T1466" s="158"/>
      <c r="AT1466" s="153" t="s">
        <v>318</v>
      </c>
      <c r="AU1466" s="153" t="s">
        <v>90</v>
      </c>
      <c r="AV1466" s="12" t="s">
        <v>90</v>
      </c>
      <c r="AW1466" s="12" t="s">
        <v>38</v>
      </c>
      <c r="AX1466" s="12" t="s">
        <v>82</v>
      </c>
      <c r="AY1466" s="153" t="s">
        <v>310</v>
      </c>
    </row>
    <row r="1467" spans="2:65" s="12" customFormat="1" ht="11.25">
      <c r="B1467" s="151"/>
      <c r="D1467" s="152" t="s">
        <v>318</v>
      </c>
      <c r="E1467" s="153" t="s">
        <v>1</v>
      </c>
      <c r="F1467" s="154" t="s">
        <v>2300</v>
      </c>
      <c r="H1467" s="155">
        <v>10.64</v>
      </c>
      <c r="I1467" s="156"/>
      <c r="L1467" s="151"/>
      <c r="M1467" s="157"/>
      <c r="T1467" s="158"/>
      <c r="AT1467" s="153" t="s">
        <v>318</v>
      </c>
      <c r="AU1467" s="153" t="s">
        <v>90</v>
      </c>
      <c r="AV1467" s="12" t="s">
        <v>90</v>
      </c>
      <c r="AW1467" s="12" t="s">
        <v>38</v>
      </c>
      <c r="AX1467" s="12" t="s">
        <v>82</v>
      </c>
      <c r="AY1467" s="153" t="s">
        <v>310</v>
      </c>
    </row>
    <row r="1468" spans="2:65" s="12" customFormat="1" ht="11.25">
      <c r="B1468" s="151"/>
      <c r="D1468" s="152" t="s">
        <v>318</v>
      </c>
      <c r="E1468" s="153" t="s">
        <v>1</v>
      </c>
      <c r="F1468" s="154" t="s">
        <v>2301</v>
      </c>
      <c r="H1468" s="155">
        <v>58.075000000000003</v>
      </c>
      <c r="I1468" s="156"/>
      <c r="L1468" s="151"/>
      <c r="M1468" s="157"/>
      <c r="T1468" s="158"/>
      <c r="AT1468" s="153" t="s">
        <v>318</v>
      </c>
      <c r="AU1468" s="153" t="s">
        <v>90</v>
      </c>
      <c r="AV1468" s="12" t="s">
        <v>90</v>
      </c>
      <c r="AW1468" s="12" t="s">
        <v>38</v>
      </c>
      <c r="AX1468" s="12" t="s">
        <v>82</v>
      </c>
      <c r="AY1468" s="153" t="s">
        <v>310</v>
      </c>
    </row>
    <row r="1469" spans="2:65" s="15" customFormat="1" ht="11.25">
      <c r="B1469" s="192"/>
      <c r="D1469" s="152" t="s">
        <v>318</v>
      </c>
      <c r="E1469" s="193" t="s">
        <v>1</v>
      </c>
      <c r="F1469" s="194" t="s">
        <v>664</v>
      </c>
      <c r="H1469" s="195">
        <v>638.82500000000005</v>
      </c>
      <c r="I1469" s="196"/>
      <c r="L1469" s="192"/>
      <c r="M1469" s="197"/>
      <c r="T1469" s="198"/>
      <c r="AT1469" s="193" t="s">
        <v>318</v>
      </c>
      <c r="AU1469" s="193" t="s">
        <v>90</v>
      </c>
      <c r="AV1469" s="15" t="s">
        <v>98</v>
      </c>
      <c r="AW1469" s="15" t="s">
        <v>38</v>
      </c>
      <c r="AX1469" s="15" t="s">
        <v>82</v>
      </c>
      <c r="AY1469" s="193" t="s">
        <v>310</v>
      </c>
    </row>
    <row r="1470" spans="2:65" s="12" customFormat="1" ht="11.25">
      <c r="B1470" s="151"/>
      <c r="D1470" s="152" t="s">
        <v>318</v>
      </c>
      <c r="E1470" s="153" t="s">
        <v>1</v>
      </c>
      <c r="F1470" s="154" t="s">
        <v>2302</v>
      </c>
      <c r="H1470" s="155">
        <v>78.75</v>
      </c>
      <c r="I1470" s="156"/>
      <c r="L1470" s="151"/>
      <c r="M1470" s="157"/>
      <c r="T1470" s="158"/>
      <c r="AT1470" s="153" t="s">
        <v>318</v>
      </c>
      <c r="AU1470" s="153" t="s">
        <v>90</v>
      </c>
      <c r="AV1470" s="12" t="s">
        <v>90</v>
      </c>
      <c r="AW1470" s="12" t="s">
        <v>38</v>
      </c>
      <c r="AX1470" s="12" t="s">
        <v>82</v>
      </c>
      <c r="AY1470" s="153" t="s">
        <v>310</v>
      </c>
    </row>
    <row r="1471" spans="2:65" s="12" customFormat="1" ht="11.25">
      <c r="B1471" s="151"/>
      <c r="D1471" s="152" t="s">
        <v>318</v>
      </c>
      <c r="E1471" s="153" t="s">
        <v>1</v>
      </c>
      <c r="F1471" s="154" t="s">
        <v>2303</v>
      </c>
      <c r="H1471" s="155">
        <v>14.57</v>
      </c>
      <c r="I1471" s="156"/>
      <c r="L1471" s="151"/>
      <c r="M1471" s="157"/>
      <c r="T1471" s="158"/>
      <c r="AT1471" s="153" t="s">
        <v>318</v>
      </c>
      <c r="AU1471" s="153" t="s">
        <v>90</v>
      </c>
      <c r="AV1471" s="12" t="s">
        <v>90</v>
      </c>
      <c r="AW1471" s="12" t="s">
        <v>38</v>
      </c>
      <c r="AX1471" s="12" t="s">
        <v>82</v>
      </c>
      <c r="AY1471" s="153" t="s">
        <v>310</v>
      </c>
    </row>
    <row r="1472" spans="2:65" s="12" customFormat="1" ht="11.25">
      <c r="B1472" s="151"/>
      <c r="D1472" s="152" t="s">
        <v>318</v>
      </c>
      <c r="E1472" s="153" t="s">
        <v>1</v>
      </c>
      <c r="F1472" s="154" t="s">
        <v>2304</v>
      </c>
      <c r="H1472" s="155">
        <v>19.38</v>
      </c>
      <c r="I1472" s="156"/>
      <c r="L1472" s="151"/>
      <c r="M1472" s="157"/>
      <c r="T1472" s="158"/>
      <c r="AT1472" s="153" t="s">
        <v>318</v>
      </c>
      <c r="AU1472" s="153" t="s">
        <v>90</v>
      </c>
      <c r="AV1472" s="12" t="s">
        <v>90</v>
      </c>
      <c r="AW1472" s="12" t="s">
        <v>38</v>
      </c>
      <c r="AX1472" s="12" t="s">
        <v>82</v>
      </c>
      <c r="AY1472" s="153" t="s">
        <v>310</v>
      </c>
    </row>
    <row r="1473" spans="2:65" s="12" customFormat="1" ht="11.25">
      <c r="B1473" s="151"/>
      <c r="D1473" s="152" t="s">
        <v>318</v>
      </c>
      <c r="E1473" s="153" t="s">
        <v>1</v>
      </c>
      <c r="F1473" s="154" t="s">
        <v>2305</v>
      </c>
      <c r="H1473" s="155">
        <v>11.27</v>
      </c>
      <c r="I1473" s="156"/>
      <c r="L1473" s="151"/>
      <c r="M1473" s="157"/>
      <c r="T1473" s="158"/>
      <c r="AT1473" s="153" t="s">
        <v>318</v>
      </c>
      <c r="AU1473" s="153" t="s">
        <v>90</v>
      </c>
      <c r="AV1473" s="12" t="s">
        <v>90</v>
      </c>
      <c r="AW1473" s="12" t="s">
        <v>38</v>
      </c>
      <c r="AX1473" s="12" t="s">
        <v>82</v>
      </c>
      <c r="AY1473" s="153" t="s">
        <v>310</v>
      </c>
    </row>
    <row r="1474" spans="2:65" s="15" customFormat="1" ht="11.25">
      <c r="B1474" s="192"/>
      <c r="D1474" s="152" t="s">
        <v>318</v>
      </c>
      <c r="E1474" s="193" t="s">
        <v>1</v>
      </c>
      <c r="F1474" s="194" t="s">
        <v>664</v>
      </c>
      <c r="H1474" s="195">
        <v>123.97</v>
      </c>
      <c r="I1474" s="196"/>
      <c r="L1474" s="192"/>
      <c r="M1474" s="197"/>
      <c r="T1474" s="198"/>
      <c r="AT1474" s="193" t="s">
        <v>318</v>
      </c>
      <c r="AU1474" s="193" t="s">
        <v>90</v>
      </c>
      <c r="AV1474" s="15" t="s">
        <v>98</v>
      </c>
      <c r="AW1474" s="15" t="s">
        <v>38</v>
      </c>
      <c r="AX1474" s="15" t="s">
        <v>82</v>
      </c>
      <c r="AY1474" s="193" t="s">
        <v>310</v>
      </c>
    </row>
    <row r="1475" spans="2:65" s="12" customFormat="1" ht="11.25">
      <c r="B1475" s="151"/>
      <c r="D1475" s="152" t="s">
        <v>318</v>
      </c>
      <c r="E1475" s="153" t="s">
        <v>1</v>
      </c>
      <c r="F1475" s="154" t="s">
        <v>2306</v>
      </c>
      <c r="H1475" s="155">
        <v>-748.81500000000005</v>
      </c>
      <c r="I1475" s="156"/>
      <c r="L1475" s="151"/>
      <c r="M1475" s="157"/>
      <c r="T1475" s="158"/>
      <c r="AT1475" s="153" t="s">
        <v>318</v>
      </c>
      <c r="AU1475" s="153" t="s">
        <v>90</v>
      </c>
      <c r="AV1475" s="12" t="s">
        <v>90</v>
      </c>
      <c r="AW1475" s="12" t="s">
        <v>38</v>
      </c>
      <c r="AX1475" s="12" t="s">
        <v>82</v>
      </c>
      <c r="AY1475" s="153" t="s">
        <v>310</v>
      </c>
    </row>
    <row r="1476" spans="2:65" s="13" customFormat="1" ht="11.25">
      <c r="B1476" s="159"/>
      <c r="D1476" s="152" t="s">
        <v>318</v>
      </c>
      <c r="E1476" s="160" t="s">
        <v>1</v>
      </c>
      <c r="F1476" s="161" t="s">
        <v>320</v>
      </c>
      <c r="H1476" s="162">
        <v>13.98</v>
      </c>
      <c r="I1476" s="163"/>
      <c r="L1476" s="159"/>
      <c r="M1476" s="164"/>
      <c r="T1476" s="165"/>
      <c r="AT1476" s="160" t="s">
        <v>318</v>
      </c>
      <c r="AU1476" s="160" t="s">
        <v>90</v>
      </c>
      <c r="AV1476" s="13" t="s">
        <v>108</v>
      </c>
      <c r="AW1476" s="13" t="s">
        <v>38</v>
      </c>
      <c r="AX1476" s="13" t="s">
        <v>86</v>
      </c>
      <c r="AY1476" s="160" t="s">
        <v>310</v>
      </c>
    </row>
    <row r="1477" spans="2:65" s="1" customFormat="1" ht="16.5" customHeight="1">
      <c r="B1477" s="33"/>
      <c r="C1477" s="178" t="s">
        <v>2307</v>
      </c>
      <c r="D1477" s="178" t="s">
        <v>515</v>
      </c>
      <c r="E1477" s="179" t="s">
        <v>2308</v>
      </c>
      <c r="F1477" s="180" t="s">
        <v>2309</v>
      </c>
      <c r="G1477" s="181" t="s">
        <v>315</v>
      </c>
      <c r="H1477" s="182">
        <v>15.378</v>
      </c>
      <c r="I1477" s="183"/>
      <c r="J1477" s="184">
        <f>ROUND(I1477*H1477,2)</f>
        <v>0</v>
      </c>
      <c r="K1477" s="180" t="s">
        <v>430</v>
      </c>
      <c r="L1477" s="185"/>
      <c r="M1477" s="186" t="s">
        <v>1</v>
      </c>
      <c r="N1477" s="187" t="s">
        <v>47</v>
      </c>
      <c r="P1477" s="147">
        <f>O1477*H1477</f>
        <v>0</v>
      </c>
      <c r="Q1477" s="147">
        <v>2.8700000000000002E-3</v>
      </c>
      <c r="R1477" s="147">
        <f>Q1477*H1477</f>
        <v>4.4134860000000005E-2</v>
      </c>
      <c r="S1477" s="147">
        <v>0</v>
      </c>
      <c r="T1477" s="148">
        <f>S1477*H1477</f>
        <v>0</v>
      </c>
      <c r="AR1477" s="149" t="s">
        <v>574</v>
      </c>
      <c r="AT1477" s="149" t="s">
        <v>515</v>
      </c>
      <c r="AU1477" s="149" t="s">
        <v>90</v>
      </c>
      <c r="AY1477" s="17" t="s">
        <v>310</v>
      </c>
      <c r="BE1477" s="150">
        <f>IF(N1477="základní",J1477,0)</f>
        <v>0</v>
      </c>
      <c r="BF1477" s="150">
        <f>IF(N1477="snížená",J1477,0)</f>
        <v>0</v>
      </c>
      <c r="BG1477" s="150">
        <f>IF(N1477="zákl. přenesená",J1477,0)</f>
        <v>0</v>
      </c>
      <c r="BH1477" s="150">
        <f>IF(N1477="sníž. přenesená",J1477,0)</f>
        <v>0</v>
      </c>
      <c r="BI1477" s="150">
        <f>IF(N1477="nulová",J1477,0)</f>
        <v>0</v>
      </c>
      <c r="BJ1477" s="17" t="s">
        <v>86</v>
      </c>
      <c r="BK1477" s="150">
        <f>ROUND(I1477*H1477,2)</f>
        <v>0</v>
      </c>
      <c r="BL1477" s="17" t="s">
        <v>404</v>
      </c>
      <c r="BM1477" s="149" t="s">
        <v>2310</v>
      </c>
    </row>
    <row r="1478" spans="2:65" s="1" customFormat="1" ht="68.25">
      <c r="B1478" s="33"/>
      <c r="D1478" s="152" t="s">
        <v>375</v>
      </c>
      <c r="F1478" s="172" t="s">
        <v>2247</v>
      </c>
      <c r="I1478" s="173"/>
      <c r="L1478" s="33"/>
      <c r="M1478" s="174"/>
      <c r="T1478" s="57"/>
      <c r="AT1478" s="17" t="s">
        <v>375</v>
      </c>
      <c r="AU1478" s="17" t="s">
        <v>90</v>
      </c>
    </row>
    <row r="1479" spans="2:65" s="12" customFormat="1" ht="11.25">
      <c r="B1479" s="151"/>
      <c r="D1479" s="152" t="s">
        <v>318</v>
      </c>
      <c r="E1479" s="153" t="s">
        <v>1</v>
      </c>
      <c r="F1479" s="154" t="s">
        <v>2311</v>
      </c>
      <c r="H1479" s="155">
        <v>702.70799999999997</v>
      </c>
      <c r="I1479" s="156"/>
      <c r="L1479" s="151"/>
      <c r="M1479" s="157"/>
      <c r="T1479" s="158"/>
      <c r="AT1479" s="153" t="s">
        <v>318</v>
      </c>
      <c r="AU1479" s="153" t="s">
        <v>90</v>
      </c>
      <c r="AV1479" s="12" t="s">
        <v>90</v>
      </c>
      <c r="AW1479" s="12" t="s">
        <v>38</v>
      </c>
      <c r="AX1479" s="12" t="s">
        <v>82</v>
      </c>
      <c r="AY1479" s="153" t="s">
        <v>310</v>
      </c>
    </row>
    <row r="1480" spans="2:65" s="15" customFormat="1" ht="11.25">
      <c r="B1480" s="192"/>
      <c r="D1480" s="152" t="s">
        <v>318</v>
      </c>
      <c r="E1480" s="193" t="s">
        <v>1</v>
      </c>
      <c r="F1480" s="194" t="s">
        <v>664</v>
      </c>
      <c r="H1480" s="195">
        <v>702.70799999999997</v>
      </c>
      <c r="I1480" s="196"/>
      <c r="L1480" s="192"/>
      <c r="M1480" s="197"/>
      <c r="T1480" s="198"/>
      <c r="AT1480" s="193" t="s">
        <v>318</v>
      </c>
      <c r="AU1480" s="193" t="s">
        <v>90</v>
      </c>
      <c r="AV1480" s="15" t="s">
        <v>98</v>
      </c>
      <c r="AW1480" s="15" t="s">
        <v>38</v>
      </c>
      <c r="AX1480" s="15" t="s">
        <v>82</v>
      </c>
      <c r="AY1480" s="193" t="s">
        <v>310</v>
      </c>
    </row>
    <row r="1481" spans="2:65" s="12" customFormat="1" ht="11.25">
      <c r="B1481" s="151"/>
      <c r="D1481" s="152" t="s">
        <v>318</v>
      </c>
      <c r="E1481" s="153" t="s">
        <v>1</v>
      </c>
      <c r="F1481" s="154" t="s">
        <v>2312</v>
      </c>
      <c r="H1481" s="155">
        <v>-687.33</v>
      </c>
      <c r="I1481" s="156"/>
      <c r="L1481" s="151"/>
      <c r="M1481" s="157"/>
      <c r="T1481" s="158"/>
      <c r="AT1481" s="153" t="s">
        <v>318</v>
      </c>
      <c r="AU1481" s="153" t="s">
        <v>90</v>
      </c>
      <c r="AV1481" s="12" t="s">
        <v>90</v>
      </c>
      <c r="AW1481" s="12" t="s">
        <v>38</v>
      </c>
      <c r="AX1481" s="12" t="s">
        <v>82</v>
      </c>
      <c r="AY1481" s="153" t="s">
        <v>310</v>
      </c>
    </row>
    <row r="1482" spans="2:65" s="13" customFormat="1" ht="11.25">
      <c r="B1482" s="159"/>
      <c r="D1482" s="152" t="s">
        <v>318</v>
      </c>
      <c r="E1482" s="160" t="s">
        <v>1</v>
      </c>
      <c r="F1482" s="161" t="s">
        <v>320</v>
      </c>
      <c r="H1482" s="162">
        <v>15.377999999999901</v>
      </c>
      <c r="I1482" s="163"/>
      <c r="L1482" s="159"/>
      <c r="M1482" s="164"/>
      <c r="T1482" s="165"/>
      <c r="AT1482" s="160" t="s">
        <v>318</v>
      </c>
      <c r="AU1482" s="160" t="s">
        <v>90</v>
      </c>
      <c r="AV1482" s="13" t="s">
        <v>108</v>
      </c>
      <c r="AW1482" s="13" t="s">
        <v>38</v>
      </c>
      <c r="AX1482" s="13" t="s">
        <v>86</v>
      </c>
      <c r="AY1482" s="160" t="s">
        <v>310</v>
      </c>
    </row>
    <row r="1483" spans="2:65" s="1" customFormat="1" ht="16.5" customHeight="1">
      <c r="B1483" s="33"/>
      <c r="C1483" s="138" t="s">
        <v>2313</v>
      </c>
      <c r="D1483" s="138" t="s">
        <v>312</v>
      </c>
      <c r="E1483" s="139" t="s">
        <v>2314</v>
      </c>
      <c r="F1483" s="140" t="s">
        <v>2315</v>
      </c>
      <c r="G1483" s="141" t="s">
        <v>315</v>
      </c>
      <c r="H1483" s="142">
        <v>88.55</v>
      </c>
      <c r="I1483" s="143"/>
      <c r="J1483" s="144">
        <f>ROUND(I1483*H1483,2)</f>
        <v>0</v>
      </c>
      <c r="K1483" s="140" t="s">
        <v>430</v>
      </c>
      <c r="L1483" s="33"/>
      <c r="M1483" s="145" t="s">
        <v>1</v>
      </c>
      <c r="N1483" s="146" t="s">
        <v>47</v>
      </c>
      <c r="P1483" s="147">
        <f>O1483*H1483</f>
        <v>0</v>
      </c>
      <c r="Q1483" s="147">
        <v>2.0000000000000002E-5</v>
      </c>
      <c r="R1483" s="147">
        <f>Q1483*H1483</f>
        <v>1.771E-3</v>
      </c>
      <c r="S1483" s="147">
        <v>0</v>
      </c>
      <c r="T1483" s="148">
        <f>S1483*H1483</f>
        <v>0</v>
      </c>
      <c r="AR1483" s="149" t="s">
        <v>404</v>
      </c>
      <c r="AT1483" s="149" t="s">
        <v>312</v>
      </c>
      <c r="AU1483" s="149" t="s">
        <v>90</v>
      </c>
      <c r="AY1483" s="17" t="s">
        <v>310</v>
      </c>
      <c r="BE1483" s="150">
        <f>IF(N1483="základní",J1483,0)</f>
        <v>0</v>
      </c>
      <c r="BF1483" s="150">
        <f>IF(N1483="snížená",J1483,0)</f>
        <v>0</v>
      </c>
      <c r="BG1483" s="150">
        <f>IF(N1483="zákl. přenesená",J1483,0)</f>
        <v>0</v>
      </c>
      <c r="BH1483" s="150">
        <f>IF(N1483="sníž. přenesená",J1483,0)</f>
        <v>0</v>
      </c>
      <c r="BI1483" s="150">
        <f>IF(N1483="nulová",J1483,0)</f>
        <v>0</v>
      </c>
      <c r="BJ1483" s="17" t="s">
        <v>86</v>
      </c>
      <c r="BK1483" s="150">
        <f>ROUND(I1483*H1483,2)</f>
        <v>0</v>
      </c>
      <c r="BL1483" s="17" t="s">
        <v>404</v>
      </c>
      <c r="BM1483" s="149" t="s">
        <v>2316</v>
      </c>
    </row>
    <row r="1484" spans="2:65" s="1" customFormat="1" ht="48.75">
      <c r="B1484" s="33"/>
      <c r="D1484" s="152" t="s">
        <v>375</v>
      </c>
      <c r="F1484" s="172" t="s">
        <v>2317</v>
      </c>
      <c r="I1484" s="173"/>
      <c r="L1484" s="33"/>
      <c r="M1484" s="174"/>
      <c r="T1484" s="57"/>
      <c r="AT1484" s="17" t="s">
        <v>375</v>
      </c>
      <c r="AU1484" s="17" t="s">
        <v>90</v>
      </c>
    </row>
    <row r="1485" spans="2:65" s="14" customFormat="1" ht="11.25">
      <c r="B1485" s="166"/>
      <c r="D1485" s="152" t="s">
        <v>318</v>
      </c>
      <c r="E1485" s="167" t="s">
        <v>1</v>
      </c>
      <c r="F1485" s="168" t="s">
        <v>2318</v>
      </c>
      <c r="H1485" s="167" t="s">
        <v>1</v>
      </c>
      <c r="I1485" s="169"/>
      <c r="L1485" s="166"/>
      <c r="M1485" s="170"/>
      <c r="T1485" s="171"/>
      <c r="AT1485" s="167" t="s">
        <v>318</v>
      </c>
      <c r="AU1485" s="167" t="s">
        <v>90</v>
      </c>
      <c r="AV1485" s="14" t="s">
        <v>86</v>
      </c>
      <c r="AW1485" s="14" t="s">
        <v>38</v>
      </c>
      <c r="AX1485" s="14" t="s">
        <v>82</v>
      </c>
      <c r="AY1485" s="167" t="s">
        <v>310</v>
      </c>
    </row>
    <row r="1486" spans="2:65" s="12" customFormat="1" ht="11.25">
      <c r="B1486" s="151"/>
      <c r="D1486" s="152" t="s">
        <v>318</v>
      </c>
      <c r="E1486" s="153" t="s">
        <v>1</v>
      </c>
      <c r="F1486" s="154" t="s">
        <v>2319</v>
      </c>
      <c r="H1486" s="155">
        <v>1148.1790000000001</v>
      </c>
      <c r="I1486" s="156"/>
      <c r="L1486" s="151"/>
      <c r="M1486" s="157"/>
      <c r="T1486" s="158"/>
      <c r="AT1486" s="153" t="s">
        <v>318</v>
      </c>
      <c r="AU1486" s="153" t="s">
        <v>90</v>
      </c>
      <c r="AV1486" s="12" t="s">
        <v>90</v>
      </c>
      <c r="AW1486" s="12" t="s">
        <v>38</v>
      </c>
      <c r="AX1486" s="12" t="s">
        <v>82</v>
      </c>
      <c r="AY1486" s="153" t="s">
        <v>310</v>
      </c>
    </row>
    <row r="1487" spans="2:65" s="15" customFormat="1" ht="11.25">
      <c r="B1487" s="192"/>
      <c r="D1487" s="152" t="s">
        <v>318</v>
      </c>
      <c r="E1487" s="193" t="s">
        <v>1</v>
      </c>
      <c r="F1487" s="194" t="s">
        <v>664</v>
      </c>
      <c r="H1487" s="195">
        <v>1148.1790000000001</v>
      </c>
      <c r="I1487" s="196"/>
      <c r="L1487" s="192"/>
      <c r="M1487" s="197"/>
      <c r="T1487" s="198"/>
      <c r="AT1487" s="193" t="s">
        <v>318</v>
      </c>
      <c r="AU1487" s="193" t="s">
        <v>90</v>
      </c>
      <c r="AV1487" s="15" t="s">
        <v>98</v>
      </c>
      <c r="AW1487" s="15" t="s">
        <v>38</v>
      </c>
      <c r="AX1487" s="15" t="s">
        <v>82</v>
      </c>
      <c r="AY1487" s="193" t="s">
        <v>310</v>
      </c>
    </row>
    <row r="1488" spans="2:65" s="12" customFormat="1" ht="11.25">
      <c r="B1488" s="151"/>
      <c r="D1488" s="152" t="s">
        <v>318</v>
      </c>
      <c r="E1488" s="153" t="s">
        <v>1</v>
      </c>
      <c r="F1488" s="154" t="s">
        <v>2270</v>
      </c>
      <c r="H1488" s="155">
        <v>-1059.6289999999999</v>
      </c>
      <c r="I1488" s="156"/>
      <c r="L1488" s="151"/>
      <c r="M1488" s="157"/>
      <c r="T1488" s="158"/>
      <c r="AT1488" s="153" t="s">
        <v>318</v>
      </c>
      <c r="AU1488" s="153" t="s">
        <v>90</v>
      </c>
      <c r="AV1488" s="12" t="s">
        <v>90</v>
      </c>
      <c r="AW1488" s="12" t="s">
        <v>38</v>
      </c>
      <c r="AX1488" s="12" t="s">
        <v>82</v>
      </c>
      <c r="AY1488" s="153" t="s">
        <v>310</v>
      </c>
    </row>
    <row r="1489" spans="2:65" s="13" customFormat="1" ht="11.25">
      <c r="B1489" s="159"/>
      <c r="D1489" s="152" t="s">
        <v>318</v>
      </c>
      <c r="E1489" s="160" t="s">
        <v>1</v>
      </c>
      <c r="F1489" s="161" t="s">
        <v>320</v>
      </c>
      <c r="H1489" s="162">
        <v>88.550000000000196</v>
      </c>
      <c r="I1489" s="163"/>
      <c r="L1489" s="159"/>
      <c r="M1489" s="164"/>
      <c r="T1489" s="165"/>
      <c r="AT1489" s="160" t="s">
        <v>318</v>
      </c>
      <c r="AU1489" s="160" t="s">
        <v>90</v>
      </c>
      <c r="AV1489" s="13" t="s">
        <v>108</v>
      </c>
      <c r="AW1489" s="13" t="s">
        <v>38</v>
      </c>
      <c r="AX1489" s="13" t="s">
        <v>86</v>
      </c>
      <c r="AY1489" s="160" t="s">
        <v>310</v>
      </c>
    </row>
    <row r="1490" spans="2:65" s="1" customFormat="1" ht="16.5" customHeight="1">
      <c r="B1490" s="33"/>
      <c r="C1490" s="138" t="s">
        <v>2320</v>
      </c>
      <c r="D1490" s="138" t="s">
        <v>312</v>
      </c>
      <c r="E1490" s="139" t="s">
        <v>2321</v>
      </c>
      <c r="F1490" s="140" t="s">
        <v>2322</v>
      </c>
      <c r="G1490" s="141" t="s">
        <v>1474</v>
      </c>
      <c r="H1490" s="199"/>
      <c r="I1490" s="143"/>
      <c r="J1490" s="144">
        <f>ROUND(I1490*H1490,2)</f>
        <v>0</v>
      </c>
      <c r="K1490" s="140" t="s">
        <v>316</v>
      </c>
      <c r="L1490" s="33"/>
      <c r="M1490" s="145" t="s">
        <v>1</v>
      </c>
      <c r="N1490" s="146" t="s">
        <v>47</v>
      </c>
      <c r="P1490" s="147">
        <f>O1490*H1490</f>
        <v>0</v>
      </c>
      <c r="Q1490" s="147">
        <v>0</v>
      </c>
      <c r="R1490" s="147">
        <f>Q1490*H1490</f>
        <v>0</v>
      </c>
      <c r="S1490" s="147">
        <v>0</v>
      </c>
      <c r="T1490" s="148">
        <f>S1490*H1490</f>
        <v>0</v>
      </c>
      <c r="AR1490" s="149" t="s">
        <v>404</v>
      </c>
      <c r="AT1490" s="149" t="s">
        <v>312</v>
      </c>
      <c r="AU1490" s="149" t="s">
        <v>90</v>
      </c>
      <c r="AY1490" s="17" t="s">
        <v>310</v>
      </c>
      <c r="BE1490" s="150">
        <f>IF(N1490="základní",J1490,0)</f>
        <v>0</v>
      </c>
      <c r="BF1490" s="150">
        <f>IF(N1490="snížená",J1490,0)</f>
        <v>0</v>
      </c>
      <c r="BG1490" s="150">
        <f>IF(N1490="zákl. přenesená",J1490,0)</f>
        <v>0</v>
      </c>
      <c r="BH1490" s="150">
        <f>IF(N1490="sníž. přenesená",J1490,0)</f>
        <v>0</v>
      </c>
      <c r="BI1490" s="150">
        <f>IF(N1490="nulová",J1490,0)</f>
        <v>0</v>
      </c>
      <c r="BJ1490" s="17" t="s">
        <v>86</v>
      </c>
      <c r="BK1490" s="150">
        <f>ROUND(I1490*H1490,2)</f>
        <v>0</v>
      </c>
      <c r="BL1490" s="17" t="s">
        <v>404</v>
      </c>
      <c r="BM1490" s="149" t="s">
        <v>2323</v>
      </c>
    </row>
    <row r="1491" spans="2:65" s="11" customFormat="1" ht="22.9" customHeight="1">
      <c r="B1491" s="126"/>
      <c r="D1491" s="127" t="s">
        <v>81</v>
      </c>
      <c r="E1491" s="136" t="s">
        <v>2324</v>
      </c>
      <c r="F1491" s="136" t="s">
        <v>2325</v>
      </c>
      <c r="I1491" s="129"/>
      <c r="J1491" s="137">
        <f>BK1491</f>
        <v>0</v>
      </c>
      <c r="L1491" s="126"/>
      <c r="M1491" s="131"/>
      <c r="P1491" s="132">
        <f>SUM(P1492:P1503)</f>
        <v>0</v>
      </c>
      <c r="R1491" s="132">
        <f>SUM(R1492:R1503)</f>
        <v>1.1286</v>
      </c>
      <c r="T1491" s="133">
        <f>SUM(T1492:T1503)</f>
        <v>0</v>
      </c>
      <c r="AR1491" s="127" t="s">
        <v>90</v>
      </c>
      <c r="AT1491" s="134" t="s">
        <v>81</v>
      </c>
      <c r="AU1491" s="134" t="s">
        <v>86</v>
      </c>
      <c r="AY1491" s="127" t="s">
        <v>310</v>
      </c>
      <c r="BK1491" s="135">
        <f>SUM(BK1492:BK1503)</f>
        <v>0</v>
      </c>
    </row>
    <row r="1492" spans="2:65" s="1" customFormat="1" ht="16.5" customHeight="1">
      <c r="B1492" s="33"/>
      <c r="C1492" s="138" t="s">
        <v>2326</v>
      </c>
      <c r="D1492" s="138" t="s">
        <v>312</v>
      </c>
      <c r="E1492" s="139" t="s">
        <v>2327</v>
      </c>
      <c r="F1492" s="140" t="s">
        <v>2328</v>
      </c>
      <c r="G1492" s="141" t="s">
        <v>315</v>
      </c>
      <c r="H1492" s="142">
        <v>209</v>
      </c>
      <c r="I1492" s="143"/>
      <c r="J1492" s="144">
        <f>ROUND(I1492*H1492,2)</f>
        <v>0</v>
      </c>
      <c r="K1492" s="140" t="s">
        <v>430</v>
      </c>
      <c r="L1492" s="33"/>
      <c r="M1492" s="145" t="s">
        <v>1</v>
      </c>
      <c r="N1492" s="146" t="s">
        <v>47</v>
      </c>
      <c r="P1492" s="147">
        <f>O1492*H1492</f>
        <v>0</v>
      </c>
      <c r="Q1492" s="147">
        <v>5.4000000000000003E-3</v>
      </c>
      <c r="R1492" s="147">
        <f>Q1492*H1492</f>
        <v>1.1286</v>
      </c>
      <c r="S1492" s="147">
        <v>0</v>
      </c>
      <c r="T1492" s="148">
        <f>S1492*H1492</f>
        <v>0</v>
      </c>
      <c r="AR1492" s="149" t="s">
        <v>404</v>
      </c>
      <c r="AT1492" s="149" t="s">
        <v>312</v>
      </c>
      <c r="AU1492" s="149" t="s">
        <v>90</v>
      </c>
      <c r="AY1492" s="17" t="s">
        <v>310</v>
      </c>
      <c r="BE1492" s="150">
        <f>IF(N1492="základní",J1492,0)</f>
        <v>0</v>
      </c>
      <c r="BF1492" s="150">
        <f>IF(N1492="snížená",J1492,0)</f>
        <v>0</v>
      </c>
      <c r="BG1492" s="150">
        <f>IF(N1492="zákl. přenesená",J1492,0)</f>
        <v>0</v>
      </c>
      <c r="BH1492" s="150">
        <f>IF(N1492="sníž. přenesená",J1492,0)</f>
        <v>0</v>
      </c>
      <c r="BI1492" s="150">
        <f>IF(N1492="nulová",J1492,0)</f>
        <v>0</v>
      </c>
      <c r="BJ1492" s="17" t="s">
        <v>86</v>
      </c>
      <c r="BK1492" s="150">
        <f>ROUND(I1492*H1492,2)</f>
        <v>0</v>
      </c>
      <c r="BL1492" s="17" t="s">
        <v>404</v>
      </c>
      <c r="BM1492" s="149" t="s">
        <v>2329</v>
      </c>
    </row>
    <row r="1493" spans="2:65" s="1" customFormat="1" ht="78">
      <c r="B1493" s="33"/>
      <c r="D1493" s="152" t="s">
        <v>375</v>
      </c>
      <c r="F1493" s="172" t="s">
        <v>2330</v>
      </c>
      <c r="I1493" s="173"/>
      <c r="L1493" s="33"/>
      <c r="M1493" s="174"/>
      <c r="T1493" s="57"/>
      <c r="AT1493" s="17" t="s">
        <v>375</v>
      </c>
      <c r="AU1493" s="17" t="s">
        <v>90</v>
      </c>
    </row>
    <row r="1494" spans="2:65" s="14" customFormat="1" ht="11.25">
      <c r="B1494" s="166"/>
      <c r="D1494" s="152" t="s">
        <v>318</v>
      </c>
      <c r="E1494" s="167" t="s">
        <v>1</v>
      </c>
      <c r="F1494" s="168" t="s">
        <v>843</v>
      </c>
      <c r="H1494" s="167" t="s">
        <v>1</v>
      </c>
      <c r="I1494" s="169"/>
      <c r="L1494" s="166"/>
      <c r="M1494" s="170"/>
      <c r="T1494" s="171"/>
      <c r="AT1494" s="167" t="s">
        <v>318</v>
      </c>
      <c r="AU1494" s="167" t="s">
        <v>90</v>
      </c>
      <c r="AV1494" s="14" t="s">
        <v>86</v>
      </c>
      <c r="AW1494" s="14" t="s">
        <v>38</v>
      </c>
      <c r="AX1494" s="14" t="s">
        <v>82</v>
      </c>
      <c r="AY1494" s="167" t="s">
        <v>310</v>
      </c>
    </row>
    <row r="1495" spans="2:65" s="14" customFormat="1" ht="11.25">
      <c r="B1495" s="166"/>
      <c r="D1495" s="152" t="s">
        <v>318</v>
      </c>
      <c r="E1495" s="167" t="s">
        <v>1</v>
      </c>
      <c r="F1495" s="168" t="s">
        <v>2224</v>
      </c>
      <c r="H1495" s="167" t="s">
        <v>1</v>
      </c>
      <c r="I1495" s="169"/>
      <c r="L1495" s="166"/>
      <c r="M1495" s="170"/>
      <c r="T1495" s="171"/>
      <c r="AT1495" s="167" t="s">
        <v>318</v>
      </c>
      <c r="AU1495" s="167" t="s">
        <v>90</v>
      </c>
      <c r="AV1495" s="14" t="s">
        <v>86</v>
      </c>
      <c r="AW1495" s="14" t="s">
        <v>38</v>
      </c>
      <c r="AX1495" s="14" t="s">
        <v>82</v>
      </c>
      <c r="AY1495" s="167" t="s">
        <v>310</v>
      </c>
    </row>
    <row r="1496" spans="2:65" s="12" customFormat="1" ht="11.25">
      <c r="B1496" s="151"/>
      <c r="D1496" s="152" t="s">
        <v>318</v>
      </c>
      <c r="E1496" s="153" t="s">
        <v>1</v>
      </c>
      <c r="F1496" s="154" t="s">
        <v>2331</v>
      </c>
      <c r="H1496" s="155">
        <v>523.07000000000005</v>
      </c>
      <c r="I1496" s="156"/>
      <c r="L1496" s="151"/>
      <c r="M1496" s="157"/>
      <c r="T1496" s="158"/>
      <c r="AT1496" s="153" t="s">
        <v>318</v>
      </c>
      <c r="AU1496" s="153" t="s">
        <v>90</v>
      </c>
      <c r="AV1496" s="12" t="s">
        <v>90</v>
      </c>
      <c r="AW1496" s="12" t="s">
        <v>38</v>
      </c>
      <c r="AX1496" s="12" t="s">
        <v>82</v>
      </c>
      <c r="AY1496" s="153" t="s">
        <v>310</v>
      </c>
    </row>
    <row r="1497" spans="2:65" s="12" customFormat="1" ht="11.25">
      <c r="B1497" s="151"/>
      <c r="D1497" s="152" t="s">
        <v>318</v>
      </c>
      <c r="E1497" s="153" t="s">
        <v>1</v>
      </c>
      <c r="F1497" s="154" t="s">
        <v>2332</v>
      </c>
      <c r="H1497" s="155">
        <v>0</v>
      </c>
      <c r="I1497" s="156"/>
      <c r="L1497" s="151"/>
      <c r="M1497" s="157"/>
      <c r="T1497" s="158"/>
      <c r="AT1497" s="153" t="s">
        <v>318</v>
      </c>
      <c r="AU1497" s="153" t="s">
        <v>90</v>
      </c>
      <c r="AV1497" s="12" t="s">
        <v>90</v>
      </c>
      <c r="AW1497" s="12" t="s">
        <v>38</v>
      </c>
      <c r="AX1497" s="12" t="s">
        <v>82</v>
      </c>
      <c r="AY1497" s="153" t="s">
        <v>310</v>
      </c>
    </row>
    <row r="1498" spans="2:65" s="12" customFormat="1" ht="11.25">
      <c r="B1498" s="151"/>
      <c r="D1498" s="152" t="s">
        <v>318</v>
      </c>
      <c r="E1498" s="153" t="s">
        <v>1</v>
      </c>
      <c r="F1498" s="154" t="s">
        <v>2333</v>
      </c>
      <c r="H1498" s="155">
        <v>77.209999999999994</v>
      </c>
      <c r="I1498" s="156"/>
      <c r="L1498" s="151"/>
      <c r="M1498" s="157"/>
      <c r="T1498" s="158"/>
      <c r="AT1498" s="153" t="s">
        <v>318</v>
      </c>
      <c r="AU1498" s="153" t="s">
        <v>90</v>
      </c>
      <c r="AV1498" s="12" t="s">
        <v>90</v>
      </c>
      <c r="AW1498" s="12" t="s">
        <v>38</v>
      </c>
      <c r="AX1498" s="12" t="s">
        <v>82</v>
      </c>
      <c r="AY1498" s="153" t="s">
        <v>310</v>
      </c>
    </row>
    <row r="1499" spans="2:65" s="12" customFormat="1" ht="11.25">
      <c r="B1499" s="151"/>
      <c r="D1499" s="152" t="s">
        <v>318</v>
      </c>
      <c r="E1499" s="153" t="s">
        <v>1</v>
      </c>
      <c r="F1499" s="154" t="s">
        <v>2334</v>
      </c>
      <c r="H1499" s="155">
        <v>60.027999999999999</v>
      </c>
      <c r="I1499" s="156"/>
      <c r="L1499" s="151"/>
      <c r="M1499" s="157"/>
      <c r="T1499" s="158"/>
      <c r="AT1499" s="153" t="s">
        <v>318</v>
      </c>
      <c r="AU1499" s="153" t="s">
        <v>90</v>
      </c>
      <c r="AV1499" s="12" t="s">
        <v>90</v>
      </c>
      <c r="AW1499" s="12" t="s">
        <v>38</v>
      </c>
      <c r="AX1499" s="12" t="s">
        <v>82</v>
      </c>
      <c r="AY1499" s="153" t="s">
        <v>310</v>
      </c>
    </row>
    <row r="1500" spans="2:65" s="15" customFormat="1" ht="11.25">
      <c r="B1500" s="192"/>
      <c r="D1500" s="152" t="s">
        <v>318</v>
      </c>
      <c r="E1500" s="193" t="s">
        <v>1</v>
      </c>
      <c r="F1500" s="194" t="s">
        <v>664</v>
      </c>
      <c r="H1500" s="195">
        <v>660.30799999999999</v>
      </c>
      <c r="I1500" s="196"/>
      <c r="L1500" s="192"/>
      <c r="M1500" s="197"/>
      <c r="T1500" s="198"/>
      <c r="AT1500" s="193" t="s">
        <v>318</v>
      </c>
      <c r="AU1500" s="193" t="s">
        <v>90</v>
      </c>
      <c r="AV1500" s="15" t="s">
        <v>98</v>
      </c>
      <c r="AW1500" s="15" t="s">
        <v>38</v>
      </c>
      <c r="AX1500" s="15" t="s">
        <v>82</v>
      </c>
      <c r="AY1500" s="193" t="s">
        <v>310</v>
      </c>
    </row>
    <row r="1501" spans="2:65" s="12" customFormat="1" ht="11.25">
      <c r="B1501" s="151"/>
      <c r="D1501" s="152" t="s">
        <v>318</v>
      </c>
      <c r="E1501" s="153" t="s">
        <v>1</v>
      </c>
      <c r="F1501" s="154" t="s">
        <v>2335</v>
      </c>
      <c r="H1501" s="155">
        <v>-451.30799999999999</v>
      </c>
      <c r="I1501" s="156"/>
      <c r="L1501" s="151"/>
      <c r="M1501" s="157"/>
      <c r="T1501" s="158"/>
      <c r="AT1501" s="153" t="s">
        <v>318</v>
      </c>
      <c r="AU1501" s="153" t="s">
        <v>90</v>
      </c>
      <c r="AV1501" s="12" t="s">
        <v>90</v>
      </c>
      <c r="AW1501" s="12" t="s">
        <v>38</v>
      </c>
      <c r="AX1501" s="12" t="s">
        <v>82</v>
      </c>
      <c r="AY1501" s="153" t="s">
        <v>310</v>
      </c>
    </row>
    <row r="1502" spans="2:65" s="13" customFormat="1" ht="11.25">
      <c r="B1502" s="159"/>
      <c r="D1502" s="152" t="s">
        <v>318</v>
      </c>
      <c r="E1502" s="160" t="s">
        <v>1</v>
      </c>
      <c r="F1502" s="161" t="s">
        <v>320</v>
      </c>
      <c r="H1502" s="162">
        <v>209</v>
      </c>
      <c r="I1502" s="163"/>
      <c r="L1502" s="159"/>
      <c r="M1502" s="164"/>
      <c r="T1502" s="165"/>
      <c r="AT1502" s="160" t="s">
        <v>318</v>
      </c>
      <c r="AU1502" s="160" t="s">
        <v>90</v>
      </c>
      <c r="AV1502" s="13" t="s">
        <v>108</v>
      </c>
      <c r="AW1502" s="13" t="s">
        <v>38</v>
      </c>
      <c r="AX1502" s="13" t="s">
        <v>86</v>
      </c>
      <c r="AY1502" s="160" t="s">
        <v>310</v>
      </c>
    </row>
    <row r="1503" spans="2:65" s="1" customFormat="1" ht="16.5" customHeight="1">
      <c r="B1503" s="33"/>
      <c r="C1503" s="138" t="s">
        <v>2336</v>
      </c>
      <c r="D1503" s="138" t="s">
        <v>312</v>
      </c>
      <c r="E1503" s="139" t="s">
        <v>2337</v>
      </c>
      <c r="F1503" s="140" t="s">
        <v>2338</v>
      </c>
      <c r="G1503" s="141" t="s">
        <v>1474</v>
      </c>
      <c r="H1503" s="199"/>
      <c r="I1503" s="143"/>
      <c r="J1503" s="144">
        <f>ROUND(I1503*H1503,2)</f>
        <v>0</v>
      </c>
      <c r="K1503" s="140" t="s">
        <v>316</v>
      </c>
      <c r="L1503" s="33"/>
      <c r="M1503" s="145" t="s">
        <v>1</v>
      </c>
      <c r="N1503" s="146" t="s">
        <v>47</v>
      </c>
      <c r="P1503" s="147">
        <f>O1503*H1503</f>
        <v>0</v>
      </c>
      <c r="Q1503" s="147">
        <v>0</v>
      </c>
      <c r="R1503" s="147">
        <f>Q1503*H1503</f>
        <v>0</v>
      </c>
      <c r="S1503" s="147">
        <v>0</v>
      </c>
      <c r="T1503" s="148">
        <f>S1503*H1503</f>
        <v>0</v>
      </c>
      <c r="AR1503" s="149" t="s">
        <v>404</v>
      </c>
      <c r="AT1503" s="149" t="s">
        <v>312</v>
      </c>
      <c r="AU1503" s="149" t="s">
        <v>90</v>
      </c>
      <c r="AY1503" s="17" t="s">
        <v>310</v>
      </c>
      <c r="BE1503" s="150">
        <f>IF(N1503="základní",J1503,0)</f>
        <v>0</v>
      </c>
      <c r="BF1503" s="150">
        <f>IF(N1503="snížená",J1503,0)</f>
        <v>0</v>
      </c>
      <c r="BG1503" s="150">
        <f>IF(N1503="zákl. přenesená",J1503,0)</f>
        <v>0</v>
      </c>
      <c r="BH1503" s="150">
        <f>IF(N1503="sníž. přenesená",J1503,0)</f>
        <v>0</v>
      </c>
      <c r="BI1503" s="150">
        <f>IF(N1503="nulová",J1503,0)</f>
        <v>0</v>
      </c>
      <c r="BJ1503" s="17" t="s">
        <v>86</v>
      </c>
      <c r="BK1503" s="150">
        <f>ROUND(I1503*H1503,2)</f>
        <v>0</v>
      </c>
      <c r="BL1503" s="17" t="s">
        <v>404</v>
      </c>
      <c r="BM1503" s="149" t="s">
        <v>2339</v>
      </c>
    </row>
    <row r="1504" spans="2:65" s="11" customFormat="1" ht="22.9" customHeight="1">
      <c r="B1504" s="126"/>
      <c r="D1504" s="127" t="s">
        <v>81</v>
      </c>
      <c r="E1504" s="136" t="s">
        <v>2340</v>
      </c>
      <c r="F1504" s="136" t="s">
        <v>2341</v>
      </c>
      <c r="I1504" s="129"/>
      <c r="J1504" s="137">
        <f>BK1504</f>
        <v>0</v>
      </c>
      <c r="L1504" s="126"/>
      <c r="M1504" s="131"/>
      <c r="P1504" s="132">
        <f>SUM(P1505:P1548)</f>
        <v>0</v>
      </c>
      <c r="R1504" s="132">
        <f>SUM(R1505:R1548)</f>
        <v>60.203944200000002</v>
      </c>
      <c r="T1504" s="133">
        <f>SUM(T1505:T1548)</f>
        <v>0</v>
      </c>
      <c r="AR1504" s="127" t="s">
        <v>90</v>
      </c>
      <c r="AT1504" s="134" t="s">
        <v>81</v>
      </c>
      <c r="AU1504" s="134" t="s">
        <v>86</v>
      </c>
      <c r="AY1504" s="127" t="s">
        <v>310</v>
      </c>
      <c r="BK1504" s="135">
        <f>SUM(BK1505:BK1548)</f>
        <v>0</v>
      </c>
    </row>
    <row r="1505" spans="2:65" s="1" customFormat="1" ht="16.5" customHeight="1">
      <c r="B1505" s="33"/>
      <c r="C1505" s="138" t="s">
        <v>2342</v>
      </c>
      <c r="D1505" s="138" t="s">
        <v>312</v>
      </c>
      <c r="E1505" s="139" t="s">
        <v>2343</v>
      </c>
      <c r="F1505" s="140" t="s">
        <v>2344</v>
      </c>
      <c r="G1505" s="141" t="s">
        <v>315</v>
      </c>
      <c r="H1505" s="142">
        <v>465.02499999999998</v>
      </c>
      <c r="I1505" s="143"/>
      <c r="J1505" s="144">
        <f>ROUND(I1505*H1505,2)</f>
        <v>0</v>
      </c>
      <c r="K1505" s="140" t="s">
        <v>316</v>
      </c>
      <c r="L1505" s="33"/>
      <c r="M1505" s="145" t="s">
        <v>1</v>
      </c>
      <c r="N1505" s="146" t="s">
        <v>47</v>
      </c>
      <c r="P1505" s="147">
        <f>O1505*H1505</f>
        <v>0</v>
      </c>
      <c r="Q1505" s="147">
        <v>2.9999999999999997E-4</v>
      </c>
      <c r="R1505" s="147">
        <f>Q1505*H1505</f>
        <v>0.13950749999999998</v>
      </c>
      <c r="S1505" s="147">
        <v>0</v>
      </c>
      <c r="T1505" s="148">
        <f>S1505*H1505</f>
        <v>0</v>
      </c>
      <c r="AR1505" s="149" t="s">
        <v>404</v>
      </c>
      <c r="AT1505" s="149" t="s">
        <v>312</v>
      </c>
      <c r="AU1505" s="149" t="s">
        <v>90</v>
      </c>
      <c r="AY1505" s="17" t="s">
        <v>310</v>
      </c>
      <c r="BE1505" s="150">
        <f>IF(N1505="základní",J1505,0)</f>
        <v>0</v>
      </c>
      <c r="BF1505" s="150">
        <f>IF(N1505="snížená",J1505,0)</f>
        <v>0</v>
      </c>
      <c r="BG1505" s="150">
        <f>IF(N1505="zákl. přenesená",J1505,0)</f>
        <v>0</v>
      </c>
      <c r="BH1505" s="150">
        <f>IF(N1505="sníž. přenesená",J1505,0)</f>
        <v>0</v>
      </c>
      <c r="BI1505" s="150">
        <f>IF(N1505="nulová",J1505,0)</f>
        <v>0</v>
      </c>
      <c r="BJ1505" s="17" t="s">
        <v>86</v>
      </c>
      <c r="BK1505" s="150">
        <f>ROUND(I1505*H1505,2)</f>
        <v>0</v>
      </c>
      <c r="BL1505" s="17" t="s">
        <v>404</v>
      </c>
      <c r="BM1505" s="149" t="s">
        <v>2345</v>
      </c>
    </row>
    <row r="1506" spans="2:65" s="14" customFormat="1" ht="11.25">
      <c r="B1506" s="166"/>
      <c r="D1506" s="152" t="s">
        <v>318</v>
      </c>
      <c r="E1506" s="167" t="s">
        <v>1</v>
      </c>
      <c r="F1506" s="168" t="s">
        <v>731</v>
      </c>
      <c r="H1506" s="167" t="s">
        <v>1</v>
      </c>
      <c r="I1506" s="169"/>
      <c r="L1506" s="166"/>
      <c r="M1506" s="170"/>
      <c r="T1506" s="171"/>
      <c r="AT1506" s="167" t="s">
        <v>318</v>
      </c>
      <c r="AU1506" s="167" t="s">
        <v>90</v>
      </c>
      <c r="AV1506" s="14" t="s">
        <v>86</v>
      </c>
      <c r="AW1506" s="14" t="s">
        <v>38</v>
      </c>
      <c r="AX1506" s="14" t="s">
        <v>82</v>
      </c>
      <c r="AY1506" s="167" t="s">
        <v>310</v>
      </c>
    </row>
    <row r="1507" spans="2:65" s="12" customFormat="1" ht="11.25">
      <c r="B1507" s="151"/>
      <c r="D1507" s="152" t="s">
        <v>318</v>
      </c>
      <c r="E1507" s="153" t="s">
        <v>1</v>
      </c>
      <c r="F1507" s="154" t="s">
        <v>2346</v>
      </c>
      <c r="H1507" s="155">
        <v>483.11500000000001</v>
      </c>
      <c r="I1507" s="156"/>
      <c r="L1507" s="151"/>
      <c r="M1507" s="157"/>
      <c r="T1507" s="158"/>
      <c r="AT1507" s="153" t="s">
        <v>318</v>
      </c>
      <c r="AU1507" s="153" t="s">
        <v>90</v>
      </c>
      <c r="AV1507" s="12" t="s">
        <v>90</v>
      </c>
      <c r="AW1507" s="12" t="s">
        <v>38</v>
      </c>
      <c r="AX1507" s="12" t="s">
        <v>82</v>
      </c>
      <c r="AY1507" s="153" t="s">
        <v>310</v>
      </c>
    </row>
    <row r="1508" spans="2:65" s="15" customFormat="1" ht="11.25">
      <c r="B1508" s="192"/>
      <c r="D1508" s="152" t="s">
        <v>318</v>
      </c>
      <c r="E1508" s="193" t="s">
        <v>1</v>
      </c>
      <c r="F1508" s="194" t="s">
        <v>664</v>
      </c>
      <c r="H1508" s="195">
        <v>483.11500000000001</v>
      </c>
      <c r="I1508" s="196"/>
      <c r="L1508" s="192"/>
      <c r="M1508" s="197"/>
      <c r="T1508" s="198"/>
      <c r="AT1508" s="193" t="s">
        <v>318</v>
      </c>
      <c r="AU1508" s="193" t="s">
        <v>90</v>
      </c>
      <c r="AV1508" s="15" t="s">
        <v>98</v>
      </c>
      <c r="AW1508" s="15" t="s">
        <v>38</v>
      </c>
      <c r="AX1508" s="15" t="s">
        <v>82</v>
      </c>
      <c r="AY1508" s="193" t="s">
        <v>310</v>
      </c>
    </row>
    <row r="1509" spans="2:65" s="12" customFormat="1" ht="11.25">
      <c r="B1509" s="151"/>
      <c r="D1509" s="152" t="s">
        <v>318</v>
      </c>
      <c r="E1509" s="153" t="s">
        <v>1</v>
      </c>
      <c r="F1509" s="154" t="s">
        <v>2347</v>
      </c>
      <c r="H1509" s="155">
        <v>-18.09</v>
      </c>
      <c r="I1509" s="156"/>
      <c r="L1509" s="151"/>
      <c r="M1509" s="157"/>
      <c r="T1509" s="158"/>
      <c r="AT1509" s="153" t="s">
        <v>318</v>
      </c>
      <c r="AU1509" s="153" t="s">
        <v>90</v>
      </c>
      <c r="AV1509" s="12" t="s">
        <v>90</v>
      </c>
      <c r="AW1509" s="12" t="s">
        <v>38</v>
      </c>
      <c r="AX1509" s="12" t="s">
        <v>82</v>
      </c>
      <c r="AY1509" s="153" t="s">
        <v>310</v>
      </c>
    </row>
    <row r="1510" spans="2:65" s="13" customFormat="1" ht="11.25">
      <c r="B1510" s="159"/>
      <c r="D1510" s="152" t="s">
        <v>318</v>
      </c>
      <c r="E1510" s="160" t="s">
        <v>1</v>
      </c>
      <c r="F1510" s="161" t="s">
        <v>320</v>
      </c>
      <c r="H1510" s="162">
        <v>465.02499999999998</v>
      </c>
      <c r="I1510" s="163"/>
      <c r="L1510" s="159"/>
      <c r="M1510" s="164"/>
      <c r="T1510" s="165"/>
      <c r="AT1510" s="160" t="s">
        <v>318</v>
      </c>
      <c r="AU1510" s="160" t="s">
        <v>90</v>
      </c>
      <c r="AV1510" s="13" t="s">
        <v>108</v>
      </c>
      <c r="AW1510" s="13" t="s">
        <v>38</v>
      </c>
      <c r="AX1510" s="13" t="s">
        <v>86</v>
      </c>
      <c r="AY1510" s="160" t="s">
        <v>310</v>
      </c>
    </row>
    <row r="1511" spans="2:65" s="1" customFormat="1" ht="16.5" customHeight="1">
      <c r="B1511" s="33"/>
      <c r="C1511" s="138" t="s">
        <v>2348</v>
      </c>
      <c r="D1511" s="138" t="s">
        <v>312</v>
      </c>
      <c r="E1511" s="139" t="s">
        <v>2349</v>
      </c>
      <c r="F1511" s="140" t="s">
        <v>2350</v>
      </c>
      <c r="G1511" s="141" t="s">
        <v>315</v>
      </c>
      <c r="H1511" s="142">
        <v>465.02499999999998</v>
      </c>
      <c r="I1511" s="143"/>
      <c r="J1511" s="144">
        <f>ROUND(I1511*H1511,2)</f>
        <v>0</v>
      </c>
      <c r="K1511" s="140" t="s">
        <v>316</v>
      </c>
      <c r="L1511" s="33"/>
      <c r="M1511" s="145" t="s">
        <v>1</v>
      </c>
      <c r="N1511" s="146" t="s">
        <v>47</v>
      </c>
      <c r="P1511" s="147">
        <f>O1511*H1511</f>
        <v>0</v>
      </c>
      <c r="Q1511" s="147">
        <v>1.5E-3</v>
      </c>
      <c r="R1511" s="147">
        <f>Q1511*H1511</f>
        <v>0.69753750000000003</v>
      </c>
      <c r="S1511" s="147">
        <v>0</v>
      </c>
      <c r="T1511" s="148">
        <f>S1511*H1511</f>
        <v>0</v>
      </c>
      <c r="AR1511" s="149" t="s">
        <v>404</v>
      </c>
      <c r="AT1511" s="149" t="s">
        <v>312</v>
      </c>
      <c r="AU1511" s="149" t="s">
        <v>90</v>
      </c>
      <c r="AY1511" s="17" t="s">
        <v>310</v>
      </c>
      <c r="BE1511" s="150">
        <f>IF(N1511="základní",J1511,0)</f>
        <v>0</v>
      </c>
      <c r="BF1511" s="150">
        <f>IF(N1511="snížená",J1511,0)</f>
        <v>0</v>
      </c>
      <c r="BG1511" s="150">
        <f>IF(N1511="zákl. přenesená",J1511,0)</f>
        <v>0</v>
      </c>
      <c r="BH1511" s="150">
        <f>IF(N1511="sníž. přenesená",J1511,0)</f>
        <v>0</v>
      </c>
      <c r="BI1511" s="150">
        <f>IF(N1511="nulová",J1511,0)</f>
        <v>0</v>
      </c>
      <c r="BJ1511" s="17" t="s">
        <v>86</v>
      </c>
      <c r="BK1511" s="150">
        <f>ROUND(I1511*H1511,2)</f>
        <v>0</v>
      </c>
      <c r="BL1511" s="17" t="s">
        <v>404</v>
      </c>
      <c r="BM1511" s="149" t="s">
        <v>2351</v>
      </c>
    </row>
    <row r="1512" spans="2:65" s="1" customFormat="1" ht="19.5">
      <c r="B1512" s="33"/>
      <c r="D1512" s="152" t="s">
        <v>375</v>
      </c>
      <c r="F1512" s="172" t="s">
        <v>2352</v>
      </c>
      <c r="I1512" s="173"/>
      <c r="L1512" s="33"/>
      <c r="M1512" s="174"/>
      <c r="T1512" s="57"/>
      <c r="AT1512" s="17" t="s">
        <v>375</v>
      </c>
      <c r="AU1512" s="17" t="s">
        <v>90</v>
      </c>
    </row>
    <row r="1513" spans="2:65" s="14" customFormat="1" ht="11.25">
      <c r="B1513" s="166"/>
      <c r="D1513" s="152" t="s">
        <v>318</v>
      </c>
      <c r="E1513" s="167" t="s">
        <v>1</v>
      </c>
      <c r="F1513" s="168" t="s">
        <v>731</v>
      </c>
      <c r="H1513" s="167" t="s">
        <v>1</v>
      </c>
      <c r="I1513" s="169"/>
      <c r="L1513" s="166"/>
      <c r="M1513" s="170"/>
      <c r="T1513" s="171"/>
      <c r="AT1513" s="167" t="s">
        <v>318</v>
      </c>
      <c r="AU1513" s="167" t="s">
        <v>90</v>
      </c>
      <c r="AV1513" s="14" t="s">
        <v>86</v>
      </c>
      <c r="AW1513" s="14" t="s">
        <v>38</v>
      </c>
      <c r="AX1513" s="14" t="s">
        <v>82</v>
      </c>
      <c r="AY1513" s="167" t="s">
        <v>310</v>
      </c>
    </row>
    <row r="1514" spans="2:65" s="12" customFormat="1" ht="11.25">
      <c r="B1514" s="151"/>
      <c r="D1514" s="152" t="s">
        <v>318</v>
      </c>
      <c r="E1514" s="153" t="s">
        <v>1</v>
      </c>
      <c r="F1514" s="154" t="s">
        <v>2346</v>
      </c>
      <c r="H1514" s="155">
        <v>483.11500000000001</v>
      </c>
      <c r="I1514" s="156"/>
      <c r="L1514" s="151"/>
      <c r="M1514" s="157"/>
      <c r="T1514" s="158"/>
      <c r="AT1514" s="153" t="s">
        <v>318</v>
      </c>
      <c r="AU1514" s="153" t="s">
        <v>90</v>
      </c>
      <c r="AV1514" s="12" t="s">
        <v>90</v>
      </c>
      <c r="AW1514" s="12" t="s">
        <v>38</v>
      </c>
      <c r="AX1514" s="12" t="s">
        <v>82</v>
      </c>
      <c r="AY1514" s="153" t="s">
        <v>310</v>
      </c>
    </row>
    <row r="1515" spans="2:65" s="15" customFormat="1" ht="11.25">
      <c r="B1515" s="192"/>
      <c r="D1515" s="152" t="s">
        <v>318</v>
      </c>
      <c r="E1515" s="193" t="s">
        <v>1</v>
      </c>
      <c r="F1515" s="194" t="s">
        <v>664</v>
      </c>
      <c r="H1515" s="195">
        <v>483.11500000000001</v>
      </c>
      <c r="I1515" s="196"/>
      <c r="L1515" s="192"/>
      <c r="M1515" s="197"/>
      <c r="T1515" s="198"/>
      <c r="AT1515" s="193" t="s">
        <v>318</v>
      </c>
      <c r="AU1515" s="193" t="s">
        <v>90</v>
      </c>
      <c r="AV1515" s="15" t="s">
        <v>98</v>
      </c>
      <c r="AW1515" s="15" t="s">
        <v>38</v>
      </c>
      <c r="AX1515" s="15" t="s">
        <v>82</v>
      </c>
      <c r="AY1515" s="193" t="s">
        <v>310</v>
      </c>
    </row>
    <row r="1516" spans="2:65" s="12" customFormat="1" ht="11.25">
      <c r="B1516" s="151"/>
      <c r="D1516" s="152" t="s">
        <v>318</v>
      </c>
      <c r="E1516" s="153" t="s">
        <v>1</v>
      </c>
      <c r="F1516" s="154" t="s">
        <v>2347</v>
      </c>
      <c r="H1516" s="155">
        <v>-18.09</v>
      </c>
      <c r="I1516" s="156"/>
      <c r="L1516" s="151"/>
      <c r="M1516" s="157"/>
      <c r="T1516" s="158"/>
      <c r="AT1516" s="153" t="s">
        <v>318</v>
      </c>
      <c r="AU1516" s="153" t="s">
        <v>90</v>
      </c>
      <c r="AV1516" s="12" t="s">
        <v>90</v>
      </c>
      <c r="AW1516" s="12" t="s">
        <v>38</v>
      </c>
      <c r="AX1516" s="12" t="s">
        <v>82</v>
      </c>
      <c r="AY1516" s="153" t="s">
        <v>310</v>
      </c>
    </row>
    <row r="1517" spans="2:65" s="13" customFormat="1" ht="11.25">
      <c r="B1517" s="159"/>
      <c r="D1517" s="152" t="s">
        <v>318</v>
      </c>
      <c r="E1517" s="160" t="s">
        <v>1</v>
      </c>
      <c r="F1517" s="161" t="s">
        <v>320</v>
      </c>
      <c r="H1517" s="162">
        <v>465.02499999999998</v>
      </c>
      <c r="I1517" s="163"/>
      <c r="L1517" s="159"/>
      <c r="M1517" s="164"/>
      <c r="T1517" s="165"/>
      <c r="AT1517" s="160" t="s">
        <v>318</v>
      </c>
      <c r="AU1517" s="160" t="s">
        <v>90</v>
      </c>
      <c r="AV1517" s="13" t="s">
        <v>108</v>
      </c>
      <c r="AW1517" s="13" t="s">
        <v>38</v>
      </c>
      <c r="AX1517" s="13" t="s">
        <v>86</v>
      </c>
      <c r="AY1517" s="160" t="s">
        <v>310</v>
      </c>
    </row>
    <row r="1518" spans="2:65" s="1" customFormat="1" ht="16.5" customHeight="1">
      <c r="B1518" s="33"/>
      <c r="C1518" s="138" t="s">
        <v>2353</v>
      </c>
      <c r="D1518" s="138" t="s">
        <v>312</v>
      </c>
      <c r="E1518" s="139" t="s">
        <v>2354</v>
      </c>
      <c r="F1518" s="140" t="s">
        <v>2355</v>
      </c>
      <c r="G1518" s="141" t="s">
        <v>718</v>
      </c>
      <c r="H1518" s="142">
        <v>156.24</v>
      </c>
      <c r="I1518" s="143"/>
      <c r="J1518" s="144">
        <f>ROUND(I1518*H1518,2)</f>
        <v>0</v>
      </c>
      <c r="K1518" s="140" t="s">
        <v>316</v>
      </c>
      <c r="L1518" s="33"/>
      <c r="M1518" s="145" t="s">
        <v>1</v>
      </c>
      <c r="N1518" s="146" t="s">
        <v>47</v>
      </c>
      <c r="P1518" s="147">
        <f>O1518*H1518</f>
        <v>0</v>
      </c>
      <c r="Q1518" s="147">
        <v>3.2000000000000003E-4</v>
      </c>
      <c r="R1518" s="147">
        <f>Q1518*H1518</f>
        <v>4.9996800000000008E-2</v>
      </c>
      <c r="S1518" s="147">
        <v>0</v>
      </c>
      <c r="T1518" s="148">
        <f>S1518*H1518</f>
        <v>0</v>
      </c>
      <c r="AR1518" s="149" t="s">
        <v>404</v>
      </c>
      <c r="AT1518" s="149" t="s">
        <v>312</v>
      </c>
      <c r="AU1518" s="149" t="s">
        <v>90</v>
      </c>
      <c r="AY1518" s="17" t="s">
        <v>310</v>
      </c>
      <c r="BE1518" s="150">
        <f>IF(N1518="základní",J1518,0)</f>
        <v>0</v>
      </c>
      <c r="BF1518" s="150">
        <f>IF(N1518="snížená",J1518,0)</f>
        <v>0</v>
      </c>
      <c r="BG1518" s="150">
        <f>IF(N1518="zákl. přenesená",J1518,0)</f>
        <v>0</v>
      </c>
      <c r="BH1518" s="150">
        <f>IF(N1518="sníž. přenesená",J1518,0)</f>
        <v>0</v>
      </c>
      <c r="BI1518" s="150">
        <f>IF(N1518="nulová",J1518,0)</f>
        <v>0</v>
      </c>
      <c r="BJ1518" s="17" t="s">
        <v>86</v>
      </c>
      <c r="BK1518" s="150">
        <f>ROUND(I1518*H1518,2)</f>
        <v>0</v>
      </c>
      <c r="BL1518" s="17" t="s">
        <v>404</v>
      </c>
      <c r="BM1518" s="149" t="s">
        <v>2356</v>
      </c>
    </row>
    <row r="1519" spans="2:65" s="14" customFormat="1" ht="11.25">
      <c r="B1519" s="166"/>
      <c r="D1519" s="152" t="s">
        <v>318</v>
      </c>
      <c r="E1519" s="167" t="s">
        <v>1</v>
      </c>
      <c r="F1519" s="168" t="s">
        <v>731</v>
      </c>
      <c r="H1519" s="167" t="s">
        <v>1</v>
      </c>
      <c r="I1519" s="169"/>
      <c r="L1519" s="166"/>
      <c r="M1519" s="170"/>
      <c r="T1519" s="171"/>
      <c r="AT1519" s="167" t="s">
        <v>318</v>
      </c>
      <c r="AU1519" s="167" t="s">
        <v>90</v>
      </c>
      <c r="AV1519" s="14" t="s">
        <v>86</v>
      </c>
      <c r="AW1519" s="14" t="s">
        <v>38</v>
      </c>
      <c r="AX1519" s="14" t="s">
        <v>82</v>
      </c>
      <c r="AY1519" s="167" t="s">
        <v>310</v>
      </c>
    </row>
    <row r="1520" spans="2:65" s="12" customFormat="1" ht="11.25">
      <c r="B1520" s="151"/>
      <c r="D1520" s="152" t="s">
        <v>318</v>
      </c>
      <c r="E1520" s="153" t="s">
        <v>1</v>
      </c>
      <c r="F1520" s="154" t="s">
        <v>2357</v>
      </c>
      <c r="H1520" s="155">
        <v>156.24</v>
      </c>
      <c r="I1520" s="156"/>
      <c r="L1520" s="151"/>
      <c r="M1520" s="157"/>
      <c r="T1520" s="158"/>
      <c r="AT1520" s="153" t="s">
        <v>318</v>
      </c>
      <c r="AU1520" s="153" t="s">
        <v>90</v>
      </c>
      <c r="AV1520" s="12" t="s">
        <v>90</v>
      </c>
      <c r="AW1520" s="12" t="s">
        <v>38</v>
      </c>
      <c r="AX1520" s="12" t="s">
        <v>82</v>
      </c>
      <c r="AY1520" s="153" t="s">
        <v>310</v>
      </c>
    </row>
    <row r="1521" spans="2:65" s="13" customFormat="1" ht="11.25">
      <c r="B1521" s="159"/>
      <c r="D1521" s="152" t="s">
        <v>318</v>
      </c>
      <c r="E1521" s="160" t="s">
        <v>1</v>
      </c>
      <c r="F1521" s="161" t="s">
        <v>320</v>
      </c>
      <c r="H1521" s="162">
        <v>156.24</v>
      </c>
      <c r="I1521" s="163"/>
      <c r="L1521" s="159"/>
      <c r="M1521" s="164"/>
      <c r="T1521" s="165"/>
      <c r="AT1521" s="160" t="s">
        <v>318</v>
      </c>
      <c r="AU1521" s="160" t="s">
        <v>90</v>
      </c>
      <c r="AV1521" s="13" t="s">
        <v>108</v>
      </c>
      <c r="AW1521" s="13" t="s">
        <v>38</v>
      </c>
      <c r="AX1521" s="13" t="s">
        <v>86</v>
      </c>
      <c r="AY1521" s="160" t="s">
        <v>310</v>
      </c>
    </row>
    <row r="1522" spans="2:65" s="1" customFormat="1" ht="16.5" customHeight="1">
      <c r="B1522" s="33"/>
      <c r="C1522" s="138" t="s">
        <v>2358</v>
      </c>
      <c r="D1522" s="138" t="s">
        <v>312</v>
      </c>
      <c r="E1522" s="139" t="s">
        <v>2359</v>
      </c>
      <c r="F1522" s="140" t="s">
        <v>2360</v>
      </c>
      <c r="G1522" s="141" t="s">
        <v>315</v>
      </c>
      <c r="H1522" s="142">
        <v>465.02499999999998</v>
      </c>
      <c r="I1522" s="143"/>
      <c r="J1522" s="144">
        <f>ROUND(I1522*H1522,2)</f>
        <v>0</v>
      </c>
      <c r="K1522" s="140" t="s">
        <v>316</v>
      </c>
      <c r="L1522" s="33"/>
      <c r="M1522" s="145" t="s">
        <v>1</v>
      </c>
      <c r="N1522" s="146" t="s">
        <v>47</v>
      </c>
      <c r="P1522" s="147">
        <f>O1522*H1522</f>
        <v>0</v>
      </c>
      <c r="Q1522" s="147">
        <v>5.1999999999999998E-3</v>
      </c>
      <c r="R1522" s="147">
        <f>Q1522*H1522</f>
        <v>2.4181299999999997</v>
      </c>
      <c r="S1522" s="147">
        <v>0</v>
      </c>
      <c r="T1522" s="148">
        <f>S1522*H1522</f>
        <v>0</v>
      </c>
      <c r="AR1522" s="149" t="s">
        <v>404</v>
      </c>
      <c r="AT1522" s="149" t="s">
        <v>312</v>
      </c>
      <c r="AU1522" s="149" t="s">
        <v>90</v>
      </c>
      <c r="AY1522" s="17" t="s">
        <v>310</v>
      </c>
      <c r="BE1522" s="150">
        <f>IF(N1522="základní",J1522,0)</f>
        <v>0</v>
      </c>
      <c r="BF1522" s="150">
        <f>IF(N1522="snížená",J1522,0)</f>
        <v>0</v>
      </c>
      <c r="BG1522" s="150">
        <f>IF(N1522="zákl. přenesená",J1522,0)</f>
        <v>0</v>
      </c>
      <c r="BH1522" s="150">
        <f>IF(N1522="sníž. přenesená",J1522,0)</f>
        <v>0</v>
      </c>
      <c r="BI1522" s="150">
        <f>IF(N1522="nulová",J1522,0)</f>
        <v>0</v>
      </c>
      <c r="BJ1522" s="17" t="s">
        <v>86</v>
      </c>
      <c r="BK1522" s="150">
        <f>ROUND(I1522*H1522,2)</f>
        <v>0</v>
      </c>
      <c r="BL1522" s="17" t="s">
        <v>404</v>
      </c>
      <c r="BM1522" s="149" t="s">
        <v>2361</v>
      </c>
    </row>
    <row r="1523" spans="2:65" s="1" customFormat="1" ht="39">
      <c r="B1523" s="33"/>
      <c r="D1523" s="152" t="s">
        <v>375</v>
      </c>
      <c r="F1523" s="172" t="s">
        <v>2362</v>
      </c>
      <c r="I1523" s="173"/>
      <c r="L1523" s="33"/>
      <c r="M1523" s="174"/>
      <c r="T1523" s="57"/>
      <c r="AT1523" s="17" t="s">
        <v>375</v>
      </c>
      <c r="AU1523" s="17" t="s">
        <v>90</v>
      </c>
    </row>
    <row r="1524" spans="2:65" s="14" customFormat="1" ht="11.25">
      <c r="B1524" s="166"/>
      <c r="D1524" s="152" t="s">
        <v>318</v>
      </c>
      <c r="E1524" s="167" t="s">
        <v>1</v>
      </c>
      <c r="F1524" s="168" t="s">
        <v>731</v>
      </c>
      <c r="H1524" s="167" t="s">
        <v>1</v>
      </c>
      <c r="I1524" s="169"/>
      <c r="L1524" s="166"/>
      <c r="M1524" s="170"/>
      <c r="T1524" s="171"/>
      <c r="AT1524" s="167" t="s">
        <v>318</v>
      </c>
      <c r="AU1524" s="167" t="s">
        <v>90</v>
      </c>
      <c r="AV1524" s="14" t="s">
        <v>86</v>
      </c>
      <c r="AW1524" s="14" t="s">
        <v>38</v>
      </c>
      <c r="AX1524" s="14" t="s">
        <v>82</v>
      </c>
      <c r="AY1524" s="167" t="s">
        <v>310</v>
      </c>
    </row>
    <row r="1525" spans="2:65" s="12" customFormat="1" ht="11.25">
      <c r="B1525" s="151"/>
      <c r="D1525" s="152" t="s">
        <v>318</v>
      </c>
      <c r="E1525" s="153" t="s">
        <v>1</v>
      </c>
      <c r="F1525" s="154" t="s">
        <v>2346</v>
      </c>
      <c r="H1525" s="155">
        <v>483.11500000000001</v>
      </c>
      <c r="I1525" s="156"/>
      <c r="L1525" s="151"/>
      <c r="M1525" s="157"/>
      <c r="T1525" s="158"/>
      <c r="AT1525" s="153" t="s">
        <v>318</v>
      </c>
      <c r="AU1525" s="153" t="s">
        <v>90</v>
      </c>
      <c r="AV1525" s="12" t="s">
        <v>90</v>
      </c>
      <c r="AW1525" s="12" t="s">
        <v>38</v>
      </c>
      <c r="AX1525" s="12" t="s">
        <v>82</v>
      </c>
      <c r="AY1525" s="153" t="s">
        <v>310</v>
      </c>
    </row>
    <row r="1526" spans="2:65" s="15" customFormat="1" ht="11.25">
      <c r="B1526" s="192"/>
      <c r="D1526" s="152" t="s">
        <v>318</v>
      </c>
      <c r="E1526" s="193" t="s">
        <v>1</v>
      </c>
      <c r="F1526" s="194" t="s">
        <v>664</v>
      </c>
      <c r="H1526" s="195">
        <v>483.11500000000001</v>
      </c>
      <c r="I1526" s="196"/>
      <c r="L1526" s="192"/>
      <c r="M1526" s="197"/>
      <c r="T1526" s="198"/>
      <c r="AT1526" s="193" t="s">
        <v>318</v>
      </c>
      <c r="AU1526" s="193" t="s">
        <v>90</v>
      </c>
      <c r="AV1526" s="15" t="s">
        <v>98</v>
      </c>
      <c r="AW1526" s="15" t="s">
        <v>38</v>
      </c>
      <c r="AX1526" s="15" t="s">
        <v>82</v>
      </c>
      <c r="AY1526" s="193" t="s">
        <v>310</v>
      </c>
    </row>
    <row r="1527" spans="2:65" s="12" customFormat="1" ht="11.25">
      <c r="B1527" s="151"/>
      <c r="D1527" s="152" t="s">
        <v>318</v>
      </c>
      <c r="E1527" s="153" t="s">
        <v>1</v>
      </c>
      <c r="F1527" s="154" t="s">
        <v>2347</v>
      </c>
      <c r="H1527" s="155">
        <v>-18.09</v>
      </c>
      <c r="I1527" s="156"/>
      <c r="L1527" s="151"/>
      <c r="M1527" s="157"/>
      <c r="T1527" s="158"/>
      <c r="AT1527" s="153" t="s">
        <v>318</v>
      </c>
      <c r="AU1527" s="153" t="s">
        <v>90</v>
      </c>
      <c r="AV1527" s="12" t="s">
        <v>90</v>
      </c>
      <c r="AW1527" s="12" t="s">
        <v>38</v>
      </c>
      <c r="AX1527" s="12" t="s">
        <v>82</v>
      </c>
      <c r="AY1527" s="153" t="s">
        <v>310</v>
      </c>
    </row>
    <row r="1528" spans="2:65" s="13" customFormat="1" ht="11.25">
      <c r="B1528" s="159"/>
      <c r="D1528" s="152" t="s">
        <v>318</v>
      </c>
      <c r="E1528" s="160" t="s">
        <v>1</v>
      </c>
      <c r="F1528" s="161" t="s">
        <v>320</v>
      </c>
      <c r="H1528" s="162">
        <v>465.02499999999998</v>
      </c>
      <c r="I1528" s="163"/>
      <c r="L1528" s="159"/>
      <c r="M1528" s="164"/>
      <c r="T1528" s="165"/>
      <c r="AT1528" s="160" t="s">
        <v>318</v>
      </c>
      <c r="AU1528" s="160" t="s">
        <v>90</v>
      </c>
      <c r="AV1528" s="13" t="s">
        <v>108</v>
      </c>
      <c r="AW1528" s="13" t="s">
        <v>38</v>
      </c>
      <c r="AX1528" s="13" t="s">
        <v>86</v>
      </c>
      <c r="AY1528" s="160" t="s">
        <v>310</v>
      </c>
    </row>
    <row r="1529" spans="2:65" s="1" customFormat="1" ht="16.5" customHeight="1">
      <c r="B1529" s="33"/>
      <c r="C1529" s="178" t="s">
        <v>2363</v>
      </c>
      <c r="D1529" s="178" t="s">
        <v>515</v>
      </c>
      <c r="E1529" s="179" t="s">
        <v>2364</v>
      </c>
      <c r="F1529" s="180" t="s">
        <v>2365</v>
      </c>
      <c r="G1529" s="181" t="s">
        <v>315</v>
      </c>
      <c r="H1529" s="182">
        <v>511.52800000000002</v>
      </c>
      <c r="I1529" s="183"/>
      <c r="J1529" s="184">
        <f>ROUND(I1529*H1529,2)</f>
        <v>0</v>
      </c>
      <c r="K1529" s="180" t="s">
        <v>430</v>
      </c>
      <c r="L1529" s="185"/>
      <c r="M1529" s="186" t="s">
        <v>1</v>
      </c>
      <c r="N1529" s="187" t="s">
        <v>47</v>
      </c>
      <c r="P1529" s="147">
        <f>O1529*H1529</f>
        <v>0</v>
      </c>
      <c r="Q1529" s="147">
        <v>1.26E-2</v>
      </c>
      <c r="R1529" s="147">
        <f>Q1529*H1529</f>
        <v>6.4452528000000004</v>
      </c>
      <c r="S1529" s="147">
        <v>0</v>
      </c>
      <c r="T1529" s="148">
        <f>S1529*H1529</f>
        <v>0</v>
      </c>
      <c r="AR1529" s="149" t="s">
        <v>574</v>
      </c>
      <c r="AT1529" s="149" t="s">
        <v>515</v>
      </c>
      <c r="AU1529" s="149" t="s">
        <v>90</v>
      </c>
      <c r="AY1529" s="17" t="s">
        <v>310</v>
      </c>
      <c r="BE1529" s="150">
        <f>IF(N1529="základní",J1529,0)</f>
        <v>0</v>
      </c>
      <c r="BF1529" s="150">
        <f>IF(N1529="snížená",J1529,0)</f>
        <v>0</v>
      </c>
      <c r="BG1529" s="150">
        <f>IF(N1529="zákl. přenesená",J1529,0)</f>
        <v>0</v>
      </c>
      <c r="BH1529" s="150">
        <f>IF(N1529="sníž. přenesená",J1529,0)</f>
        <v>0</v>
      </c>
      <c r="BI1529" s="150">
        <f>IF(N1529="nulová",J1529,0)</f>
        <v>0</v>
      </c>
      <c r="BJ1529" s="17" t="s">
        <v>86</v>
      </c>
      <c r="BK1529" s="150">
        <f>ROUND(I1529*H1529,2)</f>
        <v>0</v>
      </c>
      <c r="BL1529" s="17" t="s">
        <v>404</v>
      </c>
      <c r="BM1529" s="149" t="s">
        <v>2366</v>
      </c>
    </row>
    <row r="1530" spans="2:65" s="1" customFormat="1" ht="48.75">
      <c r="B1530" s="33"/>
      <c r="D1530" s="152" t="s">
        <v>375</v>
      </c>
      <c r="F1530" s="172" t="s">
        <v>2367</v>
      </c>
      <c r="I1530" s="173"/>
      <c r="L1530" s="33"/>
      <c r="M1530" s="174"/>
      <c r="T1530" s="57"/>
      <c r="AT1530" s="17" t="s">
        <v>375</v>
      </c>
      <c r="AU1530" s="17" t="s">
        <v>90</v>
      </c>
    </row>
    <row r="1531" spans="2:65" s="12" customFormat="1" ht="11.25">
      <c r="B1531" s="151"/>
      <c r="D1531" s="152" t="s">
        <v>318</v>
      </c>
      <c r="F1531" s="154" t="s">
        <v>2368</v>
      </c>
      <c r="H1531" s="155">
        <v>511.52800000000002</v>
      </c>
      <c r="I1531" s="156"/>
      <c r="L1531" s="151"/>
      <c r="M1531" s="157"/>
      <c r="T1531" s="158"/>
      <c r="AT1531" s="153" t="s">
        <v>318</v>
      </c>
      <c r="AU1531" s="153" t="s">
        <v>90</v>
      </c>
      <c r="AV1531" s="12" t="s">
        <v>90</v>
      </c>
      <c r="AW1531" s="12" t="s">
        <v>4</v>
      </c>
      <c r="AX1531" s="12" t="s">
        <v>86</v>
      </c>
      <c r="AY1531" s="153" t="s">
        <v>310</v>
      </c>
    </row>
    <row r="1532" spans="2:65" s="1" customFormat="1" ht="16.5" customHeight="1">
      <c r="B1532" s="33"/>
      <c r="C1532" s="138" t="s">
        <v>2369</v>
      </c>
      <c r="D1532" s="138" t="s">
        <v>312</v>
      </c>
      <c r="E1532" s="139" t="s">
        <v>2370</v>
      </c>
      <c r="F1532" s="140" t="s">
        <v>2371</v>
      </c>
      <c r="G1532" s="141" t="s">
        <v>315</v>
      </c>
      <c r="H1532" s="142">
        <v>465.02499999999998</v>
      </c>
      <c r="I1532" s="143"/>
      <c r="J1532" s="144">
        <f>ROUND(I1532*H1532,2)</f>
        <v>0</v>
      </c>
      <c r="K1532" s="140" t="s">
        <v>430</v>
      </c>
      <c r="L1532" s="33"/>
      <c r="M1532" s="145" t="s">
        <v>1</v>
      </c>
      <c r="N1532" s="146" t="s">
        <v>47</v>
      </c>
      <c r="P1532" s="147">
        <f>O1532*H1532</f>
        <v>0</v>
      </c>
      <c r="Q1532" s="147">
        <v>0</v>
      </c>
      <c r="R1532" s="147">
        <f>Q1532*H1532</f>
        <v>0</v>
      </c>
      <c r="S1532" s="147">
        <v>0</v>
      </c>
      <c r="T1532" s="148">
        <f>S1532*H1532</f>
        <v>0</v>
      </c>
      <c r="AR1532" s="149" t="s">
        <v>404</v>
      </c>
      <c r="AT1532" s="149" t="s">
        <v>312</v>
      </c>
      <c r="AU1532" s="149" t="s">
        <v>90</v>
      </c>
      <c r="AY1532" s="17" t="s">
        <v>310</v>
      </c>
      <c r="BE1532" s="150">
        <f>IF(N1532="základní",J1532,0)</f>
        <v>0</v>
      </c>
      <c r="BF1532" s="150">
        <f>IF(N1532="snížená",J1532,0)</f>
        <v>0</v>
      </c>
      <c r="BG1532" s="150">
        <f>IF(N1532="zákl. přenesená",J1532,0)</f>
        <v>0</v>
      </c>
      <c r="BH1532" s="150">
        <f>IF(N1532="sníž. přenesená",J1532,0)</f>
        <v>0</v>
      </c>
      <c r="BI1532" s="150">
        <f>IF(N1532="nulová",J1532,0)</f>
        <v>0</v>
      </c>
      <c r="BJ1532" s="17" t="s">
        <v>86</v>
      </c>
      <c r="BK1532" s="150">
        <f>ROUND(I1532*H1532,2)</f>
        <v>0</v>
      </c>
      <c r="BL1532" s="17" t="s">
        <v>404</v>
      </c>
      <c r="BM1532" s="149" t="s">
        <v>2372</v>
      </c>
    </row>
    <row r="1533" spans="2:65" s="1" customFormat="1" ht="39">
      <c r="B1533" s="33"/>
      <c r="D1533" s="152" t="s">
        <v>375</v>
      </c>
      <c r="F1533" s="172" t="s">
        <v>2373</v>
      </c>
      <c r="I1533" s="173"/>
      <c r="L1533" s="33"/>
      <c r="M1533" s="174"/>
      <c r="T1533" s="57"/>
      <c r="AT1533" s="17" t="s">
        <v>375</v>
      </c>
      <c r="AU1533" s="17" t="s">
        <v>90</v>
      </c>
    </row>
    <row r="1534" spans="2:65" s="1" customFormat="1" ht="16.5" customHeight="1">
      <c r="B1534" s="33"/>
      <c r="C1534" s="138" t="s">
        <v>2374</v>
      </c>
      <c r="D1534" s="138" t="s">
        <v>312</v>
      </c>
      <c r="E1534" s="139" t="s">
        <v>2375</v>
      </c>
      <c r="F1534" s="140" t="s">
        <v>2376</v>
      </c>
      <c r="G1534" s="141" t="s">
        <v>718</v>
      </c>
      <c r="H1534" s="142">
        <v>273.42</v>
      </c>
      <c r="I1534" s="143"/>
      <c r="J1534" s="144">
        <f>ROUND(I1534*H1534,2)</f>
        <v>0</v>
      </c>
      <c r="K1534" s="140" t="s">
        <v>316</v>
      </c>
      <c r="L1534" s="33"/>
      <c r="M1534" s="145" t="s">
        <v>1</v>
      </c>
      <c r="N1534" s="146" t="s">
        <v>47</v>
      </c>
      <c r="P1534" s="147">
        <f>O1534*H1534</f>
        <v>0</v>
      </c>
      <c r="Q1534" s="147">
        <v>3.0000000000000001E-5</v>
      </c>
      <c r="R1534" s="147">
        <f>Q1534*H1534</f>
        <v>8.2026000000000009E-3</v>
      </c>
      <c r="S1534" s="147">
        <v>0</v>
      </c>
      <c r="T1534" s="148">
        <f>S1534*H1534</f>
        <v>0</v>
      </c>
      <c r="AR1534" s="149" t="s">
        <v>108</v>
      </c>
      <c r="AT1534" s="149" t="s">
        <v>312</v>
      </c>
      <c r="AU1534" s="149" t="s">
        <v>90</v>
      </c>
      <c r="AY1534" s="17" t="s">
        <v>310</v>
      </c>
      <c r="BE1534" s="150">
        <f>IF(N1534="základní",J1534,0)</f>
        <v>0</v>
      </c>
      <c r="BF1534" s="150">
        <f>IF(N1534="snížená",J1534,0)</f>
        <v>0</v>
      </c>
      <c r="BG1534" s="150">
        <f>IF(N1534="zákl. přenesená",J1534,0)</f>
        <v>0</v>
      </c>
      <c r="BH1534" s="150">
        <f>IF(N1534="sníž. přenesená",J1534,0)</f>
        <v>0</v>
      </c>
      <c r="BI1534" s="150">
        <f>IF(N1534="nulová",J1534,0)</f>
        <v>0</v>
      </c>
      <c r="BJ1534" s="17" t="s">
        <v>86</v>
      </c>
      <c r="BK1534" s="150">
        <f>ROUND(I1534*H1534,2)</f>
        <v>0</v>
      </c>
      <c r="BL1534" s="17" t="s">
        <v>108</v>
      </c>
      <c r="BM1534" s="149" t="s">
        <v>2377</v>
      </c>
    </row>
    <row r="1535" spans="2:65" s="12" customFormat="1" ht="11.25">
      <c r="B1535" s="151"/>
      <c r="D1535" s="152" t="s">
        <v>318</v>
      </c>
      <c r="F1535" s="154" t="s">
        <v>2378</v>
      </c>
      <c r="H1535" s="155">
        <v>273.42</v>
      </c>
      <c r="I1535" s="156"/>
      <c r="L1535" s="151"/>
      <c r="M1535" s="157"/>
      <c r="T1535" s="158"/>
      <c r="AT1535" s="153" t="s">
        <v>318</v>
      </c>
      <c r="AU1535" s="153" t="s">
        <v>90</v>
      </c>
      <c r="AV1535" s="12" t="s">
        <v>90</v>
      </c>
      <c r="AW1535" s="12" t="s">
        <v>4</v>
      </c>
      <c r="AX1535" s="12" t="s">
        <v>86</v>
      </c>
      <c r="AY1535" s="153" t="s">
        <v>310</v>
      </c>
    </row>
    <row r="1536" spans="2:65" s="1" customFormat="1" ht="24.2" customHeight="1">
      <c r="B1536" s="33"/>
      <c r="C1536" s="138" t="s">
        <v>2379</v>
      </c>
      <c r="D1536" s="138" t="s">
        <v>312</v>
      </c>
      <c r="E1536" s="139" t="s">
        <v>2380</v>
      </c>
      <c r="F1536" s="140" t="s">
        <v>2381</v>
      </c>
      <c r="G1536" s="141" t="s">
        <v>315</v>
      </c>
      <c r="H1536" s="142">
        <v>1148.05</v>
      </c>
      <c r="I1536" s="143"/>
      <c r="J1536" s="144">
        <f>ROUND(I1536*H1536,2)</f>
        <v>0</v>
      </c>
      <c r="K1536" s="140" t="s">
        <v>316</v>
      </c>
      <c r="L1536" s="33"/>
      <c r="M1536" s="145" t="s">
        <v>1</v>
      </c>
      <c r="N1536" s="146" t="s">
        <v>47</v>
      </c>
      <c r="P1536" s="147">
        <f>O1536*H1536</f>
        <v>0</v>
      </c>
      <c r="Q1536" s="147">
        <v>5.0000000000000001E-3</v>
      </c>
      <c r="R1536" s="147">
        <f>Q1536*H1536</f>
        <v>5.7402499999999996</v>
      </c>
      <c r="S1536" s="147">
        <v>0</v>
      </c>
      <c r="T1536" s="148">
        <f>S1536*H1536</f>
        <v>0</v>
      </c>
      <c r="AR1536" s="149" t="s">
        <v>404</v>
      </c>
      <c r="AT1536" s="149" t="s">
        <v>312</v>
      </c>
      <c r="AU1536" s="149" t="s">
        <v>90</v>
      </c>
      <c r="AY1536" s="17" t="s">
        <v>310</v>
      </c>
      <c r="BE1536" s="150">
        <f>IF(N1536="základní",J1536,0)</f>
        <v>0</v>
      </c>
      <c r="BF1536" s="150">
        <f>IF(N1536="snížená",J1536,0)</f>
        <v>0</v>
      </c>
      <c r="BG1536" s="150">
        <f>IF(N1536="zákl. přenesená",J1536,0)</f>
        <v>0</v>
      </c>
      <c r="BH1536" s="150">
        <f>IF(N1536="sníž. přenesená",J1536,0)</f>
        <v>0</v>
      </c>
      <c r="BI1536" s="150">
        <f>IF(N1536="nulová",J1536,0)</f>
        <v>0</v>
      </c>
      <c r="BJ1536" s="17" t="s">
        <v>86</v>
      </c>
      <c r="BK1536" s="150">
        <f>ROUND(I1536*H1536,2)</f>
        <v>0</v>
      </c>
      <c r="BL1536" s="17" t="s">
        <v>404</v>
      </c>
      <c r="BM1536" s="149" t="s">
        <v>2382</v>
      </c>
    </row>
    <row r="1537" spans="2:65" s="1" customFormat="1" ht="29.25">
      <c r="B1537" s="33"/>
      <c r="D1537" s="152" t="s">
        <v>375</v>
      </c>
      <c r="F1537" s="172" t="s">
        <v>2383</v>
      </c>
      <c r="I1537" s="173"/>
      <c r="L1537" s="33"/>
      <c r="M1537" s="174"/>
      <c r="T1537" s="57"/>
      <c r="AT1537" s="17" t="s">
        <v>375</v>
      </c>
      <c r="AU1537" s="17" t="s">
        <v>90</v>
      </c>
    </row>
    <row r="1538" spans="2:65" s="14" customFormat="1" ht="11.25">
      <c r="B1538" s="166"/>
      <c r="D1538" s="152" t="s">
        <v>318</v>
      </c>
      <c r="E1538" s="167" t="s">
        <v>1</v>
      </c>
      <c r="F1538" s="168" t="s">
        <v>690</v>
      </c>
      <c r="H1538" s="167" t="s">
        <v>1</v>
      </c>
      <c r="I1538" s="169"/>
      <c r="L1538" s="166"/>
      <c r="M1538" s="170"/>
      <c r="T1538" s="171"/>
      <c r="AT1538" s="167" t="s">
        <v>318</v>
      </c>
      <c r="AU1538" s="167" t="s">
        <v>90</v>
      </c>
      <c r="AV1538" s="14" t="s">
        <v>86</v>
      </c>
      <c r="AW1538" s="14" t="s">
        <v>38</v>
      </c>
      <c r="AX1538" s="14" t="s">
        <v>82</v>
      </c>
      <c r="AY1538" s="167" t="s">
        <v>310</v>
      </c>
    </row>
    <row r="1539" spans="2:65" s="12" customFormat="1" ht="11.25">
      <c r="B1539" s="151"/>
      <c r="D1539" s="152" t="s">
        <v>318</v>
      </c>
      <c r="E1539" s="153" t="s">
        <v>1</v>
      </c>
      <c r="F1539" s="154" t="s">
        <v>962</v>
      </c>
      <c r="H1539" s="155">
        <v>969.60500000000002</v>
      </c>
      <c r="I1539" s="156"/>
      <c r="L1539" s="151"/>
      <c r="M1539" s="157"/>
      <c r="T1539" s="158"/>
      <c r="AT1539" s="153" t="s">
        <v>318</v>
      </c>
      <c r="AU1539" s="153" t="s">
        <v>90</v>
      </c>
      <c r="AV1539" s="12" t="s">
        <v>90</v>
      </c>
      <c r="AW1539" s="12" t="s">
        <v>38</v>
      </c>
      <c r="AX1539" s="12" t="s">
        <v>82</v>
      </c>
      <c r="AY1539" s="153" t="s">
        <v>310</v>
      </c>
    </row>
    <row r="1540" spans="2:65" s="12" customFormat="1" ht="11.25">
      <c r="B1540" s="151"/>
      <c r="D1540" s="152" t="s">
        <v>318</v>
      </c>
      <c r="E1540" s="153" t="s">
        <v>1</v>
      </c>
      <c r="F1540" s="154" t="s">
        <v>1012</v>
      </c>
      <c r="H1540" s="155">
        <v>116.44499999999999</v>
      </c>
      <c r="I1540" s="156"/>
      <c r="L1540" s="151"/>
      <c r="M1540" s="157"/>
      <c r="T1540" s="158"/>
      <c r="AT1540" s="153" t="s">
        <v>318</v>
      </c>
      <c r="AU1540" s="153" t="s">
        <v>90</v>
      </c>
      <c r="AV1540" s="12" t="s">
        <v>90</v>
      </c>
      <c r="AW1540" s="12" t="s">
        <v>38</v>
      </c>
      <c r="AX1540" s="12" t="s">
        <v>82</v>
      </c>
      <c r="AY1540" s="153" t="s">
        <v>310</v>
      </c>
    </row>
    <row r="1541" spans="2:65" s="12" customFormat="1" ht="11.25">
      <c r="B1541" s="151"/>
      <c r="D1541" s="152" t="s">
        <v>318</v>
      </c>
      <c r="E1541" s="153" t="s">
        <v>1</v>
      </c>
      <c r="F1541" s="154" t="s">
        <v>963</v>
      </c>
      <c r="H1541" s="155">
        <v>62</v>
      </c>
      <c r="I1541" s="156"/>
      <c r="L1541" s="151"/>
      <c r="M1541" s="157"/>
      <c r="T1541" s="158"/>
      <c r="AT1541" s="153" t="s">
        <v>318</v>
      </c>
      <c r="AU1541" s="153" t="s">
        <v>90</v>
      </c>
      <c r="AV1541" s="12" t="s">
        <v>90</v>
      </c>
      <c r="AW1541" s="12" t="s">
        <v>38</v>
      </c>
      <c r="AX1541" s="12" t="s">
        <v>82</v>
      </c>
      <c r="AY1541" s="153" t="s">
        <v>310</v>
      </c>
    </row>
    <row r="1542" spans="2:65" s="13" customFormat="1" ht="11.25">
      <c r="B1542" s="159"/>
      <c r="D1542" s="152" t="s">
        <v>318</v>
      </c>
      <c r="E1542" s="160" t="s">
        <v>1</v>
      </c>
      <c r="F1542" s="161" t="s">
        <v>320</v>
      </c>
      <c r="H1542" s="162">
        <v>1148.05</v>
      </c>
      <c r="I1542" s="163"/>
      <c r="L1542" s="159"/>
      <c r="M1542" s="164"/>
      <c r="T1542" s="165"/>
      <c r="AT1542" s="160" t="s">
        <v>318</v>
      </c>
      <c r="AU1542" s="160" t="s">
        <v>90</v>
      </c>
      <c r="AV1542" s="13" t="s">
        <v>108</v>
      </c>
      <c r="AW1542" s="13" t="s">
        <v>38</v>
      </c>
      <c r="AX1542" s="13" t="s">
        <v>86</v>
      </c>
      <c r="AY1542" s="160" t="s">
        <v>310</v>
      </c>
    </row>
    <row r="1543" spans="2:65" s="1" customFormat="1" ht="16.5" customHeight="1">
      <c r="B1543" s="33"/>
      <c r="C1543" s="178" t="s">
        <v>2384</v>
      </c>
      <c r="D1543" s="178" t="s">
        <v>515</v>
      </c>
      <c r="E1543" s="179" t="s">
        <v>2385</v>
      </c>
      <c r="F1543" s="180" t="s">
        <v>2386</v>
      </c>
      <c r="G1543" s="181" t="s">
        <v>315</v>
      </c>
      <c r="H1543" s="182">
        <v>1262.855</v>
      </c>
      <c r="I1543" s="183"/>
      <c r="J1543" s="184">
        <f>ROUND(I1543*H1543,2)</f>
        <v>0</v>
      </c>
      <c r="K1543" s="180" t="s">
        <v>430</v>
      </c>
      <c r="L1543" s="185"/>
      <c r="M1543" s="186" t="s">
        <v>1</v>
      </c>
      <c r="N1543" s="187" t="s">
        <v>47</v>
      </c>
      <c r="P1543" s="147">
        <f>O1543*H1543</f>
        <v>0</v>
      </c>
      <c r="Q1543" s="147">
        <v>3.5400000000000001E-2</v>
      </c>
      <c r="R1543" s="147">
        <f>Q1543*H1543</f>
        <v>44.705067</v>
      </c>
      <c r="S1543" s="147">
        <v>0</v>
      </c>
      <c r="T1543" s="148">
        <f>S1543*H1543</f>
        <v>0</v>
      </c>
      <c r="AR1543" s="149" t="s">
        <v>574</v>
      </c>
      <c r="AT1543" s="149" t="s">
        <v>515</v>
      </c>
      <c r="AU1543" s="149" t="s">
        <v>90</v>
      </c>
      <c r="AY1543" s="17" t="s">
        <v>310</v>
      </c>
      <c r="BE1543" s="150">
        <f>IF(N1543="základní",J1543,0)</f>
        <v>0</v>
      </c>
      <c r="BF1543" s="150">
        <f>IF(N1543="snížená",J1543,0)</f>
        <v>0</v>
      </c>
      <c r="BG1543" s="150">
        <f>IF(N1543="zákl. přenesená",J1543,0)</f>
        <v>0</v>
      </c>
      <c r="BH1543" s="150">
        <f>IF(N1543="sníž. přenesená",J1543,0)</f>
        <v>0</v>
      </c>
      <c r="BI1543" s="150">
        <f>IF(N1543="nulová",J1543,0)</f>
        <v>0</v>
      </c>
      <c r="BJ1543" s="17" t="s">
        <v>86</v>
      </c>
      <c r="BK1543" s="150">
        <f>ROUND(I1543*H1543,2)</f>
        <v>0</v>
      </c>
      <c r="BL1543" s="17" t="s">
        <v>404</v>
      </c>
      <c r="BM1543" s="149" t="s">
        <v>2387</v>
      </c>
    </row>
    <row r="1544" spans="2:65" s="1" customFormat="1" ht="58.5">
      <c r="B1544" s="33"/>
      <c r="D1544" s="152" t="s">
        <v>375</v>
      </c>
      <c r="F1544" s="172" t="s">
        <v>2388</v>
      </c>
      <c r="I1544" s="173"/>
      <c r="L1544" s="33"/>
      <c r="M1544" s="174"/>
      <c r="T1544" s="57"/>
      <c r="AT1544" s="17" t="s">
        <v>375</v>
      </c>
      <c r="AU1544" s="17" t="s">
        <v>90</v>
      </c>
    </row>
    <row r="1545" spans="2:65" s="12" customFormat="1" ht="11.25">
      <c r="B1545" s="151"/>
      <c r="D1545" s="152" t="s">
        <v>318</v>
      </c>
      <c r="F1545" s="154" t="s">
        <v>2389</v>
      </c>
      <c r="H1545" s="155">
        <v>1262.855</v>
      </c>
      <c r="I1545" s="156"/>
      <c r="L1545" s="151"/>
      <c r="M1545" s="157"/>
      <c r="T1545" s="158"/>
      <c r="AT1545" s="153" t="s">
        <v>318</v>
      </c>
      <c r="AU1545" s="153" t="s">
        <v>90</v>
      </c>
      <c r="AV1545" s="12" t="s">
        <v>90</v>
      </c>
      <c r="AW1545" s="12" t="s">
        <v>4</v>
      </c>
      <c r="AX1545" s="12" t="s">
        <v>86</v>
      </c>
      <c r="AY1545" s="153" t="s">
        <v>310</v>
      </c>
    </row>
    <row r="1546" spans="2:65" s="1" customFormat="1" ht="21.75" customHeight="1">
      <c r="B1546" s="33"/>
      <c r="C1546" s="138" t="s">
        <v>2390</v>
      </c>
      <c r="D1546" s="138" t="s">
        <v>312</v>
      </c>
      <c r="E1546" s="139" t="s">
        <v>2391</v>
      </c>
      <c r="F1546" s="140" t="s">
        <v>2392</v>
      </c>
      <c r="G1546" s="141" t="s">
        <v>315</v>
      </c>
      <c r="H1546" s="142">
        <v>1148.05</v>
      </c>
      <c r="I1546" s="143"/>
      <c r="J1546" s="144">
        <f>ROUND(I1546*H1546,2)</f>
        <v>0</v>
      </c>
      <c r="K1546" s="140" t="s">
        <v>430</v>
      </c>
      <c r="L1546" s="33"/>
      <c r="M1546" s="145" t="s">
        <v>1</v>
      </c>
      <c r="N1546" s="146" t="s">
        <v>47</v>
      </c>
      <c r="P1546" s="147">
        <f>O1546*H1546</f>
        <v>0</v>
      </c>
      <c r="Q1546" s="147">
        <v>0</v>
      </c>
      <c r="R1546" s="147">
        <f>Q1546*H1546</f>
        <v>0</v>
      </c>
      <c r="S1546" s="147">
        <v>0</v>
      </c>
      <c r="T1546" s="148">
        <f>S1546*H1546</f>
        <v>0</v>
      </c>
      <c r="AR1546" s="149" t="s">
        <v>404</v>
      </c>
      <c r="AT1546" s="149" t="s">
        <v>312</v>
      </c>
      <c r="AU1546" s="149" t="s">
        <v>90</v>
      </c>
      <c r="AY1546" s="17" t="s">
        <v>310</v>
      </c>
      <c r="BE1546" s="150">
        <f>IF(N1546="základní",J1546,0)</f>
        <v>0</v>
      </c>
      <c r="BF1546" s="150">
        <f>IF(N1546="snížená",J1546,0)</f>
        <v>0</v>
      </c>
      <c r="BG1546" s="150">
        <f>IF(N1546="zákl. přenesená",J1546,0)</f>
        <v>0</v>
      </c>
      <c r="BH1546" s="150">
        <f>IF(N1546="sníž. přenesená",J1546,0)</f>
        <v>0</v>
      </c>
      <c r="BI1546" s="150">
        <f>IF(N1546="nulová",J1546,0)</f>
        <v>0</v>
      </c>
      <c r="BJ1546" s="17" t="s">
        <v>86</v>
      </c>
      <c r="BK1546" s="150">
        <f>ROUND(I1546*H1546,2)</f>
        <v>0</v>
      </c>
      <c r="BL1546" s="17" t="s">
        <v>404</v>
      </c>
      <c r="BM1546" s="149" t="s">
        <v>2393</v>
      </c>
    </row>
    <row r="1547" spans="2:65" s="1" customFormat="1" ht="39">
      <c r="B1547" s="33"/>
      <c r="D1547" s="152" t="s">
        <v>375</v>
      </c>
      <c r="F1547" s="172" t="s">
        <v>2394</v>
      </c>
      <c r="I1547" s="173"/>
      <c r="L1547" s="33"/>
      <c r="M1547" s="174"/>
      <c r="T1547" s="57"/>
      <c r="AT1547" s="17" t="s">
        <v>375</v>
      </c>
      <c r="AU1547" s="17" t="s">
        <v>90</v>
      </c>
    </row>
    <row r="1548" spans="2:65" s="1" customFormat="1" ht="16.5" customHeight="1">
      <c r="B1548" s="33"/>
      <c r="C1548" s="138" t="s">
        <v>2395</v>
      </c>
      <c r="D1548" s="138" t="s">
        <v>312</v>
      </c>
      <c r="E1548" s="139" t="s">
        <v>2396</v>
      </c>
      <c r="F1548" s="140" t="s">
        <v>2397</v>
      </c>
      <c r="G1548" s="141" t="s">
        <v>1474</v>
      </c>
      <c r="H1548" s="199"/>
      <c r="I1548" s="143"/>
      <c r="J1548" s="144">
        <f>ROUND(I1548*H1548,2)</f>
        <v>0</v>
      </c>
      <c r="K1548" s="140" t="s">
        <v>316</v>
      </c>
      <c r="L1548" s="33"/>
      <c r="M1548" s="145" t="s">
        <v>1</v>
      </c>
      <c r="N1548" s="146" t="s">
        <v>47</v>
      </c>
      <c r="P1548" s="147">
        <f>O1548*H1548</f>
        <v>0</v>
      </c>
      <c r="Q1548" s="147">
        <v>0</v>
      </c>
      <c r="R1548" s="147">
        <f>Q1548*H1548</f>
        <v>0</v>
      </c>
      <c r="S1548" s="147">
        <v>0</v>
      </c>
      <c r="T1548" s="148">
        <f>S1548*H1548</f>
        <v>0</v>
      </c>
      <c r="AR1548" s="149" t="s">
        <v>404</v>
      </c>
      <c r="AT1548" s="149" t="s">
        <v>312</v>
      </c>
      <c r="AU1548" s="149" t="s">
        <v>90</v>
      </c>
      <c r="AY1548" s="17" t="s">
        <v>310</v>
      </c>
      <c r="BE1548" s="150">
        <f>IF(N1548="základní",J1548,0)</f>
        <v>0</v>
      </c>
      <c r="BF1548" s="150">
        <f>IF(N1548="snížená",J1548,0)</f>
        <v>0</v>
      </c>
      <c r="BG1548" s="150">
        <f>IF(N1548="zákl. přenesená",J1548,0)</f>
        <v>0</v>
      </c>
      <c r="BH1548" s="150">
        <f>IF(N1548="sníž. přenesená",J1548,0)</f>
        <v>0</v>
      </c>
      <c r="BI1548" s="150">
        <f>IF(N1548="nulová",J1548,0)</f>
        <v>0</v>
      </c>
      <c r="BJ1548" s="17" t="s">
        <v>86</v>
      </c>
      <c r="BK1548" s="150">
        <f>ROUND(I1548*H1548,2)</f>
        <v>0</v>
      </c>
      <c r="BL1548" s="17" t="s">
        <v>404</v>
      </c>
      <c r="BM1548" s="149" t="s">
        <v>2398</v>
      </c>
    </row>
    <row r="1549" spans="2:65" s="11" customFormat="1" ht="22.9" customHeight="1">
      <c r="B1549" s="126"/>
      <c r="D1549" s="127" t="s">
        <v>81</v>
      </c>
      <c r="E1549" s="136" t="s">
        <v>2399</v>
      </c>
      <c r="F1549" s="136" t="s">
        <v>2400</v>
      </c>
      <c r="I1549" s="129"/>
      <c r="J1549" s="137">
        <f>BK1549</f>
        <v>0</v>
      </c>
      <c r="L1549" s="126"/>
      <c r="M1549" s="131"/>
      <c r="P1549" s="132">
        <f>SUM(P1550:P1577)</f>
        <v>0</v>
      </c>
      <c r="R1549" s="132">
        <f>SUM(R1550:R1577)</f>
        <v>0.30500110000000002</v>
      </c>
      <c r="T1549" s="133">
        <f>SUM(T1550:T1577)</f>
        <v>0</v>
      </c>
      <c r="AR1549" s="127" t="s">
        <v>90</v>
      </c>
      <c r="AT1549" s="134" t="s">
        <v>81</v>
      </c>
      <c r="AU1549" s="134" t="s">
        <v>86</v>
      </c>
      <c r="AY1549" s="127" t="s">
        <v>310</v>
      </c>
      <c r="BK1549" s="135">
        <f>SUM(BK1550:BK1577)</f>
        <v>0</v>
      </c>
    </row>
    <row r="1550" spans="2:65" s="1" customFormat="1" ht="16.5" customHeight="1">
      <c r="B1550" s="33"/>
      <c r="C1550" s="138" t="s">
        <v>2401</v>
      </c>
      <c r="D1550" s="138" t="s">
        <v>312</v>
      </c>
      <c r="E1550" s="139" t="s">
        <v>2402</v>
      </c>
      <c r="F1550" s="140" t="s">
        <v>2403</v>
      </c>
      <c r="G1550" s="141" t="s">
        <v>315</v>
      </c>
      <c r="H1550" s="142">
        <v>1338.06</v>
      </c>
      <c r="I1550" s="143"/>
      <c r="J1550" s="144">
        <f>ROUND(I1550*H1550,2)</f>
        <v>0</v>
      </c>
      <c r="K1550" s="140" t="s">
        <v>316</v>
      </c>
      <c r="L1550" s="33"/>
      <c r="M1550" s="145" t="s">
        <v>1</v>
      </c>
      <c r="N1550" s="146" t="s">
        <v>47</v>
      </c>
      <c r="P1550" s="147">
        <f>O1550*H1550</f>
        <v>0</v>
      </c>
      <c r="Q1550" s="147">
        <v>2.1000000000000001E-4</v>
      </c>
      <c r="R1550" s="147">
        <f>Q1550*H1550</f>
        <v>0.28099259999999998</v>
      </c>
      <c r="S1550" s="147">
        <v>0</v>
      </c>
      <c r="T1550" s="148">
        <f>S1550*H1550</f>
        <v>0</v>
      </c>
      <c r="AR1550" s="149" t="s">
        <v>404</v>
      </c>
      <c r="AT1550" s="149" t="s">
        <v>312</v>
      </c>
      <c r="AU1550" s="149" t="s">
        <v>90</v>
      </c>
      <c r="AY1550" s="17" t="s">
        <v>310</v>
      </c>
      <c r="BE1550" s="150">
        <f>IF(N1550="základní",J1550,0)</f>
        <v>0</v>
      </c>
      <c r="BF1550" s="150">
        <f>IF(N1550="snížená",J1550,0)</f>
        <v>0</v>
      </c>
      <c r="BG1550" s="150">
        <f>IF(N1550="zákl. přenesená",J1550,0)</f>
        <v>0</v>
      </c>
      <c r="BH1550" s="150">
        <f>IF(N1550="sníž. přenesená",J1550,0)</f>
        <v>0</v>
      </c>
      <c r="BI1550" s="150">
        <f>IF(N1550="nulová",J1550,0)</f>
        <v>0</v>
      </c>
      <c r="BJ1550" s="17" t="s">
        <v>86</v>
      </c>
      <c r="BK1550" s="150">
        <f>ROUND(I1550*H1550,2)</f>
        <v>0</v>
      </c>
      <c r="BL1550" s="17" t="s">
        <v>404</v>
      </c>
      <c r="BM1550" s="149" t="s">
        <v>2404</v>
      </c>
    </row>
    <row r="1551" spans="2:65" s="14" customFormat="1" ht="11.25">
      <c r="B1551" s="166"/>
      <c r="D1551" s="152" t="s">
        <v>318</v>
      </c>
      <c r="E1551" s="167" t="s">
        <v>1</v>
      </c>
      <c r="F1551" s="168" t="s">
        <v>843</v>
      </c>
      <c r="H1551" s="167" t="s">
        <v>1</v>
      </c>
      <c r="I1551" s="169"/>
      <c r="L1551" s="166"/>
      <c r="M1551" s="170"/>
      <c r="T1551" s="171"/>
      <c r="AT1551" s="167" t="s">
        <v>318</v>
      </c>
      <c r="AU1551" s="167" t="s">
        <v>90</v>
      </c>
      <c r="AV1551" s="14" t="s">
        <v>86</v>
      </c>
      <c r="AW1551" s="14" t="s">
        <v>38</v>
      </c>
      <c r="AX1551" s="14" t="s">
        <v>82</v>
      </c>
      <c r="AY1551" s="167" t="s">
        <v>310</v>
      </c>
    </row>
    <row r="1552" spans="2:65" s="12" customFormat="1" ht="11.25">
      <c r="B1552" s="151"/>
      <c r="D1552" s="152" t="s">
        <v>318</v>
      </c>
      <c r="E1552" s="153" t="s">
        <v>1</v>
      </c>
      <c r="F1552" s="154" t="s">
        <v>1119</v>
      </c>
      <c r="H1552" s="155">
        <v>10.93</v>
      </c>
      <c r="I1552" s="156"/>
      <c r="L1552" s="151"/>
      <c r="M1552" s="157"/>
      <c r="T1552" s="158"/>
      <c r="AT1552" s="153" t="s">
        <v>318</v>
      </c>
      <c r="AU1552" s="153" t="s">
        <v>90</v>
      </c>
      <c r="AV1552" s="12" t="s">
        <v>90</v>
      </c>
      <c r="AW1552" s="12" t="s">
        <v>38</v>
      </c>
      <c r="AX1552" s="12" t="s">
        <v>82</v>
      </c>
      <c r="AY1552" s="153" t="s">
        <v>310</v>
      </c>
    </row>
    <row r="1553" spans="2:51" s="12" customFormat="1" ht="11.25">
      <c r="B1553" s="151"/>
      <c r="D1553" s="152" t="s">
        <v>318</v>
      </c>
      <c r="E1553" s="153" t="s">
        <v>1</v>
      </c>
      <c r="F1553" s="154" t="s">
        <v>1101</v>
      </c>
      <c r="H1553" s="155">
        <v>48.12</v>
      </c>
      <c r="I1553" s="156"/>
      <c r="L1553" s="151"/>
      <c r="M1553" s="157"/>
      <c r="T1553" s="158"/>
      <c r="AT1553" s="153" t="s">
        <v>318</v>
      </c>
      <c r="AU1553" s="153" t="s">
        <v>90</v>
      </c>
      <c r="AV1553" s="12" t="s">
        <v>90</v>
      </c>
      <c r="AW1553" s="12" t="s">
        <v>38</v>
      </c>
      <c r="AX1553" s="12" t="s">
        <v>82</v>
      </c>
      <c r="AY1553" s="153" t="s">
        <v>310</v>
      </c>
    </row>
    <row r="1554" spans="2:51" s="12" customFormat="1" ht="11.25">
      <c r="B1554" s="151"/>
      <c r="D1554" s="152" t="s">
        <v>318</v>
      </c>
      <c r="E1554" s="153" t="s">
        <v>1</v>
      </c>
      <c r="F1554" s="154" t="s">
        <v>1102</v>
      </c>
      <c r="H1554" s="155">
        <v>52.01</v>
      </c>
      <c r="I1554" s="156"/>
      <c r="L1554" s="151"/>
      <c r="M1554" s="157"/>
      <c r="T1554" s="158"/>
      <c r="AT1554" s="153" t="s">
        <v>318</v>
      </c>
      <c r="AU1554" s="153" t="s">
        <v>90</v>
      </c>
      <c r="AV1554" s="12" t="s">
        <v>90</v>
      </c>
      <c r="AW1554" s="12" t="s">
        <v>38</v>
      </c>
      <c r="AX1554" s="12" t="s">
        <v>82</v>
      </c>
      <c r="AY1554" s="153" t="s">
        <v>310</v>
      </c>
    </row>
    <row r="1555" spans="2:51" s="12" customFormat="1" ht="11.25">
      <c r="B1555" s="151"/>
      <c r="D1555" s="152" t="s">
        <v>318</v>
      </c>
      <c r="E1555" s="153" t="s">
        <v>1</v>
      </c>
      <c r="F1555" s="154" t="s">
        <v>1103</v>
      </c>
      <c r="H1555" s="155">
        <v>58.39</v>
      </c>
      <c r="I1555" s="156"/>
      <c r="L1555" s="151"/>
      <c r="M1555" s="157"/>
      <c r="T1555" s="158"/>
      <c r="AT1555" s="153" t="s">
        <v>318</v>
      </c>
      <c r="AU1555" s="153" t="s">
        <v>90</v>
      </c>
      <c r="AV1555" s="12" t="s">
        <v>90</v>
      </c>
      <c r="AW1555" s="12" t="s">
        <v>38</v>
      </c>
      <c r="AX1555" s="12" t="s">
        <v>82</v>
      </c>
      <c r="AY1555" s="153" t="s">
        <v>310</v>
      </c>
    </row>
    <row r="1556" spans="2:51" s="12" customFormat="1" ht="11.25">
      <c r="B1556" s="151"/>
      <c r="D1556" s="152" t="s">
        <v>318</v>
      </c>
      <c r="E1556" s="153" t="s">
        <v>1</v>
      </c>
      <c r="F1556" s="154" t="s">
        <v>1104</v>
      </c>
      <c r="H1556" s="155">
        <v>299.58999999999997</v>
      </c>
      <c r="I1556" s="156"/>
      <c r="L1556" s="151"/>
      <c r="M1556" s="157"/>
      <c r="T1556" s="158"/>
      <c r="AT1556" s="153" t="s">
        <v>318</v>
      </c>
      <c r="AU1556" s="153" t="s">
        <v>90</v>
      </c>
      <c r="AV1556" s="12" t="s">
        <v>90</v>
      </c>
      <c r="AW1556" s="12" t="s">
        <v>38</v>
      </c>
      <c r="AX1556" s="12" t="s">
        <v>82</v>
      </c>
      <c r="AY1556" s="153" t="s">
        <v>310</v>
      </c>
    </row>
    <row r="1557" spans="2:51" s="12" customFormat="1" ht="11.25">
      <c r="B1557" s="151"/>
      <c r="D1557" s="152" t="s">
        <v>318</v>
      </c>
      <c r="E1557" s="153" t="s">
        <v>1</v>
      </c>
      <c r="F1557" s="154" t="s">
        <v>1105</v>
      </c>
      <c r="H1557" s="155">
        <v>15.35</v>
      </c>
      <c r="I1557" s="156"/>
      <c r="L1557" s="151"/>
      <c r="M1557" s="157"/>
      <c r="T1557" s="158"/>
      <c r="AT1557" s="153" t="s">
        <v>318</v>
      </c>
      <c r="AU1557" s="153" t="s">
        <v>90</v>
      </c>
      <c r="AV1557" s="12" t="s">
        <v>90</v>
      </c>
      <c r="AW1557" s="12" t="s">
        <v>38</v>
      </c>
      <c r="AX1557" s="12" t="s">
        <v>82</v>
      </c>
      <c r="AY1557" s="153" t="s">
        <v>310</v>
      </c>
    </row>
    <row r="1558" spans="2:51" s="12" customFormat="1" ht="11.25">
      <c r="B1558" s="151"/>
      <c r="D1558" s="152" t="s">
        <v>318</v>
      </c>
      <c r="E1558" s="153" t="s">
        <v>1</v>
      </c>
      <c r="F1558" s="154" t="s">
        <v>1147</v>
      </c>
      <c r="H1558" s="155">
        <v>42.47</v>
      </c>
      <c r="I1558" s="156"/>
      <c r="L1558" s="151"/>
      <c r="M1558" s="157"/>
      <c r="T1558" s="158"/>
      <c r="AT1558" s="153" t="s">
        <v>318</v>
      </c>
      <c r="AU1558" s="153" t="s">
        <v>90</v>
      </c>
      <c r="AV1558" s="12" t="s">
        <v>90</v>
      </c>
      <c r="AW1558" s="12" t="s">
        <v>38</v>
      </c>
      <c r="AX1558" s="12" t="s">
        <v>82</v>
      </c>
      <c r="AY1558" s="153" t="s">
        <v>310</v>
      </c>
    </row>
    <row r="1559" spans="2:51" s="12" customFormat="1" ht="11.25">
      <c r="B1559" s="151"/>
      <c r="D1559" s="152" t="s">
        <v>318</v>
      </c>
      <c r="E1559" s="153" t="s">
        <v>1</v>
      </c>
      <c r="F1559" s="154" t="s">
        <v>1106</v>
      </c>
      <c r="H1559" s="155">
        <v>354.85</v>
      </c>
      <c r="I1559" s="156"/>
      <c r="L1559" s="151"/>
      <c r="M1559" s="157"/>
      <c r="T1559" s="158"/>
      <c r="AT1559" s="153" t="s">
        <v>318</v>
      </c>
      <c r="AU1559" s="153" t="s">
        <v>90</v>
      </c>
      <c r="AV1559" s="12" t="s">
        <v>90</v>
      </c>
      <c r="AW1559" s="12" t="s">
        <v>38</v>
      </c>
      <c r="AX1559" s="12" t="s">
        <v>82</v>
      </c>
      <c r="AY1559" s="153" t="s">
        <v>310</v>
      </c>
    </row>
    <row r="1560" spans="2:51" s="12" customFormat="1" ht="11.25">
      <c r="B1560" s="151"/>
      <c r="D1560" s="152" t="s">
        <v>318</v>
      </c>
      <c r="E1560" s="153" t="s">
        <v>1</v>
      </c>
      <c r="F1560" s="154" t="s">
        <v>1107</v>
      </c>
      <c r="H1560" s="155">
        <v>167.9</v>
      </c>
      <c r="I1560" s="156"/>
      <c r="L1560" s="151"/>
      <c r="M1560" s="157"/>
      <c r="T1560" s="158"/>
      <c r="AT1560" s="153" t="s">
        <v>318</v>
      </c>
      <c r="AU1560" s="153" t="s">
        <v>90</v>
      </c>
      <c r="AV1560" s="12" t="s">
        <v>90</v>
      </c>
      <c r="AW1560" s="12" t="s">
        <v>38</v>
      </c>
      <c r="AX1560" s="12" t="s">
        <v>82</v>
      </c>
      <c r="AY1560" s="153" t="s">
        <v>310</v>
      </c>
    </row>
    <row r="1561" spans="2:51" s="12" customFormat="1" ht="11.25">
      <c r="B1561" s="151"/>
      <c r="D1561" s="152" t="s">
        <v>318</v>
      </c>
      <c r="E1561" s="153" t="s">
        <v>1</v>
      </c>
      <c r="F1561" s="154" t="s">
        <v>1120</v>
      </c>
      <c r="H1561" s="155">
        <v>105.11</v>
      </c>
      <c r="I1561" s="156"/>
      <c r="L1561" s="151"/>
      <c r="M1561" s="157"/>
      <c r="T1561" s="158"/>
      <c r="AT1561" s="153" t="s">
        <v>318</v>
      </c>
      <c r="AU1561" s="153" t="s">
        <v>90</v>
      </c>
      <c r="AV1561" s="12" t="s">
        <v>90</v>
      </c>
      <c r="AW1561" s="12" t="s">
        <v>38</v>
      </c>
      <c r="AX1561" s="12" t="s">
        <v>82</v>
      </c>
      <c r="AY1561" s="153" t="s">
        <v>310</v>
      </c>
    </row>
    <row r="1562" spans="2:51" s="12" customFormat="1" ht="11.25">
      <c r="B1562" s="151"/>
      <c r="D1562" s="152" t="s">
        <v>318</v>
      </c>
      <c r="E1562" s="153" t="s">
        <v>1</v>
      </c>
      <c r="F1562" s="154" t="s">
        <v>1108</v>
      </c>
      <c r="H1562" s="155">
        <v>33.6</v>
      </c>
      <c r="I1562" s="156"/>
      <c r="L1562" s="151"/>
      <c r="M1562" s="157"/>
      <c r="T1562" s="158"/>
      <c r="AT1562" s="153" t="s">
        <v>318</v>
      </c>
      <c r="AU1562" s="153" t="s">
        <v>90</v>
      </c>
      <c r="AV1562" s="12" t="s">
        <v>90</v>
      </c>
      <c r="AW1562" s="12" t="s">
        <v>38</v>
      </c>
      <c r="AX1562" s="12" t="s">
        <v>82</v>
      </c>
      <c r="AY1562" s="153" t="s">
        <v>310</v>
      </c>
    </row>
    <row r="1563" spans="2:51" s="12" customFormat="1" ht="11.25">
      <c r="B1563" s="151"/>
      <c r="D1563" s="152" t="s">
        <v>318</v>
      </c>
      <c r="E1563" s="153" t="s">
        <v>1</v>
      </c>
      <c r="F1563" s="154" t="s">
        <v>1114</v>
      </c>
      <c r="H1563" s="155">
        <v>35.46</v>
      </c>
      <c r="I1563" s="156"/>
      <c r="L1563" s="151"/>
      <c r="M1563" s="157"/>
      <c r="T1563" s="158"/>
      <c r="AT1563" s="153" t="s">
        <v>318</v>
      </c>
      <c r="AU1563" s="153" t="s">
        <v>90</v>
      </c>
      <c r="AV1563" s="12" t="s">
        <v>90</v>
      </c>
      <c r="AW1563" s="12" t="s">
        <v>38</v>
      </c>
      <c r="AX1563" s="12" t="s">
        <v>82</v>
      </c>
      <c r="AY1563" s="153" t="s">
        <v>310</v>
      </c>
    </row>
    <row r="1564" spans="2:51" s="12" customFormat="1" ht="11.25">
      <c r="B1564" s="151"/>
      <c r="D1564" s="152" t="s">
        <v>318</v>
      </c>
      <c r="E1564" s="153" t="s">
        <v>1</v>
      </c>
      <c r="F1564" s="154" t="s">
        <v>1109</v>
      </c>
      <c r="H1564" s="155">
        <v>335.74</v>
      </c>
      <c r="I1564" s="156"/>
      <c r="L1564" s="151"/>
      <c r="M1564" s="157"/>
      <c r="T1564" s="158"/>
      <c r="AT1564" s="153" t="s">
        <v>318</v>
      </c>
      <c r="AU1564" s="153" t="s">
        <v>90</v>
      </c>
      <c r="AV1564" s="12" t="s">
        <v>90</v>
      </c>
      <c r="AW1564" s="12" t="s">
        <v>38</v>
      </c>
      <c r="AX1564" s="12" t="s">
        <v>82</v>
      </c>
      <c r="AY1564" s="153" t="s">
        <v>310</v>
      </c>
    </row>
    <row r="1565" spans="2:51" s="12" customFormat="1" ht="11.25">
      <c r="B1565" s="151"/>
      <c r="D1565" s="152" t="s">
        <v>318</v>
      </c>
      <c r="E1565" s="153" t="s">
        <v>1</v>
      </c>
      <c r="F1565" s="154" t="s">
        <v>1141</v>
      </c>
      <c r="H1565" s="155">
        <v>6.97</v>
      </c>
      <c r="I1565" s="156"/>
      <c r="L1565" s="151"/>
      <c r="M1565" s="157"/>
      <c r="T1565" s="158"/>
      <c r="AT1565" s="153" t="s">
        <v>318</v>
      </c>
      <c r="AU1565" s="153" t="s">
        <v>90</v>
      </c>
      <c r="AV1565" s="12" t="s">
        <v>90</v>
      </c>
      <c r="AW1565" s="12" t="s">
        <v>38</v>
      </c>
      <c r="AX1565" s="12" t="s">
        <v>82</v>
      </c>
      <c r="AY1565" s="153" t="s">
        <v>310</v>
      </c>
    </row>
    <row r="1566" spans="2:51" s="12" customFormat="1" ht="11.25">
      <c r="B1566" s="151"/>
      <c r="D1566" s="152" t="s">
        <v>318</v>
      </c>
      <c r="E1566" s="153" t="s">
        <v>1</v>
      </c>
      <c r="F1566" s="154" t="s">
        <v>1126</v>
      </c>
      <c r="H1566" s="155">
        <v>0.97</v>
      </c>
      <c r="I1566" s="156"/>
      <c r="L1566" s="151"/>
      <c r="M1566" s="157"/>
      <c r="T1566" s="158"/>
      <c r="AT1566" s="153" t="s">
        <v>318</v>
      </c>
      <c r="AU1566" s="153" t="s">
        <v>90</v>
      </c>
      <c r="AV1566" s="12" t="s">
        <v>90</v>
      </c>
      <c r="AW1566" s="12" t="s">
        <v>38</v>
      </c>
      <c r="AX1566" s="12" t="s">
        <v>82</v>
      </c>
      <c r="AY1566" s="153" t="s">
        <v>310</v>
      </c>
    </row>
    <row r="1567" spans="2:51" s="12" customFormat="1" ht="11.25">
      <c r="B1567" s="151"/>
      <c r="D1567" s="152" t="s">
        <v>318</v>
      </c>
      <c r="E1567" s="153" t="s">
        <v>1</v>
      </c>
      <c r="F1567" s="154" t="s">
        <v>1121</v>
      </c>
      <c r="H1567" s="155">
        <v>77.209999999999994</v>
      </c>
      <c r="I1567" s="156"/>
      <c r="L1567" s="151"/>
      <c r="M1567" s="157"/>
      <c r="T1567" s="158"/>
      <c r="AT1567" s="153" t="s">
        <v>318</v>
      </c>
      <c r="AU1567" s="153" t="s">
        <v>90</v>
      </c>
      <c r="AV1567" s="12" t="s">
        <v>90</v>
      </c>
      <c r="AW1567" s="12" t="s">
        <v>38</v>
      </c>
      <c r="AX1567" s="12" t="s">
        <v>82</v>
      </c>
      <c r="AY1567" s="153" t="s">
        <v>310</v>
      </c>
    </row>
    <row r="1568" spans="2:51" s="12" customFormat="1" ht="11.25">
      <c r="B1568" s="151"/>
      <c r="D1568" s="152" t="s">
        <v>318</v>
      </c>
      <c r="E1568" s="153" t="s">
        <v>1</v>
      </c>
      <c r="F1568" s="154" t="s">
        <v>1167</v>
      </c>
      <c r="H1568" s="155">
        <v>48.24</v>
      </c>
      <c r="I1568" s="156"/>
      <c r="L1568" s="151"/>
      <c r="M1568" s="157"/>
      <c r="T1568" s="158"/>
      <c r="AT1568" s="153" t="s">
        <v>318</v>
      </c>
      <c r="AU1568" s="153" t="s">
        <v>90</v>
      </c>
      <c r="AV1568" s="12" t="s">
        <v>90</v>
      </c>
      <c r="AW1568" s="12" t="s">
        <v>38</v>
      </c>
      <c r="AX1568" s="12" t="s">
        <v>82</v>
      </c>
      <c r="AY1568" s="153" t="s">
        <v>310</v>
      </c>
    </row>
    <row r="1569" spans="2:65" s="15" customFormat="1" ht="11.25">
      <c r="B1569" s="192"/>
      <c r="D1569" s="152" t="s">
        <v>318</v>
      </c>
      <c r="E1569" s="193" t="s">
        <v>1</v>
      </c>
      <c r="F1569" s="194" t="s">
        <v>664</v>
      </c>
      <c r="H1569" s="195">
        <v>1692.91</v>
      </c>
      <c r="I1569" s="196"/>
      <c r="L1569" s="192"/>
      <c r="M1569" s="197"/>
      <c r="T1569" s="198"/>
      <c r="AT1569" s="193" t="s">
        <v>318</v>
      </c>
      <c r="AU1569" s="193" t="s">
        <v>90</v>
      </c>
      <c r="AV1569" s="15" t="s">
        <v>98</v>
      </c>
      <c r="AW1569" s="15" t="s">
        <v>38</v>
      </c>
      <c r="AX1569" s="15" t="s">
        <v>82</v>
      </c>
      <c r="AY1569" s="193" t="s">
        <v>310</v>
      </c>
    </row>
    <row r="1570" spans="2:65" s="12" customFormat="1" ht="11.25">
      <c r="B1570" s="151"/>
      <c r="D1570" s="152" t="s">
        <v>318</v>
      </c>
      <c r="E1570" s="153" t="s">
        <v>1</v>
      </c>
      <c r="F1570" s="154" t="s">
        <v>2405</v>
      </c>
      <c r="H1570" s="155">
        <v>-354.85</v>
      </c>
      <c r="I1570" s="156"/>
      <c r="L1570" s="151"/>
      <c r="M1570" s="157"/>
      <c r="T1570" s="158"/>
      <c r="AT1570" s="153" t="s">
        <v>318</v>
      </c>
      <c r="AU1570" s="153" t="s">
        <v>90</v>
      </c>
      <c r="AV1570" s="12" t="s">
        <v>90</v>
      </c>
      <c r="AW1570" s="12" t="s">
        <v>38</v>
      </c>
      <c r="AX1570" s="12" t="s">
        <v>82</v>
      </c>
      <c r="AY1570" s="153" t="s">
        <v>310</v>
      </c>
    </row>
    <row r="1571" spans="2:65" s="13" customFormat="1" ht="11.25">
      <c r="B1571" s="159"/>
      <c r="D1571" s="152" t="s">
        <v>318</v>
      </c>
      <c r="E1571" s="160" t="s">
        <v>1</v>
      </c>
      <c r="F1571" s="161" t="s">
        <v>320</v>
      </c>
      <c r="H1571" s="162">
        <v>1338.06</v>
      </c>
      <c r="I1571" s="163"/>
      <c r="L1571" s="159"/>
      <c r="M1571" s="164"/>
      <c r="T1571" s="165"/>
      <c r="AT1571" s="160" t="s">
        <v>318</v>
      </c>
      <c r="AU1571" s="160" t="s">
        <v>90</v>
      </c>
      <c r="AV1571" s="13" t="s">
        <v>108</v>
      </c>
      <c r="AW1571" s="13" t="s">
        <v>38</v>
      </c>
      <c r="AX1571" s="13" t="s">
        <v>86</v>
      </c>
      <c r="AY1571" s="160" t="s">
        <v>310</v>
      </c>
    </row>
    <row r="1572" spans="2:65" s="1" customFormat="1" ht="16.5" customHeight="1">
      <c r="B1572" s="33"/>
      <c r="C1572" s="138" t="s">
        <v>2406</v>
      </c>
      <c r="D1572" s="138" t="s">
        <v>312</v>
      </c>
      <c r="E1572" s="139" t="s">
        <v>2407</v>
      </c>
      <c r="F1572" s="140" t="s">
        <v>2408</v>
      </c>
      <c r="G1572" s="141" t="s">
        <v>315</v>
      </c>
      <c r="H1572" s="142">
        <v>10.93</v>
      </c>
      <c r="I1572" s="143"/>
      <c r="J1572" s="144">
        <f>ROUND(I1572*H1572,2)</f>
        <v>0</v>
      </c>
      <c r="K1572" s="140" t="s">
        <v>316</v>
      </c>
      <c r="L1572" s="33"/>
      <c r="M1572" s="145" t="s">
        <v>1</v>
      </c>
      <c r="N1572" s="146" t="s">
        <v>47</v>
      </c>
      <c r="P1572" s="147">
        <f>O1572*H1572</f>
        <v>0</v>
      </c>
      <c r="Q1572" s="147">
        <v>2.5000000000000001E-4</v>
      </c>
      <c r="R1572" s="147">
        <f>Q1572*H1572</f>
        <v>2.7325000000000001E-3</v>
      </c>
      <c r="S1572" s="147">
        <v>0</v>
      </c>
      <c r="T1572" s="148">
        <f>S1572*H1572</f>
        <v>0</v>
      </c>
      <c r="AR1572" s="149" t="s">
        <v>404</v>
      </c>
      <c r="AT1572" s="149" t="s">
        <v>312</v>
      </c>
      <c r="AU1572" s="149" t="s">
        <v>90</v>
      </c>
      <c r="AY1572" s="17" t="s">
        <v>310</v>
      </c>
      <c r="BE1572" s="150">
        <f>IF(N1572="základní",J1572,0)</f>
        <v>0</v>
      </c>
      <c r="BF1572" s="150">
        <f>IF(N1572="snížená",J1572,0)</f>
        <v>0</v>
      </c>
      <c r="BG1572" s="150">
        <f>IF(N1572="zákl. přenesená",J1572,0)</f>
        <v>0</v>
      </c>
      <c r="BH1572" s="150">
        <f>IF(N1572="sníž. přenesená",J1572,0)</f>
        <v>0</v>
      </c>
      <c r="BI1572" s="150">
        <f>IF(N1572="nulová",J1572,0)</f>
        <v>0</v>
      </c>
      <c r="BJ1572" s="17" t="s">
        <v>86</v>
      </c>
      <c r="BK1572" s="150">
        <f>ROUND(I1572*H1572,2)</f>
        <v>0</v>
      </c>
      <c r="BL1572" s="17" t="s">
        <v>404</v>
      </c>
      <c r="BM1572" s="149" t="s">
        <v>2409</v>
      </c>
    </row>
    <row r="1573" spans="2:65" s="14" customFormat="1" ht="11.25">
      <c r="B1573" s="166"/>
      <c r="D1573" s="152" t="s">
        <v>318</v>
      </c>
      <c r="E1573" s="167" t="s">
        <v>1</v>
      </c>
      <c r="F1573" s="168" t="s">
        <v>843</v>
      </c>
      <c r="H1573" s="167" t="s">
        <v>1</v>
      </c>
      <c r="I1573" s="169"/>
      <c r="L1573" s="166"/>
      <c r="M1573" s="170"/>
      <c r="T1573" s="171"/>
      <c r="AT1573" s="167" t="s">
        <v>318</v>
      </c>
      <c r="AU1573" s="167" t="s">
        <v>90</v>
      </c>
      <c r="AV1573" s="14" t="s">
        <v>86</v>
      </c>
      <c r="AW1573" s="14" t="s">
        <v>38</v>
      </c>
      <c r="AX1573" s="14" t="s">
        <v>82</v>
      </c>
      <c r="AY1573" s="167" t="s">
        <v>310</v>
      </c>
    </row>
    <row r="1574" spans="2:65" s="12" customFormat="1" ht="11.25">
      <c r="B1574" s="151"/>
      <c r="D1574" s="152" t="s">
        <v>318</v>
      </c>
      <c r="E1574" s="153" t="s">
        <v>1</v>
      </c>
      <c r="F1574" s="154" t="s">
        <v>1119</v>
      </c>
      <c r="H1574" s="155">
        <v>10.93</v>
      </c>
      <c r="I1574" s="156"/>
      <c r="L1574" s="151"/>
      <c r="M1574" s="157"/>
      <c r="T1574" s="158"/>
      <c r="AT1574" s="153" t="s">
        <v>318</v>
      </c>
      <c r="AU1574" s="153" t="s">
        <v>90</v>
      </c>
      <c r="AV1574" s="12" t="s">
        <v>90</v>
      </c>
      <c r="AW1574" s="12" t="s">
        <v>38</v>
      </c>
      <c r="AX1574" s="12" t="s">
        <v>82</v>
      </c>
      <c r="AY1574" s="153" t="s">
        <v>310</v>
      </c>
    </row>
    <row r="1575" spans="2:65" s="13" customFormat="1" ht="11.25">
      <c r="B1575" s="159"/>
      <c r="D1575" s="152" t="s">
        <v>318</v>
      </c>
      <c r="E1575" s="160" t="s">
        <v>1</v>
      </c>
      <c r="F1575" s="161" t="s">
        <v>320</v>
      </c>
      <c r="H1575" s="162">
        <v>10.93</v>
      </c>
      <c r="I1575" s="163"/>
      <c r="L1575" s="159"/>
      <c r="M1575" s="164"/>
      <c r="T1575" s="165"/>
      <c r="AT1575" s="160" t="s">
        <v>318</v>
      </c>
      <c r="AU1575" s="160" t="s">
        <v>90</v>
      </c>
      <c r="AV1575" s="13" t="s">
        <v>108</v>
      </c>
      <c r="AW1575" s="13" t="s">
        <v>38</v>
      </c>
      <c r="AX1575" s="13" t="s">
        <v>86</v>
      </c>
      <c r="AY1575" s="160" t="s">
        <v>310</v>
      </c>
    </row>
    <row r="1576" spans="2:65" s="1" customFormat="1" ht="16.5" customHeight="1">
      <c r="B1576" s="33"/>
      <c r="C1576" s="138" t="s">
        <v>2410</v>
      </c>
      <c r="D1576" s="138" t="s">
        <v>312</v>
      </c>
      <c r="E1576" s="139" t="s">
        <v>2411</v>
      </c>
      <c r="F1576" s="140" t="s">
        <v>2412</v>
      </c>
      <c r="G1576" s="141" t="s">
        <v>315</v>
      </c>
      <c r="H1576" s="142">
        <v>35.46</v>
      </c>
      <c r="I1576" s="143"/>
      <c r="J1576" s="144">
        <f>ROUND(I1576*H1576,2)</f>
        <v>0</v>
      </c>
      <c r="K1576" s="140" t="s">
        <v>316</v>
      </c>
      <c r="L1576" s="33"/>
      <c r="M1576" s="145" t="s">
        <v>1</v>
      </c>
      <c r="N1576" s="146" t="s">
        <v>47</v>
      </c>
      <c r="P1576" s="147">
        <f>O1576*H1576</f>
        <v>0</v>
      </c>
      <c r="Q1576" s="147">
        <v>1.2E-4</v>
      </c>
      <c r="R1576" s="147">
        <f>Q1576*H1576</f>
        <v>4.2551999999999998E-3</v>
      </c>
      <c r="S1576" s="147">
        <v>0</v>
      </c>
      <c r="T1576" s="148">
        <f>S1576*H1576</f>
        <v>0</v>
      </c>
      <c r="AR1576" s="149" t="s">
        <v>404</v>
      </c>
      <c r="AT1576" s="149" t="s">
        <v>312</v>
      </c>
      <c r="AU1576" s="149" t="s">
        <v>90</v>
      </c>
      <c r="AY1576" s="17" t="s">
        <v>310</v>
      </c>
      <c r="BE1576" s="150">
        <f>IF(N1576="základní",J1576,0)</f>
        <v>0</v>
      </c>
      <c r="BF1576" s="150">
        <f>IF(N1576="snížená",J1576,0)</f>
        <v>0</v>
      </c>
      <c r="BG1576" s="150">
        <f>IF(N1576="zákl. přenesená",J1576,0)</f>
        <v>0</v>
      </c>
      <c r="BH1576" s="150">
        <f>IF(N1576="sníž. přenesená",J1576,0)</f>
        <v>0</v>
      </c>
      <c r="BI1576" s="150">
        <f>IF(N1576="nulová",J1576,0)</f>
        <v>0</v>
      </c>
      <c r="BJ1576" s="17" t="s">
        <v>86</v>
      </c>
      <c r="BK1576" s="150">
        <f>ROUND(I1576*H1576,2)</f>
        <v>0</v>
      </c>
      <c r="BL1576" s="17" t="s">
        <v>404</v>
      </c>
      <c r="BM1576" s="149" t="s">
        <v>2413</v>
      </c>
    </row>
    <row r="1577" spans="2:65" s="1" customFormat="1" ht="16.5" customHeight="1">
      <c r="B1577" s="33"/>
      <c r="C1577" s="138" t="s">
        <v>2414</v>
      </c>
      <c r="D1577" s="138" t="s">
        <v>312</v>
      </c>
      <c r="E1577" s="139" t="s">
        <v>2415</v>
      </c>
      <c r="F1577" s="140" t="s">
        <v>2416</v>
      </c>
      <c r="G1577" s="141" t="s">
        <v>315</v>
      </c>
      <c r="H1577" s="142">
        <v>35.46</v>
      </c>
      <c r="I1577" s="143"/>
      <c r="J1577" s="144">
        <f>ROUND(I1577*H1577,2)</f>
        <v>0</v>
      </c>
      <c r="K1577" s="140" t="s">
        <v>316</v>
      </c>
      <c r="L1577" s="33"/>
      <c r="M1577" s="145" t="s">
        <v>1</v>
      </c>
      <c r="N1577" s="146" t="s">
        <v>47</v>
      </c>
      <c r="P1577" s="147">
        <f>O1577*H1577</f>
        <v>0</v>
      </c>
      <c r="Q1577" s="147">
        <v>4.8000000000000001E-4</v>
      </c>
      <c r="R1577" s="147">
        <f>Q1577*H1577</f>
        <v>1.7020799999999999E-2</v>
      </c>
      <c r="S1577" s="147">
        <v>0</v>
      </c>
      <c r="T1577" s="148">
        <f>S1577*H1577</f>
        <v>0</v>
      </c>
      <c r="AR1577" s="149" t="s">
        <v>404</v>
      </c>
      <c r="AT1577" s="149" t="s">
        <v>312</v>
      </c>
      <c r="AU1577" s="149" t="s">
        <v>90</v>
      </c>
      <c r="AY1577" s="17" t="s">
        <v>310</v>
      </c>
      <c r="BE1577" s="150">
        <f>IF(N1577="základní",J1577,0)</f>
        <v>0</v>
      </c>
      <c r="BF1577" s="150">
        <f>IF(N1577="snížená",J1577,0)</f>
        <v>0</v>
      </c>
      <c r="BG1577" s="150">
        <f>IF(N1577="zákl. přenesená",J1577,0)</f>
        <v>0</v>
      </c>
      <c r="BH1577" s="150">
        <f>IF(N1577="sníž. přenesená",J1577,0)</f>
        <v>0</v>
      </c>
      <c r="BI1577" s="150">
        <f>IF(N1577="nulová",J1577,0)</f>
        <v>0</v>
      </c>
      <c r="BJ1577" s="17" t="s">
        <v>86</v>
      </c>
      <c r="BK1577" s="150">
        <f>ROUND(I1577*H1577,2)</f>
        <v>0</v>
      </c>
      <c r="BL1577" s="17" t="s">
        <v>404</v>
      </c>
      <c r="BM1577" s="149" t="s">
        <v>2417</v>
      </c>
    </row>
    <row r="1578" spans="2:65" s="11" customFormat="1" ht="22.9" customHeight="1">
      <c r="B1578" s="126"/>
      <c r="D1578" s="127" t="s">
        <v>81</v>
      </c>
      <c r="E1578" s="136" t="s">
        <v>2418</v>
      </c>
      <c r="F1578" s="136" t="s">
        <v>2419</v>
      </c>
      <c r="I1578" s="129"/>
      <c r="J1578" s="137">
        <f>BK1578</f>
        <v>0</v>
      </c>
      <c r="L1578" s="126"/>
      <c r="M1578" s="131"/>
      <c r="P1578" s="132">
        <f>SUM(P1579:P1580)</f>
        <v>0</v>
      </c>
      <c r="R1578" s="132">
        <f>SUM(R1579:R1580)</f>
        <v>0.1991376</v>
      </c>
      <c r="T1578" s="133">
        <f>SUM(T1579:T1580)</f>
        <v>0</v>
      </c>
      <c r="AR1578" s="127" t="s">
        <v>90</v>
      </c>
      <c r="AT1578" s="134" t="s">
        <v>81</v>
      </c>
      <c r="AU1578" s="134" t="s">
        <v>86</v>
      </c>
      <c r="AY1578" s="127" t="s">
        <v>310</v>
      </c>
      <c r="BK1578" s="135">
        <f>SUM(BK1579:BK1580)</f>
        <v>0</v>
      </c>
    </row>
    <row r="1579" spans="2:65" s="1" customFormat="1" ht="16.5" customHeight="1">
      <c r="B1579" s="33"/>
      <c r="C1579" s="138" t="s">
        <v>2420</v>
      </c>
      <c r="D1579" s="138" t="s">
        <v>312</v>
      </c>
      <c r="E1579" s="139" t="s">
        <v>2421</v>
      </c>
      <c r="F1579" s="140" t="s">
        <v>2422</v>
      </c>
      <c r="G1579" s="141" t="s">
        <v>315</v>
      </c>
      <c r="H1579" s="142">
        <v>414.87</v>
      </c>
      <c r="I1579" s="143"/>
      <c r="J1579" s="144">
        <f>ROUND(I1579*H1579,2)</f>
        <v>0</v>
      </c>
      <c r="K1579" s="140" t="s">
        <v>316</v>
      </c>
      <c r="L1579" s="33"/>
      <c r="M1579" s="145" t="s">
        <v>1</v>
      </c>
      <c r="N1579" s="146" t="s">
        <v>47</v>
      </c>
      <c r="P1579" s="147">
        <f>O1579*H1579</f>
        <v>0</v>
      </c>
      <c r="Q1579" s="147">
        <v>1.9000000000000001E-4</v>
      </c>
      <c r="R1579" s="147">
        <f>Q1579*H1579</f>
        <v>7.8825300000000001E-2</v>
      </c>
      <c r="S1579" s="147">
        <v>0</v>
      </c>
      <c r="T1579" s="148">
        <f>S1579*H1579</f>
        <v>0</v>
      </c>
      <c r="AR1579" s="149" t="s">
        <v>404</v>
      </c>
      <c r="AT1579" s="149" t="s">
        <v>312</v>
      </c>
      <c r="AU1579" s="149" t="s">
        <v>90</v>
      </c>
      <c r="AY1579" s="17" t="s">
        <v>310</v>
      </c>
      <c r="BE1579" s="150">
        <f>IF(N1579="základní",J1579,0)</f>
        <v>0</v>
      </c>
      <c r="BF1579" s="150">
        <f>IF(N1579="snížená",J1579,0)</f>
        <v>0</v>
      </c>
      <c r="BG1579" s="150">
        <f>IF(N1579="zákl. přenesená",J1579,0)</f>
        <v>0</v>
      </c>
      <c r="BH1579" s="150">
        <f>IF(N1579="sníž. přenesená",J1579,0)</f>
        <v>0</v>
      </c>
      <c r="BI1579" s="150">
        <f>IF(N1579="nulová",J1579,0)</f>
        <v>0</v>
      </c>
      <c r="BJ1579" s="17" t="s">
        <v>86</v>
      </c>
      <c r="BK1579" s="150">
        <f>ROUND(I1579*H1579,2)</f>
        <v>0</v>
      </c>
      <c r="BL1579" s="17" t="s">
        <v>404</v>
      </c>
      <c r="BM1579" s="149" t="s">
        <v>2423</v>
      </c>
    </row>
    <row r="1580" spans="2:65" s="1" customFormat="1" ht="16.5" customHeight="1">
      <c r="B1580" s="33"/>
      <c r="C1580" s="138" t="s">
        <v>2424</v>
      </c>
      <c r="D1580" s="138" t="s">
        <v>312</v>
      </c>
      <c r="E1580" s="139" t="s">
        <v>2425</v>
      </c>
      <c r="F1580" s="140" t="s">
        <v>2426</v>
      </c>
      <c r="G1580" s="141" t="s">
        <v>315</v>
      </c>
      <c r="H1580" s="142">
        <v>414.87</v>
      </c>
      <c r="I1580" s="143"/>
      <c r="J1580" s="144">
        <f>ROUND(I1580*H1580,2)</f>
        <v>0</v>
      </c>
      <c r="K1580" s="140" t="s">
        <v>316</v>
      </c>
      <c r="L1580" s="33"/>
      <c r="M1580" s="145" t="s">
        <v>1</v>
      </c>
      <c r="N1580" s="146" t="s">
        <v>47</v>
      </c>
      <c r="P1580" s="147">
        <f>O1580*H1580</f>
        <v>0</v>
      </c>
      <c r="Q1580" s="147">
        <v>2.9E-4</v>
      </c>
      <c r="R1580" s="147">
        <f>Q1580*H1580</f>
        <v>0.1203123</v>
      </c>
      <c r="S1580" s="147">
        <v>0</v>
      </c>
      <c r="T1580" s="148">
        <f>S1580*H1580</f>
        <v>0</v>
      </c>
      <c r="AR1580" s="149" t="s">
        <v>404</v>
      </c>
      <c r="AT1580" s="149" t="s">
        <v>312</v>
      </c>
      <c r="AU1580" s="149" t="s">
        <v>90</v>
      </c>
      <c r="AY1580" s="17" t="s">
        <v>310</v>
      </c>
      <c r="BE1580" s="150">
        <f>IF(N1580="základní",J1580,0)</f>
        <v>0</v>
      </c>
      <c r="BF1580" s="150">
        <f>IF(N1580="snížená",J1580,0)</f>
        <v>0</v>
      </c>
      <c r="BG1580" s="150">
        <f>IF(N1580="zákl. přenesená",J1580,0)</f>
        <v>0</v>
      </c>
      <c r="BH1580" s="150">
        <f>IF(N1580="sníž. přenesená",J1580,0)</f>
        <v>0</v>
      </c>
      <c r="BI1580" s="150">
        <f>IF(N1580="nulová",J1580,0)</f>
        <v>0</v>
      </c>
      <c r="BJ1580" s="17" t="s">
        <v>86</v>
      </c>
      <c r="BK1580" s="150">
        <f>ROUND(I1580*H1580,2)</f>
        <v>0</v>
      </c>
      <c r="BL1580" s="17" t="s">
        <v>404</v>
      </c>
      <c r="BM1580" s="149" t="s">
        <v>2427</v>
      </c>
    </row>
    <row r="1581" spans="2:65" s="11" customFormat="1" ht="25.9" customHeight="1">
      <c r="B1581" s="126"/>
      <c r="D1581" s="127" t="s">
        <v>81</v>
      </c>
      <c r="E1581" s="128" t="s">
        <v>2428</v>
      </c>
      <c r="F1581" s="128" t="s">
        <v>2429</v>
      </c>
      <c r="I1581" s="129"/>
      <c r="J1581" s="130">
        <f>BK1581</f>
        <v>0</v>
      </c>
      <c r="L1581" s="126"/>
      <c r="M1581" s="131"/>
      <c r="P1581" s="132">
        <f>SUM(P1582:P1612)</f>
        <v>0</v>
      </c>
      <c r="R1581" s="132">
        <f>SUM(R1582:R1612)</f>
        <v>0</v>
      </c>
      <c r="T1581" s="133">
        <f>SUM(T1582:T1612)</f>
        <v>0</v>
      </c>
      <c r="AR1581" s="127" t="s">
        <v>108</v>
      </c>
      <c r="AT1581" s="134" t="s">
        <v>81</v>
      </c>
      <c r="AU1581" s="134" t="s">
        <v>82</v>
      </c>
      <c r="AY1581" s="127" t="s">
        <v>310</v>
      </c>
      <c r="BK1581" s="135">
        <f>SUM(BK1582:BK1612)</f>
        <v>0</v>
      </c>
    </row>
    <row r="1582" spans="2:65" s="1" customFormat="1" ht="24.2" customHeight="1">
      <c r="B1582" s="33"/>
      <c r="C1582" s="138" t="s">
        <v>2430</v>
      </c>
      <c r="D1582" s="138" t="s">
        <v>312</v>
      </c>
      <c r="E1582" s="139" t="s">
        <v>2431</v>
      </c>
      <c r="F1582" s="140" t="s">
        <v>2432</v>
      </c>
      <c r="G1582" s="141" t="s">
        <v>315</v>
      </c>
      <c r="H1582" s="142">
        <v>808.42899999999997</v>
      </c>
      <c r="I1582" s="143"/>
      <c r="J1582" s="144">
        <f>ROUND(I1582*H1582,2)</f>
        <v>0</v>
      </c>
      <c r="K1582" s="140" t="s">
        <v>430</v>
      </c>
      <c r="L1582" s="33"/>
      <c r="M1582" s="145" t="s">
        <v>1</v>
      </c>
      <c r="N1582" s="146" t="s">
        <v>47</v>
      </c>
      <c r="P1582" s="147">
        <f>O1582*H1582</f>
        <v>0</v>
      </c>
      <c r="Q1582" s="147">
        <v>0</v>
      </c>
      <c r="R1582" s="147">
        <f>Q1582*H1582</f>
        <v>0</v>
      </c>
      <c r="S1582" s="147">
        <v>0</v>
      </c>
      <c r="T1582" s="148">
        <f>S1582*H1582</f>
        <v>0</v>
      </c>
      <c r="AR1582" s="149" t="s">
        <v>2433</v>
      </c>
      <c r="AT1582" s="149" t="s">
        <v>312</v>
      </c>
      <c r="AU1582" s="149" t="s">
        <v>86</v>
      </c>
      <c r="AY1582" s="17" t="s">
        <v>310</v>
      </c>
      <c r="BE1582" s="150">
        <f>IF(N1582="základní",J1582,0)</f>
        <v>0</v>
      </c>
      <c r="BF1582" s="150">
        <f>IF(N1582="snížená",J1582,0)</f>
        <v>0</v>
      </c>
      <c r="BG1582" s="150">
        <f>IF(N1582="zákl. přenesená",J1582,0)</f>
        <v>0</v>
      </c>
      <c r="BH1582" s="150">
        <f>IF(N1582="sníž. přenesená",J1582,0)</f>
        <v>0</v>
      </c>
      <c r="BI1582" s="150">
        <f>IF(N1582="nulová",J1582,0)</f>
        <v>0</v>
      </c>
      <c r="BJ1582" s="17" t="s">
        <v>86</v>
      </c>
      <c r="BK1582" s="150">
        <f>ROUND(I1582*H1582,2)</f>
        <v>0</v>
      </c>
      <c r="BL1582" s="17" t="s">
        <v>2433</v>
      </c>
      <c r="BM1582" s="149" t="s">
        <v>2434</v>
      </c>
    </row>
    <row r="1583" spans="2:65" s="1" customFormat="1" ht="39">
      <c r="B1583" s="33"/>
      <c r="D1583" s="152" t="s">
        <v>375</v>
      </c>
      <c r="F1583" s="172" t="s">
        <v>2435</v>
      </c>
      <c r="I1583" s="173"/>
      <c r="L1583" s="33"/>
      <c r="M1583" s="174"/>
      <c r="T1583" s="57"/>
      <c r="AT1583" s="17" t="s">
        <v>375</v>
      </c>
      <c r="AU1583" s="17" t="s">
        <v>86</v>
      </c>
    </row>
    <row r="1584" spans="2:65" s="14" customFormat="1" ht="11.25">
      <c r="B1584" s="166"/>
      <c r="D1584" s="152" t="s">
        <v>318</v>
      </c>
      <c r="E1584" s="167" t="s">
        <v>1</v>
      </c>
      <c r="F1584" s="168" t="s">
        <v>2436</v>
      </c>
      <c r="H1584" s="167" t="s">
        <v>1</v>
      </c>
      <c r="I1584" s="169"/>
      <c r="L1584" s="166"/>
      <c r="M1584" s="170"/>
      <c r="T1584" s="171"/>
      <c r="AT1584" s="167" t="s">
        <v>318</v>
      </c>
      <c r="AU1584" s="167" t="s">
        <v>86</v>
      </c>
      <c r="AV1584" s="14" t="s">
        <v>86</v>
      </c>
      <c r="AW1584" s="14" t="s">
        <v>38</v>
      </c>
      <c r="AX1584" s="14" t="s">
        <v>82</v>
      </c>
      <c r="AY1584" s="167" t="s">
        <v>310</v>
      </c>
    </row>
    <row r="1585" spans="2:65" s="12" customFormat="1" ht="11.25">
      <c r="B1585" s="151"/>
      <c r="D1585" s="152" t="s">
        <v>318</v>
      </c>
      <c r="E1585" s="153" t="s">
        <v>1</v>
      </c>
      <c r="F1585" s="154" t="s">
        <v>1409</v>
      </c>
      <c r="H1585" s="155">
        <v>808.42899999999997</v>
      </c>
      <c r="I1585" s="156"/>
      <c r="L1585" s="151"/>
      <c r="M1585" s="157"/>
      <c r="T1585" s="158"/>
      <c r="AT1585" s="153" t="s">
        <v>318</v>
      </c>
      <c r="AU1585" s="153" t="s">
        <v>86</v>
      </c>
      <c r="AV1585" s="12" t="s">
        <v>90</v>
      </c>
      <c r="AW1585" s="12" t="s">
        <v>38</v>
      </c>
      <c r="AX1585" s="12" t="s">
        <v>82</v>
      </c>
      <c r="AY1585" s="153" t="s">
        <v>310</v>
      </c>
    </row>
    <row r="1586" spans="2:65" s="13" customFormat="1" ht="11.25">
      <c r="B1586" s="159"/>
      <c r="D1586" s="152" t="s">
        <v>318</v>
      </c>
      <c r="E1586" s="160" t="s">
        <v>1</v>
      </c>
      <c r="F1586" s="161" t="s">
        <v>320</v>
      </c>
      <c r="H1586" s="162">
        <v>808.42899999999997</v>
      </c>
      <c r="I1586" s="163"/>
      <c r="L1586" s="159"/>
      <c r="M1586" s="164"/>
      <c r="T1586" s="165"/>
      <c r="AT1586" s="160" t="s">
        <v>318</v>
      </c>
      <c r="AU1586" s="160" t="s">
        <v>86</v>
      </c>
      <c r="AV1586" s="13" t="s">
        <v>108</v>
      </c>
      <c r="AW1586" s="13" t="s">
        <v>38</v>
      </c>
      <c r="AX1586" s="13" t="s">
        <v>86</v>
      </c>
      <c r="AY1586" s="160" t="s">
        <v>310</v>
      </c>
    </row>
    <row r="1587" spans="2:65" s="1" customFormat="1" ht="24.2" customHeight="1">
      <c r="B1587" s="33"/>
      <c r="C1587" s="138" t="s">
        <v>2437</v>
      </c>
      <c r="D1587" s="138" t="s">
        <v>312</v>
      </c>
      <c r="E1587" s="139" t="s">
        <v>2438</v>
      </c>
      <c r="F1587" s="140" t="s">
        <v>2439</v>
      </c>
      <c r="G1587" s="141" t="s">
        <v>315</v>
      </c>
      <c r="H1587" s="142">
        <v>1051.3879999999999</v>
      </c>
      <c r="I1587" s="143"/>
      <c r="J1587" s="144">
        <f>ROUND(I1587*H1587,2)</f>
        <v>0</v>
      </c>
      <c r="K1587" s="140" t="s">
        <v>430</v>
      </c>
      <c r="L1587" s="33"/>
      <c r="M1587" s="145" t="s">
        <v>1</v>
      </c>
      <c r="N1587" s="146" t="s">
        <v>47</v>
      </c>
      <c r="P1587" s="147">
        <f>O1587*H1587</f>
        <v>0</v>
      </c>
      <c r="Q1587" s="147">
        <v>0</v>
      </c>
      <c r="R1587" s="147">
        <f>Q1587*H1587</f>
        <v>0</v>
      </c>
      <c r="S1587" s="147">
        <v>0</v>
      </c>
      <c r="T1587" s="148">
        <f>S1587*H1587</f>
        <v>0</v>
      </c>
      <c r="AR1587" s="149" t="s">
        <v>2433</v>
      </c>
      <c r="AT1587" s="149" t="s">
        <v>312</v>
      </c>
      <c r="AU1587" s="149" t="s">
        <v>86</v>
      </c>
      <c r="AY1587" s="17" t="s">
        <v>310</v>
      </c>
      <c r="BE1587" s="150">
        <f>IF(N1587="základní",J1587,0)</f>
        <v>0</v>
      </c>
      <c r="BF1587" s="150">
        <f>IF(N1587="snížená",J1587,0)</f>
        <v>0</v>
      </c>
      <c r="BG1587" s="150">
        <f>IF(N1587="zákl. přenesená",J1587,0)</f>
        <v>0</v>
      </c>
      <c r="BH1587" s="150">
        <f>IF(N1587="sníž. přenesená",J1587,0)</f>
        <v>0</v>
      </c>
      <c r="BI1587" s="150">
        <f>IF(N1587="nulová",J1587,0)</f>
        <v>0</v>
      </c>
      <c r="BJ1587" s="17" t="s">
        <v>86</v>
      </c>
      <c r="BK1587" s="150">
        <f>ROUND(I1587*H1587,2)</f>
        <v>0</v>
      </c>
      <c r="BL1587" s="17" t="s">
        <v>2433</v>
      </c>
      <c r="BM1587" s="149" t="s">
        <v>2440</v>
      </c>
    </row>
    <row r="1588" spans="2:65" s="1" customFormat="1" ht="39">
      <c r="B1588" s="33"/>
      <c r="D1588" s="152" t="s">
        <v>375</v>
      </c>
      <c r="F1588" s="172" t="s">
        <v>2435</v>
      </c>
      <c r="I1588" s="173"/>
      <c r="L1588" s="33"/>
      <c r="M1588" s="174"/>
      <c r="T1588" s="57"/>
      <c r="AT1588" s="17" t="s">
        <v>375</v>
      </c>
      <c r="AU1588" s="17" t="s">
        <v>86</v>
      </c>
    </row>
    <row r="1589" spans="2:65" s="14" customFormat="1" ht="11.25">
      <c r="B1589" s="166"/>
      <c r="D1589" s="152" t="s">
        <v>318</v>
      </c>
      <c r="E1589" s="167" t="s">
        <v>1</v>
      </c>
      <c r="F1589" s="168" t="s">
        <v>2441</v>
      </c>
      <c r="H1589" s="167" t="s">
        <v>1</v>
      </c>
      <c r="I1589" s="169"/>
      <c r="L1589" s="166"/>
      <c r="M1589" s="170"/>
      <c r="T1589" s="171"/>
      <c r="AT1589" s="167" t="s">
        <v>318</v>
      </c>
      <c r="AU1589" s="167" t="s">
        <v>86</v>
      </c>
      <c r="AV1589" s="14" t="s">
        <v>86</v>
      </c>
      <c r="AW1589" s="14" t="s">
        <v>38</v>
      </c>
      <c r="AX1589" s="14" t="s">
        <v>82</v>
      </c>
      <c r="AY1589" s="167" t="s">
        <v>310</v>
      </c>
    </row>
    <row r="1590" spans="2:65" s="12" customFormat="1" ht="11.25">
      <c r="B1590" s="151"/>
      <c r="D1590" s="152" t="s">
        <v>318</v>
      </c>
      <c r="E1590" s="153" t="s">
        <v>1</v>
      </c>
      <c r="F1590" s="154" t="s">
        <v>1482</v>
      </c>
      <c r="H1590" s="155">
        <v>635.71400000000006</v>
      </c>
      <c r="I1590" s="156"/>
      <c r="L1590" s="151"/>
      <c r="M1590" s="157"/>
      <c r="T1590" s="158"/>
      <c r="AT1590" s="153" t="s">
        <v>318</v>
      </c>
      <c r="AU1590" s="153" t="s">
        <v>86</v>
      </c>
      <c r="AV1590" s="12" t="s">
        <v>90</v>
      </c>
      <c r="AW1590" s="12" t="s">
        <v>38</v>
      </c>
      <c r="AX1590" s="12" t="s">
        <v>82</v>
      </c>
      <c r="AY1590" s="153" t="s">
        <v>310</v>
      </c>
    </row>
    <row r="1591" spans="2:65" s="12" customFormat="1" ht="11.25">
      <c r="B1591" s="151"/>
      <c r="D1591" s="152" t="s">
        <v>318</v>
      </c>
      <c r="E1591" s="153" t="s">
        <v>1</v>
      </c>
      <c r="F1591" s="154" t="s">
        <v>1483</v>
      </c>
      <c r="H1591" s="155">
        <v>24.225000000000001</v>
      </c>
      <c r="I1591" s="156"/>
      <c r="L1591" s="151"/>
      <c r="M1591" s="157"/>
      <c r="T1591" s="158"/>
      <c r="AT1591" s="153" t="s">
        <v>318</v>
      </c>
      <c r="AU1591" s="153" t="s">
        <v>86</v>
      </c>
      <c r="AV1591" s="12" t="s">
        <v>90</v>
      </c>
      <c r="AW1591" s="12" t="s">
        <v>38</v>
      </c>
      <c r="AX1591" s="12" t="s">
        <v>82</v>
      </c>
      <c r="AY1591" s="153" t="s">
        <v>310</v>
      </c>
    </row>
    <row r="1592" spans="2:65" s="12" customFormat="1" ht="11.25">
      <c r="B1592" s="151"/>
      <c r="D1592" s="152" t="s">
        <v>318</v>
      </c>
      <c r="E1592" s="153" t="s">
        <v>1</v>
      </c>
      <c r="F1592" s="154" t="s">
        <v>1484</v>
      </c>
      <c r="H1592" s="155">
        <v>129.346</v>
      </c>
      <c r="I1592" s="156"/>
      <c r="L1592" s="151"/>
      <c r="M1592" s="157"/>
      <c r="T1592" s="158"/>
      <c r="AT1592" s="153" t="s">
        <v>318</v>
      </c>
      <c r="AU1592" s="153" t="s">
        <v>86</v>
      </c>
      <c r="AV1592" s="12" t="s">
        <v>90</v>
      </c>
      <c r="AW1592" s="12" t="s">
        <v>38</v>
      </c>
      <c r="AX1592" s="12" t="s">
        <v>82</v>
      </c>
      <c r="AY1592" s="153" t="s">
        <v>310</v>
      </c>
    </row>
    <row r="1593" spans="2:65" s="12" customFormat="1" ht="11.25">
      <c r="B1593" s="151"/>
      <c r="D1593" s="152" t="s">
        <v>318</v>
      </c>
      <c r="E1593" s="153" t="s">
        <v>1</v>
      </c>
      <c r="F1593" s="154" t="s">
        <v>1541</v>
      </c>
      <c r="H1593" s="155">
        <v>262.10300000000001</v>
      </c>
      <c r="I1593" s="156"/>
      <c r="L1593" s="151"/>
      <c r="M1593" s="157"/>
      <c r="T1593" s="158"/>
      <c r="AT1593" s="153" t="s">
        <v>318</v>
      </c>
      <c r="AU1593" s="153" t="s">
        <v>86</v>
      </c>
      <c r="AV1593" s="12" t="s">
        <v>90</v>
      </c>
      <c r="AW1593" s="12" t="s">
        <v>38</v>
      </c>
      <c r="AX1593" s="12" t="s">
        <v>82</v>
      </c>
      <c r="AY1593" s="153" t="s">
        <v>310</v>
      </c>
    </row>
    <row r="1594" spans="2:65" s="13" customFormat="1" ht="11.25">
      <c r="B1594" s="159"/>
      <c r="D1594" s="152" t="s">
        <v>318</v>
      </c>
      <c r="E1594" s="160" t="s">
        <v>1</v>
      </c>
      <c r="F1594" s="161" t="s">
        <v>320</v>
      </c>
      <c r="H1594" s="162">
        <v>1051.3879999999999</v>
      </c>
      <c r="I1594" s="163"/>
      <c r="L1594" s="159"/>
      <c r="M1594" s="164"/>
      <c r="T1594" s="165"/>
      <c r="AT1594" s="160" t="s">
        <v>318</v>
      </c>
      <c r="AU1594" s="160" t="s">
        <v>86</v>
      </c>
      <c r="AV1594" s="13" t="s">
        <v>108</v>
      </c>
      <c r="AW1594" s="13" t="s">
        <v>38</v>
      </c>
      <c r="AX1594" s="13" t="s">
        <v>86</v>
      </c>
      <c r="AY1594" s="160" t="s">
        <v>310</v>
      </c>
    </row>
    <row r="1595" spans="2:65" s="1" customFormat="1" ht="24.2" customHeight="1">
      <c r="B1595" s="33"/>
      <c r="C1595" s="138" t="s">
        <v>2442</v>
      </c>
      <c r="D1595" s="138" t="s">
        <v>312</v>
      </c>
      <c r="E1595" s="139" t="s">
        <v>2443</v>
      </c>
      <c r="F1595" s="140" t="s">
        <v>2444</v>
      </c>
      <c r="G1595" s="141" t="s">
        <v>718</v>
      </c>
      <c r="H1595" s="142">
        <v>36</v>
      </c>
      <c r="I1595" s="143"/>
      <c r="J1595" s="144">
        <f>ROUND(I1595*H1595,2)</f>
        <v>0</v>
      </c>
      <c r="K1595" s="140" t="s">
        <v>430</v>
      </c>
      <c r="L1595" s="33"/>
      <c r="M1595" s="145" t="s">
        <v>1</v>
      </c>
      <c r="N1595" s="146" t="s">
        <v>47</v>
      </c>
      <c r="P1595" s="147">
        <f>O1595*H1595</f>
        <v>0</v>
      </c>
      <c r="Q1595" s="147">
        <v>0</v>
      </c>
      <c r="R1595" s="147">
        <f>Q1595*H1595</f>
        <v>0</v>
      </c>
      <c r="S1595" s="147">
        <v>0</v>
      </c>
      <c r="T1595" s="148">
        <f>S1595*H1595</f>
        <v>0</v>
      </c>
      <c r="AR1595" s="149" t="s">
        <v>2433</v>
      </c>
      <c r="AT1595" s="149" t="s">
        <v>312</v>
      </c>
      <c r="AU1595" s="149" t="s">
        <v>86</v>
      </c>
      <c r="AY1595" s="17" t="s">
        <v>310</v>
      </c>
      <c r="BE1595" s="150">
        <f>IF(N1595="základní",J1595,0)</f>
        <v>0</v>
      </c>
      <c r="BF1595" s="150">
        <f>IF(N1595="snížená",J1595,0)</f>
        <v>0</v>
      </c>
      <c r="BG1595" s="150">
        <f>IF(N1595="zákl. přenesená",J1595,0)</f>
        <v>0</v>
      </c>
      <c r="BH1595" s="150">
        <f>IF(N1595="sníž. přenesená",J1595,0)</f>
        <v>0</v>
      </c>
      <c r="BI1595" s="150">
        <f>IF(N1595="nulová",J1595,0)</f>
        <v>0</v>
      </c>
      <c r="BJ1595" s="17" t="s">
        <v>86</v>
      </c>
      <c r="BK1595" s="150">
        <f>ROUND(I1595*H1595,2)</f>
        <v>0</v>
      </c>
      <c r="BL1595" s="17" t="s">
        <v>2433</v>
      </c>
      <c r="BM1595" s="149" t="s">
        <v>2445</v>
      </c>
    </row>
    <row r="1596" spans="2:65" s="1" customFormat="1" ht="39">
      <c r="B1596" s="33"/>
      <c r="D1596" s="152" t="s">
        <v>375</v>
      </c>
      <c r="F1596" s="172" t="s">
        <v>2446</v>
      </c>
      <c r="I1596" s="173"/>
      <c r="L1596" s="33"/>
      <c r="M1596" s="174"/>
      <c r="T1596" s="57"/>
      <c r="AT1596" s="17" t="s">
        <v>375</v>
      </c>
      <c r="AU1596" s="17" t="s">
        <v>86</v>
      </c>
    </row>
    <row r="1597" spans="2:65" s="1" customFormat="1" ht="24.2" customHeight="1">
      <c r="B1597" s="33"/>
      <c r="C1597" s="138" t="s">
        <v>2447</v>
      </c>
      <c r="D1597" s="138" t="s">
        <v>312</v>
      </c>
      <c r="E1597" s="139" t="s">
        <v>2448</v>
      </c>
      <c r="F1597" s="140" t="s">
        <v>2449</v>
      </c>
      <c r="G1597" s="141" t="s">
        <v>718</v>
      </c>
      <c r="H1597" s="142">
        <v>84</v>
      </c>
      <c r="I1597" s="143"/>
      <c r="J1597" s="144">
        <f>ROUND(I1597*H1597,2)</f>
        <v>0</v>
      </c>
      <c r="K1597" s="140" t="s">
        <v>430</v>
      </c>
      <c r="L1597" s="33"/>
      <c r="M1597" s="145" t="s">
        <v>1</v>
      </c>
      <c r="N1597" s="146" t="s">
        <v>47</v>
      </c>
      <c r="P1597" s="147">
        <f>O1597*H1597</f>
        <v>0</v>
      </c>
      <c r="Q1597" s="147">
        <v>0</v>
      </c>
      <c r="R1597" s="147">
        <f>Q1597*H1597</f>
        <v>0</v>
      </c>
      <c r="S1597" s="147">
        <v>0</v>
      </c>
      <c r="T1597" s="148">
        <f>S1597*H1597</f>
        <v>0</v>
      </c>
      <c r="AR1597" s="149" t="s">
        <v>2433</v>
      </c>
      <c r="AT1597" s="149" t="s">
        <v>312</v>
      </c>
      <c r="AU1597" s="149" t="s">
        <v>86</v>
      </c>
      <c r="AY1597" s="17" t="s">
        <v>310</v>
      </c>
      <c r="BE1597" s="150">
        <f>IF(N1597="základní",J1597,0)</f>
        <v>0</v>
      </c>
      <c r="BF1597" s="150">
        <f>IF(N1597="snížená",J1597,0)</f>
        <v>0</v>
      </c>
      <c r="BG1597" s="150">
        <f>IF(N1597="zákl. přenesená",J1597,0)</f>
        <v>0</v>
      </c>
      <c r="BH1597" s="150">
        <f>IF(N1597="sníž. přenesená",J1597,0)</f>
        <v>0</v>
      </c>
      <c r="BI1597" s="150">
        <f>IF(N1597="nulová",J1597,0)</f>
        <v>0</v>
      </c>
      <c r="BJ1597" s="17" t="s">
        <v>86</v>
      </c>
      <c r="BK1597" s="150">
        <f>ROUND(I1597*H1597,2)</f>
        <v>0</v>
      </c>
      <c r="BL1597" s="17" t="s">
        <v>2433</v>
      </c>
      <c r="BM1597" s="149" t="s">
        <v>2450</v>
      </c>
    </row>
    <row r="1598" spans="2:65" s="1" customFormat="1" ht="39">
      <c r="B1598" s="33"/>
      <c r="D1598" s="152" t="s">
        <v>375</v>
      </c>
      <c r="F1598" s="172" t="s">
        <v>2446</v>
      </c>
      <c r="I1598" s="173"/>
      <c r="L1598" s="33"/>
      <c r="M1598" s="174"/>
      <c r="T1598" s="57"/>
      <c r="AT1598" s="17" t="s">
        <v>375</v>
      </c>
      <c r="AU1598" s="17" t="s">
        <v>86</v>
      </c>
    </row>
    <row r="1599" spans="2:65" s="1" customFormat="1" ht="33" customHeight="1">
      <c r="B1599" s="33"/>
      <c r="C1599" s="138" t="s">
        <v>2451</v>
      </c>
      <c r="D1599" s="138" t="s">
        <v>312</v>
      </c>
      <c r="E1599" s="139" t="s">
        <v>2452</v>
      </c>
      <c r="F1599" s="140" t="s">
        <v>2453</v>
      </c>
      <c r="G1599" s="141" t="s">
        <v>718</v>
      </c>
      <c r="H1599" s="142">
        <v>188</v>
      </c>
      <c r="I1599" s="143"/>
      <c r="J1599" s="144">
        <f>ROUND(I1599*H1599,2)</f>
        <v>0</v>
      </c>
      <c r="K1599" s="140" t="s">
        <v>430</v>
      </c>
      <c r="L1599" s="33"/>
      <c r="M1599" s="145" t="s">
        <v>1</v>
      </c>
      <c r="N1599" s="146" t="s">
        <v>47</v>
      </c>
      <c r="P1599" s="147">
        <f>O1599*H1599</f>
        <v>0</v>
      </c>
      <c r="Q1599" s="147">
        <v>0</v>
      </c>
      <c r="R1599" s="147">
        <f>Q1599*H1599</f>
        <v>0</v>
      </c>
      <c r="S1599" s="147">
        <v>0</v>
      </c>
      <c r="T1599" s="148">
        <f>S1599*H1599</f>
        <v>0</v>
      </c>
      <c r="AR1599" s="149" t="s">
        <v>2433</v>
      </c>
      <c r="AT1599" s="149" t="s">
        <v>312</v>
      </c>
      <c r="AU1599" s="149" t="s">
        <v>86</v>
      </c>
      <c r="AY1599" s="17" t="s">
        <v>310</v>
      </c>
      <c r="BE1599" s="150">
        <f>IF(N1599="základní",J1599,0)</f>
        <v>0</v>
      </c>
      <c r="BF1599" s="150">
        <f>IF(N1599="snížená",J1599,0)</f>
        <v>0</v>
      </c>
      <c r="BG1599" s="150">
        <f>IF(N1599="zákl. přenesená",J1599,0)</f>
        <v>0</v>
      </c>
      <c r="BH1599" s="150">
        <f>IF(N1599="sníž. přenesená",J1599,0)</f>
        <v>0</v>
      </c>
      <c r="BI1599" s="150">
        <f>IF(N1599="nulová",J1599,0)</f>
        <v>0</v>
      </c>
      <c r="BJ1599" s="17" t="s">
        <v>86</v>
      </c>
      <c r="BK1599" s="150">
        <f>ROUND(I1599*H1599,2)</f>
        <v>0</v>
      </c>
      <c r="BL1599" s="17" t="s">
        <v>2433</v>
      </c>
      <c r="BM1599" s="149" t="s">
        <v>2454</v>
      </c>
    </row>
    <row r="1600" spans="2:65" s="1" customFormat="1" ht="39">
      <c r="B1600" s="33"/>
      <c r="D1600" s="152" t="s">
        <v>375</v>
      </c>
      <c r="F1600" s="172" t="s">
        <v>2446</v>
      </c>
      <c r="I1600" s="173"/>
      <c r="L1600" s="33"/>
      <c r="M1600" s="174"/>
      <c r="T1600" s="57"/>
      <c r="AT1600" s="17" t="s">
        <v>375</v>
      </c>
      <c r="AU1600" s="17" t="s">
        <v>86</v>
      </c>
    </row>
    <row r="1601" spans="2:65" s="1" customFormat="1" ht="16.5" customHeight="1">
      <c r="B1601" s="33"/>
      <c r="C1601" s="138" t="s">
        <v>2455</v>
      </c>
      <c r="D1601" s="138" t="s">
        <v>312</v>
      </c>
      <c r="E1601" s="139" t="s">
        <v>2456</v>
      </c>
      <c r="F1601" s="140" t="s">
        <v>2457</v>
      </c>
      <c r="G1601" s="141" t="s">
        <v>315</v>
      </c>
      <c r="H1601" s="142">
        <v>1021.391</v>
      </c>
      <c r="I1601" s="143"/>
      <c r="J1601" s="144">
        <f>ROUND(I1601*H1601,2)</f>
        <v>0</v>
      </c>
      <c r="K1601" s="140" t="s">
        <v>430</v>
      </c>
      <c r="L1601" s="33"/>
      <c r="M1601" s="145" t="s">
        <v>1</v>
      </c>
      <c r="N1601" s="146" t="s">
        <v>47</v>
      </c>
      <c r="P1601" s="147">
        <f>O1601*H1601</f>
        <v>0</v>
      </c>
      <c r="Q1601" s="147">
        <v>0</v>
      </c>
      <c r="R1601" s="147">
        <f>Q1601*H1601</f>
        <v>0</v>
      </c>
      <c r="S1601" s="147">
        <v>0</v>
      </c>
      <c r="T1601" s="148">
        <f>S1601*H1601</f>
        <v>0</v>
      </c>
      <c r="AR1601" s="149" t="s">
        <v>2433</v>
      </c>
      <c r="AT1601" s="149" t="s">
        <v>312</v>
      </c>
      <c r="AU1601" s="149" t="s">
        <v>86</v>
      </c>
      <c r="AY1601" s="17" t="s">
        <v>310</v>
      </c>
      <c r="BE1601" s="150">
        <f>IF(N1601="základní",J1601,0)</f>
        <v>0</v>
      </c>
      <c r="BF1601" s="150">
        <f>IF(N1601="snížená",J1601,0)</f>
        <v>0</v>
      </c>
      <c r="BG1601" s="150">
        <f>IF(N1601="zákl. přenesená",J1601,0)</f>
        <v>0</v>
      </c>
      <c r="BH1601" s="150">
        <f>IF(N1601="sníž. přenesená",J1601,0)</f>
        <v>0</v>
      </c>
      <c r="BI1601" s="150">
        <f>IF(N1601="nulová",J1601,0)</f>
        <v>0</v>
      </c>
      <c r="BJ1601" s="17" t="s">
        <v>86</v>
      </c>
      <c r="BK1601" s="150">
        <f>ROUND(I1601*H1601,2)</f>
        <v>0</v>
      </c>
      <c r="BL1601" s="17" t="s">
        <v>2433</v>
      </c>
      <c r="BM1601" s="149" t="s">
        <v>2458</v>
      </c>
    </row>
    <row r="1602" spans="2:65" s="1" customFormat="1" ht="58.5">
      <c r="B1602" s="33"/>
      <c r="D1602" s="152" t="s">
        <v>375</v>
      </c>
      <c r="F1602" s="172" t="s">
        <v>2459</v>
      </c>
      <c r="I1602" s="173"/>
      <c r="L1602" s="33"/>
      <c r="M1602" s="174"/>
      <c r="T1602" s="57"/>
      <c r="AT1602" s="17" t="s">
        <v>375</v>
      </c>
      <c r="AU1602" s="17" t="s">
        <v>86</v>
      </c>
    </row>
    <row r="1603" spans="2:65" s="14" customFormat="1" ht="11.25">
      <c r="B1603" s="166"/>
      <c r="D1603" s="152" t="s">
        <v>318</v>
      </c>
      <c r="E1603" s="167" t="s">
        <v>1</v>
      </c>
      <c r="F1603" s="168" t="s">
        <v>2460</v>
      </c>
      <c r="H1603" s="167" t="s">
        <v>1</v>
      </c>
      <c r="I1603" s="169"/>
      <c r="L1603" s="166"/>
      <c r="M1603" s="170"/>
      <c r="T1603" s="171"/>
      <c r="AT1603" s="167" t="s">
        <v>318</v>
      </c>
      <c r="AU1603" s="167" t="s">
        <v>86</v>
      </c>
      <c r="AV1603" s="14" t="s">
        <v>86</v>
      </c>
      <c r="AW1603" s="14" t="s">
        <v>38</v>
      </c>
      <c r="AX1603" s="14" t="s">
        <v>82</v>
      </c>
      <c r="AY1603" s="167" t="s">
        <v>310</v>
      </c>
    </row>
    <row r="1604" spans="2:65" s="14" customFormat="1" ht="11.25">
      <c r="B1604" s="166"/>
      <c r="D1604" s="152" t="s">
        <v>318</v>
      </c>
      <c r="E1604" s="167" t="s">
        <v>1</v>
      </c>
      <c r="F1604" s="168" t="s">
        <v>2461</v>
      </c>
      <c r="H1604" s="167" t="s">
        <v>1</v>
      </c>
      <c r="I1604" s="169"/>
      <c r="L1604" s="166"/>
      <c r="M1604" s="170"/>
      <c r="T1604" s="171"/>
      <c r="AT1604" s="167" t="s">
        <v>318</v>
      </c>
      <c r="AU1604" s="167" t="s">
        <v>86</v>
      </c>
      <c r="AV1604" s="14" t="s">
        <v>86</v>
      </c>
      <c r="AW1604" s="14" t="s">
        <v>38</v>
      </c>
      <c r="AX1604" s="14" t="s">
        <v>82</v>
      </c>
      <c r="AY1604" s="167" t="s">
        <v>310</v>
      </c>
    </row>
    <row r="1605" spans="2:65" s="12" customFormat="1" ht="11.25">
      <c r="B1605" s="151"/>
      <c r="D1605" s="152" t="s">
        <v>318</v>
      </c>
      <c r="E1605" s="153" t="s">
        <v>1</v>
      </c>
      <c r="F1605" s="154" t="s">
        <v>2462</v>
      </c>
      <c r="H1605" s="155">
        <v>1021.391</v>
      </c>
      <c r="I1605" s="156"/>
      <c r="L1605" s="151"/>
      <c r="M1605" s="157"/>
      <c r="T1605" s="158"/>
      <c r="AT1605" s="153" t="s">
        <v>318</v>
      </c>
      <c r="AU1605" s="153" t="s">
        <v>86</v>
      </c>
      <c r="AV1605" s="12" t="s">
        <v>90</v>
      </c>
      <c r="AW1605" s="12" t="s">
        <v>38</v>
      </c>
      <c r="AX1605" s="12" t="s">
        <v>82</v>
      </c>
      <c r="AY1605" s="153" t="s">
        <v>310</v>
      </c>
    </row>
    <row r="1606" spans="2:65" s="13" customFormat="1" ht="11.25">
      <c r="B1606" s="159"/>
      <c r="D1606" s="152" t="s">
        <v>318</v>
      </c>
      <c r="E1606" s="160" t="s">
        <v>1</v>
      </c>
      <c r="F1606" s="161" t="s">
        <v>320</v>
      </c>
      <c r="H1606" s="162">
        <v>1021.391</v>
      </c>
      <c r="I1606" s="163"/>
      <c r="L1606" s="159"/>
      <c r="M1606" s="164"/>
      <c r="T1606" s="165"/>
      <c r="AT1606" s="160" t="s">
        <v>318</v>
      </c>
      <c r="AU1606" s="160" t="s">
        <v>86</v>
      </c>
      <c r="AV1606" s="13" t="s">
        <v>108</v>
      </c>
      <c r="AW1606" s="13" t="s">
        <v>38</v>
      </c>
      <c r="AX1606" s="13" t="s">
        <v>86</v>
      </c>
      <c r="AY1606" s="160" t="s">
        <v>310</v>
      </c>
    </row>
    <row r="1607" spans="2:65" s="1" customFormat="1" ht="24.2" customHeight="1">
      <c r="B1607" s="33"/>
      <c r="C1607" s="138" t="s">
        <v>2463</v>
      </c>
      <c r="D1607" s="138" t="s">
        <v>312</v>
      </c>
      <c r="E1607" s="139" t="s">
        <v>2464</v>
      </c>
      <c r="F1607" s="140" t="s">
        <v>2465</v>
      </c>
      <c r="G1607" s="141" t="s">
        <v>315</v>
      </c>
      <c r="H1607" s="142">
        <v>272.8</v>
      </c>
      <c r="I1607" s="143"/>
      <c r="J1607" s="144">
        <f>ROUND(I1607*H1607,2)</f>
        <v>0</v>
      </c>
      <c r="K1607" s="140" t="s">
        <v>430</v>
      </c>
      <c r="L1607" s="33"/>
      <c r="M1607" s="145" t="s">
        <v>1</v>
      </c>
      <c r="N1607" s="146" t="s">
        <v>47</v>
      </c>
      <c r="P1607" s="147">
        <f>O1607*H1607</f>
        <v>0</v>
      </c>
      <c r="Q1607" s="147">
        <v>0</v>
      </c>
      <c r="R1607" s="147">
        <f>Q1607*H1607</f>
        <v>0</v>
      </c>
      <c r="S1607" s="147">
        <v>0</v>
      </c>
      <c r="T1607" s="148">
        <f>S1607*H1607</f>
        <v>0</v>
      </c>
      <c r="AR1607" s="149" t="s">
        <v>2433</v>
      </c>
      <c r="AT1607" s="149" t="s">
        <v>312</v>
      </c>
      <c r="AU1607" s="149" t="s">
        <v>86</v>
      </c>
      <c r="AY1607" s="17" t="s">
        <v>310</v>
      </c>
      <c r="BE1607" s="150">
        <f>IF(N1607="základní",J1607,0)</f>
        <v>0</v>
      </c>
      <c r="BF1607" s="150">
        <f>IF(N1607="snížená",J1607,0)</f>
        <v>0</v>
      </c>
      <c r="BG1607" s="150">
        <f>IF(N1607="zákl. přenesená",J1607,0)</f>
        <v>0</v>
      </c>
      <c r="BH1607" s="150">
        <f>IF(N1607="sníž. přenesená",J1607,0)</f>
        <v>0</v>
      </c>
      <c r="BI1607" s="150">
        <f>IF(N1607="nulová",J1607,0)</f>
        <v>0</v>
      </c>
      <c r="BJ1607" s="17" t="s">
        <v>86</v>
      </c>
      <c r="BK1607" s="150">
        <f>ROUND(I1607*H1607,2)</f>
        <v>0</v>
      </c>
      <c r="BL1607" s="17" t="s">
        <v>2433</v>
      </c>
      <c r="BM1607" s="149" t="s">
        <v>2466</v>
      </c>
    </row>
    <row r="1608" spans="2:65" s="1" customFormat="1" ht="39">
      <c r="B1608" s="33"/>
      <c r="D1608" s="152" t="s">
        <v>375</v>
      </c>
      <c r="F1608" s="172" t="s">
        <v>2435</v>
      </c>
      <c r="I1608" s="173"/>
      <c r="L1608" s="33"/>
      <c r="M1608" s="174"/>
      <c r="T1608" s="57"/>
      <c r="AT1608" s="17" t="s">
        <v>375</v>
      </c>
      <c r="AU1608" s="17" t="s">
        <v>86</v>
      </c>
    </row>
    <row r="1609" spans="2:65" s="14" customFormat="1" ht="11.25">
      <c r="B1609" s="166"/>
      <c r="D1609" s="152" t="s">
        <v>318</v>
      </c>
      <c r="E1609" s="167" t="s">
        <v>1</v>
      </c>
      <c r="F1609" s="168" t="s">
        <v>2467</v>
      </c>
      <c r="H1609" s="167" t="s">
        <v>1</v>
      </c>
      <c r="I1609" s="169"/>
      <c r="L1609" s="166"/>
      <c r="M1609" s="170"/>
      <c r="T1609" s="171"/>
      <c r="AT1609" s="167" t="s">
        <v>318</v>
      </c>
      <c r="AU1609" s="167" t="s">
        <v>86</v>
      </c>
      <c r="AV1609" s="14" t="s">
        <v>86</v>
      </c>
      <c r="AW1609" s="14" t="s">
        <v>38</v>
      </c>
      <c r="AX1609" s="14" t="s">
        <v>82</v>
      </c>
      <c r="AY1609" s="167" t="s">
        <v>310</v>
      </c>
    </row>
    <row r="1610" spans="2:65" s="14" customFormat="1" ht="11.25">
      <c r="B1610" s="166"/>
      <c r="D1610" s="152" t="s">
        <v>318</v>
      </c>
      <c r="E1610" s="167" t="s">
        <v>1</v>
      </c>
      <c r="F1610" s="168" t="s">
        <v>690</v>
      </c>
      <c r="H1610" s="167" t="s">
        <v>1</v>
      </c>
      <c r="I1610" s="169"/>
      <c r="L1610" s="166"/>
      <c r="M1610" s="170"/>
      <c r="T1610" s="171"/>
      <c r="AT1610" s="167" t="s">
        <v>318</v>
      </c>
      <c r="AU1610" s="167" t="s">
        <v>86</v>
      </c>
      <c r="AV1610" s="14" t="s">
        <v>86</v>
      </c>
      <c r="AW1610" s="14" t="s">
        <v>38</v>
      </c>
      <c r="AX1610" s="14" t="s">
        <v>82</v>
      </c>
      <c r="AY1610" s="167" t="s">
        <v>310</v>
      </c>
    </row>
    <row r="1611" spans="2:65" s="12" customFormat="1" ht="11.25">
      <c r="B1611" s="151"/>
      <c r="D1611" s="152" t="s">
        <v>318</v>
      </c>
      <c r="E1611" s="153" t="s">
        <v>1</v>
      </c>
      <c r="F1611" s="154" t="s">
        <v>1417</v>
      </c>
      <c r="H1611" s="155">
        <v>272.8</v>
      </c>
      <c r="I1611" s="156"/>
      <c r="L1611" s="151"/>
      <c r="M1611" s="157"/>
      <c r="T1611" s="158"/>
      <c r="AT1611" s="153" t="s">
        <v>318</v>
      </c>
      <c r="AU1611" s="153" t="s">
        <v>86</v>
      </c>
      <c r="AV1611" s="12" t="s">
        <v>90</v>
      </c>
      <c r="AW1611" s="12" t="s">
        <v>38</v>
      </c>
      <c r="AX1611" s="12" t="s">
        <v>82</v>
      </c>
      <c r="AY1611" s="153" t="s">
        <v>310</v>
      </c>
    </row>
    <row r="1612" spans="2:65" s="13" customFormat="1" ht="11.25">
      <c r="B1612" s="159"/>
      <c r="D1612" s="152" t="s">
        <v>318</v>
      </c>
      <c r="E1612" s="160" t="s">
        <v>1</v>
      </c>
      <c r="F1612" s="161" t="s">
        <v>320</v>
      </c>
      <c r="H1612" s="162">
        <v>272.8</v>
      </c>
      <c r="I1612" s="163"/>
      <c r="L1612" s="159"/>
      <c r="M1612" s="164"/>
      <c r="T1612" s="165"/>
      <c r="AT1612" s="160" t="s">
        <v>318</v>
      </c>
      <c r="AU1612" s="160" t="s">
        <v>86</v>
      </c>
      <c r="AV1612" s="13" t="s">
        <v>108</v>
      </c>
      <c r="AW1612" s="13" t="s">
        <v>38</v>
      </c>
      <c r="AX1612" s="13" t="s">
        <v>86</v>
      </c>
      <c r="AY1612" s="160" t="s">
        <v>310</v>
      </c>
    </row>
    <row r="1613" spans="2:65" s="11" customFormat="1" ht="25.9" customHeight="1">
      <c r="B1613" s="126"/>
      <c r="D1613" s="127" t="s">
        <v>81</v>
      </c>
      <c r="E1613" s="128" t="s">
        <v>426</v>
      </c>
      <c r="F1613" s="128" t="s">
        <v>426</v>
      </c>
      <c r="I1613" s="129"/>
      <c r="J1613" s="130">
        <f>BK1613</f>
        <v>0</v>
      </c>
      <c r="L1613" s="126"/>
      <c r="M1613" s="131"/>
      <c r="P1613" s="132">
        <f>P1614+P1623+P1652</f>
        <v>0</v>
      </c>
      <c r="R1613" s="132">
        <f>R1614+R1623+R1652</f>
        <v>0</v>
      </c>
      <c r="T1613" s="133">
        <f>T1614+T1623+T1652</f>
        <v>0</v>
      </c>
      <c r="AR1613" s="127" t="s">
        <v>108</v>
      </c>
      <c r="AT1613" s="134" t="s">
        <v>81</v>
      </c>
      <c r="AU1613" s="134" t="s">
        <v>82</v>
      </c>
      <c r="AY1613" s="127" t="s">
        <v>310</v>
      </c>
      <c r="BK1613" s="135">
        <f>BK1614+BK1623+BK1652</f>
        <v>0</v>
      </c>
    </row>
    <row r="1614" spans="2:65" s="11" customFormat="1" ht="22.9" customHeight="1">
      <c r="B1614" s="126"/>
      <c r="D1614" s="127" t="s">
        <v>81</v>
      </c>
      <c r="E1614" s="136" t="s">
        <v>2468</v>
      </c>
      <c r="F1614" s="136" t="s">
        <v>2469</v>
      </c>
      <c r="I1614" s="129"/>
      <c r="J1614" s="137">
        <f>BK1614</f>
        <v>0</v>
      </c>
      <c r="L1614" s="126"/>
      <c r="M1614" s="131"/>
      <c r="P1614" s="132">
        <f>SUM(P1615:P1622)</f>
        <v>0</v>
      </c>
      <c r="R1614" s="132">
        <f>SUM(R1615:R1622)</f>
        <v>0</v>
      </c>
      <c r="T1614" s="133">
        <f>SUM(T1615:T1622)</f>
        <v>0</v>
      </c>
      <c r="AR1614" s="127" t="s">
        <v>108</v>
      </c>
      <c r="AT1614" s="134" t="s">
        <v>81</v>
      </c>
      <c r="AU1614" s="134" t="s">
        <v>86</v>
      </c>
      <c r="AY1614" s="127" t="s">
        <v>310</v>
      </c>
      <c r="BK1614" s="135">
        <f>SUM(BK1615:BK1622)</f>
        <v>0</v>
      </c>
    </row>
    <row r="1615" spans="2:65" s="1" customFormat="1" ht="16.5" customHeight="1">
      <c r="B1615" s="33"/>
      <c r="C1615" s="138" t="s">
        <v>2470</v>
      </c>
      <c r="D1615" s="138" t="s">
        <v>312</v>
      </c>
      <c r="E1615" s="139" t="s">
        <v>2471</v>
      </c>
      <c r="F1615" s="140" t="s">
        <v>2472</v>
      </c>
      <c r="G1615" s="141" t="s">
        <v>429</v>
      </c>
      <c r="H1615" s="142">
        <v>4</v>
      </c>
      <c r="I1615" s="143"/>
      <c r="J1615" s="144">
        <f>ROUND(I1615*H1615,2)</f>
        <v>0</v>
      </c>
      <c r="K1615" s="140" t="s">
        <v>430</v>
      </c>
      <c r="L1615" s="33"/>
      <c r="M1615" s="145" t="s">
        <v>1</v>
      </c>
      <c r="N1615" s="146" t="s">
        <v>47</v>
      </c>
      <c r="P1615" s="147">
        <f>O1615*H1615</f>
        <v>0</v>
      </c>
      <c r="Q1615" s="147">
        <v>0</v>
      </c>
      <c r="R1615" s="147">
        <f>Q1615*H1615</f>
        <v>0</v>
      </c>
      <c r="S1615" s="147">
        <v>0</v>
      </c>
      <c r="T1615" s="148">
        <f>S1615*H1615</f>
        <v>0</v>
      </c>
      <c r="AR1615" s="149" t="s">
        <v>108</v>
      </c>
      <c r="AT1615" s="149" t="s">
        <v>312</v>
      </c>
      <c r="AU1615" s="149" t="s">
        <v>90</v>
      </c>
      <c r="AY1615" s="17" t="s">
        <v>310</v>
      </c>
      <c r="BE1615" s="150">
        <f>IF(N1615="základní",J1615,0)</f>
        <v>0</v>
      </c>
      <c r="BF1615" s="150">
        <f>IF(N1615="snížená",J1615,0)</f>
        <v>0</v>
      </c>
      <c r="BG1615" s="150">
        <f>IF(N1615="zákl. přenesená",J1615,0)</f>
        <v>0</v>
      </c>
      <c r="BH1615" s="150">
        <f>IF(N1615="sníž. přenesená",J1615,0)</f>
        <v>0</v>
      </c>
      <c r="BI1615" s="150">
        <f>IF(N1615="nulová",J1615,0)</f>
        <v>0</v>
      </c>
      <c r="BJ1615" s="17" t="s">
        <v>86</v>
      </c>
      <c r="BK1615" s="150">
        <f>ROUND(I1615*H1615,2)</f>
        <v>0</v>
      </c>
      <c r="BL1615" s="17" t="s">
        <v>108</v>
      </c>
      <c r="BM1615" s="149" t="s">
        <v>2473</v>
      </c>
    </row>
    <row r="1616" spans="2:65" s="1" customFormat="1" ht="39">
      <c r="B1616" s="33"/>
      <c r="D1616" s="152" t="s">
        <v>375</v>
      </c>
      <c r="F1616" s="172" t="s">
        <v>2474</v>
      </c>
      <c r="I1616" s="173"/>
      <c r="L1616" s="33"/>
      <c r="M1616" s="174"/>
      <c r="T1616" s="57"/>
      <c r="AT1616" s="17" t="s">
        <v>375</v>
      </c>
      <c r="AU1616" s="17" t="s">
        <v>90</v>
      </c>
    </row>
    <row r="1617" spans="2:65" s="1" customFormat="1" ht="24.2" customHeight="1">
      <c r="B1617" s="33"/>
      <c r="C1617" s="138" t="s">
        <v>2475</v>
      </c>
      <c r="D1617" s="138" t="s">
        <v>312</v>
      </c>
      <c r="E1617" s="139" t="s">
        <v>2476</v>
      </c>
      <c r="F1617" s="140" t="s">
        <v>2477</v>
      </c>
      <c r="G1617" s="141" t="s">
        <v>1940</v>
      </c>
      <c r="H1617" s="142">
        <v>17</v>
      </c>
      <c r="I1617" s="143"/>
      <c r="J1617" s="144">
        <f>ROUND(I1617*H1617,2)</f>
        <v>0</v>
      </c>
      <c r="K1617" s="140" t="s">
        <v>430</v>
      </c>
      <c r="L1617" s="33"/>
      <c r="M1617" s="145" t="s">
        <v>1</v>
      </c>
      <c r="N1617" s="146" t="s">
        <v>47</v>
      </c>
      <c r="P1617" s="147">
        <f>O1617*H1617</f>
        <v>0</v>
      </c>
      <c r="Q1617" s="147">
        <v>0</v>
      </c>
      <c r="R1617" s="147">
        <f>Q1617*H1617</f>
        <v>0</v>
      </c>
      <c r="S1617" s="147">
        <v>0</v>
      </c>
      <c r="T1617" s="148">
        <f>S1617*H1617</f>
        <v>0</v>
      </c>
      <c r="AR1617" s="149" t="s">
        <v>108</v>
      </c>
      <c r="AT1617" s="149" t="s">
        <v>312</v>
      </c>
      <c r="AU1617" s="149" t="s">
        <v>90</v>
      </c>
      <c r="AY1617" s="17" t="s">
        <v>310</v>
      </c>
      <c r="BE1617" s="150">
        <f>IF(N1617="základní",J1617,0)</f>
        <v>0</v>
      </c>
      <c r="BF1617" s="150">
        <f>IF(N1617="snížená",J1617,0)</f>
        <v>0</v>
      </c>
      <c r="BG1617" s="150">
        <f>IF(N1617="zákl. přenesená",J1617,0)</f>
        <v>0</v>
      </c>
      <c r="BH1617" s="150">
        <f>IF(N1617="sníž. přenesená",J1617,0)</f>
        <v>0</v>
      </c>
      <c r="BI1617" s="150">
        <f>IF(N1617="nulová",J1617,0)</f>
        <v>0</v>
      </c>
      <c r="BJ1617" s="17" t="s">
        <v>86</v>
      </c>
      <c r="BK1617" s="150">
        <f>ROUND(I1617*H1617,2)</f>
        <v>0</v>
      </c>
      <c r="BL1617" s="17" t="s">
        <v>108</v>
      </c>
      <c r="BM1617" s="149" t="s">
        <v>2478</v>
      </c>
    </row>
    <row r="1618" spans="2:65" s="1" customFormat="1" ht="39">
      <c r="B1618" s="33"/>
      <c r="D1618" s="152" t="s">
        <v>375</v>
      </c>
      <c r="F1618" s="172" t="s">
        <v>2474</v>
      </c>
      <c r="I1618" s="173"/>
      <c r="L1618" s="33"/>
      <c r="M1618" s="174"/>
      <c r="T1618" s="57"/>
      <c r="AT1618" s="17" t="s">
        <v>375</v>
      </c>
      <c r="AU1618" s="17" t="s">
        <v>90</v>
      </c>
    </row>
    <row r="1619" spans="2:65" s="1" customFormat="1" ht="24.2" customHeight="1">
      <c r="B1619" s="33"/>
      <c r="C1619" s="138" t="s">
        <v>2479</v>
      </c>
      <c r="D1619" s="138" t="s">
        <v>312</v>
      </c>
      <c r="E1619" s="139" t="s">
        <v>2480</v>
      </c>
      <c r="F1619" s="140" t="s">
        <v>2481</v>
      </c>
      <c r="G1619" s="141" t="s">
        <v>1940</v>
      </c>
      <c r="H1619" s="142">
        <v>53</v>
      </c>
      <c r="I1619" s="143"/>
      <c r="J1619" s="144">
        <f>ROUND(I1619*H1619,2)</f>
        <v>0</v>
      </c>
      <c r="K1619" s="140" t="s">
        <v>430</v>
      </c>
      <c r="L1619" s="33"/>
      <c r="M1619" s="145" t="s">
        <v>1</v>
      </c>
      <c r="N1619" s="146" t="s">
        <v>47</v>
      </c>
      <c r="P1619" s="147">
        <f>O1619*H1619</f>
        <v>0</v>
      </c>
      <c r="Q1619" s="147">
        <v>0</v>
      </c>
      <c r="R1619" s="147">
        <f>Q1619*H1619</f>
        <v>0</v>
      </c>
      <c r="S1619" s="147">
        <v>0</v>
      </c>
      <c r="T1619" s="148">
        <f>S1619*H1619</f>
        <v>0</v>
      </c>
      <c r="AR1619" s="149" t="s">
        <v>108</v>
      </c>
      <c r="AT1619" s="149" t="s">
        <v>312</v>
      </c>
      <c r="AU1619" s="149" t="s">
        <v>90</v>
      </c>
      <c r="AY1619" s="17" t="s">
        <v>310</v>
      </c>
      <c r="BE1619" s="150">
        <f>IF(N1619="základní",J1619,0)</f>
        <v>0</v>
      </c>
      <c r="BF1619" s="150">
        <f>IF(N1619="snížená",J1619,0)</f>
        <v>0</v>
      </c>
      <c r="BG1619" s="150">
        <f>IF(N1619="zákl. přenesená",J1619,0)</f>
        <v>0</v>
      </c>
      <c r="BH1619" s="150">
        <f>IF(N1619="sníž. přenesená",J1619,0)</f>
        <v>0</v>
      </c>
      <c r="BI1619" s="150">
        <f>IF(N1619="nulová",J1619,0)</f>
        <v>0</v>
      </c>
      <c r="BJ1619" s="17" t="s">
        <v>86</v>
      </c>
      <c r="BK1619" s="150">
        <f>ROUND(I1619*H1619,2)</f>
        <v>0</v>
      </c>
      <c r="BL1619" s="17" t="s">
        <v>108</v>
      </c>
      <c r="BM1619" s="149" t="s">
        <v>2482</v>
      </c>
    </row>
    <row r="1620" spans="2:65" s="1" customFormat="1" ht="39">
      <c r="B1620" s="33"/>
      <c r="D1620" s="152" t="s">
        <v>375</v>
      </c>
      <c r="F1620" s="172" t="s">
        <v>2474</v>
      </c>
      <c r="I1620" s="173"/>
      <c r="L1620" s="33"/>
      <c r="M1620" s="174"/>
      <c r="T1620" s="57"/>
      <c r="AT1620" s="17" t="s">
        <v>375</v>
      </c>
      <c r="AU1620" s="17" t="s">
        <v>90</v>
      </c>
    </row>
    <row r="1621" spans="2:65" s="1" customFormat="1" ht="21.75" customHeight="1">
      <c r="B1621" s="33"/>
      <c r="C1621" s="138" t="s">
        <v>2483</v>
      </c>
      <c r="D1621" s="138" t="s">
        <v>312</v>
      </c>
      <c r="E1621" s="139" t="s">
        <v>2484</v>
      </c>
      <c r="F1621" s="140" t="s">
        <v>2485</v>
      </c>
      <c r="G1621" s="141" t="s">
        <v>429</v>
      </c>
      <c r="H1621" s="142">
        <v>1</v>
      </c>
      <c r="I1621" s="143"/>
      <c r="J1621" s="144">
        <f>ROUND(I1621*H1621,2)</f>
        <v>0</v>
      </c>
      <c r="K1621" s="140" t="s">
        <v>430</v>
      </c>
      <c r="L1621" s="33"/>
      <c r="M1621" s="145" t="s">
        <v>1</v>
      </c>
      <c r="N1621" s="146" t="s">
        <v>47</v>
      </c>
      <c r="P1621" s="147">
        <f>O1621*H1621</f>
        <v>0</v>
      </c>
      <c r="Q1621" s="147">
        <v>0</v>
      </c>
      <c r="R1621" s="147">
        <f>Q1621*H1621</f>
        <v>0</v>
      </c>
      <c r="S1621" s="147">
        <v>0</v>
      </c>
      <c r="T1621" s="148">
        <f>S1621*H1621</f>
        <v>0</v>
      </c>
      <c r="AR1621" s="149" t="s">
        <v>108</v>
      </c>
      <c r="AT1621" s="149" t="s">
        <v>312</v>
      </c>
      <c r="AU1621" s="149" t="s">
        <v>90</v>
      </c>
      <c r="AY1621" s="17" t="s">
        <v>310</v>
      </c>
      <c r="BE1621" s="150">
        <f>IF(N1621="základní",J1621,0)</f>
        <v>0</v>
      </c>
      <c r="BF1621" s="150">
        <f>IF(N1621="snížená",J1621,0)</f>
        <v>0</v>
      </c>
      <c r="BG1621" s="150">
        <f>IF(N1621="zákl. přenesená",J1621,0)</f>
        <v>0</v>
      </c>
      <c r="BH1621" s="150">
        <f>IF(N1621="sníž. přenesená",J1621,0)</f>
        <v>0</v>
      </c>
      <c r="BI1621" s="150">
        <f>IF(N1621="nulová",J1621,0)</f>
        <v>0</v>
      </c>
      <c r="BJ1621" s="17" t="s">
        <v>86</v>
      </c>
      <c r="BK1621" s="150">
        <f>ROUND(I1621*H1621,2)</f>
        <v>0</v>
      </c>
      <c r="BL1621" s="17" t="s">
        <v>108</v>
      </c>
      <c r="BM1621" s="149" t="s">
        <v>2486</v>
      </c>
    </row>
    <row r="1622" spans="2:65" s="1" customFormat="1" ht="39">
      <c r="B1622" s="33"/>
      <c r="D1622" s="152" t="s">
        <v>375</v>
      </c>
      <c r="F1622" s="172" t="s">
        <v>2474</v>
      </c>
      <c r="I1622" s="173"/>
      <c r="L1622" s="33"/>
      <c r="M1622" s="174"/>
      <c r="T1622" s="57"/>
      <c r="AT1622" s="17" t="s">
        <v>375</v>
      </c>
      <c r="AU1622" s="17" t="s">
        <v>90</v>
      </c>
    </row>
    <row r="1623" spans="2:65" s="11" customFormat="1" ht="22.9" customHeight="1">
      <c r="B1623" s="126"/>
      <c r="D1623" s="127" t="s">
        <v>81</v>
      </c>
      <c r="E1623" s="136" t="s">
        <v>2487</v>
      </c>
      <c r="F1623" s="136" t="s">
        <v>2488</v>
      </c>
      <c r="I1623" s="129"/>
      <c r="J1623" s="137">
        <f>BK1623</f>
        <v>0</v>
      </c>
      <c r="L1623" s="126"/>
      <c r="M1623" s="131"/>
      <c r="P1623" s="132">
        <f>SUM(P1624:P1651)</f>
        <v>0</v>
      </c>
      <c r="R1623" s="132">
        <f>SUM(R1624:R1651)</f>
        <v>0</v>
      </c>
      <c r="T1623" s="133">
        <f>SUM(T1624:T1651)</f>
        <v>0</v>
      </c>
      <c r="AR1623" s="127" t="s">
        <v>108</v>
      </c>
      <c r="AT1623" s="134" t="s">
        <v>81</v>
      </c>
      <c r="AU1623" s="134" t="s">
        <v>86</v>
      </c>
      <c r="AY1623" s="127" t="s">
        <v>310</v>
      </c>
      <c r="BK1623" s="135">
        <f>SUM(BK1624:BK1651)</f>
        <v>0</v>
      </c>
    </row>
    <row r="1624" spans="2:65" s="1" customFormat="1" ht="16.5" customHeight="1">
      <c r="B1624" s="33"/>
      <c r="C1624" s="138" t="s">
        <v>2489</v>
      </c>
      <c r="D1624" s="138" t="s">
        <v>312</v>
      </c>
      <c r="E1624" s="139" t="s">
        <v>2490</v>
      </c>
      <c r="F1624" s="140" t="s">
        <v>2491</v>
      </c>
      <c r="G1624" s="141" t="s">
        <v>460</v>
      </c>
      <c r="H1624" s="142">
        <v>2</v>
      </c>
      <c r="I1624" s="143"/>
      <c r="J1624" s="144">
        <f>ROUND(I1624*H1624,2)</f>
        <v>0</v>
      </c>
      <c r="K1624" s="140" t="s">
        <v>430</v>
      </c>
      <c r="L1624" s="33"/>
      <c r="M1624" s="145" t="s">
        <v>1</v>
      </c>
      <c r="N1624" s="146" t="s">
        <v>47</v>
      </c>
      <c r="P1624" s="147">
        <f>O1624*H1624</f>
        <v>0</v>
      </c>
      <c r="Q1624" s="147">
        <v>0</v>
      </c>
      <c r="R1624" s="147">
        <f>Q1624*H1624</f>
        <v>0</v>
      </c>
      <c r="S1624" s="147">
        <v>0</v>
      </c>
      <c r="T1624" s="148">
        <f>S1624*H1624</f>
        <v>0</v>
      </c>
      <c r="AR1624" s="149" t="s">
        <v>108</v>
      </c>
      <c r="AT1624" s="149" t="s">
        <v>312</v>
      </c>
      <c r="AU1624" s="149" t="s">
        <v>90</v>
      </c>
      <c r="AY1624" s="17" t="s">
        <v>310</v>
      </c>
      <c r="BE1624" s="150">
        <f>IF(N1624="základní",J1624,0)</f>
        <v>0</v>
      </c>
      <c r="BF1624" s="150">
        <f>IF(N1624="snížená",J1624,0)</f>
        <v>0</v>
      </c>
      <c r="BG1624" s="150">
        <f>IF(N1624="zákl. přenesená",J1624,0)</f>
        <v>0</v>
      </c>
      <c r="BH1624" s="150">
        <f>IF(N1624="sníž. přenesená",J1624,0)</f>
        <v>0</v>
      </c>
      <c r="BI1624" s="150">
        <f>IF(N1624="nulová",J1624,0)</f>
        <v>0</v>
      </c>
      <c r="BJ1624" s="17" t="s">
        <v>86</v>
      </c>
      <c r="BK1624" s="150">
        <f>ROUND(I1624*H1624,2)</f>
        <v>0</v>
      </c>
      <c r="BL1624" s="17" t="s">
        <v>108</v>
      </c>
      <c r="BM1624" s="149" t="s">
        <v>2492</v>
      </c>
    </row>
    <row r="1625" spans="2:65" s="1" customFormat="1" ht="48.75">
      <c r="B1625" s="33"/>
      <c r="D1625" s="152" t="s">
        <v>375</v>
      </c>
      <c r="F1625" s="172" t="s">
        <v>2493</v>
      </c>
      <c r="I1625" s="173"/>
      <c r="L1625" s="33"/>
      <c r="M1625" s="174"/>
      <c r="T1625" s="57"/>
      <c r="AT1625" s="17" t="s">
        <v>375</v>
      </c>
      <c r="AU1625" s="17" t="s">
        <v>90</v>
      </c>
    </row>
    <row r="1626" spans="2:65" s="1" customFormat="1" ht="16.5" customHeight="1">
      <c r="B1626" s="33"/>
      <c r="C1626" s="138" t="s">
        <v>2494</v>
      </c>
      <c r="D1626" s="138" t="s">
        <v>312</v>
      </c>
      <c r="E1626" s="139" t="s">
        <v>2495</v>
      </c>
      <c r="F1626" s="140" t="s">
        <v>2496</v>
      </c>
      <c r="G1626" s="141" t="s">
        <v>460</v>
      </c>
      <c r="H1626" s="142">
        <v>3</v>
      </c>
      <c r="I1626" s="143"/>
      <c r="J1626" s="144">
        <f>ROUND(I1626*H1626,2)</f>
        <v>0</v>
      </c>
      <c r="K1626" s="140" t="s">
        <v>430</v>
      </c>
      <c r="L1626" s="33"/>
      <c r="M1626" s="145" t="s">
        <v>1</v>
      </c>
      <c r="N1626" s="146" t="s">
        <v>47</v>
      </c>
      <c r="P1626" s="147">
        <f>O1626*H1626</f>
        <v>0</v>
      </c>
      <c r="Q1626" s="147">
        <v>0</v>
      </c>
      <c r="R1626" s="147">
        <f>Q1626*H1626</f>
        <v>0</v>
      </c>
      <c r="S1626" s="147">
        <v>0</v>
      </c>
      <c r="T1626" s="148">
        <f>S1626*H1626</f>
        <v>0</v>
      </c>
      <c r="AR1626" s="149" t="s">
        <v>108</v>
      </c>
      <c r="AT1626" s="149" t="s">
        <v>312</v>
      </c>
      <c r="AU1626" s="149" t="s">
        <v>90</v>
      </c>
      <c r="AY1626" s="17" t="s">
        <v>310</v>
      </c>
      <c r="BE1626" s="150">
        <f>IF(N1626="základní",J1626,0)</f>
        <v>0</v>
      </c>
      <c r="BF1626" s="150">
        <f>IF(N1626="snížená",J1626,0)</f>
        <v>0</v>
      </c>
      <c r="BG1626" s="150">
        <f>IF(N1626="zákl. přenesená",J1626,0)</f>
        <v>0</v>
      </c>
      <c r="BH1626" s="150">
        <f>IF(N1626="sníž. přenesená",J1626,0)</f>
        <v>0</v>
      </c>
      <c r="BI1626" s="150">
        <f>IF(N1626="nulová",J1626,0)</f>
        <v>0</v>
      </c>
      <c r="BJ1626" s="17" t="s">
        <v>86</v>
      </c>
      <c r="BK1626" s="150">
        <f>ROUND(I1626*H1626,2)</f>
        <v>0</v>
      </c>
      <c r="BL1626" s="17" t="s">
        <v>108</v>
      </c>
      <c r="BM1626" s="149" t="s">
        <v>2497</v>
      </c>
    </row>
    <row r="1627" spans="2:65" s="1" customFormat="1" ht="48.75">
      <c r="B1627" s="33"/>
      <c r="D1627" s="152" t="s">
        <v>375</v>
      </c>
      <c r="F1627" s="172" t="s">
        <v>2493</v>
      </c>
      <c r="I1627" s="173"/>
      <c r="L1627" s="33"/>
      <c r="M1627" s="174"/>
      <c r="T1627" s="57"/>
      <c r="AT1627" s="17" t="s">
        <v>375</v>
      </c>
      <c r="AU1627" s="17" t="s">
        <v>90</v>
      </c>
    </row>
    <row r="1628" spans="2:65" s="1" customFormat="1" ht="16.5" customHeight="1">
      <c r="B1628" s="33"/>
      <c r="C1628" s="138" t="s">
        <v>2498</v>
      </c>
      <c r="D1628" s="138" t="s">
        <v>312</v>
      </c>
      <c r="E1628" s="139" t="s">
        <v>2499</v>
      </c>
      <c r="F1628" s="140" t="s">
        <v>2500</v>
      </c>
      <c r="G1628" s="141" t="s">
        <v>460</v>
      </c>
      <c r="H1628" s="142">
        <v>33</v>
      </c>
      <c r="I1628" s="143"/>
      <c r="J1628" s="144">
        <f>ROUND(I1628*H1628,2)</f>
        <v>0</v>
      </c>
      <c r="K1628" s="140" t="s">
        <v>430</v>
      </c>
      <c r="L1628" s="33"/>
      <c r="M1628" s="145" t="s">
        <v>1</v>
      </c>
      <c r="N1628" s="146" t="s">
        <v>47</v>
      </c>
      <c r="P1628" s="147">
        <f>O1628*H1628</f>
        <v>0</v>
      </c>
      <c r="Q1628" s="147">
        <v>0</v>
      </c>
      <c r="R1628" s="147">
        <f>Q1628*H1628</f>
        <v>0</v>
      </c>
      <c r="S1628" s="147">
        <v>0</v>
      </c>
      <c r="T1628" s="148">
        <f>S1628*H1628</f>
        <v>0</v>
      </c>
      <c r="AR1628" s="149" t="s">
        <v>108</v>
      </c>
      <c r="AT1628" s="149" t="s">
        <v>312</v>
      </c>
      <c r="AU1628" s="149" t="s">
        <v>90</v>
      </c>
      <c r="AY1628" s="17" t="s">
        <v>310</v>
      </c>
      <c r="BE1628" s="150">
        <f>IF(N1628="základní",J1628,0)</f>
        <v>0</v>
      </c>
      <c r="BF1628" s="150">
        <f>IF(N1628="snížená",J1628,0)</f>
        <v>0</v>
      </c>
      <c r="BG1628" s="150">
        <f>IF(N1628="zákl. přenesená",J1628,0)</f>
        <v>0</v>
      </c>
      <c r="BH1628" s="150">
        <f>IF(N1628="sníž. přenesená",J1628,0)</f>
        <v>0</v>
      </c>
      <c r="BI1628" s="150">
        <f>IF(N1628="nulová",J1628,0)</f>
        <v>0</v>
      </c>
      <c r="BJ1628" s="17" t="s">
        <v>86</v>
      </c>
      <c r="BK1628" s="150">
        <f>ROUND(I1628*H1628,2)</f>
        <v>0</v>
      </c>
      <c r="BL1628" s="17" t="s">
        <v>108</v>
      </c>
      <c r="BM1628" s="149" t="s">
        <v>2501</v>
      </c>
    </row>
    <row r="1629" spans="2:65" s="1" customFormat="1" ht="48.75">
      <c r="B1629" s="33"/>
      <c r="D1629" s="152" t="s">
        <v>375</v>
      </c>
      <c r="F1629" s="172" t="s">
        <v>2493</v>
      </c>
      <c r="I1629" s="173"/>
      <c r="L1629" s="33"/>
      <c r="M1629" s="174"/>
      <c r="T1629" s="57"/>
      <c r="AT1629" s="17" t="s">
        <v>375</v>
      </c>
      <c r="AU1629" s="17" t="s">
        <v>90</v>
      </c>
    </row>
    <row r="1630" spans="2:65" s="1" customFormat="1" ht="16.5" customHeight="1">
      <c r="B1630" s="33"/>
      <c r="C1630" s="138" t="s">
        <v>2502</v>
      </c>
      <c r="D1630" s="138" t="s">
        <v>312</v>
      </c>
      <c r="E1630" s="139" t="s">
        <v>2503</v>
      </c>
      <c r="F1630" s="140" t="s">
        <v>2504</v>
      </c>
      <c r="G1630" s="141" t="s">
        <v>460</v>
      </c>
      <c r="H1630" s="142">
        <v>2</v>
      </c>
      <c r="I1630" s="143"/>
      <c r="J1630" s="144">
        <f>ROUND(I1630*H1630,2)</f>
        <v>0</v>
      </c>
      <c r="K1630" s="140" t="s">
        <v>430</v>
      </c>
      <c r="L1630" s="33"/>
      <c r="M1630" s="145" t="s">
        <v>1</v>
      </c>
      <c r="N1630" s="146" t="s">
        <v>47</v>
      </c>
      <c r="P1630" s="147">
        <f>O1630*H1630</f>
        <v>0</v>
      </c>
      <c r="Q1630" s="147">
        <v>0</v>
      </c>
      <c r="R1630" s="147">
        <f>Q1630*H1630</f>
        <v>0</v>
      </c>
      <c r="S1630" s="147">
        <v>0</v>
      </c>
      <c r="T1630" s="148">
        <f>S1630*H1630</f>
        <v>0</v>
      </c>
      <c r="AR1630" s="149" t="s">
        <v>108</v>
      </c>
      <c r="AT1630" s="149" t="s">
        <v>312</v>
      </c>
      <c r="AU1630" s="149" t="s">
        <v>90</v>
      </c>
      <c r="AY1630" s="17" t="s">
        <v>310</v>
      </c>
      <c r="BE1630" s="150">
        <f>IF(N1630="základní",J1630,0)</f>
        <v>0</v>
      </c>
      <c r="BF1630" s="150">
        <f>IF(N1630="snížená",J1630,0)</f>
        <v>0</v>
      </c>
      <c r="BG1630" s="150">
        <f>IF(N1630="zákl. přenesená",J1630,0)</f>
        <v>0</v>
      </c>
      <c r="BH1630" s="150">
        <f>IF(N1630="sníž. přenesená",J1630,0)</f>
        <v>0</v>
      </c>
      <c r="BI1630" s="150">
        <f>IF(N1630="nulová",J1630,0)</f>
        <v>0</v>
      </c>
      <c r="BJ1630" s="17" t="s">
        <v>86</v>
      </c>
      <c r="BK1630" s="150">
        <f>ROUND(I1630*H1630,2)</f>
        <v>0</v>
      </c>
      <c r="BL1630" s="17" t="s">
        <v>108</v>
      </c>
      <c r="BM1630" s="149" t="s">
        <v>2505</v>
      </c>
    </row>
    <row r="1631" spans="2:65" s="1" customFormat="1" ht="48.75">
      <c r="B1631" s="33"/>
      <c r="D1631" s="152" t="s">
        <v>375</v>
      </c>
      <c r="F1631" s="172" t="s">
        <v>2493</v>
      </c>
      <c r="I1631" s="173"/>
      <c r="L1631" s="33"/>
      <c r="M1631" s="174"/>
      <c r="T1631" s="57"/>
      <c r="AT1631" s="17" t="s">
        <v>375</v>
      </c>
      <c r="AU1631" s="17" t="s">
        <v>90</v>
      </c>
    </row>
    <row r="1632" spans="2:65" s="1" customFormat="1" ht="16.5" customHeight="1">
      <c r="B1632" s="33"/>
      <c r="C1632" s="138" t="s">
        <v>2506</v>
      </c>
      <c r="D1632" s="138" t="s">
        <v>312</v>
      </c>
      <c r="E1632" s="139" t="s">
        <v>2507</v>
      </c>
      <c r="F1632" s="140" t="s">
        <v>2508</v>
      </c>
      <c r="G1632" s="141" t="s">
        <v>460</v>
      </c>
      <c r="H1632" s="142">
        <v>1</v>
      </c>
      <c r="I1632" s="143"/>
      <c r="J1632" s="144">
        <f>ROUND(I1632*H1632,2)</f>
        <v>0</v>
      </c>
      <c r="K1632" s="140" t="s">
        <v>430</v>
      </c>
      <c r="L1632" s="33"/>
      <c r="M1632" s="145" t="s">
        <v>1</v>
      </c>
      <c r="N1632" s="146" t="s">
        <v>47</v>
      </c>
      <c r="P1632" s="147">
        <f>O1632*H1632</f>
        <v>0</v>
      </c>
      <c r="Q1632" s="147">
        <v>0</v>
      </c>
      <c r="R1632" s="147">
        <f>Q1632*H1632</f>
        <v>0</v>
      </c>
      <c r="S1632" s="147">
        <v>0</v>
      </c>
      <c r="T1632" s="148">
        <f>S1632*H1632</f>
        <v>0</v>
      </c>
      <c r="AR1632" s="149" t="s">
        <v>108</v>
      </c>
      <c r="AT1632" s="149" t="s">
        <v>312</v>
      </c>
      <c r="AU1632" s="149" t="s">
        <v>90</v>
      </c>
      <c r="AY1632" s="17" t="s">
        <v>310</v>
      </c>
      <c r="BE1632" s="150">
        <f>IF(N1632="základní",J1632,0)</f>
        <v>0</v>
      </c>
      <c r="BF1632" s="150">
        <f>IF(N1632="snížená",J1632,0)</f>
        <v>0</v>
      </c>
      <c r="BG1632" s="150">
        <f>IF(N1632="zákl. přenesená",J1632,0)</f>
        <v>0</v>
      </c>
      <c r="BH1632" s="150">
        <f>IF(N1632="sníž. přenesená",J1632,0)</f>
        <v>0</v>
      </c>
      <c r="BI1632" s="150">
        <f>IF(N1632="nulová",J1632,0)</f>
        <v>0</v>
      </c>
      <c r="BJ1632" s="17" t="s">
        <v>86</v>
      </c>
      <c r="BK1632" s="150">
        <f>ROUND(I1632*H1632,2)</f>
        <v>0</v>
      </c>
      <c r="BL1632" s="17" t="s">
        <v>108</v>
      </c>
      <c r="BM1632" s="149" t="s">
        <v>2509</v>
      </c>
    </row>
    <row r="1633" spans="2:65" s="1" customFormat="1" ht="48.75">
      <c r="B1633" s="33"/>
      <c r="D1633" s="152" t="s">
        <v>375</v>
      </c>
      <c r="F1633" s="172" t="s">
        <v>2493</v>
      </c>
      <c r="I1633" s="173"/>
      <c r="L1633" s="33"/>
      <c r="M1633" s="174"/>
      <c r="T1633" s="57"/>
      <c r="AT1633" s="17" t="s">
        <v>375</v>
      </c>
      <c r="AU1633" s="17" t="s">
        <v>90</v>
      </c>
    </row>
    <row r="1634" spans="2:65" s="1" customFormat="1" ht="16.5" customHeight="1">
      <c r="B1634" s="33"/>
      <c r="C1634" s="138" t="s">
        <v>2510</v>
      </c>
      <c r="D1634" s="138" t="s">
        <v>312</v>
      </c>
      <c r="E1634" s="139" t="s">
        <v>2511</v>
      </c>
      <c r="F1634" s="140" t="s">
        <v>2512</v>
      </c>
      <c r="G1634" s="141" t="s">
        <v>460</v>
      </c>
      <c r="H1634" s="142">
        <v>1</v>
      </c>
      <c r="I1634" s="143"/>
      <c r="J1634" s="144">
        <f>ROUND(I1634*H1634,2)</f>
        <v>0</v>
      </c>
      <c r="K1634" s="140" t="s">
        <v>430</v>
      </c>
      <c r="L1634" s="33"/>
      <c r="M1634" s="145" t="s">
        <v>1</v>
      </c>
      <c r="N1634" s="146" t="s">
        <v>47</v>
      </c>
      <c r="P1634" s="147">
        <f>O1634*H1634</f>
        <v>0</v>
      </c>
      <c r="Q1634" s="147">
        <v>0</v>
      </c>
      <c r="R1634" s="147">
        <f>Q1634*H1634</f>
        <v>0</v>
      </c>
      <c r="S1634" s="147">
        <v>0</v>
      </c>
      <c r="T1634" s="148">
        <f>S1634*H1634</f>
        <v>0</v>
      </c>
      <c r="AR1634" s="149" t="s">
        <v>108</v>
      </c>
      <c r="AT1634" s="149" t="s">
        <v>312</v>
      </c>
      <c r="AU1634" s="149" t="s">
        <v>90</v>
      </c>
      <c r="AY1634" s="17" t="s">
        <v>310</v>
      </c>
      <c r="BE1634" s="150">
        <f>IF(N1634="základní",J1634,0)</f>
        <v>0</v>
      </c>
      <c r="BF1634" s="150">
        <f>IF(N1634="snížená",J1634,0)</f>
        <v>0</v>
      </c>
      <c r="BG1634" s="150">
        <f>IF(N1634="zákl. přenesená",J1634,0)</f>
        <v>0</v>
      </c>
      <c r="BH1634" s="150">
        <f>IF(N1634="sníž. přenesená",J1634,0)</f>
        <v>0</v>
      </c>
      <c r="BI1634" s="150">
        <f>IF(N1634="nulová",J1634,0)</f>
        <v>0</v>
      </c>
      <c r="BJ1634" s="17" t="s">
        <v>86</v>
      </c>
      <c r="BK1634" s="150">
        <f>ROUND(I1634*H1634,2)</f>
        <v>0</v>
      </c>
      <c r="BL1634" s="17" t="s">
        <v>108</v>
      </c>
      <c r="BM1634" s="149" t="s">
        <v>2513</v>
      </c>
    </row>
    <row r="1635" spans="2:65" s="1" customFormat="1" ht="48.75">
      <c r="B1635" s="33"/>
      <c r="D1635" s="152" t="s">
        <v>375</v>
      </c>
      <c r="F1635" s="172" t="s">
        <v>2493</v>
      </c>
      <c r="I1635" s="173"/>
      <c r="L1635" s="33"/>
      <c r="M1635" s="174"/>
      <c r="T1635" s="57"/>
      <c r="AT1635" s="17" t="s">
        <v>375</v>
      </c>
      <c r="AU1635" s="17" t="s">
        <v>90</v>
      </c>
    </row>
    <row r="1636" spans="2:65" s="1" customFormat="1" ht="16.5" customHeight="1">
      <c r="B1636" s="33"/>
      <c r="C1636" s="138" t="s">
        <v>2514</v>
      </c>
      <c r="D1636" s="138" t="s">
        <v>312</v>
      </c>
      <c r="E1636" s="139" t="s">
        <v>2515</v>
      </c>
      <c r="F1636" s="140" t="s">
        <v>2516</v>
      </c>
      <c r="G1636" s="141" t="s">
        <v>460</v>
      </c>
      <c r="H1636" s="142">
        <v>1</v>
      </c>
      <c r="I1636" s="143"/>
      <c r="J1636" s="144">
        <f>ROUND(I1636*H1636,2)</f>
        <v>0</v>
      </c>
      <c r="K1636" s="140" t="s">
        <v>430</v>
      </c>
      <c r="L1636" s="33"/>
      <c r="M1636" s="145" t="s">
        <v>1</v>
      </c>
      <c r="N1636" s="146" t="s">
        <v>47</v>
      </c>
      <c r="P1636" s="147">
        <f>O1636*H1636</f>
        <v>0</v>
      </c>
      <c r="Q1636" s="147">
        <v>0</v>
      </c>
      <c r="R1636" s="147">
        <f>Q1636*H1636</f>
        <v>0</v>
      </c>
      <c r="S1636" s="147">
        <v>0</v>
      </c>
      <c r="T1636" s="148">
        <f>S1636*H1636</f>
        <v>0</v>
      </c>
      <c r="AR1636" s="149" t="s">
        <v>108</v>
      </c>
      <c r="AT1636" s="149" t="s">
        <v>312</v>
      </c>
      <c r="AU1636" s="149" t="s">
        <v>90</v>
      </c>
      <c r="AY1636" s="17" t="s">
        <v>310</v>
      </c>
      <c r="BE1636" s="150">
        <f>IF(N1636="základní",J1636,0)</f>
        <v>0</v>
      </c>
      <c r="BF1636" s="150">
        <f>IF(N1636="snížená",J1636,0)</f>
        <v>0</v>
      </c>
      <c r="BG1636" s="150">
        <f>IF(N1636="zákl. přenesená",J1636,0)</f>
        <v>0</v>
      </c>
      <c r="BH1636" s="150">
        <f>IF(N1636="sníž. přenesená",J1636,0)</f>
        <v>0</v>
      </c>
      <c r="BI1636" s="150">
        <f>IF(N1636="nulová",J1636,0)</f>
        <v>0</v>
      </c>
      <c r="BJ1636" s="17" t="s">
        <v>86</v>
      </c>
      <c r="BK1636" s="150">
        <f>ROUND(I1636*H1636,2)</f>
        <v>0</v>
      </c>
      <c r="BL1636" s="17" t="s">
        <v>108</v>
      </c>
      <c r="BM1636" s="149" t="s">
        <v>2517</v>
      </c>
    </row>
    <row r="1637" spans="2:65" s="1" customFormat="1" ht="48.75">
      <c r="B1637" s="33"/>
      <c r="D1637" s="152" t="s">
        <v>375</v>
      </c>
      <c r="F1637" s="172" t="s">
        <v>2493</v>
      </c>
      <c r="I1637" s="173"/>
      <c r="L1637" s="33"/>
      <c r="M1637" s="174"/>
      <c r="T1637" s="57"/>
      <c r="AT1637" s="17" t="s">
        <v>375</v>
      </c>
      <c r="AU1637" s="17" t="s">
        <v>90</v>
      </c>
    </row>
    <row r="1638" spans="2:65" s="1" customFormat="1" ht="16.5" customHeight="1">
      <c r="B1638" s="33"/>
      <c r="C1638" s="138" t="s">
        <v>2518</v>
      </c>
      <c r="D1638" s="138" t="s">
        <v>312</v>
      </c>
      <c r="E1638" s="139" t="s">
        <v>2519</v>
      </c>
      <c r="F1638" s="140" t="s">
        <v>2520</v>
      </c>
      <c r="G1638" s="141" t="s">
        <v>718</v>
      </c>
      <c r="H1638" s="142">
        <v>35</v>
      </c>
      <c r="I1638" s="143"/>
      <c r="J1638" s="144">
        <f>ROUND(I1638*H1638,2)</f>
        <v>0</v>
      </c>
      <c r="K1638" s="140" t="s">
        <v>430</v>
      </c>
      <c r="L1638" s="33"/>
      <c r="M1638" s="145" t="s">
        <v>1</v>
      </c>
      <c r="N1638" s="146" t="s">
        <v>47</v>
      </c>
      <c r="P1638" s="147">
        <f>O1638*H1638</f>
        <v>0</v>
      </c>
      <c r="Q1638" s="147">
        <v>0</v>
      </c>
      <c r="R1638" s="147">
        <f>Q1638*H1638</f>
        <v>0</v>
      </c>
      <c r="S1638" s="147">
        <v>0</v>
      </c>
      <c r="T1638" s="148">
        <f>S1638*H1638</f>
        <v>0</v>
      </c>
      <c r="AR1638" s="149" t="s">
        <v>108</v>
      </c>
      <c r="AT1638" s="149" t="s">
        <v>312</v>
      </c>
      <c r="AU1638" s="149" t="s">
        <v>90</v>
      </c>
      <c r="AY1638" s="17" t="s">
        <v>310</v>
      </c>
      <c r="BE1638" s="150">
        <f>IF(N1638="základní",J1638,0)</f>
        <v>0</v>
      </c>
      <c r="BF1638" s="150">
        <f>IF(N1638="snížená",J1638,0)</f>
        <v>0</v>
      </c>
      <c r="BG1638" s="150">
        <f>IF(N1638="zákl. přenesená",J1638,0)</f>
        <v>0</v>
      </c>
      <c r="BH1638" s="150">
        <f>IF(N1638="sníž. přenesená",J1638,0)</f>
        <v>0</v>
      </c>
      <c r="BI1638" s="150">
        <f>IF(N1638="nulová",J1638,0)</f>
        <v>0</v>
      </c>
      <c r="BJ1638" s="17" t="s">
        <v>86</v>
      </c>
      <c r="BK1638" s="150">
        <f>ROUND(I1638*H1638,2)</f>
        <v>0</v>
      </c>
      <c r="BL1638" s="17" t="s">
        <v>108</v>
      </c>
      <c r="BM1638" s="149" t="s">
        <v>2521</v>
      </c>
    </row>
    <row r="1639" spans="2:65" s="1" customFormat="1" ht="48.75">
      <c r="B1639" s="33"/>
      <c r="D1639" s="152" t="s">
        <v>375</v>
      </c>
      <c r="F1639" s="172" t="s">
        <v>2493</v>
      </c>
      <c r="I1639" s="173"/>
      <c r="L1639" s="33"/>
      <c r="M1639" s="174"/>
      <c r="T1639" s="57"/>
      <c r="AT1639" s="17" t="s">
        <v>375</v>
      </c>
      <c r="AU1639" s="17" t="s">
        <v>90</v>
      </c>
    </row>
    <row r="1640" spans="2:65" s="1" customFormat="1" ht="16.5" customHeight="1">
      <c r="B1640" s="33"/>
      <c r="C1640" s="138" t="s">
        <v>2522</v>
      </c>
      <c r="D1640" s="138" t="s">
        <v>312</v>
      </c>
      <c r="E1640" s="139" t="s">
        <v>2523</v>
      </c>
      <c r="F1640" s="140" t="s">
        <v>2524</v>
      </c>
      <c r="G1640" s="141" t="s">
        <v>718</v>
      </c>
      <c r="H1640" s="142">
        <v>6</v>
      </c>
      <c r="I1640" s="143"/>
      <c r="J1640" s="144">
        <f>ROUND(I1640*H1640,2)</f>
        <v>0</v>
      </c>
      <c r="K1640" s="140" t="s">
        <v>430</v>
      </c>
      <c r="L1640" s="33"/>
      <c r="M1640" s="145" t="s">
        <v>1</v>
      </c>
      <c r="N1640" s="146" t="s">
        <v>47</v>
      </c>
      <c r="P1640" s="147">
        <f>O1640*H1640</f>
        <v>0</v>
      </c>
      <c r="Q1640" s="147">
        <v>0</v>
      </c>
      <c r="R1640" s="147">
        <f>Q1640*H1640</f>
        <v>0</v>
      </c>
      <c r="S1640" s="147">
        <v>0</v>
      </c>
      <c r="T1640" s="148">
        <f>S1640*H1640</f>
        <v>0</v>
      </c>
      <c r="AR1640" s="149" t="s">
        <v>108</v>
      </c>
      <c r="AT1640" s="149" t="s">
        <v>312</v>
      </c>
      <c r="AU1640" s="149" t="s">
        <v>90</v>
      </c>
      <c r="AY1640" s="17" t="s">
        <v>310</v>
      </c>
      <c r="BE1640" s="150">
        <f>IF(N1640="základní",J1640,0)</f>
        <v>0</v>
      </c>
      <c r="BF1640" s="150">
        <f>IF(N1640="snížená",J1640,0)</f>
        <v>0</v>
      </c>
      <c r="BG1640" s="150">
        <f>IF(N1640="zákl. přenesená",J1640,0)</f>
        <v>0</v>
      </c>
      <c r="BH1640" s="150">
        <f>IF(N1640="sníž. přenesená",J1640,0)</f>
        <v>0</v>
      </c>
      <c r="BI1640" s="150">
        <f>IF(N1640="nulová",J1640,0)</f>
        <v>0</v>
      </c>
      <c r="BJ1640" s="17" t="s">
        <v>86</v>
      </c>
      <c r="BK1640" s="150">
        <f>ROUND(I1640*H1640,2)</f>
        <v>0</v>
      </c>
      <c r="BL1640" s="17" t="s">
        <v>108</v>
      </c>
      <c r="BM1640" s="149" t="s">
        <v>2525</v>
      </c>
    </row>
    <row r="1641" spans="2:65" s="1" customFormat="1" ht="48.75">
      <c r="B1641" s="33"/>
      <c r="D1641" s="152" t="s">
        <v>375</v>
      </c>
      <c r="F1641" s="172" t="s">
        <v>2493</v>
      </c>
      <c r="I1641" s="173"/>
      <c r="L1641" s="33"/>
      <c r="M1641" s="174"/>
      <c r="T1641" s="57"/>
      <c r="AT1641" s="17" t="s">
        <v>375</v>
      </c>
      <c r="AU1641" s="17" t="s">
        <v>90</v>
      </c>
    </row>
    <row r="1642" spans="2:65" s="1" customFormat="1" ht="16.5" customHeight="1">
      <c r="B1642" s="33"/>
      <c r="C1642" s="138" t="s">
        <v>2526</v>
      </c>
      <c r="D1642" s="138" t="s">
        <v>312</v>
      </c>
      <c r="E1642" s="139" t="s">
        <v>2527</v>
      </c>
      <c r="F1642" s="140" t="s">
        <v>2528</v>
      </c>
      <c r="G1642" s="141" t="s">
        <v>718</v>
      </c>
      <c r="H1642" s="142">
        <v>9</v>
      </c>
      <c r="I1642" s="143"/>
      <c r="J1642" s="144">
        <f>ROUND(I1642*H1642,2)</f>
        <v>0</v>
      </c>
      <c r="K1642" s="140" t="s">
        <v>430</v>
      </c>
      <c r="L1642" s="33"/>
      <c r="M1642" s="145" t="s">
        <v>1</v>
      </c>
      <c r="N1642" s="146" t="s">
        <v>47</v>
      </c>
      <c r="P1642" s="147">
        <f>O1642*H1642</f>
        <v>0</v>
      </c>
      <c r="Q1642" s="147">
        <v>0</v>
      </c>
      <c r="R1642" s="147">
        <f>Q1642*H1642</f>
        <v>0</v>
      </c>
      <c r="S1642" s="147">
        <v>0</v>
      </c>
      <c r="T1642" s="148">
        <f>S1642*H1642</f>
        <v>0</v>
      </c>
      <c r="AR1642" s="149" t="s">
        <v>108</v>
      </c>
      <c r="AT1642" s="149" t="s">
        <v>312</v>
      </c>
      <c r="AU1642" s="149" t="s">
        <v>90</v>
      </c>
      <c r="AY1642" s="17" t="s">
        <v>310</v>
      </c>
      <c r="BE1642" s="150">
        <f>IF(N1642="základní",J1642,0)</f>
        <v>0</v>
      </c>
      <c r="BF1642" s="150">
        <f>IF(N1642="snížená",J1642,0)</f>
        <v>0</v>
      </c>
      <c r="BG1642" s="150">
        <f>IF(N1642="zákl. přenesená",J1642,0)</f>
        <v>0</v>
      </c>
      <c r="BH1642" s="150">
        <f>IF(N1642="sníž. přenesená",J1642,0)</f>
        <v>0</v>
      </c>
      <c r="BI1642" s="150">
        <f>IF(N1642="nulová",J1642,0)</f>
        <v>0</v>
      </c>
      <c r="BJ1642" s="17" t="s">
        <v>86</v>
      </c>
      <c r="BK1642" s="150">
        <f>ROUND(I1642*H1642,2)</f>
        <v>0</v>
      </c>
      <c r="BL1642" s="17" t="s">
        <v>108</v>
      </c>
      <c r="BM1642" s="149" t="s">
        <v>2529</v>
      </c>
    </row>
    <row r="1643" spans="2:65" s="1" customFormat="1" ht="48.75">
      <c r="B1643" s="33"/>
      <c r="D1643" s="152" t="s">
        <v>375</v>
      </c>
      <c r="F1643" s="172" t="s">
        <v>2493</v>
      </c>
      <c r="I1643" s="173"/>
      <c r="L1643" s="33"/>
      <c r="M1643" s="174"/>
      <c r="T1643" s="57"/>
      <c r="AT1643" s="17" t="s">
        <v>375</v>
      </c>
      <c r="AU1643" s="17" t="s">
        <v>90</v>
      </c>
    </row>
    <row r="1644" spans="2:65" s="1" customFormat="1" ht="16.5" customHeight="1">
      <c r="B1644" s="33"/>
      <c r="C1644" s="138" t="s">
        <v>2530</v>
      </c>
      <c r="D1644" s="138" t="s">
        <v>312</v>
      </c>
      <c r="E1644" s="139" t="s">
        <v>2531</v>
      </c>
      <c r="F1644" s="140" t="s">
        <v>2532</v>
      </c>
      <c r="G1644" s="141" t="s">
        <v>718</v>
      </c>
      <c r="H1644" s="142">
        <v>10</v>
      </c>
      <c r="I1644" s="143"/>
      <c r="J1644" s="144">
        <f>ROUND(I1644*H1644,2)</f>
        <v>0</v>
      </c>
      <c r="K1644" s="140" t="s">
        <v>430</v>
      </c>
      <c r="L1644" s="33"/>
      <c r="M1644" s="145" t="s">
        <v>1</v>
      </c>
      <c r="N1644" s="146" t="s">
        <v>47</v>
      </c>
      <c r="P1644" s="147">
        <f>O1644*H1644</f>
        <v>0</v>
      </c>
      <c r="Q1644" s="147">
        <v>0</v>
      </c>
      <c r="R1644" s="147">
        <f>Q1644*H1644</f>
        <v>0</v>
      </c>
      <c r="S1644" s="147">
        <v>0</v>
      </c>
      <c r="T1644" s="148">
        <f>S1644*H1644</f>
        <v>0</v>
      </c>
      <c r="AR1644" s="149" t="s">
        <v>108</v>
      </c>
      <c r="AT1644" s="149" t="s">
        <v>312</v>
      </c>
      <c r="AU1644" s="149" t="s">
        <v>90</v>
      </c>
      <c r="AY1644" s="17" t="s">
        <v>310</v>
      </c>
      <c r="BE1644" s="150">
        <f>IF(N1644="základní",J1644,0)</f>
        <v>0</v>
      </c>
      <c r="BF1644" s="150">
        <f>IF(N1644="snížená",J1644,0)</f>
        <v>0</v>
      </c>
      <c r="BG1644" s="150">
        <f>IF(N1644="zákl. přenesená",J1644,0)</f>
        <v>0</v>
      </c>
      <c r="BH1644" s="150">
        <f>IF(N1644="sníž. přenesená",J1644,0)</f>
        <v>0</v>
      </c>
      <c r="BI1644" s="150">
        <f>IF(N1644="nulová",J1644,0)</f>
        <v>0</v>
      </c>
      <c r="BJ1644" s="17" t="s">
        <v>86</v>
      </c>
      <c r="BK1644" s="150">
        <f>ROUND(I1644*H1644,2)</f>
        <v>0</v>
      </c>
      <c r="BL1644" s="17" t="s">
        <v>108</v>
      </c>
      <c r="BM1644" s="149" t="s">
        <v>2533</v>
      </c>
    </row>
    <row r="1645" spans="2:65" s="1" customFormat="1" ht="48.75">
      <c r="B1645" s="33"/>
      <c r="D1645" s="152" t="s">
        <v>375</v>
      </c>
      <c r="F1645" s="172" t="s">
        <v>2493</v>
      </c>
      <c r="I1645" s="173"/>
      <c r="L1645" s="33"/>
      <c r="M1645" s="174"/>
      <c r="T1645" s="57"/>
      <c r="AT1645" s="17" t="s">
        <v>375</v>
      </c>
      <c r="AU1645" s="17" t="s">
        <v>90</v>
      </c>
    </row>
    <row r="1646" spans="2:65" s="1" customFormat="1" ht="16.5" customHeight="1">
      <c r="B1646" s="33"/>
      <c r="C1646" s="138" t="s">
        <v>2534</v>
      </c>
      <c r="D1646" s="138" t="s">
        <v>312</v>
      </c>
      <c r="E1646" s="139" t="s">
        <v>2535</v>
      </c>
      <c r="F1646" s="140" t="s">
        <v>2536</v>
      </c>
      <c r="G1646" s="141" t="s">
        <v>718</v>
      </c>
      <c r="H1646" s="142">
        <v>6</v>
      </c>
      <c r="I1646" s="143"/>
      <c r="J1646" s="144">
        <f>ROUND(I1646*H1646,2)</f>
        <v>0</v>
      </c>
      <c r="K1646" s="140" t="s">
        <v>430</v>
      </c>
      <c r="L1646" s="33"/>
      <c r="M1646" s="145" t="s">
        <v>1</v>
      </c>
      <c r="N1646" s="146" t="s">
        <v>47</v>
      </c>
      <c r="P1646" s="147">
        <f>O1646*H1646</f>
        <v>0</v>
      </c>
      <c r="Q1646" s="147">
        <v>0</v>
      </c>
      <c r="R1646" s="147">
        <f>Q1646*H1646</f>
        <v>0</v>
      </c>
      <c r="S1646" s="147">
        <v>0</v>
      </c>
      <c r="T1646" s="148">
        <f>S1646*H1646</f>
        <v>0</v>
      </c>
      <c r="AR1646" s="149" t="s">
        <v>108</v>
      </c>
      <c r="AT1646" s="149" t="s">
        <v>312</v>
      </c>
      <c r="AU1646" s="149" t="s">
        <v>90</v>
      </c>
      <c r="AY1646" s="17" t="s">
        <v>310</v>
      </c>
      <c r="BE1646" s="150">
        <f>IF(N1646="základní",J1646,0)</f>
        <v>0</v>
      </c>
      <c r="BF1646" s="150">
        <f>IF(N1646="snížená",J1646,0)</f>
        <v>0</v>
      </c>
      <c r="BG1646" s="150">
        <f>IF(N1646="zákl. přenesená",J1646,0)</f>
        <v>0</v>
      </c>
      <c r="BH1646" s="150">
        <f>IF(N1646="sníž. přenesená",J1646,0)</f>
        <v>0</v>
      </c>
      <c r="BI1646" s="150">
        <f>IF(N1646="nulová",J1646,0)</f>
        <v>0</v>
      </c>
      <c r="BJ1646" s="17" t="s">
        <v>86</v>
      </c>
      <c r="BK1646" s="150">
        <f>ROUND(I1646*H1646,2)</f>
        <v>0</v>
      </c>
      <c r="BL1646" s="17" t="s">
        <v>108</v>
      </c>
      <c r="BM1646" s="149" t="s">
        <v>2537</v>
      </c>
    </row>
    <row r="1647" spans="2:65" s="1" customFormat="1" ht="48.75">
      <c r="B1647" s="33"/>
      <c r="D1647" s="152" t="s">
        <v>375</v>
      </c>
      <c r="F1647" s="172" t="s">
        <v>2493</v>
      </c>
      <c r="I1647" s="173"/>
      <c r="L1647" s="33"/>
      <c r="M1647" s="174"/>
      <c r="T1647" s="57"/>
      <c r="AT1647" s="17" t="s">
        <v>375</v>
      </c>
      <c r="AU1647" s="17" t="s">
        <v>90</v>
      </c>
    </row>
    <row r="1648" spans="2:65" s="1" customFormat="1" ht="16.5" customHeight="1">
      <c r="B1648" s="33"/>
      <c r="C1648" s="138" t="s">
        <v>2538</v>
      </c>
      <c r="D1648" s="138" t="s">
        <v>312</v>
      </c>
      <c r="E1648" s="139" t="s">
        <v>2539</v>
      </c>
      <c r="F1648" s="140" t="s">
        <v>2540</v>
      </c>
      <c r="G1648" s="141" t="s">
        <v>718</v>
      </c>
      <c r="H1648" s="142">
        <v>3</v>
      </c>
      <c r="I1648" s="143"/>
      <c r="J1648" s="144">
        <f>ROUND(I1648*H1648,2)</f>
        <v>0</v>
      </c>
      <c r="K1648" s="140" t="s">
        <v>430</v>
      </c>
      <c r="L1648" s="33"/>
      <c r="M1648" s="145" t="s">
        <v>1</v>
      </c>
      <c r="N1648" s="146" t="s">
        <v>47</v>
      </c>
      <c r="P1648" s="147">
        <f>O1648*H1648</f>
        <v>0</v>
      </c>
      <c r="Q1648" s="147">
        <v>0</v>
      </c>
      <c r="R1648" s="147">
        <f>Q1648*H1648</f>
        <v>0</v>
      </c>
      <c r="S1648" s="147">
        <v>0</v>
      </c>
      <c r="T1648" s="148">
        <f>S1648*H1648</f>
        <v>0</v>
      </c>
      <c r="AR1648" s="149" t="s">
        <v>108</v>
      </c>
      <c r="AT1648" s="149" t="s">
        <v>312</v>
      </c>
      <c r="AU1648" s="149" t="s">
        <v>90</v>
      </c>
      <c r="AY1648" s="17" t="s">
        <v>310</v>
      </c>
      <c r="BE1648" s="150">
        <f>IF(N1648="základní",J1648,0)</f>
        <v>0</v>
      </c>
      <c r="BF1648" s="150">
        <f>IF(N1648="snížená",J1648,0)</f>
        <v>0</v>
      </c>
      <c r="BG1648" s="150">
        <f>IF(N1648="zákl. přenesená",J1648,0)</f>
        <v>0</v>
      </c>
      <c r="BH1648" s="150">
        <f>IF(N1648="sníž. přenesená",J1648,0)</f>
        <v>0</v>
      </c>
      <c r="BI1648" s="150">
        <f>IF(N1648="nulová",J1648,0)</f>
        <v>0</v>
      </c>
      <c r="BJ1648" s="17" t="s">
        <v>86</v>
      </c>
      <c r="BK1648" s="150">
        <f>ROUND(I1648*H1648,2)</f>
        <v>0</v>
      </c>
      <c r="BL1648" s="17" t="s">
        <v>108</v>
      </c>
      <c r="BM1648" s="149" t="s">
        <v>2541</v>
      </c>
    </row>
    <row r="1649" spans="2:65" s="1" customFormat="1" ht="48.75">
      <c r="B1649" s="33"/>
      <c r="D1649" s="152" t="s">
        <v>375</v>
      </c>
      <c r="F1649" s="172" t="s">
        <v>2493</v>
      </c>
      <c r="I1649" s="173"/>
      <c r="L1649" s="33"/>
      <c r="M1649" s="174"/>
      <c r="T1649" s="57"/>
      <c r="AT1649" s="17" t="s">
        <v>375</v>
      </c>
      <c r="AU1649" s="17" t="s">
        <v>90</v>
      </c>
    </row>
    <row r="1650" spans="2:65" s="1" customFormat="1" ht="16.5" customHeight="1">
      <c r="B1650" s="33"/>
      <c r="C1650" s="138" t="s">
        <v>2542</v>
      </c>
      <c r="D1650" s="138" t="s">
        <v>312</v>
      </c>
      <c r="E1650" s="139" t="s">
        <v>2543</v>
      </c>
      <c r="F1650" s="140" t="s">
        <v>2544</v>
      </c>
      <c r="G1650" s="141" t="s">
        <v>718</v>
      </c>
      <c r="H1650" s="142">
        <v>3</v>
      </c>
      <c r="I1650" s="143"/>
      <c r="J1650" s="144">
        <f>ROUND(I1650*H1650,2)</f>
        <v>0</v>
      </c>
      <c r="K1650" s="140" t="s">
        <v>430</v>
      </c>
      <c r="L1650" s="33"/>
      <c r="M1650" s="145" t="s">
        <v>1</v>
      </c>
      <c r="N1650" s="146" t="s">
        <v>47</v>
      </c>
      <c r="P1650" s="147">
        <f>O1650*H1650</f>
        <v>0</v>
      </c>
      <c r="Q1650" s="147">
        <v>0</v>
      </c>
      <c r="R1650" s="147">
        <f>Q1650*H1650</f>
        <v>0</v>
      </c>
      <c r="S1650" s="147">
        <v>0</v>
      </c>
      <c r="T1650" s="148">
        <f>S1650*H1650</f>
        <v>0</v>
      </c>
      <c r="AR1650" s="149" t="s">
        <v>108</v>
      </c>
      <c r="AT1650" s="149" t="s">
        <v>312</v>
      </c>
      <c r="AU1650" s="149" t="s">
        <v>90</v>
      </c>
      <c r="AY1650" s="17" t="s">
        <v>310</v>
      </c>
      <c r="BE1650" s="150">
        <f>IF(N1650="základní",J1650,0)</f>
        <v>0</v>
      </c>
      <c r="BF1650" s="150">
        <f>IF(N1650="snížená",J1650,0)</f>
        <v>0</v>
      </c>
      <c r="BG1650" s="150">
        <f>IF(N1650="zákl. přenesená",J1650,0)</f>
        <v>0</v>
      </c>
      <c r="BH1650" s="150">
        <f>IF(N1650="sníž. přenesená",J1650,0)</f>
        <v>0</v>
      </c>
      <c r="BI1650" s="150">
        <f>IF(N1650="nulová",J1650,0)</f>
        <v>0</v>
      </c>
      <c r="BJ1650" s="17" t="s">
        <v>86</v>
      </c>
      <c r="BK1650" s="150">
        <f>ROUND(I1650*H1650,2)</f>
        <v>0</v>
      </c>
      <c r="BL1650" s="17" t="s">
        <v>108</v>
      </c>
      <c r="BM1650" s="149" t="s">
        <v>2545</v>
      </c>
    </row>
    <row r="1651" spans="2:65" s="1" customFormat="1" ht="48.75">
      <c r="B1651" s="33"/>
      <c r="D1651" s="152" t="s">
        <v>375</v>
      </c>
      <c r="F1651" s="172" t="s">
        <v>2493</v>
      </c>
      <c r="I1651" s="173"/>
      <c r="L1651" s="33"/>
      <c r="M1651" s="174"/>
      <c r="T1651" s="57"/>
      <c r="AT1651" s="17" t="s">
        <v>375</v>
      </c>
      <c r="AU1651" s="17" t="s">
        <v>90</v>
      </c>
    </row>
    <row r="1652" spans="2:65" s="11" customFormat="1" ht="22.9" customHeight="1">
      <c r="B1652" s="126"/>
      <c r="D1652" s="127" t="s">
        <v>81</v>
      </c>
      <c r="E1652" s="136" t="s">
        <v>2546</v>
      </c>
      <c r="F1652" s="136" t="s">
        <v>2547</v>
      </c>
      <c r="I1652" s="129"/>
      <c r="J1652" s="137">
        <f>BK1652</f>
        <v>0</v>
      </c>
      <c r="L1652" s="126"/>
      <c r="M1652" s="131"/>
      <c r="P1652" s="132">
        <f>SUM(P1653:P1659)</f>
        <v>0</v>
      </c>
      <c r="R1652" s="132">
        <f>SUM(R1653:R1659)</f>
        <v>0</v>
      </c>
      <c r="T1652" s="133">
        <f>SUM(T1653:T1659)</f>
        <v>0</v>
      </c>
      <c r="AR1652" s="127" t="s">
        <v>108</v>
      </c>
      <c r="AT1652" s="134" t="s">
        <v>81</v>
      </c>
      <c r="AU1652" s="134" t="s">
        <v>86</v>
      </c>
      <c r="AY1652" s="127" t="s">
        <v>310</v>
      </c>
      <c r="BK1652" s="135">
        <f>SUM(BK1653:BK1659)</f>
        <v>0</v>
      </c>
    </row>
    <row r="1653" spans="2:65" s="1" customFormat="1" ht="16.5" customHeight="1">
      <c r="B1653" s="33"/>
      <c r="C1653" s="138" t="s">
        <v>2548</v>
      </c>
      <c r="D1653" s="138" t="s">
        <v>312</v>
      </c>
      <c r="E1653" s="139" t="s">
        <v>2549</v>
      </c>
      <c r="F1653" s="140" t="s">
        <v>2550</v>
      </c>
      <c r="G1653" s="141" t="s">
        <v>460</v>
      </c>
      <c r="H1653" s="142">
        <v>5</v>
      </c>
      <c r="I1653" s="143"/>
      <c r="J1653" s="144">
        <f t="shared" ref="J1653:J1659" si="20">ROUND(I1653*H1653,2)</f>
        <v>0</v>
      </c>
      <c r="K1653" s="140" t="s">
        <v>430</v>
      </c>
      <c r="L1653" s="33"/>
      <c r="M1653" s="145" t="s">
        <v>1</v>
      </c>
      <c r="N1653" s="146" t="s">
        <v>47</v>
      </c>
      <c r="P1653" s="147">
        <f t="shared" ref="P1653:P1659" si="21">O1653*H1653</f>
        <v>0</v>
      </c>
      <c r="Q1653" s="147">
        <v>0</v>
      </c>
      <c r="R1653" s="147">
        <f t="shared" ref="R1653:R1659" si="22">Q1653*H1653</f>
        <v>0</v>
      </c>
      <c r="S1653" s="147">
        <v>0</v>
      </c>
      <c r="T1653" s="148">
        <f t="shared" ref="T1653:T1659" si="23">S1653*H1653</f>
        <v>0</v>
      </c>
      <c r="AR1653" s="149" t="s">
        <v>2433</v>
      </c>
      <c r="AT1653" s="149" t="s">
        <v>312</v>
      </c>
      <c r="AU1653" s="149" t="s">
        <v>90</v>
      </c>
      <c r="AY1653" s="17" t="s">
        <v>310</v>
      </c>
      <c r="BE1653" s="150">
        <f t="shared" ref="BE1653:BE1659" si="24">IF(N1653="základní",J1653,0)</f>
        <v>0</v>
      </c>
      <c r="BF1653" s="150">
        <f t="shared" ref="BF1653:BF1659" si="25">IF(N1653="snížená",J1653,0)</f>
        <v>0</v>
      </c>
      <c r="BG1653" s="150">
        <f t="shared" ref="BG1653:BG1659" si="26">IF(N1653="zákl. přenesená",J1653,0)</f>
        <v>0</v>
      </c>
      <c r="BH1653" s="150">
        <f t="shared" ref="BH1653:BH1659" si="27">IF(N1653="sníž. přenesená",J1653,0)</f>
        <v>0</v>
      </c>
      <c r="BI1653" s="150">
        <f t="shared" ref="BI1653:BI1659" si="28">IF(N1653="nulová",J1653,0)</f>
        <v>0</v>
      </c>
      <c r="BJ1653" s="17" t="s">
        <v>86</v>
      </c>
      <c r="BK1653" s="150">
        <f t="shared" ref="BK1653:BK1659" si="29">ROUND(I1653*H1653,2)</f>
        <v>0</v>
      </c>
      <c r="BL1653" s="17" t="s">
        <v>2433</v>
      </c>
      <c r="BM1653" s="149" t="s">
        <v>2551</v>
      </c>
    </row>
    <row r="1654" spans="2:65" s="1" customFormat="1" ht="16.5" customHeight="1">
      <c r="B1654" s="33"/>
      <c r="C1654" s="138" t="s">
        <v>2552</v>
      </c>
      <c r="D1654" s="138" t="s">
        <v>312</v>
      </c>
      <c r="E1654" s="139" t="s">
        <v>2553</v>
      </c>
      <c r="F1654" s="140" t="s">
        <v>2554</v>
      </c>
      <c r="G1654" s="141" t="s">
        <v>460</v>
      </c>
      <c r="H1654" s="142">
        <v>3</v>
      </c>
      <c r="I1654" s="143"/>
      <c r="J1654" s="144">
        <f t="shared" si="20"/>
        <v>0</v>
      </c>
      <c r="K1654" s="140" t="s">
        <v>430</v>
      </c>
      <c r="L1654" s="33"/>
      <c r="M1654" s="145" t="s">
        <v>1</v>
      </c>
      <c r="N1654" s="146" t="s">
        <v>47</v>
      </c>
      <c r="P1654" s="147">
        <f t="shared" si="21"/>
        <v>0</v>
      </c>
      <c r="Q1654" s="147">
        <v>0</v>
      </c>
      <c r="R1654" s="147">
        <f t="shared" si="22"/>
        <v>0</v>
      </c>
      <c r="S1654" s="147">
        <v>0</v>
      </c>
      <c r="T1654" s="148">
        <f t="shared" si="23"/>
        <v>0</v>
      </c>
      <c r="AR1654" s="149" t="s">
        <v>2433</v>
      </c>
      <c r="AT1654" s="149" t="s">
        <v>312</v>
      </c>
      <c r="AU1654" s="149" t="s">
        <v>90</v>
      </c>
      <c r="AY1654" s="17" t="s">
        <v>310</v>
      </c>
      <c r="BE1654" s="150">
        <f t="shared" si="24"/>
        <v>0</v>
      </c>
      <c r="BF1654" s="150">
        <f t="shared" si="25"/>
        <v>0</v>
      </c>
      <c r="BG1654" s="150">
        <f t="shared" si="26"/>
        <v>0</v>
      </c>
      <c r="BH1654" s="150">
        <f t="shared" si="27"/>
        <v>0</v>
      </c>
      <c r="BI1654" s="150">
        <f t="shared" si="28"/>
        <v>0</v>
      </c>
      <c r="BJ1654" s="17" t="s">
        <v>86</v>
      </c>
      <c r="BK1654" s="150">
        <f t="shared" si="29"/>
        <v>0</v>
      </c>
      <c r="BL1654" s="17" t="s">
        <v>2433</v>
      </c>
      <c r="BM1654" s="149" t="s">
        <v>2555</v>
      </c>
    </row>
    <row r="1655" spans="2:65" s="1" customFormat="1" ht="16.5" customHeight="1">
      <c r="B1655" s="33"/>
      <c r="C1655" s="138" t="s">
        <v>2556</v>
      </c>
      <c r="D1655" s="138" t="s">
        <v>312</v>
      </c>
      <c r="E1655" s="139" t="s">
        <v>2557</v>
      </c>
      <c r="F1655" s="140" t="s">
        <v>2558</v>
      </c>
      <c r="G1655" s="141" t="s">
        <v>460</v>
      </c>
      <c r="H1655" s="142">
        <v>4</v>
      </c>
      <c r="I1655" s="143"/>
      <c r="J1655" s="144">
        <f t="shared" si="20"/>
        <v>0</v>
      </c>
      <c r="K1655" s="140" t="s">
        <v>430</v>
      </c>
      <c r="L1655" s="33"/>
      <c r="M1655" s="145" t="s">
        <v>1</v>
      </c>
      <c r="N1655" s="146" t="s">
        <v>47</v>
      </c>
      <c r="P1655" s="147">
        <f t="shared" si="21"/>
        <v>0</v>
      </c>
      <c r="Q1655" s="147">
        <v>0</v>
      </c>
      <c r="R1655" s="147">
        <f t="shared" si="22"/>
        <v>0</v>
      </c>
      <c r="S1655" s="147">
        <v>0</v>
      </c>
      <c r="T1655" s="148">
        <f t="shared" si="23"/>
        <v>0</v>
      </c>
      <c r="AR1655" s="149" t="s">
        <v>2433</v>
      </c>
      <c r="AT1655" s="149" t="s">
        <v>312</v>
      </c>
      <c r="AU1655" s="149" t="s">
        <v>90</v>
      </c>
      <c r="AY1655" s="17" t="s">
        <v>310</v>
      </c>
      <c r="BE1655" s="150">
        <f t="shared" si="24"/>
        <v>0</v>
      </c>
      <c r="BF1655" s="150">
        <f t="shared" si="25"/>
        <v>0</v>
      </c>
      <c r="BG1655" s="150">
        <f t="shared" si="26"/>
        <v>0</v>
      </c>
      <c r="BH1655" s="150">
        <f t="shared" si="27"/>
        <v>0</v>
      </c>
      <c r="BI1655" s="150">
        <f t="shared" si="28"/>
        <v>0</v>
      </c>
      <c r="BJ1655" s="17" t="s">
        <v>86</v>
      </c>
      <c r="BK1655" s="150">
        <f t="shared" si="29"/>
        <v>0</v>
      </c>
      <c r="BL1655" s="17" t="s">
        <v>2433</v>
      </c>
      <c r="BM1655" s="149" t="s">
        <v>2559</v>
      </c>
    </row>
    <row r="1656" spans="2:65" s="1" customFormat="1" ht="16.5" customHeight="1">
      <c r="B1656" s="33"/>
      <c r="C1656" s="138" t="s">
        <v>2560</v>
      </c>
      <c r="D1656" s="138" t="s">
        <v>312</v>
      </c>
      <c r="E1656" s="139" t="s">
        <v>2561</v>
      </c>
      <c r="F1656" s="140" t="s">
        <v>2562</v>
      </c>
      <c r="G1656" s="141" t="s">
        <v>460</v>
      </c>
      <c r="H1656" s="142">
        <v>8</v>
      </c>
      <c r="I1656" s="143"/>
      <c r="J1656" s="144">
        <f t="shared" si="20"/>
        <v>0</v>
      </c>
      <c r="K1656" s="140" t="s">
        <v>430</v>
      </c>
      <c r="L1656" s="33"/>
      <c r="M1656" s="145" t="s">
        <v>1</v>
      </c>
      <c r="N1656" s="146" t="s">
        <v>47</v>
      </c>
      <c r="P1656" s="147">
        <f t="shared" si="21"/>
        <v>0</v>
      </c>
      <c r="Q1656" s="147">
        <v>0</v>
      </c>
      <c r="R1656" s="147">
        <f t="shared" si="22"/>
        <v>0</v>
      </c>
      <c r="S1656" s="147">
        <v>0</v>
      </c>
      <c r="T1656" s="148">
        <f t="shared" si="23"/>
        <v>0</v>
      </c>
      <c r="AR1656" s="149" t="s">
        <v>2433</v>
      </c>
      <c r="AT1656" s="149" t="s">
        <v>312</v>
      </c>
      <c r="AU1656" s="149" t="s">
        <v>90</v>
      </c>
      <c r="AY1656" s="17" t="s">
        <v>310</v>
      </c>
      <c r="BE1656" s="150">
        <f t="shared" si="24"/>
        <v>0</v>
      </c>
      <c r="BF1656" s="150">
        <f t="shared" si="25"/>
        <v>0</v>
      </c>
      <c r="BG1656" s="150">
        <f t="shared" si="26"/>
        <v>0</v>
      </c>
      <c r="BH1656" s="150">
        <f t="shared" si="27"/>
        <v>0</v>
      </c>
      <c r="BI1656" s="150">
        <f t="shared" si="28"/>
        <v>0</v>
      </c>
      <c r="BJ1656" s="17" t="s">
        <v>86</v>
      </c>
      <c r="BK1656" s="150">
        <f t="shared" si="29"/>
        <v>0</v>
      </c>
      <c r="BL1656" s="17" t="s">
        <v>2433</v>
      </c>
      <c r="BM1656" s="149" t="s">
        <v>2563</v>
      </c>
    </row>
    <row r="1657" spans="2:65" s="1" customFormat="1" ht="16.5" customHeight="1">
      <c r="B1657" s="33"/>
      <c r="C1657" s="138" t="s">
        <v>2564</v>
      </c>
      <c r="D1657" s="138" t="s">
        <v>312</v>
      </c>
      <c r="E1657" s="139" t="s">
        <v>2565</v>
      </c>
      <c r="F1657" s="140" t="s">
        <v>2566</v>
      </c>
      <c r="G1657" s="141" t="s">
        <v>718</v>
      </c>
      <c r="H1657" s="142">
        <v>100</v>
      </c>
      <c r="I1657" s="143"/>
      <c r="J1657" s="144">
        <f t="shared" si="20"/>
        <v>0</v>
      </c>
      <c r="K1657" s="140" t="s">
        <v>430</v>
      </c>
      <c r="L1657" s="33"/>
      <c r="M1657" s="145" t="s">
        <v>1</v>
      </c>
      <c r="N1657" s="146" t="s">
        <v>47</v>
      </c>
      <c r="P1657" s="147">
        <f t="shared" si="21"/>
        <v>0</v>
      </c>
      <c r="Q1657" s="147">
        <v>0</v>
      </c>
      <c r="R1657" s="147">
        <f t="shared" si="22"/>
        <v>0</v>
      </c>
      <c r="S1657" s="147">
        <v>0</v>
      </c>
      <c r="T1657" s="148">
        <f t="shared" si="23"/>
        <v>0</v>
      </c>
      <c r="AR1657" s="149" t="s">
        <v>2433</v>
      </c>
      <c r="AT1657" s="149" t="s">
        <v>312</v>
      </c>
      <c r="AU1657" s="149" t="s">
        <v>90</v>
      </c>
      <c r="AY1657" s="17" t="s">
        <v>310</v>
      </c>
      <c r="BE1657" s="150">
        <f t="shared" si="24"/>
        <v>0</v>
      </c>
      <c r="BF1657" s="150">
        <f t="shared" si="25"/>
        <v>0</v>
      </c>
      <c r="BG1657" s="150">
        <f t="shared" si="26"/>
        <v>0</v>
      </c>
      <c r="BH1657" s="150">
        <f t="shared" si="27"/>
        <v>0</v>
      </c>
      <c r="BI1657" s="150">
        <f t="shared" si="28"/>
        <v>0</v>
      </c>
      <c r="BJ1657" s="17" t="s">
        <v>86</v>
      </c>
      <c r="BK1657" s="150">
        <f t="shared" si="29"/>
        <v>0</v>
      </c>
      <c r="BL1657" s="17" t="s">
        <v>2433</v>
      </c>
      <c r="BM1657" s="149" t="s">
        <v>2567</v>
      </c>
    </row>
    <row r="1658" spans="2:65" s="1" customFormat="1" ht="16.5" customHeight="1">
      <c r="B1658" s="33"/>
      <c r="C1658" s="138" t="s">
        <v>2568</v>
      </c>
      <c r="D1658" s="138" t="s">
        <v>312</v>
      </c>
      <c r="E1658" s="139" t="s">
        <v>2569</v>
      </c>
      <c r="F1658" s="140" t="s">
        <v>2570</v>
      </c>
      <c r="G1658" s="141" t="s">
        <v>2571</v>
      </c>
      <c r="H1658" s="142">
        <v>1</v>
      </c>
      <c r="I1658" s="143"/>
      <c r="J1658" s="144">
        <f t="shared" si="20"/>
        <v>0</v>
      </c>
      <c r="K1658" s="140" t="s">
        <v>430</v>
      </c>
      <c r="L1658" s="33"/>
      <c r="M1658" s="145" t="s">
        <v>1</v>
      </c>
      <c r="N1658" s="146" t="s">
        <v>47</v>
      </c>
      <c r="P1658" s="147">
        <f t="shared" si="21"/>
        <v>0</v>
      </c>
      <c r="Q1658" s="147">
        <v>0</v>
      </c>
      <c r="R1658" s="147">
        <f t="shared" si="22"/>
        <v>0</v>
      </c>
      <c r="S1658" s="147">
        <v>0</v>
      </c>
      <c r="T1658" s="148">
        <f t="shared" si="23"/>
        <v>0</v>
      </c>
      <c r="AR1658" s="149" t="s">
        <v>2433</v>
      </c>
      <c r="AT1658" s="149" t="s">
        <v>312</v>
      </c>
      <c r="AU1658" s="149" t="s">
        <v>90</v>
      </c>
      <c r="AY1658" s="17" t="s">
        <v>310</v>
      </c>
      <c r="BE1658" s="150">
        <f t="shared" si="24"/>
        <v>0</v>
      </c>
      <c r="BF1658" s="150">
        <f t="shared" si="25"/>
        <v>0</v>
      </c>
      <c r="BG1658" s="150">
        <f t="shared" si="26"/>
        <v>0</v>
      </c>
      <c r="BH1658" s="150">
        <f t="shared" si="27"/>
        <v>0</v>
      </c>
      <c r="BI1658" s="150">
        <f t="shared" si="28"/>
        <v>0</v>
      </c>
      <c r="BJ1658" s="17" t="s">
        <v>86</v>
      </c>
      <c r="BK1658" s="150">
        <f t="shared" si="29"/>
        <v>0</v>
      </c>
      <c r="BL1658" s="17" t="s">
        <v>2433</v>
      </c>
      <c r="BM1658" s="149" t="s">
        <v>2572</v>
      </c>
    </row>
    <row r="1659" spans="2:65" s="1" customFormat="1" ht="16.5" customHeight="1">
      <c r="B1659" s="33"/>
      <c r="C1659" s="138" t="s">
        <v>2573</v>
      </c>
      <c r="D1659" s="138" t="s">
        <v>312</v>
      </c>
      <c r="E1659" s="139" t="s">
        <v>2574</v>
      </c>
      <c r="F1659" s="140" t="s">
        <v>2575</v>
      </c>
      <c r="G1659" s="141" t="s">
        <v>2571</v>
      </c>
      <c r="H1659" s="142">
        <v>1</v>
      </c>
      <c r="I1659" s="143"/>
      <c r="J1659" s="144">
        <f t="shared" si="20"/>
        <v>0</v>
      </c>
      <c r="K1659" s="140" t="s">
        <v>430</v>
      </c>
      <c r="L1659" s="33"/>
      <c r="M1659" s="188" t="s">
        <v>1</v>
      </c>
      <c r="N1659" s="189" t="s">
        <v>47</v>
      </c>
      <c r="O1659" s="176"/>
      <c r="P1659" s="190">
        <f t="shared" si="21"/>
        <v>0</v>
      </c>
      <c r="Q1659" s="190">
        <v>0</v>
      </c>
      <c r="R1659" s="190">
        <f t="shared" si="22"/>
        <v>0</v>
      </c>
      <c r="S1659" s="190">
        <v>0</v>
      </c>
      <c r="T1659" s="191">
        <f t="shared" si="23"/>
        <v>0</v>
      </c>
      <c r="AR1659" s="149" t="s">
        <v>2433</v>
      </c>
      <c r="AT1659" s="149" t="s">
        <v>312</v>
      </c>
      <c r="AU1659" s="149" t="s">
        <v>90</v>
      </c>
      <c r="AY1659" s="17" t="s">
        <v>310</v>
      </c>
      <c r="BE1659" s="150">
        <f t="shared" si="24"/>
        <v>0</v>
      </c>
      <c r="BF1659" s="150">
        <f t="shared" si="25"/>
        <v>0</v>
      </c>
      <c r="BG1659" s="150">
        <f t="shared" si="26"/>
        <v>0</v>
      </c>
      <c r="BH1659" s="150">
        <f t="shared" si="27"/>
        <v>0</v>
      </c>
      <c r="BI1659" s="150">
        <f t="shared" si="28"/>
        <v>0</v>
      </c>
      <c r="BJ1659" s="17" t="s">
        <v>86</v>
      </c>
      <c r="BK1659" s="150">
        <f t="shared" si="29"/>
        <v>0</v>
      </c>
      <c r="BL1659" s="17" t="s">
        <v>2433</v>
      </c>
      <c r="BM1659" s="149" t="s">
        <v>2576</v>
      </c>
    </row>
    <row r="1660" spans="2:65" s="1" customFormat="1" ht="6.95" customHeight="1">
      <c r="B1660" s="45"/>
      <c r="C1660" s="46"/>
      <c r="D1660" s="46"/>
      <c r="E1660" s="46"/>
      <c r="F1660" s="46"/>
      <c r="G1660" s="46"/>
      <c r="H1660" s="46"/>
      <c r="I1660" s="46"/>
      <c r="J1660" s="46"/>
      <c r="K1660" s="46"/>
      <c r="L1660" s="33"/>
    </row>
  </sheetData>
  <sheetProtection algorithmName="SHA-512" hashValue="gQCRw7t6G+4iOLuHJsrj3cdYnCH8+00y8q928rkPO2VbSvZOS/mgwvUPHJVwMu0I33PXtOxar77sCyKM51Zy2w==" saltValue="F9EgiR44AahvPwX2emX5MAZUbYpZ+NQekhbq64ubcmHIUFDZAVTqKe7/gIWTnrRWO2Mw/wyBdoGzbKKH6nG+ww==" spinCount="100000" sheet="1" objects="1" scenarios="1" formatColumns="0" formatRows="0" autoFilter="0"/>
  <autoFilter ref="C156:K1659" xr:uid="{00000000-0009-0000-0000-000003000000}"/>
  <mergeCells count="15">
    <mergeCell ref="E143:H143"/>
    <mergeCell ref="E147:H147"/>
    <mergeCell ref="E145:H145"/>
    <mergeCell ref="E149:H14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3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112</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621</v>
      </c>
      <c r="L12" s="33"/>
    </row>
    <row r="13" spans="2:46" s="1" customFormat="1" ht="16.5" customHeight="1">
      <c r="B13" s="33"/>
      <c r="E13" s="236" t="s">
        <v>2577</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ROUND((SUM(BE132:BE322)),  2)</f>
        <v>0</v>
      </c>
      <c r="I37" s="98">
        <v>0.21</v>
      </c>
      <c r="J37" s="86">
        <f>ROUND(((SUM(BE132:BE322))*I37),  2)</f>
        <v>0</v>
      </c>
      <c r="L37" s="33"/>
    </row>
    <row r="38" spans="2:12" s="1" customFormat="1" ht="14.45" customHeight="1">
      <c r="B38" s="33"/>
      <c r="E38" s="27" t="s">
        <v>48</v>
      </c>
      <c r="F38" s="86">
        <f>ROUND((SUM(BF132:BF322)),  2)</f>
        <v>0</v>
      </c>
      <c r="I38" s="98">
        <v>0.15</v>
      </c>
      <c r="J38" s="86">
        <f>ROUND(((SUM(BF132:BF322))*I38),  2)</f>
        <v>0</v>
      </c>
      <c r="L38" s="33"/>
    </row>
    <row r="39" spans="2:12" s="1" customFormat="1" ht="14.45" hidden="1" customHeight="1">
      <c r="B39" s="33"/>
      <c r="E39" s="27" t="s">
        <v>49</v>
      </c>
      <c r="F39" s="86">
        <f>ROUND((SUM(BG132:BG322)),  2)</f>
        <v>0</v>
      </c>
      <c r="I39" s="98">
        <v>0.21</v>
      </c>
      <c r="J39" s="86">
        <f>0</f>
        <v>0</v>
      </c>
      <c r="L39" s="33"/>
    </row>
    <row r="40" spans="2:12" s="1" customFormat="1" ht="14.45" hidden="1" customHeight="1">
      <c r="B40" s="33"/>
      <c r="E40" s="27" t="s">
        <v>50</v>
      </c>
      <c r="F40" s="86">
        <f>ROUND((SUM(BH132:BH322)),  2)</f>
        <v>0</v>
      </c>
      <c r="I40" s="98">
        <v>0.15</v>
      </c>
      <c r="J40" s="86">
        <f>0</f>
        <v>0</v>
      </c>
      <c r="L40" s="33"/>
    </row>
    <row r="41" spans="2:12" s="1" customFormat="1" ht="14.45" hidden="1" customHeight="1">
      <c r="B41" s="33"/>
      <c r="E41" s="27" t="s">
        <v>51</v>
      </c>
      <c r="F41" s="86">
        <f>ROUND((SUM(BI132:BI322)),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621</v>
      </c>
      <c r="L90" s="33"/>
    </row>
    <row r="91" spans="2:12" s="1" customFormat="1" ht="16.5" customHeight="1">
      <c r="B91" s="33"/>
      <c r="E91" s="236" t="str">
        <f>E13</f>
        <v>D.1.2 - Stavebně-konstrukční řešení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J132</f>
        <v>0</v>
      </c>
      <c r="L100" s="33"/>
      <c r="AU100" s="17" t="s">
        <v>288</v>
      </c>
    </row>
    <row r="101" spans="2:47" s="8" customFormat="1" ht="24.95" customHeight="1">
      <c r="B101" s="110"/>
      <c r="D101" s="111" t="s">
        <v>289</v>
      </c>
      <c r="E101" s="112"/>
      <c r="F101" s="112"/>
      <c r="G101" s="112"/>
      <c r="H101" s="112"/>
      <c r="I101" s="112"/>
      <c r="J101" s="113">
        <f>J133</f>
        <v>0</v>
      </c>
      <c r="L101" s="110"/>
    </row>
    <row r="102" spans="2:47" s="9" customFormat="1" ht="19.899999999999999" customHeight="1">
      <c r="B102" s="114"/>
      <c r="D102" s="115" t="s">
        <v>623</v>
      </c>
      <c r="E102" s="116"/>
      <c r="F102" s="116"/>
      <c r="G102" s="116"/>
      <c r="H102" s="116"/>
      <c r="I102" s="116"/>
      <c r="J102" s="117">
        <f>J134</f>
        <v>0</v>
      </c>
      <c r="L102" s="114"/>
    </row>
    <row r="103" spans="2:47" s="9" customFormat="1" ht="19.899999999999999" customHeight="1">
      <c r="B103" s="114"/>
      <c r="D103" s="115" t="s">
        <v>624</v>
      </c>
      <c r="E103" s="116"/>
      <c r="F103" s="116"/>
      <c r="G103" s="116"/>
      <c r="H103" s="116"/>
      <c r="I103" s="116"/>
      <c r="J103" s="117">
        <f>J193</f>
        <v>0</v>
      </c>
      <c r="L103" s="114"/>
    </row>
    <row r="104" spans="2:47" s="9" customFormat="1" ht="19.899999999999999" customHeight="1">
      <c r="B104" s="114"/>
      <c r="D104" s="115" t="s">
        <v>625</v>
      </c>
      <c r="E104" s="116"/>
      <c r="F104" s="116"/>
      <c r="G104" s="116"/>
      <c r="H104" s="116"/>
      <c r="I104" s="116"/>
      <c r="J104" s="117">
        <f>J211</f>
        <v>0</v>
      </c>
      <c r="L104" s="114"/>
    </row>
    <row r="105" spans="2:47" s="9" customFormat="1" ht="19.899999999999999" customHeight="1">
      <c r="B105" s="114"/>
      <c r="D105" s="115" t="s">
        <v>292</v>
      </c>
      <c r="E105" s="116"/>
      <c r="F105" s="116"/>
      <c r="G105" s="116"/>
      <c r="H105" s="116"/>
      <c r="I105" s="116"/>
      <c r="J105" s="117">
        <f>J304</f>
        <v>0</v>
      </c>
      <c r="L105" s="114"/>
    </row>
    <row r="106" spans="2:47" s="9" customFormat="1" ht="19.899999999999999" customHeight="1">
      <c r="B106" s="114"/>
      <c r="D106" s="115" t="s">
        <v>451</v>
      </c>
      <c r="E106" s="116"/>
      <c r="F106" s="116"/>
      <c r="G106" s="116"/>
      <c r="H106" s="116"/>
      <c r="I106" s="116"/>
      <c r="J106" s="117">
        <f>J312</f>
        <v>0</v>
      </c>
      <c r="L106" s="114"/>
    </row>
    <row r="107" spans="2:47" s="8" customFormat="1" ht="24.95" customHeight="1">
      <c r="B107" s="110"/>
      <c r="D107" s="111" t="s">
        <v>627</v>
      </c>
      <c r="E107" s="112"/>
      <c r="F107" s="112"/>
      <c r="G107" s="112"/>
      <c r="H107" s="112"/>
      <c r="I107" s="112"/>
      <c r="J107" s="113">
        <f>J315</f>
        <v>0</v>
      </c>
      <c r="L107" s="110"/>
    </row>
    <row r="108" spans="2:47" s="9" customFormat="1" ht="19.899999999999999" customHeight="1">
      <c r="B108" s="114"/>
      <c r="D108" s="115" t="s">
        <v>638</v>
      </c>
      <c r="E108" s="116"/>
      <c r="F108" s="116"/>
      <c r="G108" s="116"/>
      <c r="H108" s="116"/>
      <c r="I108" s="116"/>
      <c r="J108" s="117">
        <f>J316</f>
        <v>0</v>
      </c>
      <c r="L108" s="114"/>
    </row>
    <row r="109" spans="2:47" s="1" customFormat="1" ht="21.75" customHeight="1">
      <c r="B109" s="33"/>
      <c r="L109" s="33"/>
    </row>
    <row r="110" spans="2:47" s="1" customFormat="1" ht="6.95" customHeight="1">
      <c r="B110" s="45"/>
      <c r="C110" s="46"/>
      <c r="D110" s="46"/>
      <c r="E110" s="46"/>
      <c r="F110" s="46"/>
      <c r="G110" s="46"/>
      <c r="H110" s="46"/>
      <c r="I110" s="46"/>
      <c r="J110" s="46"/>
      <c r="K110" s="46"/>
      <c r="L110" s="33"/>
    </row>
    <row r="114" spans="2:12" s="1" customFormat="1" ht="6.95" customHeight="1">
      <c r="B114" s="47"/>
      <c r="C114" s="48"/>
      <c r="D114" s="48"/>
      <c r="E114" s="48"/>
      <c r="F114" s="48"/>
      <c r="G114" s="48"/>
      <c r="H114" s="48"/>
      <c r="I114" s="48"/>
      <c r="J114" s="48"/>
      <c r="K114" s="48"/>
      <c r="L114" s="33"/>
    </row>
    <row r="115" spans="2:12" s="1" customFormat="1" ht="24.95" customHeight="1">
      <c r="B115" s="33"/>
      <c r="C115" s="21" t="s">
        <v>295</v>
      </c>
      <c r="L115" s="33"/>
    </row>
    <row r="116" spans="2:12" s="1" customFormat="1" ht="6.95" customHeight="1">
      <c r="B116" s="33"/>
      <c r="L116" s="33"/>
    </row>
    <row r="117" spans="2:12" s="1" customFormat="1" ht="12" customHeight="1">
      <c r="B117" s="33"/>
      <c r="C117" s="27" t="s">
        <v>16</v>
      </c>
      <c r="L117" s="33"/>
    </row>
    <row r="118" spans="2:12" s="1" customFormat="1" ht="16.5" customHeight="1">
      <c r="B118" s="33"/>
      <c r="E118" s="254" t="str">
        <f>E7</f>
        <v>HODONÍN NEMOCNICE – VÝSTAVBA PAVILONU MAGNETICKÉ REZONANCE</v>
      </c>
      <c r="F118" s="255"/>
      <c r="G118" s="255"/>
      <c r="H118" s="255"/>
      <c r="L118" s="33"/>
    </row>
    <row r="119" spans="2:12" ht="12" customHeight="1">
      <c r="B119" s="20"/>
      <c r="C119" s="27" t="s">
        <v>277</v>
      </c>
      <c r="L119" s="20"/>
    </row>
    <row r="120" spans="2:12" ht="16.5" customHeight="1">
      <c r="B120" s="20"/>
      <c r="E120" s="254" t="s">
        <v>278</v>
      </c>
      <c r="F120" s="215"/>
      <c r="G120" s="215"/>
      <c r="H120" s="215"/>
      <c r="L120" s="20"/>
    </row>
    <row r="121" spans="2:12" ht="12" customHeight="1">
      <c r="B121" s="20"/>
      <c r="C121" s="27" t="s">
        <v>279</v>
      </c>
      <c r="L121" s="20"/>
    </row>
    <row r="122" spans="2:12" s="1" customFormat="1" ht="16.5" customHeight="1">
      <c r="B122" s="33"/>
      <c r="E122" s="249" t="s">
        <v>280</v>
      </c>
      <c r="F122" s="256"/>
      <c r="G122" s="256"/>
      <c r="H122" s="256"/>
      <c r="L122" s="33"/>
    </row>
    <row r="123" spans="2:12" s="1" customFormat="1" ht="12" customHeight="1">
      <c r="B123" s="33"/>
      <c r="C123" s="27" t="s">
        <v>621</v>
      </c>
      <c r="L123" s="33"/>
    </row>
    <row r="124" spans="2:12" s="1" customFormat="1" ht="16.5" customHeight="1">
      <c r="B124" s="33"/>
      <c r="E124" s="236" t="str">
        <f>E13</f>
        <v>D.1.2 - Stavebně-konstrukční řešení</v>
      </c>
      <c r="F124" s="256"/>
      <c r="G124" s="256"/>
      <c r="H124" s="256"/>
      <c r="L124" s="33"/>
    </row>
    <row r="125" spans="2:12" s="1" customFormat="1" ht="6.95" customHeight="1">
      <c r="B125" s="33"/>
      <c r="L125" s="33"/>
    </row>
    <row r="126" spans="2:12" s="1" customFormat="1" ht="12" customHeight="1">
      <c r="B126" s="33"/>
      <c r="C126" s="27" t="s">
        <v>22</v>
      </c>
      <c r="F126" s="25" t="str">
        <f>F16</f>
        <v xml:space="preserve"> </v>
      </c>
      <c r="I126" s="27" t="s">
        <v>24</v>
      </c>
      <c r="J126" s="53" t="str">
        <f>IF(J16="","",J16)</f>
        <v>2. 12. 2022</v>
      </c>
      <c r="L126" s="33"/>
    </row>
    <row r="127" spans="2:12" s="1" customFormat="1" ht="6.95" customHeight="1">
      <c r="B127" s="33"/>
      <c r="L127" s="33"/>
    </row>
    <row r="128" spans="2:12" s="1" customFormat="1" ht="15.2" customHeight="1">
      <c r="B128" s="33"/>
      <c r="C128" s="27" t="s">
        <v>30</v>
      </c>
      <c r="F128" s="25" t="str">
        <f>E19</f>
        <v>NEMOCNICE TGM HODONÍN, p.o.</v>
      </c>
      <c r="I128" s="27" t="s">
        <v>36</v>
      </c>
      <c r="J128" s="31" t="str">
        <f>E25</f>
        <v>KANIA a.s.</v>
      </c>
      <c r="L128" s="33"/>
    </row>
    <row r="129" spans="2:65" s="1" customFormat="1" ht="15.2" customHeight="1">
      <c r="B129" s="33"/>
      <c r="C129" s="27" t="s">
        <v>34</v>
      </c>
      <c r="F129" s="25" t="str">
        <f>IF(E22="","",E22)</f>
        <v>Vyplň údaj</v>
      </c>
      <c r="I129" s="27" t="s">
        <v>39</v>
      </c>
      <c r="J129" s="31" t="str">
        <f>E28</f>
        <v xml:space="preserve"> </v>
      </c>
      <c r="L129" s="33"/>
    </row>
    <row r="130" spans="2:65" s="1" customFormat="1" ht="10.35" customHeight="1">
      <c r="B130" s="33"/>
      <c r="L130" s="33"/>
    </row>
    <row r="131" spans="2:65" s="10" customFormat="1" ht="29.25" customHeight="1">
      <c r="B131" s="118"/>
      <c r="C131" s="119" t="s">
        <v>296</v>
      </c>
      <c r="D131" s="120" t="s">
        <v>67</v>
      </c>
      <c r="E131" s="120" t="s">
        <v>63</v>
      </c>
      <c r="F131" s="120" t="s">
        <v>64</v>
      </c>
      <c r="G131" s="120" t="s">
        <v>297</v>
      </c>
      <c r="H131" s="120" t="s">
        <v>298</v>
      </c>
      <c r="I131" s="120" t="s">
        <v>299</v>
      </c>
      <c r="J131" s="120" t="s">
        <v>286</v>
      </c>
      <c r="K131" s="121" t="s">
        <v>300</v>
      </c>
      <c r="L131" s="118"/>
      <c r="M131" s="60" t="s">
        <v>1</v>
      </c>
      <c r="N131" s="61" t="s">
        <v>46</v>
      </c>
      <c r="O131" s="61" t="s">
        <v>301</v>
      </c>
      <c r="P131" s="61" t="s">
        <v>302</v>
      </c>
      <c r="Q131" s="61" t="s">
        <v>303</v>
      </c>
      <c r="R131" s="61" t="s">
        <v>304</v>
      </c>
      <c r="S131" s="61" t="s">
        <v>305</v>
      </c>
      <c r="T131" s="62" t="s">
        <v>306</v>
      </c>
    </row>
    <row r="132" spans="2:65" s="1" customFormat="1" ht="22.9" customHeight="1">
      <c r="B132" s="33"/>
      <c r="C132" s="65" t="s">
        <v>307</v>
      </c>
      <c r="J132" s="122">
        <f>BK132</f>
        <v>0</v>
      </c>
      <c r="L132" s="33"/>
      <c r="M132" s="63"/>
      <c r="N132" s="54"/>
      <c r="O132" s="54"/>
      <c r="P132" s="123">
        <f>P133+P315</f>
        <v>0</v>
      </c>
      <c r="Q132" s="54"/>
      <c r="R132" s="123">
        <f>R133+R315</f>
        <v>1920.2952024900001</v>
      </c>
      <c r="S132" s="54"/>
      <c r="T132" s="124">
        <f>T133+T315</f>
        <v>0</v>
      </c>
      <c r="AT132" s="17" t="s">
        <v>81</v>
      </c>
      <c r="AU132" s="17" t="s">
        <v>288</v>
      </c>
      <c r="BK132" s="125">
        <f>BK133+BK315</f>
        <v>0</v>
      </c>
    </row>
    <row r="133" spans="2:65" s="11" customFormat="1" ht="25.9" customHeight="1">
      <c r="B133" s="126"/>
      <c r="D133" s="127" t="s">
        <v>81</v>
      </c>
      <c r="E133" s="128" t="s">
        <v>308</v>
      </c>
      <c r="F133" s="128" t="s">
        <v>309</v>
      </c>
      <c r="I133" s="129"/>
      <c r="J133" s="130">
        <f>BK133</f>
        <v>0</v>
      </c>
      <c r="L133" s="126"/>
      <c r="M133" s="131"/>
      <c r="P133" s="132">
        <f>P134+P193+P211+P304+P312</f>
        <v>0</v>
      </c>
      <c r="R133" s="132">
        <f>R134+R193+R211+R304+R312</f>
        <v>1919.09520249</v>
      </c>
      <c r="T133" s="133">
        <f>T134+T193+T211+T304+T312</f>
        <v>0</v>
      </c>
      <c r="AR133" s="127" t="s">
        <v>86</v>
      </c>
      <c r="AT133" s="134" t="s">
        <v>81</v>
      </c>
      <c r="AU133" s="134" t="s">
        <v>82</v>
      </c>
      <c r="AY133" s="127" t="s">
        <v>310</v>
      </c>
      <c r="BK133" s="135">
        <f>BK134+BK193+BK211+BK304+BK312</f>
        <v>0</v>
      </c>
    </row>
    <row r="134" spans="2:65" s="11" customFormat="1" ht="22.9" customHeight="1">
      <c r="B134" s="126"/>
      <c r="D134" s="127" t="s">
        <v>81</v>
      </c>
      <c r="E134" s="136" t="s">
        <v>90</v>
      </c>
      <c r="F134" s="136" t="s">
        <v>703</v>
      </c>
      <c r="I134" s="129"/>
      <c r="J134" s="137">
        <f>BK134</f>
        <v>0</v>
      </c>
      <c r="L134" s="126"/>
      <c r="M134" s="131"/>
      <c r="P134" s="132">
        <f>SUM(P135:P192)</f>
        <v>0</v>
      </c>
      <c r="R134" s="132">
        <f>SUM(R135:R192)</f>
        <v>783.3854194999999</v>
      </c>
      <c r="T134" s="133">
        <f>SUM(T135:T192)</f>
        <v>0</v>
      </c>
      <c r="AR134" s="127" t="s">
        <v>86</v>
      </c>
      <c r="AT134" s="134" t="s">
        <v>81</v>
      </c>
      <c r="AU134" s="134" t="s">
        <v>86</v>
      </c>
      <c r="AY134" s="127" t="s">
        <v>310</v>
      </c>
      <c r="BK134" s="135">
        <f>SUM(BK135:BK192)</f>
        <v>0</v>
      </c>
    </row>
    <row r="135" spans="2:65" s="1" customFormat="1" ht="16.5" customHeight="1">
      <c r="B135" s="33"/>
      <c r="C135" s="138" t="s">
        <v>86</v>
      </c>
      <c r="D135" s="138" t="s">
        <v>312</v>
      </c>
      <c r="E135" s="139" t="s">
        <v>2578</v>
      </c>
      <c r="F135" s="140" t="s">
        <v>2579</v>
      </c>
      <c r="G135" s="141" t="s">
        <v>338</v>
      </c>
      <c r="H135" s="142">
        <v>121.264</v>
      </c>
      <c r="I135" s="143"/>
      <c r="J135" s="144">
        <f>ROUND(I135*H135,2)</f>
        <v>0</v>
      </c>
      <c r="K135" s="140" t="s">
        <v>316</v>
      </c>
      <c r="L135" s="33"/>
      <c r="M135" s="145" t="s">
        <v>1</v>
      </c>
      <c r="N135" s="146" t="s">
        <v>47</v>
      </c>
      <c r="P135" s="147">
        <f>O135*H135</f>
        <v>0</v>
      </c>
      <c r="Q135" s="147">
        <v>2.5018699999999998</v>
      </c>
      <c r="R135" s="147">
        <f>Q135*H135</f>
        <v>303.38676367999994</v>
      </c>
      <c r="S135" s="147">
        <v>0</v>
      </c>
      <c r="T135" s="148">
        <f>S135*H135</f>
        <v>0</v>
      </c>
      <c r="AR135" s="149" t="s">
        <v>108</v>
      </c>
      <c r="AT135" s="149" t="s">
        <v>312</v>
      </c>
      <c r="AU135" s="149" t="s">
        <v>90</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2580</v>
      </c>
    </row>
    <row r="136" spans="2:65" s="1" customFormat="1" ht="29.25">
      <c r="B136" s="33"/>
      <c r="D136" s="152" t="s">
        <v>375</v>
      </c>
      <c r="F136" s="172" t="s">
        <v>2581</v>
      </c>
      <c r="I136" s="173"/>
      <c r="L136" s="33"/>
      <c r="M136" s="174"/>
      <c r="T136" s="57"/>
      <c r="AT136" s="17" t="s">
        <v>375</v>
      </c>
      <c r="AU136" s="17" t="s">
        <v>90</v>
      </c>
    </row>
    <row r="137" spans="2:65" s="14" customFormat="1" ht="11.25">
      <c r="B137" s="166"/>
      <c r="D137" s="152" t="s">
        <v>318</v>
      </c>
      <c r="E137" s="167" t="s">
        <v>1</v>
      </c>
      <c r="F137" s="168" t="s">
        <v>2582</v>
      </c>
      <c r="H137" s="167" t="s">
        <v>1</v>
      </c>
      <c r="I137" s="169"/>
      <c r="L137" s="166"/>
      <c r="M137" s="170"/>
      <c r="T137" s="171"/>
      <c r="AT137" s="167" t="s">
        <v>318</v>
      </c>
      <c r="AU137" s="167" t="s">
        <v>90</v>
      </c>
      <c r="AV137" s="14" t="s">
        <v>86</v>
      </c>
      <c r="AW137" s="14" t="s">
        <v>38</v>
      </c>
      <c r="AX137" s="14" t="s">
        <v>82</v>
      </c>
      <c r="AY137" s="167" t="s">
        <v>310</v>
      </c>
    </row>
    <row r="138" spans="2:65" s="12" customFormat="1" ht="11.25">
      <c r="B138" s="151"/>
      <c r="D138" s="152" t="s">
        <v>318</v>
      </c>
      <c r="E138" s="153" t="s">
        <v>1</v>
      </c>
      <c r="F138" s="154" t="s">
        <v>2583</v>
      </c>
      <c r="H138" s="155">
        <v>121.264</v>
      </c>
      <c r="I138" s="156"/>
      <c r="L138" s="151"/>
      <c r="M138" s="157"/>
      <c r="T138" s="158"/>
      <c r="AT138" s="153" t="s">
        <v>318</v>
      </c>
      <c r="AU138" s="153" t="s">
        <v>90</v>
      </c>
      <c r="AV138" s="12" t="s">
        <v>90</v>
      </c>
      <c r="AW138" s="12" t="s">
        <v>38</v>
      </c>
      <c r="AX138" s="12" t="s">
        <v>82</v>
      </c>
      <c r="AY138" s="153" t="s">
        <v>310</v>
      </c>
    </row>
    <row r="139" spans="2:65" s="13" customFormat="1" ht="11.25">
      <c r="B139" s="159"/>
      <c r="D139" s="152" t="s">
        <v>318</v>
      </c>
      <c r="E139" s="160" t="s">
        <v>1</v>
      </c>
      <c r="F139" s="161" t="s">
        <v>320</v>
      </c>
      <c r="H139" s="162">
        <v>121.264</v>
      </c>
      <c r="I139" s="163"/>
      <c r="L139" s="159"/>
      <c r="M139" s="164"/>
      <c r="T139" s="165"/>
      <c r="AT139" s="160" t="s">
        <v>318</v>
      </c>
      <c r="AU139" s="160" t="s">
        <v>90</v>
      </c>
      <c r="AV139" s="13" t="s">
        <v>108</v>
      </c>
      <c r="AW139" s="13" t="s">
        <v>38</v>
      </c>
      <c r="AX139" s="13" t="s">
        <v>86</v>
      </c>
      <c r="AY139" s="160" t="s">
        <v>310</v>
      </c>
    </row>
    <row r="140" spans="2:65" s="1" customFormat="1" ht="16.5" customHeight="1">
      <c r="B140" s="33"/>
      <c r="C140" s="138" t="s">
        <v>90</v>
      </c>
      <c r="D140" s="138" t="s">
        <v>312</v>
      </c>
      <c r="E140" s="139" t="s">
        <v>2584</v>
      </c>
      <c r="F140" s="140" t="s">
        <v>2585</v>
      </c>
      <c r="G140" s="141" t="s">
        <v>315</v>
      </c>
      <c r="H140" s="142">
        <v>22.838000000000001</v>
      </c>
      <c r="I140" s="143"/>
      <c r="J140" s="144">
        <f>ROUND(I140*H140,2)</f>
        <v>0</v>
      </c>
      <c r="K140" s="140" t="s">
        <v>316</v>
      </c>
      <c r="L140" s="33"/>
      <c r="M140" s="145" t="s">
        <v>1</v>
      </c>
      <c r="N140" s="146" t="s">
        <v>47</v>
      </c>
      <c r="P140" s="147">
        <f>O140*H140</f>
        <v>0</v>
      </c>
      <c r="Q140" s="147">
        <v>2.47E-3</v>
      </c>
      <c r="R140" s="147">
        <f>Q140*H140</f>
        <v>5.6409859999999999E-2</v>
      </c>
      <c r="S140" s="147">
        <v>0</v>
      </c>
      <c r="T140" s="148">
        <f>S140*H140</f>
        <v>0</v>
      </c>
      <c r="AR140" s="149" t="s">
        <v>108</v>
      </c>
      <c r="AT140" s="149" t="s">
        <v>312</v>
      </c>
      <c r="AU140" s="149" t="s">
        <v>90</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2586</v>
      </c>
    </row>
    <row r="141" spans="2:65" s="14" customFormat="1" ht="11.25">
      <c r="B141" s="166"/>
      <c r="D141" s="152" t="s">
        <v>318</v>
      </c>
      <c r="E141" s="167" t="s">
        <v>1</v>
      </c>
      <c r="F141" s="168" t="s">
        <v>2582</v>
      </c>
      <c r="H141" s="167" t="s">
        <v>1</v>
      </c>
      <c r="I141" s="169"/>
      <c r="L141" s="166"/>
      <c r="M141" s="170"/>
      <c r="T141" s="171"/>
      <c r="AT141" s="167" t="s">
        <v>318</v>
      </c>
      <c r="AU141" s="167" t="s">
        <v>90</v>
      </c>
      <c r="AV141" s="14" t="s">
        <v>86</v>
      </c>
      <c r="AW141" s="14" t="s">
        <v>38</v>
      </c>
      <c r="AX141" s="14" t="s">
        <v>82</v>
      </c>
      <c r="AY141" s="167" t="s">
        <v>310</v>
      </c>
    </row>
    <row r="142" spans="2:65" s="12" customFormat="1" ht="11.25">
      <c r="B142" s="151"/>
      <c r="D142" s="152" t="s">
        <v>318</v>
      </c>
      <c r="E142" s="153" t="s">
        <v>1</v>
      </c>
      <c r="F142" s="154" t="s">
        <v>2587</v>
      </c>
      <c r="H142" s="155">
        <v>22.838000000000001</v>
      </c>
      <c r="I142" s="156"/>
      <c r="L142" s="151"/>
      <c r="M142" s="157"/>
      <c r="T142" s="158"/>
      <c r="AT142" s="153" t="s">
        <v>318</v>
      </c>
      <c r="AU142" s="153" t="s">
        <v>90</v>
      </c>
      <c r="AV142" s="12" t="s">
        <v>90</v>
      </c>
      <c r="AW142" s="12" t="s">
        <v>38</v>
      </c>
      <c r="AX142" s="12" t="s">
        <v>82</v>
      </c>
      <c r="AY142" s="153" t="s">
        <v>310</v>
      </c>
    </row>
    <row r="143" spans="2:65" s="13" customFormat="1" ht="11.25">
      <c r="B143" s="159"/>
      <c r="D143" s="152" t="s">
        <v>318</v>
      </c>
      <c r="E143" s="160" t="s">
        <v>1</v>
      </c>
      <c r="F143" s="161" t="s">
        <v>320</v>
      </c>
      <c r="H143" s="162">
        <v>22.838000000000001</v>
      </c>
      <c r="I143" s="163"/>
      <c r="L143" s="159"/>
      <c r="M143" s="164"/>
      <c r="T143" s="165"/>
      <c r="AT143" s="160" t="s">
        <v>318</v>
      </c>
      <c r="AU143" s="160" t="s">
        <v>90</v>
      </c>
      <c r="AV143" s="13" t="s">
        <v>108</v>
      </c>
      <c r="AW143" s="13" t="s">
        <v>38</v>
      </c>
      <c r="AX143" s="13" t="s">
        <v>86</v>
      </c>
      <c r="AY143" s="160" t="s">
        <v>310</v>
      </c>
    </row>
    <row r="144" spans="2:65" s="1" customFormat="1" ht="16.5" customHeight="1">
      <c r="B144" s="33"/>
      <c r="C144" s="138" t="s">
        <v>98</v>
      </c>
      <c r="D144" s="138" t="s">
        <v>312</v>
      </c>
      <c r="E144" s="139" t="s">
        <v>2588</v>
      </c>
      <c r="F144" s="140" t="s">
        <v>2589</v>
      </c>
      <c r="G144" s="141" t="s">
        <v>315</v>
      </c>
      <c r="H144" s="142">
        <v>22.838000000000001</v>
      </c>
      <c r="I144" s="143"/>
      <c r="J144" s="144">
        <f>ROUND(I144*H144,2)</f>
        <v>0</v>
      </c>
      <c r="K144" s="140" t="s">
        <v>316</v>
      </c>
      <c r="L144" s="33"/>
      <c r="M144" s="145" t="s">
        <v>1</v>
      </c>
      <c r="N144" s="146" t="s">
        <v>47</v>
      </c>
      <c r="P144" s="147">
        <f>O144*H144</f>
        <v>0</v>
      </c>
      <c r="Q144" s="147">
        <v>0</v>
      </c>
      <c r="R144" s="147">
        <f>Q144*H144</f>
        <v>0</v>
      </c>
      <c r="S144" s="147">
        <v>0</v>
      </c>
      <c r="T144" s="148">
        <f>S144*H144</f>
        <v>0</v>
      </c>
      <c r="AR144" s="149" t="s">
        <v>108</v>
      </c>
      <c r="AT144" s="149" t="s">
        <v>312</v>
      </c>
      <c r="AU144" s="149" t="s">
        <v>90</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2590</v>
      </c>
    </row>
    <row r="145" spans="2:65" s="1" customFormat="1" ht="16.5" customHeight="1">
      <c r="B145" s="33"/>
      <c r="C145" s="138" t="s">
        <v>108</v>
      </c>
      <c r="D145" s="138" t="s">
        <v>312</v>
      </c>
      <c r="E145" s="139" t="s">
        <v>2591</v>
      </c>
      <c r="F145" s="140" t="s">
        <v>2592</v>
      </c>
      <c r="G145" s="141" t="s">
        <v>361</v>
      </c>
      <c r="H145" s="142">
        <v>21.827999999999999</v>
      </c>
      <c r="I145" s="143"/>
      <c r="J145" s="144">
        <f>ROUND(I145*H145,2)</f>
        <v>0</v>
      </c>
      <c r="K145" s="140" t="s">
        <v>316</v>
      </c>
      <c r="L145" s="33"/>
      <c r="M145" s="145" t="s">
        <v>1</v>
      </c>
      <c r="N145" s="146" t="s">
        <v>47</v>
      </c>
      <c r="P145" s="147">
        <f>O145*H145</f>
        <v>0</v>
      </c>
      <c r="Q145" s="147">
        <v>1.0606199999999999</v>
      </c>
      <c r="R145" s="147">
        <f>Q145*H145</f>
        <v>23.151213359999996</v>
      </c>
      <c r="S145" s="147">
        <v>0</v>
      </c>
      <c r="T145" s="148">
        <f>S145*H145</f>
        <v>0</v>
      </c>
      <c r="AR145" s="149" t="s">
        <v>108</v>
      </c>
      <c r="AT145" s="149" t="s">
        <v>312</v>
      </c>
      <c r="AU145" s="149" t="s">
        <v>90</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2593</v>
      </c>
    </row>
    <row r="146" spans="2:65" s="14" customFormat="1" ht="11.25">
      <c r="B146" s="166"/>
      <c r="D146" s="152" t="s">
        <v>318</v>
      </c>
      <c r="E146" s="167" t="s">
        <v>1</v>
      </c>
      <c r="F146" s="168" t="s">
        <v>2582</v>
      </c>
      <c r="H146" s="167" t="s">
        <v>1</v>
      </c>
      <c r="I146" s="169"/>
      <c r="L146" s="166"/>
      <c r="M146" s="170"/>
      <c r="T146" s="171"/>
      <c r="AT146" s="167" t="s">
        <v>318</v>
      </c>
      <c r="AU146" s="167" t="s">
        <v>90</v>
      </c>
      <c r="AV146" s="14" t="s">
        <v>86</v>
      </c>
      <c r="AW146" s="14" t="s">
        <v>38</v>
      </c>
      <c r="AX146" s="14" t="s">
        <v>82</v>
      </c>
      <c r="AY146" s="167" t="s">
        <v>310</v>
      </c>
    </row>
    <row r="147" spans="2:65" s="12" customFormat="1" ht="11.25">
      <c r="B147" s="151"/>
      <c r="D147" s="152" t="s">
        <v>318</v>
      </c>
      <c r="E147" s="153" t="s">
        <v>1</v>
      </c>
      <c r="F147" s="154" t="s">
        <v>2594</v>
      </c>
      <c r="H147" s="155">
        <v>18.190000000000001</v>
      </c>
      <c r="I147" s="156"/>
      <c r="L147" s="151"/>
      <c r="M147" s="157"/>
      <c r="T147" s="158"/>
      <c r="AT147" s="153" t="s">
        <v>318</v>
      </c>
      <c r="AU147" s="153" t="s">
        <v>90</v>
      </c>
      <c r="AV147" s="12" t="s">
        <v>90</v>
      </c>
      <c r="AW147" s="12" t="s">
        <v>38</v>
      </c>
      <c r="AX147" s="12" t="s">
        <v>82</v>
      </c>
      <c r="AY147" s="153" t="s">
        <v>310</v>
      </c>
    </row>
    <row r="148" spans="2:65" s="12" customFormat="1" ht="11.25">
      <c r="B148" s="151"/>
      <c r="D148" s="152" t="s">
        <v>318</v>
      </c>
      <c r="E148" s="153" t="s">
        <v>1</v>
      </c>
      <c r="F148" s="154" t="s">
        <v>2595</v>
      </c>
      <c r="H148" s="155">
        <v>3.6379999999999999</v>
      </c>
      <c r="I148" s="156"/>
      <c r="L148" s="151"/>
      <c r="M148" s="157"/>
      <c r="T148" s="158"/>
      <c r="AT148" s="153" t="s">
        <v>318</v>
      </c>
      <c r="AU148" s="153" t="s">
        <v>90</v>
      </c>
      <c r="AV148" s="12" t="s">
        <v>90</v>
      </c>
      <c r="AW148" s="12" t="s">
        <v>38</v>
      </c>
      <c r="AX148" s="12" t="s">
        <v>82</v>
      </c>
      <c r="AY148" s="153" t="s">
        <v>310</v>
      </c>
    </row>
    <row r="149" spans="2:65" s="13" customFormat="1" ht="11.25">
      <c r="B149" s="159"/>
      <c r="D149" s="152" t="s">
        <v>318</v>
      </c>
      <c r="E149" s="160" t="s">
        <v>1</v>
      </c>
      <c r="F149" s="161" t="s">
        <v>320</v>
      </c>
      <c r="H149" s="162">
        <v>21.827999999999999</v>
      </c>
      <c r="I149" s="163"/>
      <c r="L149" s="159"/>
      <c r="M149" s="164"/>
      <c r="T149" s="165"/>
      <c r="AT149" s="160" t="s">
        <v>318</v>
      </c>
      <c r="AU149" s="160" t="s">
        <v>90</v>
      </c>
      <c r="AV149" s="13" t="s">
        <v>108</v>
      </c>
      <c r="AW149" s="13" t="s">
        <v>38</v>
      </c>
      <c r="AX149" s="13" t="s">
        <v>86</v>
      </c>
      <c r="AY149" s="160" t="s">
        <v>310</v>
      </c>
    </row>
    <row r="150" spans="2:65" s="1" customFormat="1" ht="16.5" customHeight="1">
      <c r="B150" s="33"/>
      <c r="C150" s="138" t="s">
        <v>121</v>
      </c>
      <c r="D150" s="138" t="s">
        <v>312</v>
      </c>
      <c r="E150" s="139" t="s">
        <v>2596</v>
      </c>
      <c r="F150" s="140" t="s">
        <v>2597</v>
      </c>
      <c r="G150" s="141" t="s">
        <v>338</v>
      </c>
      <c r="H150" s="142">
        <v>156.73099999999999</v>
      </c>
      <c r="I150" s="143"/>
      <c r="J150" s="144">
        <f>ROUND(I150*H150,2)</f>
        <v>0</v>
      </c>
      <c r="K150" s="140" t="s">
        <v>316</v>
      </c>
      <c r="L150" s="33"/>
      <c r="M150" s="145" t="s">
        <v>1</v>
      </c>
      <c r="N150" s="146" t="s">
        <v>47</v>
      </c>
      <c r="P150" s="147">
        <f>O150*H150</f>
        <v>0</v>
      </c>
      <c r="Q150" s="147">
        <v>2.5018699999999998</v>
      </c>
      <c r="R150" s="147">
        <f>Q150*H150</f>
        <v>392.12058696999998</v>
      </c>
      <c r="S150" s="147">
        <v>0</v>
      </c>
      <c r="T150" s="148">
        <f>S150*H150</f>
        <v>0</v>
      </c>
      <c r="AR150" s="149" t="s">
        <v>108</v>
      </c>
      <c r="AT150" s="149" t="s">
        <v>312</v>
      </c>
      <c r="AU150" s="149" t="s">
        <v>90</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2598</v>
      </c>
    </row>
    <row r="151" spans="2:65" s="1" customFormat="1" ht="29.25">
      <c r="B151" s="33"/>
      <c r="D151" s="152" t="s">
        <v>375</v>
      </c>
      <c r="F151" s="172" t="s">
        <v>2581</v>
      </c>
      <c r="I151" s="173"/>
      <c r="L151" s="33"/>
      <c r="M151" s="174"/>
      <c r="T151" s="57"/>
      <c r="AT151" s="17" t="s">
        <v>375</v>
      </c>
      <c r="AU151" s="17" t="s">
        <v>90</v>
      </c>
    </row>
    <row r="152" spans="2:65" s="14" customFormat="1" ht="11.25">
      <c r="B152" s="166"/>
      <c r="D152" s="152" t="s">
        <v>318</v>
      </c>
      <c r="E152" s="167" t="s">
        <v>1</v>
      </c>
      <c r="F152" s="168" t="s">
        <v>2582</v>
      </c>
      <c r="H152" s="167" t="s">
        <v>1</v>
      </c>
      <c r="I152" s="169"/>
      <c r="L152" s="166"/>
      <c r="M152" s="170"/>
      <c r="T152" s="171"/>
      <c r="AT152" s="167" t="s">
        <v>318</v>
      </c>
      <c r="AU152" s="167" t="s">
        <v>90</v>
      </c>
      <c r="AV152" s="14" t="s">
        <v>86</v>
      </c>
      <c r="AW152" s="14" t="s">
        <v>38</v>
      </c>
      <c r="AX152" s="14" t="s">
        <v>82</v>
      </c>
      <c r="AY152" s="167" t="s">
        <v>310</v>
      </c>
    </row>
    <row r="153" spans="2:65" s="12" customFormat="1" ht="11.25">
      <c r="B153" s="151"/>
      <c r="D153" s="152" t="s">
        <v>318</v>
      </c>
      <c r="E153" s="153" t="s">
        <v>1</v>
      </c>
      <c r="F153" s="154" t="s">
        <v>2599</v>
      </c>
      <c r="H153" s="155">
        <v>36.738</v>
      </c>
      <c r="I153" s="156"/>
      <c r="L153" s="151"/>
      <c r="M153" s="157"/>
      <c r="T153" s="158"/>
      <c r="AT153" s="153" t="s">
        <v>318</v>
      </c>
      <c r="AU153" s="153" t="s">
        <v>90</v>
      </c>
      <c r="AV153" s="12" t="s">
        <v>90</v>
      </c>
      <c r="AW153" s="12" t="s">
        <v>38</v>
      </c>
      <c r="AX153" s="12" t="s">
        <v>82</v>
      </c>
      <c r="AY153" s="153" t="s">
        <v>310</v>
      </c>
    </row>
    <row r="154" spans="2:65" s="12" customFormat="1" ht="11.25">
      <c r="B154" s="151"/>
      <c r="D154" s="152" t="s">
        <v>318</v>
      </c>
      <c r="E154" s="153" t="s">
        <v>1</v>
      </c>
      <c r="F154" s="154" t="s">
        <v>2600</v>
      </c>
      <c r="H154" s="155">
        <v>2.028</v>
      </c>
      <c r="I154" s="156"/>
      <c r="L154" s="151"/>
      <c r="M154" s="157"/>
      <c r="T154" s="158"/>
      <c r="AT154" s="153" t="s">
        <v>318</v>
      </c>
      <c r="AU154" s="153" t="s">
        <v>90</v>
      </c>
      <c r="AV154" s="12" t="s">
        <v>90</v>
      </c>
      <c r="AW154" s="12" t="s">
        <v>38</v>
      </c>
      <c r="AX154" s="12" t="s">
        <v>82</v>
      </c>
      <c r="AY154" s="153" t="s">
        <v>310</v>
      </c>
    </row>
    <row r="155" spans="2:65" s="12" customFormat="1" ht="11.25">
      <c r="B155" s="151"/>
      <c r="D155" s="152" t="s">
        <v>318</v>
      </c>
      <c r="E155" s="153" t="s">
        <v>1</v>
      </c>
      <c r="F155" s="154" t="s">
        <v>2601</v>
      </c>
      <c r="H155" s="155">
        <v>75.114000000000004</v>
      </c>
      <c r="I155" s="156"/>
      <c r="L155" s="151"/>
      <c r="M155" s="157"/>
      <c r="T155" s="158"/>
      <c r="AT155" s="153" t="s">
        <v>318</v>
      </c>
      <c r="AU155" s="153" t="s">
        <v>90</v>
      </c>
      <c r="AV155" s="12" t="s">
        <v>90</v>
      </c>
      <c r="AW155" s="12" t="s">
        <v>38</v>
      </c>
      <c r="AX155" s="12" t="s">
        <v>82</v>
      </c>
      <c r="AY155" s="153" t="s">
        <v>310</v>
      </c>
    </row>
    <row r="156" spans="2:65" s="12" customFormat="1" ht="11.25">
      <c r="B156" s="151"/>
      <c r="D156" s="152" t="s">
        <v>318</v>
      </c>
      <c r="E156" s="153" t="s">
        <v>1</v>
      </c>
      <c r="F156" s="154" t="s">
        <v>2602</v>
      </c>
      <c r="H156" s="155">
        <v>42.850999999999999</v>
      </c>
      <c r="I156" s="156"/>
      <c r="L156" s="151"/>
      <c r="M156" s="157"/>
      <c r="T156" s="158"/>
      <c r="AT156" s="153" t="s">
        <v>318</v>
      </c>
      <c r="AU156" s="153" t="s">
        <v>90</v>
      </c>
      <c r="AV156" s="12" t="s">
        <v>90</v>
      </c>
      <c r="AW156" s="12" t="s">
        <v>38</v>
      </c>
      <c r="AX156" s="12" t="s">
        <v>82</v>
      </c>
      <c r="AY156" s="153" t="s">
        <v>310</v>
      </c>
    </row>
    <row r="157" spans="2:65" s="13" customFormat="1" ht="11.25">
      <c r="B157" s="159"/>
      <c r="D157" s="152" t="s">
        <v>318</v>
      </c>
      <c r="E157" s="160" t="s">
        <v>1</v>
      </c>
      <c r="F157" s="161" t="s">
        <v>320</v>
      </c>
      <c r="H157" s="162">
        <v>156.73099999999999</v>
      </c>
      <c r="I157" s="163"/>
      <c r="L157" s="159"/>
      <c r="M157" s="164"/>
      <c r="T157" s="165"/>
      <c r="AT157" s="160" t="s">
        <v>318</v>
      </c>
      <c r="AU157" s="160" t="s">
        <v>90</v>
      </c>
      <c r="AV157" s="13" t="s">
        <v>108</v>
      </c>
      <c r="AW157" s="13" t="s">
        <v>38</v>
      </c>
      <c r="AX157" s="13" t="s">
        <v>86</v>
      </c>
      <c r="AY157" s="160" t="s">
        <v>310</v>
      </c>
    </row>
    <row r="158" spans="2:65" s="1" customFormat="1" ht="16.5" customHeight="1">
      <c r="B158" s="33"/>
      <c r="C158" s="138" t="s">
        <v>137</v>
      </c>
      <c r="D158" s="138" t="s">
        <v>312</v>
      </c>
      <c r="E158" s="139" t="s">
        <v>2603</v>
      </c>
      <c r="F158" s="140" t="s">
        <v>2604</v>
      </c>
      <c r="G158" s="141" t="s">
        <v>315</v>
      </c>
      <c r="H158" s="142">
        <v>294.07499999999999</v>
      </c>
      <c r="I158" s="143"/>
      <c r="J158" s="144">
        <f>ROUND(I158*H158,2)</f>
        <v>0</v>
      </c>
      <c r="K158" s="140" t="s">
        <v>316</v>
      </c>
      <c r="L158" s="33"/>
      <c r="M158" s="145" t="s">
        <v>1</v>
      </c>
      <c r="N158" s="146" t="s">
        <v>47</v>
      </c>
      <c r="P158" s="147">
        <f>O158*H158</f>
        <v>0</v>
      </c>
      <c r="Q158" s="147">
        <v>2.6900000000000001E-3</v>
      </c>
      <c r="R158" s="147">
        <f>Q158*H158</f>
        <v>0.79106175000000001</v>
      </c>
      <c r="S158" s="147">
        <v>0</v>
      </c>
      <c r="T158" s="148">
        <f>S158*H158</f>
        <v>0</v>
      </c>
      <c r="AR158" s="149" t="s">
        <v>108</v>
      </c>
      <c r="AT158" s="149" t="s">
        <v>312</v>
      </c>
      <c r="AU158" s="149" t="s">
        <v>90</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2605</v>
      </c>
    </row>
    <row r="159" spans="2:65" s="1" customFormat="1" ht="19.5">
      <c r="B159" s="33"/>
      <c r="D159" s="152" t="s">
        <v>375</v>
      </c>
      <c r="F159" s="172" t="s">
        <v>2606</v>
      </c>
      <c r="I159" s="173"/>
      <c r="L159" s="33"/>
      <c r="M159" s="174"/>
      <c r="T159" s="57"/>
      <c r="AT159" s="17" t="s">
        <v>375</v>
      </c>
      <c r="AU159" s="17" t="s">
        <v>90</v>
      </c>
    </row>
    <row r="160" spans="2:65" s="14" customFormat="1" ht="11.25">
      <c r="B160" s="166"/>
      <c r="D160" s="152" t="s">
        <v>318</v>
      </c>
      <c r="E160" s="167" t="s">
        <v>1</v>
      </c>
      <c r="F160" s="168" t="s">
        <v>2582</v>
      </c>
      <c r="H160" s="167" t="s">
        <v>1</v>
      </c>
      <c r="I160" s="169"/>
      <c r="L160" s="166"/>
      <c r="M160" s="170"/>
      <c r="T160" s="171"/>
      <c r="AT160" s="167" t="s">
        <v>318</v>
      </c>
      <c r="AU160" s="167" t="s">
        <v>90</v>
      </c>
      <c r="AV160" s="14" t="s">
        <v>86</v>
      </c>
      <c r="AW160" s="14" t="s">
        <v>38</v>
      </c>
      <c r="AX160" s="14" t="s">
        <v>82</v>
      </c>
      <c r="AY160" s="167" t="s">
        <v>310</v>
      </c>
    </row>
    <row r="161" spans="2:65" s="12" customFormat="1" ht="11.25">
      <c r="B161" s="151"/>
      <c r="D161" s="152" t="s">
        <v>318</v>
      </c>
      <c r="E161" s="153" t="s">
        <v>1</v>
      </c>
      <c r="F161" s="154" t="s">
        <v>2607</v>
      </c>
      <c r="H161" s="155">
        <v>81.64</v>
      </c>
      <c r="I161" s="156"/>
      <c r="L161" s="151"/>
      <c r="M161" s="157"/>
      <c r="T161" s="158"/>
      <c r="AT161" s="153" t="s">
        <v>318</v>
      </c>
      <c r="AU161" s="153" t="s">
        <v>90</v>
      </c>
      <c r="AV161" s="12" t="s">
        <v>90</v>
      </c>
      <c r="AW161" s="12" t="s">
        <v>38</v>
      </c>
      <c r="AX161" s="12" t="s">
        <v>82</v>
      </c>
      <c r="AY161" s="153" t="s">
        <v>310</v>
      </c>
    </row>
    <row r="162" spans="2:65" s="12" customFormat="1" ht="11.25">
      <c r="B162" s="151"/>
      <c r="D162" s="152" t="s">
        <v>318</v>
      </c>
      <c r="E162" s="153" t="s">
        <v>1</v>
      </c>
      <c r="F162" s="154" t="s">
        <v>2608</v>
      </c>
      <c r="H162" s="155">
        <v>3.38</v>
      </c>
      <c r="I162" s="156"/>
      <c r="L162" s="151"/>
      <c r="M162" s="157"/>
      <c r="T162" s="158"/>
      <c r="AT162" s="153" t="s">
        <v>318</v>
      </c>
      <c r="AU162" s="153" t="s">
        <v>90</v>
      </c>
      <c r="AV162" s="12" t="s">
        <v>90</v>
      </c>
      <c r="AW162" s="12" t="s">
        <v>38</v>
      </c>
      <c r="AX162" s="12" t="s">
        <v>82</v>
      </c>
      <c r="AY162" s="153" t="s">
        <v>310</v>
      </c>
    </row>
    <row r="163" spans="2:65" s="12" customFormat="1" ht="11.25">
      <c r="B163" s="151"/>
      <c r="D163" s="152" t="s">
        <v>318</v>
      </c>
      <c r="E163" s="153" t="s">
        <v>1</v>
      </c>
      <c r="F163" s="154" t="s">
        <v>2609</v>
      </c>
      <c r="H163" s="155">
        <v>125.19</v>
      </c>
      <c r="I163" s="156"/>
      <c r="L163" s="151"/>
      <c r="M163" s="157"/>
      <c r="T163" s="158"/>
      <c r="AT163" s="153" t="s">
        <v>318</v>
      </c>
      <c r="AU163" s="153" t="s">
        <v>90</v>
      </c>
      <c r="AV163" s="12" t="s">
        <v>90</v>
      </c>
      <c r="AW163" s="12" t="s">
        <v>38</v>
      </c>
      <c r="AX163" s="12" t="s">
        <v>82</v>
      </c>
      <c r="AY163" s="153" t="s">
        <v>310</v>
      </c>
    </row>
    <row r="164" spans="2:65" s="12" customFormat="1" ht="11.25">
      <c r="B164" s="151"/>
      <c r="D164" s="152" t="s">
        <v>318</v>
      </c>
      <c r="E164" s="153" t="s">
        <v>1</v>
      </c>
      <c r="F164" s="154" t="s">
        <v>2610</v>
      </c>
      <c r="H164" s="155">
        <v>57.134999999999998</v>
      </c>
      <c r="I164" s="156"/>
      <c r="L164" s="151"/>
      <c r="M164" s="157"/>
      <c r="T164" s="158"/>
      <c r="AT164" s="153" t="s">
        <v>318</v>
      </c>
      <c r="AU164" s="153" t="s">
        <v>90</v>
      </c>
      <c r="AV164" s="12" t="s">
        <v>90</v>
      </c>
      <c r="AW164" s="12" t="s">
        <v>38</v>
      </c>
      <c r="AX164" s="12" t="s">
        <v>82</v>
      </c>
      <c r="AY164" s="153" t="s">
        <v>310</v>
      </c>
    </row>
    <row r="165" spans="2:65" s="12" customFormat="1" ht="11.25">
      <c r="B165" s="151"/>
      <c r="D165" s="152" t="s">
        <v>318</v>
      </c>
      <c r="E165" s="153" t="s">
        <v>1</v>
      </c>
      <c r="F165" s="154" t="s">
        <v>2611</v>
      </c>
      <c r="H165" s="155">
        <v>26.73</v>
      </c>
      <c r="I165" s="156"/>
      <c r="L165" s="151"/>
      <c r="M165" s="157"/>
      <c r="T165" s="158"/>
      <c r="AT165" s="153" t="s">
        <v>318</v>
      </c>
      <c r="AU165" s="153" t="s">
        <v>90</v>
      </c>
      <c r="AV165" s="12" t="s">
        <v>90</v>
      </c>
      <c r="AW165" s="12" t="s">
        <v>38</v>
      </c>
      <c r="AX165" s="12" t="s">
        <v>82</v>
      </c>
      <c r="AY165" s="153" t="s">
        <v>310</v>
      </c>
    </row>
    <row r="166" spans="2:65" s="13" customFormat="1" ht="11.25">
      <c r="B166" s="159"/>
      <c r="D166" s="152" t="s">
        <v>318</v>
      </c>
      <c r="E166" s="160" t="s">
        <v>1</v>
      </c>
      <c r="F166" s="161" t="s">
        <v>320</v>
      </c>
      <c r="H166" s="162">
        <v>294.07499999999999</v>
      </c>
      <c r="I166" s="163"/>
      <c r="L166" s="159"/>
      <c r="M166" s="164"/>
      <c r="T166" s="165"/>
      <c r="AT166" s="160" t="s">
        <v>318</v>
      </c>
      <c r="AU166" s="160" t="s">
        <v>90</v>
      </c>
      <c r="AV166" s="13" t="s">
        <v>108</v>
      </c>
      <c r="AW166" s="13" t="s">
        <v>38</v>
      </c>
      <c r="AX166" s="13" t="s">
        <v>86</v>
      </c>
      <c r="AY166" s="160" t="s">
        <v>310</v>
      </c>
    </row>
    <row r="167" spans="2:65" s="1" customFormat="1" ht="16.5" customHeight="1">
      <c r="B167" s="33"/>
      <c r="C167" s="138" t="s">
        <v>342</v>
      </c>
      <c r="D167" s="138" t="s">
        <v>312</v>
      </c>
      <c r="E167" s="139" t="s">
        <v>2612</v>
      </c>
      <c r="F167" s="140" t="s">
        <v>2613</v>
      </c>
      <c r="G167" s="141" t="s">
        <v>315</v>
      </c>
      <c r="H167" s="142">
        <v>294.07499999999999</v>
      </c>
      <c r="I167" s="143"/>
      <c r="J167" s="144">
        <f>ROUND(I167*H167,2)</f>
        <v>0</v>
      </c>
      <c r="K167" s="140" t="s">
        <v>316</v>
      </c>
      <c r="L167" s="33"/>
      <c r="M167" s="145" t="s">
        <v>1</v>
      </c>
      <c r="N167" s="146" t="s">
        <v>47</v>
      </c>
      <c r="P167" s="147">
        <f>O167*H167</f>
        <v>0</v>
      </c>
      <c r="Q167" s="147">
        <v>0</v>
      </c>
      <c r="R167" s="147">
        <f>Q167*H167</f>
        <v>0</v>
      </c>
      <c r="S167" s="147">
        <v>0</v>
      </c>
      <c r="T167" s="148">
        <f>S167*H167</f>
        <v>0</v>
      </c>
      <c r="AR167" s="149" t="s">
        <v>108</v>
      </c>
      <c r="AT167" s="149" t="s">
        <v>312</v>
      </c>
      <c r="AU167" s="149" t="s">
        <v>90</v>
      </c>
      <c r="AY167" s="17" t="s">
        <v>310</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2614</v>
      </c>
    </row>
    <row r="168" spans="2:65" s="1" customFormat="1" ht="19.5">
      <c r="B168" s="33"/>
      <c r="D168" s="152" t="s">
        <v>375</v>
      </c>
      <c r="F168" s="172" t="s">
        <v>2606</v>
      </c>
      <c r="I168" s="173"/>
      <c r="L168" s="33"/>
      <c r="M168" s="174"/>
      <c r="T168" s="57"/>
      <c r="AT168" s="17" t="s">
        <v>375</v>
      </c>
      <c r="AU168" s="17" t="s">
        <v>90</v>
      </c>
    </row>
    <row r="169" spans="2:65" s="1" customFormat="1" ht="16.5" customHeight="1">
      <c r="B169" s="33"/>
      <c r="C169" s="138" t="s">
        <v>347</v>
      </c>
      <c r="D169" s="138" t="s">
        <v>312</v>
      </c>
      <c r="E169" s="139" t="s">
        <v>2615</v>
      </c>
      <c r="F169" s="140" t="s">
        <v>2616</v>
      </c>
      <c r="G169" s="141" t="s">
        <v>361</v>
      </c>
      <c r="H169" s="142">
        <v>13.68</v>
      </c>
      <c r="I169" s="143"/>
      <c r="J169" s="144">
        <f>ROUND(I169*H169,2)</f>
        <v>0</v>
      </c>
      <c r="K169" s="140" t="s">
        <v>316</v>
      </c>
      <c r="L169" s="33"/>
      <c r="M169" s="145" t="s">
        <v>1</v>
      </c>
      <c r="N169" s="146" t="s">
        <v>47</v>
      </c>
      <c r="P169" s="147">
        <f>O169*H169</f>
        <v>0</v>
      </c>
      <c r="Q169" s="147">
        <v>1.0606199999999999</v>
      </c>
      <c r="R169" s="147">
        <f>Q169*H169</f>
        <v>14.509281599999998</v>
      </c>
      <c r="S169" s="147">
        <v>0</v>
      </c>
      <c r="T169" s="148">
        <f>S169*H169</f>
        <v>0</v>
      </c>
      <c r="AR169" s="149" t="s">
        <v>108</v>
      </c>
      <c r="AT169" s="149" t="s">
        <v>312</v>
      </c>
      <c r="AU169" s="149" t="s">
        <v>90</v>
      </c>
      <c r="AY169" s="17" t="s">
        <v>310</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2617</v>
      </c>
    </row>
    <row r="170" spans="2:65" s="14" customFormat="1" ht="11.25">
      <c r="B170" s="166"/>
      <c r="D170" s="152" t="s">
        <v>318</v>
      </c>
      <c r="E170" s="167" t="s">
        <v>1</v>
      </c>
      <c r="F170" s="168" t="s">
        <v>2582</v>
      </c>
      <c r="H170" s="167" t="s">
        <v>1</v>
      </c>
      <c r="I170" s="169"/>
      <c r="L170" s="166"/>
      <c r="M170" s="170"/>
      <c r="T170" s="171"/>
      <c r="AT170" s="167" t="s">
        <v>318</v>
      </c>
      <c r="AU170" s="167" t="s">
        <v>90</v>
      </c>
      <c r="AV170" s="14" t="s">
        <v>86</v>
      </c>
      <c r="AW170" s="14" t="s">
        <v>38</v>
      </c>
      <c r="AX170" s="14" t="s">
        <v>82</v>
      </c>
      <c r="AY170" s="167" t="s">
        <v>310</v>
      </c>
    </row>
    <row r="171" spans="2:65" s="12" customFormat="1" ht="11.25">
      <c r="B171" s="151"/>
      <c r="D171" s="152" t="s">
        <v>318</v>
      </c>
      <c r="E171" s="153" t="s">
        <v>1</v>
      </c>
      <c r="F171" s="154" t="s">
        <v>2618</v>
      </c>
      <c r="H171" s="155">
        <v>11.4</v>
      </c>
      <c r="I171" s="156"/>
      <c r="L171" s="151"/>
      <c r="M171" s="157"/>
      <c r="T171" s="158"/>
      <c r="AT171" s="153" t="s">
        <v>318</v>
      </c>
      <c r="AU171" s="153" t="s">
        <v>90</v>
      </c>
      <c r="AV171" s="12" t="s">
        <v>90</v>
      </c>
      <c r="AW171" s="12" t="s">
        <v>38</v>
      </c>
      <c r="AX171" s="12" t="s">
        <v>82</v>
      </c>
      <c r="AY171" s="153" t="s">
        <v>310</v>
      </c>
    </row>
    <row r="172" spans="2:65" s="12" customFormat="1" ht="11.25">
      <c r="B172" s="151"/>
      <c r="D172" s="152" t="s">
        <v>318</v>
      </c>
      <c r="E172" s="153" t="s">
        <v>1</v>
      </c>
      <c r="F172" s="154" t="s">
        <v>2619</v>
      </c>
      <c r="H172" s="155">
        <v>2.2799999999999998</v>
      </c>
      <c r="I172" s="156"/>
      <c r="L172" s="151"/>
      <c r="M172" s="157"/>
      <c r="T172" s="158"/>
      <c r="AT172" s="153" t="s">
        <v>318</v>
      </c>
      <c r="AU172" s="153" t="s">
        <v>90</v>
      </c>
      <c r="AV172" s="12" t="s">
        <v>90</v>
      </c>
      <c r="AW172" s="12" t="s">
        <v>38</v>
      </c>
      <c r="AX172" s="12" t="s">
        <v>82</v>
      </c>
      <c r="AY172" s="153" t="s">
        <v>310</v>
      </c>
    </row>
    <row r="173" spans="2:65" s="13" customFormat="1" ht="11.25">
      <c r="B173" s="159"/>
      <c r="D173" s="152" t="s">
        <v>318</v>
      </c>
      <c r="E173" s="160" t="s">
        <v>1</v>
      </c>
      <c r="F173" s="161" t="s">
        <v>320</v>
      </c>
      <c r="H173" s="162">
        <v>13.68</v>
      </c>
      <c r="I173" s="163"/>
      <c r="L173" s="159"/>
      <c r="M173" s="164"/>
      <c r="T173" s="165"/>
      <c r="AT173" s="160" t="s">
        <v>318</v>
      </c>
      <c r="AU173" s="160" t="s">
        <v>90</v>
      </c>
      <c r="AV173" s="13" t="s">
        <v>108</v>
      </c>
      <c r="AW173" s="13" t="s">
        <v>38</v>
      </c>
      <c r="AX173" s="13" t="s">
        <v>86</v>
      </c>
      <c r="AY173" s="160" t="s">
        <v>310</v>
      </c>
    </row>
    <row r="174" spans="2:65" s="1" customFormat="1" ht="16.5" customHeight="1">
      <c r="B174" s="33"/>
      <c r="C174" s="138" t="s">
        <v>354</v>
      </c>
      <c r="D174" s="138" t="s">
        <v>312</v>
      </c>
      <c r="E174" s="139" t="s">
        <v>2620</v>
      </c>
      <c r="F174" s="140" t="s">
        <v>2621</v>
      </c>
      <c r="G174" s="141" t="s">
        <v>361</v>
      </c>
      <c r="H174" s="142">
        <v>9.1199999999999992</v>
      </c>
      <c r="I174" s="143"/>
      <c r="J174" s="144">
        <f>ROUND(I174*H174,2)</f>
        <v>0</v>
      </c>
      <c r="K174" s="140" t="s">
        <v>316</v>
      </c>
      <c r="L174" s="33"/>
      <c r="M174" s="145" t="s">
        <v>1</v>
      </c>
      <c r="N174" s="146" t="s">
        <v>47</v>
      </c>
      <c r="P174" s="147">
        <f>O174*H174</f>
        <v>0</v>
      </c>
      <c r="Q174" s="147">
        <v>1.06277</v>
      </c>
      <c r="R174" s="147">
        <f>Q174*H174</f>
        <v>9.6924623999999984</v>
      </c>
      <c r="S174" s="147">
        <v>0</v>
      </c>
      <c r="T174" s="148">
        <f>S174*H174</f>
        <v>0</v>
      </c>
      <c r="AR174" s="149" t="s">
        <v>108</v>
      </c>
      <c r="AT174" s="149" t="s">
        <v>312</v>
      </c>
      <c r="AU174" s="149" t="s">
        <v>90</v>
      </c>
      <c r="AY174" s="17" t="s">
        <v>310</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2622</v>
      </c>
    </row>
    <row r="175" spans="2:65" s="14" customFormat="1" ht="11.25">
      <c r="B175" s="166"/>
      <c r="D175" s="152" t="s">
        <v>318</v>
      </c>
      <c r="E175" s="167" t="s">
        <v>1</v>
      </c>
      <c r="F175" s="168" t="s">
        <v>2582</v>
      </c>
      <c r="H175" s="167" t="s">
        <v>1</v>
      </c>
      <c r="I175" s="169"/>
      <c r="L175" s="166"/>
      <c r="M175" s="170"/>
      <c r="T175" s="171"/>
      <c r="AT175" s="167" t="s">
        <v>318</v>
      </c>
      <c r="AU175" s="167" t="s">
        <v>90</v>
      </c>
      <c r="AV175" s="14" t="s">
        <v>86</v>
      </c>
      <c r="AW175" s="14" t="s">
        <v>38</v>
      </c>
      <c r="AX175" s="14" t="s">
        <v>82</v>
      </c>
      <c r="AY175" s="167" t="s">
        <v>310</v>
      </c>
    </row>
    <row r="176" spans="2:65" s="12" customFormat="1" ht="11.25">
      <c r="B176" s="151"/>
      <c r="D176" s="152" t="s">
        <v>318</v>
      </c>
      <c r="E176" s="153" t="s">
        <v>1</v>
      </c>
      <c r="F176" s="154" t="s">
        <v>2623</v>
      </c>
      <c r="H176" s="155">
        <v>7.6</v>
      </c>
      <c r="I176" s="156"/>
      <c r="L176" s="151"/>
      <c r="M176" s="157"/>
      <c r="T176" s="158"/>
      <c r="AT176" s="153" t="s">
        <v>318</v>
      </c>
      <c r="AU176" s="153" t="s">
        <v>90</v>
      </c>
      <c r="AV176" s="12" t="s">
        <v>90</v>
      </c>
      <c r="AW176" s="12" t="s">
        <v>38</v>
      </c>
      <c r="AX176" s="12" t="s">
        <v>82</v>
      </c>
      <c r="AY176" s="153" t="s">
        <v>310</v>
      </c>
    </row>
    <row r="177" spans="2:65" s="12" customFormat="1" ht="11.25">
      <c r="B177" s="151"/>
      <c r="D177" s="152" t="s">
        <v>318</v>
      </c>
      <c r="E177" s="153" t="s">
        <v>1</v>
      </c>
      <c r="F177" s="154" t="s">
        <v>2624</v>
      </c>
      <c r="H177" s="155">
        <v>1.52</v>
      </c>
      <c r="I177" s="156"/>
      <c r="L177" s="151"/>
      <c r="M177" s="157"/>
      <c r="T177" s="158"/>
      <c r="AT177" s="153" t="s">
        <v>318</v>
      </c>
      <c r="AU177" s="153" t="s">
        <v>90</v>
      </c>
      <c r="AV177" s="12" t="s">
        <v>90</v>
      </c>
      <c r="AW177" s="12" t="s">
        <v>38</v>
      </c>
      <c r="AX177" s="12" t="s">
        <v>82</v>
      </c>
      <c r="AY177" s="153" t="s">
        <v>310</v>
      </c>
    </row>
    <row r="178" spans="2:65" s="13" customFormat="1" ht="11.25">
      <c r="B178" s="159"/>
      <c r="D178" s="152" t="s">
        <v>318</v>
      </c>
      <c r="E178" s="160" t="s">
        <v>1</v>
      </c>
      <c r="F178" s="161" t="s">
        <v>320</v>
      </c>
      <c r="H178" s="162">
        <v>9.1199999999999992</v>
      </c>
      <c r="I178" s="163"/>
      <c r="L178" s="159"/>
      <c r="M178" s="164"/>
      <c r="T178" s="165"/>
      <c r="AT178" s="160" t="s">
        <v>318</v>
      </c>
      <c r="AU178" s="160" t="s">
        <v>90</v>
      </c>
      <c r="AV178" s="13" t="s">
        <v>108</v>
      </c>
      <c r="AW178" s="13" t="s">
        <v>38</v>
      </c>
      <c r="AX178" s="13" t="s">
        <v>86</v>
      </c>
      <c r="AY178" s="160" t="s">
        <v>310</v>
      </c>
    </row>
    <row r="179" spans="2:65" s="1" customFormat="1" ht="21.75" customHeight="1">
      <c r="B179" s="33"/>
      <c r="C179" s="138" t="s">
        <v>180</v>
      </c>
      <c r="D179" s="138" t="s">
        <v>312</v>
      </c>
      <c r="E179" s="139" t="s">
        <v>2625</v>
      </c>
      <c r="F179" s="140" t="s">
        <v>2626</v>
      </c>
      <c r="G179" s="141" t="s">
        <v>315</v>
      </c>
      <c r="H179" s="142">
        <v>65.400000000000006</v>
      </c>
      <c r="I179" s="143"/>
      <c r="J179" s="144">
        <f>ROUND(I179*H179,2)</f>
        <v>0</v>
      </c>
      <c r="K179" s="140" t="s">
        <v>316</v>
      </c>
      <c r="L179" s="33"/>
      <c r="M179" s="145" t="s">
        <v>1</v>
      </c>
      <c r="N179" s="146" t="s">
        <v>47</v>
      </c>
      <c r="P179" s="147">
        <f>O179*H179</f>
        <v>0</v>
      </c>
      <c r="Q179" s="147">
        <v>0.58443000000000001</v>
      </c>
      <c r="R179" s="147">
        <f>Q179*H179</f>
        <v>38.221722000000007</v>
      </c>
      <c r="S179" s="147">
        <v>0</v>
      </c>
      <c r="T179" s="148">
        <f>S179*H179</f>
        <v>0</v>
      </c>
      <c r="AR179" s="149" t="s">
        <v>108</v>
      </c>
      <c r="AT179" s="149" t="s">
        <v>312</v>
      </c>
      <c r="AU179" s="149" t="s">
        <v>90</v>
      </c>
      <c r="AY179" s="17" t="s">
        <v>310</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2627</v>
      </c>
    </row>
    <row r="180" spans="2:65" s="1" customFormat="1" ht="39">
      <c r="B180" s="33"/>
      <c r="D180" s="152" t="s">
        <v>375</v>
      </c>
      <c r="F180" s="172" t="s">
        <v>2628</v>
      </c>
      <c r="I180" s="173"/>
      <c r="L180" s="33"/>
      <c r="M180" s="174"/>
      <c r="T180" s="57"/>
      <c r="AT180" s="17" t="s">
        <v>375</v>
      </c>
      <c r="AU180" s="17" t="s">
        <v>90</v>
      </c>
    </row>
    <row r="181" spans="2:65" s="14" customFormat="1" ht="11.25">
      <c r="B181" s="166"/>
      <c r="D181" s="152" t="s">
        <v>318</v>
      </c>
      <c r="E181" s="167" t="s">
        <v>1</v>
      </c>
      <c r="F181" s="168" t="s">
        <v>2582</v>
      </c>
      <c r="H181" s="167" t="s">
        <v>1</v>
      </c>
      <c r="I181" s="169"/>
      <c r="L181" s="166"/>
      <c r="M181" s="170"/>
      <c r="T181" s="171"/>
      <c r="AT181" s="167" t="s">
        <v>318</v>
      </c>
      <c r="AU181" s="167" t="s">
        <v>90</v>
      </c>
      <c r="AV181" s="14" t="s">
        <v>86</v>
      </c>
      <c r="AW181" s="14" t="s">
        <v>38</v>
      </c>
      <c r="AX181" s="14" t="s">
        <v>82</v>
      </c>
      <c r="AY181" s="167" t="s">
        <v>310</v>
      </c>
    </row>
    <row r="182" spans="2:65" s="12" customFormat="1" ht="11.25">
      <c r="B182" s="151"/>
      <c r="D182" s="152" t="s">
        <v>318</v>
      </c>
      <c r="E182" s="153" t="s">
        <v>1</v>
      </c>
      <c r="F182" s="154" t="s">
        <v>2629</v>
      </c>
      <c r="H182" s="155">
        <v>62.8</v>
      </c>
      <c r="I182" s="156"/>
      <c r="L182" s="151"/>
      <c r="M182" s="157"/>
      <c r="T182" s="158"/>
      <c r="AT182" s="153" t="s">
        <v>318</v>
      </c>
      <c r="AU182" s="153" t="s">
        <v>90</v>
      </c>
      <c r="AV182" s="12" t="s">
        <v>90</v>
      </c>
      <c r="AW182" s="12" t="s">
        <v>38</v>
      </c>
      <c r="AX182" s="12" t="s">
        <v>82</v>
      </c>
      <c r="AY182" s="153" t="s">
        <v>310</v>
      </c>
    </row>
    <row r="183" spans="2:65" s="12" customFormat="1" ht="11.25">
      <c r="B183" s="151"/>
      <c r="D183" s="152" t="s">
        <v>318</v>
      </c>
      <c r="E183" s="153" t="s">
        <v>1</v>
      </c>
      <c r="F183" s="154" t="s">
        <v>2630</v>
      </c>
      <c r="H183" s="155">
        <v>2.6</v>
      </c>
      <c r="I183" s="156"/>
      <c r="L183" s="151"/>
      <c r="M183" s="157"/>
      <c r="T183" s="158"/>
      <c r="AT183" s="153" t="s">
        <v>318</v>
      </c>
      <c r="AU183" s="153" t="s">
        <v>90</v>
      </c>
      <c r="AV183" s="12" t="s">
        <v>90</v>
      </c>
      <c r="AW183" s="12" t="s">
        <v>38</v>
      </c>
      <c r="AX183" s="12" t="s">
        <v>82</v>
      </c>
      <c r="AY183" s="153" t="s">
        <v>310</v>
      </c>
    </row>
    <row r="184" spans="2:65" s="12" customFormat="1" ht="11.25">
      <c r="B184" s="151"/>
      <c r="D184" s="152" t="s">
        <v>318</v>
      </c>
      <c r="E184" s="153" t="s">
        <v>1</v>
      </c>
      <c r="F184" s="154" t="s">
        <v>2631</v>
      </c>
      <c r="H184" s="155">
        <v>0</v>
      </c>
      <c r="I184" s="156"/>
      <c r="L184" s="151"/>
      <c r="M184" s="157"/>
      <c r="T184" s="158"/>
      <c r="AT184" s="153" t="s">
        <v>318</v>
      </c>
      <c r="AU184" s="153" t="s">
        <v>90</v>
      </c>
      <c r="AV184" s="12" t="s">
        <v>90</v>
      </c>
      <c r="AW184" s="12" t="s">
        <v>38</v>
      </c>
      <c r="AX184" s="12" t="s">
        <v>82</v>
      </c>
      <c r="AY184" s="153" t="s">
        <v>310</v>
      </c>
    </row>
    <row r="185" spans="2:65" s="12" customFormat="1" ht="11.25">
      <c r="B185" s="151"/>
      <c r="D185" s="152" t="s">
        <v>318</v>
      </c>
      <c r="E185" s="153" t="s">
        <v>1</v>
      </c>
      <c r="F185" s="154" t="s">
        <v>2632</v>
      </c>
      <c r="H185" s="155">
        <v>0</v>
      </c>
      <c r="I185" s="156"/>
      <c r="L185" s="151"/>
      <c r="M185" s="157"/>
      <c r="T185" s="158"/>
      <c r="AT185" s="153" t="s">
        <v>318</v>
      </c>
      <c r="AU185" s="153" t="s">
        <v>90</v>
      </c>
      <c r="AV185" s="12" t="s">
        <v>90</v>
      </c>
      <c r="AW185" s="12" t="s">
        <v>38</v>
      </c>
      <c r="AX185" s="12" t="s">
        <v>82</v>
      </c>
      <c r="AY185" s="153" t="s">
        <v>310</v>
      </c>
    </row>
    <row r="186" spans="2:65" s="13" customFormat="1" ht="11.25">
      <c r="B186" s="159"/>
      <c r="D186" s="152" t="s">
        <v>318</v>
      </c>
      <c r="E186" s="160" t="s">
        <v>1</v>
      </c>
      <c r="F186" s="161" t="s">
        <v>320</v>
      </c>
      <c r="H186" s="162">
        <v>65.399999999999991</v>
      </c>
      <c r="I186" s="163"/>
      <c r="L186" s="159"/>
      <c r="M186" s="164"/>
      <c r="T186" s="165"/>
      <c r="AT186" s="160" t="s">
        <v>318</v>
      </c>
      <c r="AU186" s="160" t="s">
        <v>90</v>
      </c>
      <c r="AV186" s="13" t="s">
        <v>108</v>
      </c>
      <c r="AW186" s="13" t="s">
        <v>38</v>
      </c>
      <c r="AX186" s="13" t="s">
        <v>86</v>
      </c>
      <c r="AY186" s="160" t="s">
        <v>310</v>
      </c>
    </row>
    <row r="187" spans="2:65" s="1" customFormat="1" ht="16.5" customHeight="1">
      <c r="B187" s="33"/>
      <c r="C187" s="138" t="s">
        <v>364</v>
      </c>
      <c r="D187" s="138" t="s">
        <v>312</v>
      </c>
      <c r="E187" s="139" t="s">
        <v>2633</v>
      </c>
      <c r="F187" s="140" t="s">
        <v>2634</v>
      </c>
      <c r="G187" s="141" t="s">
        <v>361</v>
      </c>
      <c r="H187" s="142">
        <v>1.3740000000000001</v>
      </c>
      <c r="I187" s="143"/>
      <c r="J187" s="144">
        <f>ROUND(I187*H187,2)</f>
        <v>0</v>
      </c>
      <c r="K187" s="140" t="s">
        <v>430</v>
      </c>
      <c r="L187" s="33"/>
      <c r="M187" s="145" t="s">
        <v>1</v>
      </c>
      <c r="N187" s="146" t="s">
        <v>47</v>
      </c>
      <c r="P187" s="147">
        <f>O187*H187</f>
        <v>0</v>
      </c>
      <c r="Q187" s="147">
        <v>1.05962</v>
      </c>
      <c r="R187" s="147">
        <f>Q187*H187</f>
        <v>1.4559178800000001</v>
      </c>
      <c r="S187" s="147">
        <v>0</v>
      </c>
      <c r="T187" s="148">
        <f>S187*H187</f>
        <v>0</v>
      </c>
      <c r="AR187" s="149" t="s">
        <v>108</v>
      </c>
      <c r="AT187" s="149" t="s">
        <v>312</v>
      </c>
      <c r="AU187" s="149" t="s">
        <v>90</v>
      </c>
      <c r="AY187" s="17" t="s">
        <v>310</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2635</v>
      </c>
    </row>
    <row r="188" spans="2:65" s="1" customFormat="1" ht="19.5">
      <c r="B188" s="33"/>
      <c r="D188" s="152" t="s">
        <v>375</v>
      </c>
      <c r="F188" s="172" t="s">
        <v>2636</v>
      </c>
      <c r="I188" s="173"/>
      <c r="L188" s="33"/>
      <c r="M188" s="174"/>
      <c r="T188" s="57"/>
      <c r="AT188" s="17" t="s">
        <v>375</v>
      </c>
      <c r="AU188" s="17" t="s">
        <v>90</v>
      </c>
    </row>
    <row r="189" spans="2:65" s="14" customFormat="1" ht="11.25">
      <c r="B189" s="166"/>
      <c r="D189" s="152" t="s">
        <v>318</v>
      </c>
      <c r="E189" s="167" t="s">
        <v>1</v>
      </c>
      <c r="F189" s="168" t="s">
        <v>2582</v>
      </c>
      <c r="H189" s="167" t="s">
        <v>1</v>
      </c>
      <c r="I189" s="169"/>
      <c r="L189" s="166"/>
      <c r="M189" s="170"/>
      <c r="T189" s="171"/>
      <c r="AT189" s="167" t="s">
        <v>318</v>
      </c>
      <c r="AU189" s="167" t="s">
        <v>90</v>
      </c>
      <c r="AV189" s="14" t="s">
        <v>86</v>
      </c>
      <c r="AW189" s="14" t="s">
        <v>38</v>
      </c>
      <c r="AX189" s="14" t="s">
        <v>82</v>
      </c>
      <c r="AY189" s="167" t="s">
        <v>310</v>
      </c>
    </row>
    <row r="190" spans="2:65" s="12" customFormat="1" ht="11.25">
      <c r="B190" s="151"/>
      <c r="D190" s="152" t="s">
        <v>318</v>
      </c>
      <c r="E190" s="153" t="s">
        <v>1</v>
      </c>
      <c r="F190" s="154" t="s">
        <v>2637</v>
      </c>
      <c r="H190" s="155">
        <v>1.145</v>
      </c>
      <c r="I190" s="156"/>
      <c r="L190" s="151"/>
      <c r="M190" s="157"/>
      <c r="T190" s="158"/>
      <c r="AT190" s="153" t="s">
        <v>318</v>
      </c>
      <c r="AU190" s="153" t="s">
        <v>90</v>
      </c>
      <c r="AV190" s="12" t="s">
        <v>90</v>
      </c>
      <c r="AW190" s="12" t="s">
        <v>38</v>
      </c>
      <c r="AX190" s="12" t="s">
        <v>82</v>
      </c>
      <c r="AY190" s="153" t="s">
        <v>310</v>
      </c>
    </row>
    <row r="191" spans="2:65" s="12" customFormat="1" ht="11.25">
      <c r="B191" s="151"/>
      <c r="D191" s="152" t="s">
        <v>318</v>
      </c>
      <c r="E191" s="153" t="s">
        <v>1</v>
      </c>
      <c r="F191" s="154" t="s">
        <v>2638</v>
      </c>
      <c r="H191" s="155">
        <v>0.22900000000000001</v>
      </c>
      <c r="I191" s="156"/>
      <c r="L191" s="151"/>
      <c r="M191" s="157"/>
      <c r="T191" s="158"/>
      <c r="AT191" s="153" t="s">
        <v>318</v>
      </c>
      <c r="AU191" s="153" t="s">
        <v>90</v>
      </c>
      <c r="AV191" s="12" t="s">
        <v>90</v>
      </c>
      <c r="AW191" s="12" t="s">
        <v>38</v>
      </c>
      <c r="AX191" s="12" t="s">
        <v>82</v>
      </c>
      <c r="AY191" s="153" t="s">
        <v>310</v>
      </c>
    </row>
    <row r="192" spans="2:65" s="13" customFormat="1" ht="11.25">
      <c r="B192" s="159"/>
      <c r="D192" s="152" t="s">
        <v>318</v>
      </c>
      <c r="E192" s="160" t="s">
        <v>1</v>
      </c>
      <c r="F192" s="161" t="s">
        <v>320</v>
      </c>
      <c r="H192" s="162">
        <v>1.3740000000000001</v>
      </c>
      <c r="I192" s="163"/>
      <c r="L192" s="159"/>
      <c r="M192" s="164"/>
      <c r="T192" s="165"/>
      <c r="AT192" s="160" t="s">
        <v>318</v>
      </c>
      <c r="AU192" s="160" t="s">
        <v>90</v>
      </c>
      <c r="AV192" s="13" t="s">
        <v>108</v>
      </c>
      <c r="AW192" s="13" t="s">
        <v>38</v>
      </c>
      <c r="AX192" s="13" t="s">
        <v>86</v>
      </c>
      <c r="AY192" s="160" t="s">
        <v>310</v>
      </c>
    </row>
    <row r="193" spans="2:65" s="11" customFormat="1" ht="22.9" customHeight="1">
      <c r="B193" s="126"/>
      <c r="D193" s="127" t="s">
        <v>81</v>
      </c>
      <c r="E193" s="136" t="s">
        <v>98</v>
      </c>
      <c r="F193" s="136" t="s">
        <v>726</v>
      </c>
      <c r="I193" s="129"/>
      <c r="J193" s="137">
        <f>BK193</f>
        <v>0</v>
      </c>
      <c r="L193" s="126"/>
      <c r="M193" s="131"/>
      <c r="P193" s="132">
        <f>SUM(P194:P210)</f>
        <v>0</v>
      </c>
      <c r="R193" s="132">
        <f>SUM(R194:R210)</f>
        <v>47.72432946</v>
      </c>
      <c r="T193" s="133">
        <f>SUM(T194:T210)</f>
        <v>0</v>
      </c>
      <c r="AR193" s="127" t="s">
        <v>86</v>
      </c>
      <c r="AT193" s="134" t="s">
        <v>81</v>
      </c>
      <c r="AU193" s="134" t="s">
        <v>86</v>
      </c>
      <c r="AY193" s="127" t="s">
        <v>310</v>
      </c>
      <c r="BK193" s="135">
        <f>SUM(BK194:BK210)</f>
        <v>0</v>
      </c>
    </row>
    <row r="194" spans="2:65" s="1" customFormat="1" ht="16.5" customHeight="1">
      <c r="B194" s="33"/>
      <c r="C194" s="138" t="s">
        <v>371</v>
      </c>
      <c r="D194" s="138" t="s">
        <v>312</v>
      </c>
      <c r="E194" s="139" t="s">
        <v>2639</v>
      </c>
      <c r="F194" s="140" t="s">
        <v>2640</v>
      </c>
      <c r="G194" s="141" t="s">
        <v>338</v>
      </c>
      <c r="H194" s="142">
        <v>17.297999999999998</v>
      </c>
      <c r="I194" s="143"/>
      <c r="J194" s="144">
        <f>ROUND(I194*H194,2)</f>
        <v>0</v>
      </c>
      <c r="K194" s="140" t="s">
        <v>316</v>
      </c>
      <c r="L194" s="33"/>
      <c r="M194" s="145" t="s">
        <v>1</v>
      </c>
      <c r="N194" s="146" t="s">
        <v>47</v>
      </c>
      <c r="P194" s="147">
        <f>O194*H194</f>
        <v>0</v>
      </c>
      <c r="Q194" s="147">
        <v>2.5018699999999998</v>
      </c>
      <c r="R194" s="147">
        <f>Q194*H194</f>
        <v>43.277347259999992</v>
      </c>
      <c r="S194" s="147">
        <v>0</v>
      </c>
      <c r="T194" s="148">
        <f>S194*H194</f>
        <v>0</v>
      </c>
      <c r="AR194" s="149" t="s">
        <v>108</v>
      </c>
      <c r="AT194" s="149" t="s">
        <v>312</v>
      </c>
      <c r="AU194" s="149" t="s">
        <v>90</v>
      </c>
      <c r="AY194" s="17" t="s">
        <v>310</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108</v>
      </c>
      <c r="BM194" s="149" t="s">
        <v>2641</v>
      </c>
    </row>
    <row r="195" spans="2:65" s="14" customFormat="1" ht="11.25">
      <c r="B195" s="166"/>
      <c r="D195" s="152" t="s">
        <v>318</v>
      </c>
      <c r="E195" s="167" t="s">
        <v>1</v>
      </c>
      <c r="F195" s="168" t="s">
        <v>2582</v>
      </c>
      <c r="H195" s="167" t="s">
        <v>1</v>
      </c>
      <c r="I195" s="169"/>
      <c r="L195" s="166"/>
      <c r="M195" s="170"/>
      <c r="T195" s="171"/>
      <c r="AT195" s="167" t="s">
        <v>318</v>
      </c>
      <c r="AU195" s="167" t="s">
        <v>90</v>
      </c>
      <c r="AV195" s="14" t="s">
        <v>86</v>
      </c>
      <c r="AW195" s="14" t="s">
        <v>38</v>
      </c>
      <c r="AX195" s="14" t="s">
        <v>82</v>
      </c>
      <c r="AY195" s="167" t="s">
        <v>310</v>
      </c>
    </row>
    <row r="196" spans="2:65" s="12" customFormat="1" ht="11.25">
      <c r="B196" s="151"/>
      <c r="D196" s="152" t="s">
        <v>318</v>
      </c>
      <c r="E196" s="153" t="s">
        <v>1</v>
      </c>
      <c r="F196" s="154" t="s">
        <v>2642</v>
      </c>
      <c r="H196" s="155">
        <v>15.84</v>
      </c>
      <c r="I196" s="156"/>
      <c r="L196" s="151"/>
      <c r="M196" s="157"/>
      <c r="T196" s="158"/>
      <c r="AT196" s="153" t="s">
        <v>318</v>
      </c>
      <c r="AU196" s="153" t="s">
        <v>90</v>
      </c>
      <c r="AV196" s="12" t="s">
        <v>90</v>
      </c>
      <c r="AW196" s="12" t="s">
        <v>38</v>
      </c>
      <c r="AX196" s="12" t="s">
        <v>82</v>
      </c>
      <c r="AY196" s="153" t="s">
        <v>310</v>
      </c>
    </row>
    <row r="197" spans="2:65" s="12" customFormat="1" ht="11.25">
      <c r="B197" s="151"/>
      <c r="D197" s="152" t="s">
        <v>318</v>
      </c>
      <c r="E197" s="153" t="s">
        <v>1</v>
      </c>
      <c r="F197" s="154" t="s">
        <v>2643</v>
      </c>
      <c r="H197" s="155">
        <v>1.458</v>
      </c>
      <c r="I197" s="156"/>
      <c r="L197" s="151"/>
      <c r="M197" s="157"/>
      <c r="T197" s="158"/>
      <c r="AT197" s="153" t="s">
        <v>318</v>
      </c>
      <c r="AU197" s="153" t="s">
        <v>90</v>
      </c>
      <c r="AV197" s="12" t="s">
        <v>90</v>
      </c>
      <c r="AW197" s="12" t="s">
        <v>38</v>
      </c>
      <c r="AX197" s="12" t="s">
        <v>82</v>
      </c>
      <c r="AY197" s="153" t="s">
        <v>310</v>
      </c>
    </row>
    <row r="198" spans="2:65" s="13" customFormat="1" ht="11.25">
      <c r="B198" s="159"/>
      <c r="D198" s="152" t="s">
        <v>318</v>
      </c>
      <c r="E198" s="160" t="s">
        <v>1</v>
      </c>
      <c r="F198" s="161" t="s">
        <v>320</v>
      </c>
      <c r="H198" s="162">
        <v>17.297999999999998</v>
      </c>
      <c r="I198" s="163"/>
      <c r="L198" s="159"/>
      <c r="M198" s="164"/>
      <c r="T198" s="165"/>
      <c r="AT198" s="160" t="s">
        <v>318</v>
      </c>
      <c r="AU198" s="160" t="s">
        <v>90</v>
      </c>
      <c r="AV198" s="13" t="s">
        <v>108</v>
      </c>
      <c r="AW198" s="13" t="s">
        <v>38</v>
      </c>
      <c r="AX198" s="13" t="s">
        <v>86</v>
      </c>
      <c r="AY198" s="160" t="s">
        <v>310</v>
      </c>
    </row>
    <row r="199" spans="2:65" s="1" customFormat="1" ht="16.5" customHeight="1">
      <c r="B199" s="33"/>
      <c r="C199" s="138" t="s">
        <v>379</v>
      </c>
      <c r="D199" s="138" t="s">
        <v>312</v>
      </c>
      <c r="E199" s="139" t="s">
        <v>2644</v>
      </c>
      <c r="F199" s="140" t="s">
        <v>2645</v>
      </c>
      <c r="G199" s="141" t="s">
        <v>315</v>
      </c>
      <c r="H199" s="142">
        <v>201.81</v>
      </c>
      <c r="I199" s="143"/>
      <c r="J199" s="144">
        <f>ROUND(I199*H199,2)</f>
        <v>0</v>
      </c>
      <c r="K199" s="140" t="s">
        <v>316</v>
      </c>
      <c r="L199" s="33"/>
      <c r="M199" s="145" t="s">
        <v>1</v>
      </c>
      <c r="N199" s="146" t="s">
        <v>47</v>
      </c>
      <c r="P199" s="147">
        <f>O199*H199</f>
        <v>0</v>
      </c>
      <c r="Q199" s="147">
        <v>2.4399999999999999E-3</v>
      </c>
      <c r="R199" s="147">
        <f>Q199*H199</f>
        <v>0.49241639999999998</v>
      </c>
      <c r="S199" s="147">
        <v>0</v>
      </c>
      <c r="T199" s="148">
        <f>S199*H199</f>
        <v>0</v>
      </c>
      <c r="AR199" s="149" t="s">
        <v>108</v>
      </c>
      <c r="AT199" s="149" t="s">
        <v>312</v>
      </c>
      <c r="AU199" s="149" t="s">
        <v>90</v>
      </c>
      <c r="AY199" s="17" t="s">
        <v>310</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2646</v>
      </c>
    </row>
    <row r="200" spans="2:65" s="14" customFormat="1" ht="11.25">
      <c r="B200" s="166"/>
      <c r="D200" s="152" t="s">
        <v>318</v>
      </c>
      <c r="E200" s="167" t="s">
        <v>1</v>
      </c>
      <c r="F200" s="168" t="s">
        <v>2582</v>
      </c>
      <c r="H200" s="167" t="s">
        <v>1</v>
      </c>
      <c r="I200" s="169"/>
      <c r="L200" s="166"/>
      <c r="M200" s="170"/>
      <c r="T200" s="171"/>
      <c r="AT200" s="167" t="s">
        <v>318</v>
      </c>
      <c r="AU200" s="167" t="s">
        <v>90</v>
      </c>
      <c r="AV200" s="14" t="s">
        <v>86</v>
      </c>
      <c r="AW200" s="14" t="s">
        <v>38</v>
      </c>
      <c r="AX200" s="14" t="s">
        <v>82</v>
      </c>
      <c r="AY200" s="167" t="s">
        <v>310</v>
      </c>
    </row>
    <row r="201" spans="2:65" s="12" customFormat="1" ht="11.25">
      <c r="B201" s="151"/>
      <c r="D201" s="152" t="s">
        <v>318</v>
      </c>
      <c r="E201" s="153" t="s">
        <v>1</v>
      </c>
      <c r="F201" s="154" t="s">
        <v>2647</v>
      </c>
      <c r="H201" s="155">
        <v>184.8</v>
      </c>
      <c r="I201" s="156"/>
      <c r="L201" s="151"/>
      <c r="M201" s="157"/>
      <c r="T201" s="158"/>
      <c r="AT201" s="153" t="s">
        <v>318</v>
      </c>
      <c r="AU201" s="153" t="s">
        <v>90</v>
      </c>
      <c r="AV201" s="12" t="s">
        <v>90</v>
      </c>
      <c r="AW201" s="12" t="s">
        <v>38</v>
      </c>
      <c r="AX201" s="12" t="s">
        <v>82</v>
      </c>
      <c r="AY201" s="153" t="s">
        <v>310</v>
      </c>
    </row>
    <row r="202" spans="2:65" s="12" customFormat="1" ht="11.25">
      <c r="B202" s="151"/>
      <c r="D202" s="152" t="s">
        <v>318</v>
      </c>
      <c r="E202" s="153" t="s">
        <v>1</v>
      </c>
      <c r="F202" s="154" t="s">
        <v>2648</v>
      </c>
      <c r="H202" s="155">
        <v>17.010000000000002</v>
      </c>
      <c r="I202" s="156"/>
      <c r="L202" s="151"/>
      <c r="M202" s="157"/>
      <c r="T202" s="158"/>
      <c r="AT202" s="153" t="s">
        <v>318</v>
      </c>
      <c r="AU202" s="153" t="s">
        <v>90</v>
      </c>
      <c r="AV202" s="12" t="s">
        <v>90</v>
      </c>
      <c r="AW202" s="12" t="s">
        <v>38</v>
      </c>
      <c r="AX202" s="12" t="s">
        <v>82</v>
      </c>
      <c r="AY202" s="153" t="s">
        <v>310</v>
      </c>
    </row>
    <row r="203" spans="2:65" s="13" customFormat="1" ht="11.25">
      <c r="B203" s="159"/>
      <c r="D203" s="152" t="s">
        <v>318</v>
      </c>
      <c r="E203" s="160" t="s">
        <v>1</v>
      </c>
      <c r="F203" s="161" t="s">
        <v>320</v>
      </c>
      <c r="H203" s="162">
        <v>201.81</v>
      </c>
      <c r="I203" s="163"/>
      <c r="L203" s="159"/>
      <c r="M203" s="164"/>
      <c r="T203" s="165"/>
      <c r="AT203" s="160" t="s">
        <v>318</v>
      </c>
      <c r="AU203" s="160" t="s">
        <v>90</v>
      </c>
      <c r="AV203" s="13" t="s">
        <v>108</v>
      </c>
      <c r="AW203" s="13" t="s">
        <v>38</v>
      </c>
      <c r="AX203" s="13" t="s">
        <v>86</v>
      </c>
      <c r="AY203" s="160" t="s">
        <v>310</v>
      </c>
    </row>
    <row r="204" spans="2:65" s="1" customFormat="1" ht="16.5" customHeight="1">
      <c r="B204" s="33"/>
      <c r="C204" s="138" t="s">
        <v>388</v>
      </c>
      <c r="D204" s="138" t="s">
        <v>312</v>
      </c>
      <c r="E204" s="139" t="s">
        <v>2649</v>
      </c>
      <c r="F204" s="140" t="s">
        <v>2650</v>
      </c>
      <c r="G204" s="141" t="s">
        <v>315</v>
      </c>
      <c r="H204" s="142">
        <v>201.81</v>
      </c>
      <c r="I204" s="143"/>
      <c r="J204" s="144">
        <f>ROUND(I204*H204,2)</f>
        <v>0</v>
      </c>
      <c r="K204" s="140" t="s">
        <v>316</v>
      </c>
      <c r="L204" s="33"/>
      <c r="M204" s="145" t="s">
        <v>1</v>
      </c>
      <c r="N204" s="146" t="s">
        <v>47</v>
      </c>
      <c r="P204" s="147">
        <f>O204*H204</f>
        <v>0</v>
      </c>
      <c r="Q204" s="147">
        <v>0</v>
      </c>
      <c r="R204" s="147">
        <f>Q204*H204</f>
        <v>0</v>
      </c>
      <c r="S204" s="147">
        <v>0</v>
      </c>
      <c r="T204" s="148">
        <f>S204*H204</f>
        <v>0</v>
      </c>
      <c r="AR204" s="149" t="s">
        <v>108</v>
      </c>
      <c r="AT204" s="149" t="s">
        <v>312</v>
      </c>
      <c r="AU204" s="149" t="s">
        <v>90</v>
      </c>
      <c r="AY204" s="17" t="s">
        <v>310</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108</v>
      </c>
      <c r="BM204" s="149" t="s">
        <v>2651</v>
      </c>
    </row>
    <row r="205" spans="2:65" s="1" customFormat="1" ht="16.5" customHeight="1">
      <c r="B205" s="33"/>
      <c r="C205" s="138" t="s">
        <v>8</v>
      </c>
      <c r="D205" s="138" t="s">
        <v>312</v>
      </c>
      <c r="E205" s="139" t="s">
        <v>2652</v>
      </c>
      <c r="F205" s="140" t="s">
        <v>2653</v>
      </c>
      <c r="G205" s="141" t="s">
        <v>315</v>
      </c>
      <c r="H205" s="142">
        <v>201.81</v>
      </c>
      <c r="I205" s="143"/>
      <c r="J205" s="144">
        <f>ROUND(I205*H205,2)</f>
        <v>0</v>
      </c>
      <c r="K205" s="140" t="s">
        <v>316</v>
      </c>
      <c r="L205" s="33"/>
      <c r="M205" s="145" t="s">
        <v>1</v>
      </c>
      <c r="N205" s="146" t="s">
        <v>47</v>
      </c>
      <c r="P205" s="147">
        <f>O205*H205</f>
        <v>0</v>
      </c>
      <c r="Q205" s="147">
        <v>2.7000000000000001E-3</v>
      </c>
      <c r="R205" s="147">
        <f>Q205*H205</f>
        <v>0.54488700000000001</v>
      </c>
      <c r="S205" s="147">
        <v>0</v>
      </c>
      <c r="T205" s="148">
        <f>S205*H205</f>
        <v>0</v>
      </c>
      <c r="AR205" s="149" t="s">
        <v>108</v>
      </c>
      <c r="AT205" s="149" t="s">
        <v>312</v>
      </c>
      <c r="AU205" s="149" t="s">
        <v>90</v>
      </c>
      <c r="AY205" s="17" t="s">
        <v>310</v>
      </c>
      <c r="BE205" s="150">
        <f>IF(N205="základní",J205,0)</f>
        <v>0</v>
      </c>
      <c r="BF205" s="150">
        <f>IF(N205="snížená",J205,0)</f>
        <v>0</v>
      </c>
      <c r="BG205" s="150">
        <f>IF(N205="zákl. přenesená",J205,0)</f>
        <v>0</v>
      </c>
      <c r="BH205" s="150">
        <f>IF(N205="sníž. přenesená",J205,0)</f>
        <v>0</v>
      </c>
      <c r="BI205" s="150">
        <f>IF(N205="nulová",J205,0)</f>
        <v>0</v>
      </c>
      <c r="BJ205" s="17" t="s">
        <v>86</v>
      </c>
      <c r="BK205" s="150">
        <f>ROUND(I205*H205,2)</f>
        <v>0</v>
      </c>
      <c r="BL205" s="17" t="s">
        <v>108</v>
      </c>
      <c r="BM205" s="149" t="s">
        <v>2654</v>
      </c>
    </row>
    <row r="206" spans="2:65" s="1" customFormat="1" ht="16.5" customHeight="1">
      <c r="B206" s="33"/>
      <c r="C206" s="138" t="s">
        <v>404</v>
      </c>
      <c r="D206" s="138" t="s">
        <v>312</v>
      </c>
      <c r="E206" s="139" t="s">
        <v>2655</v>
      </c>
      <c r="F206" s="140" t="s">
        <v>2656</v>
      </c>
      <c r="G206" s="141" t="s">
        <v>361</v>
      </c>
      <c r="H206" s="142">
        <v>3.24</v>
      </c>
      <c r="I206" s="143"/>
      <c r="J206" s="144">
        <f>ROUND(I206*H206,2)</f>
        <v>0</v>
      </c>
      <c r="K206" s="140" t="s">
        <v>316</v>
      </c>
      <c r="L206" s="33"/>
      <c r="M206" s="145" t="s">
        <v>1</v>
      </c>
      <c r="N206" s="146" t="s">
        <v>47</v>
      </c>
      <c r="P206" s="147">
        <f>O206*H206</f>
        <v>0</v>
      </c>
      <c r="Q206" s="147">
        <v>1.05237</v>
      </c>
      <c r="R206" s="147">
        <f>Q206*H206</f>
        <v>3.4096788000000005</v>
      </c>
      <c r="S206" s="147">
        <v>0</v>
      </c>
      <c r="T206" s="148">
        <f>S206*H206</f>
        <v>0</v>
      </c>
      <c r="AR206" s="149" t="s">
        <v>108</v>
      </c>
      <c r="AT206" s="149" t="s">
        <v>312</v>
      </c>
      <c r="AU206" s="149" t="s">
        <v>90</v>
      </c>
      <c r="AY206" s="17" t="s">
        <v>310</v>
      </c>
      <c r="BE206" s="150">
        <f>IF(N206="základní",J206,0)</f>
        <v>0</v>
      </c>
      <c r="BF206" s="150">
        <f>IF(N206="snížená",J206,0)</f>
        <v>0</v>
      </c>
      <c r="BG206" s="150">
        <f>IF(N206="zákl. přenesená",J206,0)</f>
        <v>0</v>
      </c>
      <c r="BH206" s="150">
        <f>IF(N206="sníž. přenesená",J206,0)</f>
        <v>0</v>
      </c>
      <c r="BI206" s="150">
        <f>IF(N206="nulová",J206,0)</f>
        <v>0</v>
      </c>
      <c r="BJ206" s="17" t="s">
        <v>86</v>
      </c>
      <c r="BK206" s="150">
        <f>ROUND(I206*H206,2)</f>
        <v>0</v>
      </c>
      <c r="BL206" s="17" t="s">
        <v>108</v>
      </c>
      <c r="BM206" s="149" t="s">
        <v>2657</v>
      </c>
    </row>
    <row r="207" spans="2:65" s="14" customFormat="1" ht="11.25">
      <c r="B207" s="166"/>
      <c r="D207" s="152" t="s">
        <v>318</v>
      </c>
      <c r="E207" s="167" t="s">
        <v>1</v>
      </c>
      <c r="F207" s="168" t="s">
        <v>2582</v>
      </c>
      <c r="H207" s="167" t="s">
        <v>1</v>
      </c>
      <c r="I207" s="169"/>
      <c r="L207" s="166"/>
      <c r="M207" s="170"/>
      <c r="T207" s="171"/>
      <c r="AT207" s="167" t="s">
        <v>318</v>
      </c>
      <c r="AU207" s="167" t="s">
        <v>90</v>
      </c>
      <c r="AV207" s="14" t="s">
        <v>86</v>
      </c>
      <c r="AW207" s="14" t="s">
        <v>38</v>
      </c>
      <c r="AX207" s="14" t="s">
        <v>82</v>
      </c>
      <c r="AY207" s="167" t="s">
        <v>310</v>
      </c>
    </row>
    <row r="208" spans="2:65" s="12" customFormat="1" ht="11.25">
      <c r="B208" s="151"/>
      <c r="D208" s="152" t="s">
        <v>318</v>
      </c>
      <c r="E208" s="153" t="s">
        <v>1</v>
      </c>
      <c r="F208" s="154" t="s">
        <v>2658</v>
      </c>
      <c r="H208" s="155">
        <v>2.7</v>
      </c>
      <c r="I208" s="156"/>
      <c r="L208" s="151"/>
      <c r="M208" s="157"/>
      <c r="T208" s="158"/>
      <c r="AT208" s="153" t="s">
        <v>318</v>
      </c>
      <c r="AU208" s="153" t="s">
        <v>90</v>
      </c>
      <c r="AV208" s="12" t="s">
        <v>90</v>
      </c>
      <c r="AW208" s="12" t="s">
        <v>38</v>
      </c>
      <c r="AX208" s="12" t="s">
        <v>82</v>
      </c>
      <c r="AY208" s="153" t="s">
        <v>310</v>
      </c>
    </row>
    <row r="209" spans="2:65" s="12" customFormat="1" ht="11.25">
      <c r="B209" s="151"/>
      <c r="D209" s="152" t="s">
        <v>318</v>
      </c>
      <c r="E209" s="153" t="s">
        <v>1</v>
      </c>
      <c r="F209" s="154" t="s">
        <v>2659</v>
      </c>
      <c r="H209" s="155">
        <v>0.54</v>
      </c>
      <c r="I209" s="156"/>
      <c r="L209" s="151"/>
      <c r="M209" s="157"/>
      <c r="T209" s="158"/>
      <c r="AT209" s="153" t="s">
        <v>318</v>
      </c>
      <c r="AU209" s="153" t="s">
        <v>90</v>
      </c>
      <c r="AV209" s="12" t="s">
        <v>90</v>
      </c>
      <c r="AW209" s="12" t="s">
        <v>38</v>
      </c>
      <c r="AX209" s="12" t="s">
        <v>82</v>
      </c>
      <c r="AY209" s="153" t="s">
        <v>310</v>
      </c>
    </row>
    <row r="210" spans="2:65" s="13" customFormat="1" ht="11.25">
      <c r="B210" s="159"/>
      <c r="D210" s="152" t="s">
        <v>318</v>
      </c>
      <c r="E210" s="160" t="s">
        <v>1</v>
      </c>
      <c r="F210" s="161" t="s">
        <v>320</v>
      </c>
      <c r="H210" s="162">
        <v>3.24</v>
      </c>
      <c r="I210" s="163"/>
      <c r="L210" s="159"/>
      <c r="M210" s="164"/>
      <c r="T210" s="165"/>
      <c r="AT210" s="160" t="s">
        <v>318</v>
      </c>
      <c r="AU210" s="160" t="s">
        <v>90</v>
      </c>
      <c r="AV210" s="13" t="s">
        <v>108</v>
      </c>
      <c r="AW210" s="13" t="s">
        <v>38</v>
      </c>
      <c r="AX210" s="13" t="s">
        <v>86</v>
      </c>
      <c r="AY210" s="160" t="s">
        <v>310</v>
      </c>
    </row>
    <row r="211" spans="2:65" s="11" customFormat="1" ht="22.9" customHeight="1">
      <c r="B211" s="126"/>
      <c r="D211" s="127" t="s">
        <v>81</v>
      </c>
      <c r="E211" s="136" t="s">
        <v>108</v>
      </c>
      <c r="F211" s="136" t="s">
        <v>807</v>
      </c>
      <c r="I211" s="129"/>
      <c r="J211" s="137">
        <f>BK211</f>
        <v>0</v>
      </c>
      <c r="L211" s="126"/>
      <c r="M211" s="131"/>
      <c r="P211" s="132">
        <f>SUM(P212:P303)</f>
        <v>0</v>
      </c>
      <c r="R211" s="132">
        <f>SUM(R212:R303)</f>
        <v>1087.2730848900001</v>
      </c>
      <c r="T211" s="133">
        <f>SUM(T212:T303)</f>
        <v>0</v>
      </c>
      <c r="AR211" s="127" t="s">
        <v>86</v>
      </c>
      <c r="AT211" s="134" t="s">
        <v>81</v>
      </c>
      <c r="AU211" s="134" t="s">
        <v>86</v>
      </c>
      <c r="AY211" s="127" t="s">
        <v>310</v>
      </c>
      <c r="BK211" s="135">
        <f>SUM(BK212:BK303)</f>
        <v>0</v>
      </c>
    </row>
    <row r="212" spans="2:65" s="1" customFormat="1" ht="16.5" customHeight="1">
      <c r="B212" s="33"/>
      <c r="C212" s="138" t="s">
        <v>408</v>
      </c>
      <c r="D212" s="138" t="s">
        <v>312</v>
      </c>
      <c r="E212" s="139" t="s">
        <v>2660</v>
      </c>
      <c r="F212" s="140" t="s">
        <v>2661</v>
      </c>
      <c r="G212" s="141" t="s">
        <v>338</v>
      </c>
      <c r="H212" s="142">
        <v>369.78800000000001</v>
      </c>
      <c r="I212" s="143"/>
      <c r="J212" s="144">
        <f>ROUND(I212*H212,2)</f>
        <v>0</v>
      </c>
      <c r="K212" s="140" t="s">
        <v>316</v>
      </c>
      <c r="L212" s="33"/>
      <c r="M212" s="145" t="s">
        <v>1</v>
      </c>
      <c r="N212" s="146" t="s">
        <v>47</v>
      </c>
      <c r="P212" s="147">
        <f>O212*H212</f>
        <v>0</v>
      </c>
      <c r="Q212" s="147">
        <v>2.5020099999999998</v>
      </c>
      <c r="R212" s="147">
        <f>Q212*H212</f>
        <v>925.21327387999997</v>
      </c>
      <c r="S212" s="147">
        <v>0</v>
      </c>
      <c r="T212" s="148">
        <f>S212*H212</f>
        <v>0</v>
      </c>
      <c r="AR212" s="149" t="s">
        <v>108</v>
      </c>
      <c r="AT212" s="149" t="s">
        <v>312</v>
      </c>
      <c r="AU212" s="149" t="s">
        <v>90</v>
      </c>
      <c r="AY212" s="17" t="s">
        <v>310</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108</v>
      </c>
      <c r="BM212" s="149" t="s">
        <v>2662</v>
      </c>
    </row>
    <row r="213" spans="2:65" s="1" customFormat="1" ht="19.5">
      <c r="B213" s="33"/>
      <c r="D213" s="152" t="s">
        <v>375</v>
      </c>
      <c r="F213" s="172" t="s">
        <v>2663</v>
      </c>
      <c r="I213" s="173"/>
      <c r="L213" s="33"/>
      <c r="M213" s="174"/>
      <c r="T213" s="57"/>
      <c r="AT213" s="17" t="s">
        <v>375</v>
      </c>
      <c r="AU213" s="17" t="s">
        <v>90</v>
      </c>
    </row>
    <row r="214" spans="2:65" s="14" customFormat="1" ht="11.25">
      <c r="B214" s="166"/>
      <c r="D214" s="152" t="s">
        <v>318</v>
      </c>
      <c r="E214" s="167" t="s">
        <v>1</v>
      </c>
      <c r="F214" s="168" t="s">
        <v>2582</v>
      </c>
      <c r="H214" s="167" t="s">
        <v>1</v>
      </c>
      <c r="I214" s="169"/>
      <c r="L214" s="166"/>
      <c r="M214" s="170"/>
      <c r="T214" s="171"/>
      <c r="AT214" s="167" t="s">
        <v>318</v>
      </c>
      <c r="AU214" s="167" t="s">
        <v>90</v>
      </c>
      <c r="AV214" s="14" t="s">
        <v>86</v>
      </c>
      <c r="AW214" s="14" t="s">
        <v>38</v>
      </c>
      <c r="AX214" s="14" t="s">
        <v>82</v>
      </c>
      <c r="AY214" s="167" t="s">
        <v>310</v>
      </c>
    </row>
    <row r="215" spans="2:65" s="12" customFormat="1" ht="11.25">
      <c r="B215" s="151"/>
      <c r="D215" s="152" t="s">
        <v>318</v>
      </c>
      <c r="E215" s="153" t="s">
        <v>1</v>
      </c>
      <c r="F215" s="154" t="s">
        <v>2664</v>
      </c>
      <c r="H215" s="155">
        <v>24.071000000000002</v>
      </c>
      <c r="I215" s="156"/>
      <c r="L215" s="151"/>
      <c r="M215" s="157"/>
      <c r="T215" s="158"/>
      <c r="AT215" s="153" t="s">
        <v>318</v>
      </c>
      <c r="AU215" s="153" t="s">
        <v>90</v>
      </c>
      <c r="AV215" s="12" t="s">
        <v>90</v>
      </c>
      <c r="AW215" s="12" t="s">
        <v>38</v>
      </c>
      <c r="AX215" s="12" t="s">
        <v>82</v>
      </c>
      <c r="AY215" s="153" t="s">
        <v>310</v>
      </c>
    </row>
    <row r="216" spans="2:65" s="12" customFormat="1" ht="11.25">
      <c r="B216" s="151"/>
      <c r="D216" s="152" t="s">
        <v>318</v>
      </c>
      <c r="E216" s="153" t="s">
        <v>1</v>
      </c>
      <c r="F216" s="154" t="s">
        <v>2665</v>
      </c>
      <c r="H216" s="155">
        <v>152.64099999999999</v>
      </c>
      <c r="I216" s="156"/>
      <c r="L216" s="151"/>
      <c r="M216" s="157"/>
      <c r="T216" s="158"/>
      <c r="AT216" s="153" t="s">
        <v>318</v>
      </c>
      <c r="AU216" s="153" t="s">
        <v>90</v>
      </c>
      <c r="AV216" s="12" t="s">
        <v>90</v>
      </c>
      <c r="AW216" s="12" t="s">
        <v>38</v>
      </c>
      <c r="AX216" s="12" t="s">
        <v>82</v>
      </c>
      <c r="AY216" s="153" t="s">
        <v>310</v>
      </c>
    </row>
    <row r="217" spans="2:65" s="12" customFormat="1" ht="11.25">
      <c r="B217" s="151"/>
      <c r="D217" s="152" t="s">
        <v>318</v>
      </c>
      <c r="E217" s="153" t="s">
        <v>1</v>
      </c>
      <c r="F217" s="154" t="s">
        <v>2666</v>
      </c>
      <c r="H217" s="155">
        <v>193.07599999999999</v>
      </c>
      <c r="I217" s="156"/>
      <c r="L217" s="151"/>
      <c r="M217" s="157"/>
      <c r="T217" s="158"/>
      <c r="AT217" s="153" t="s">
        <v>318</v>
      </c>
      <c r="AU217" s="153" t="s">
        <v>90</v>
      </c>
      <c r="AV217" s="12" t="s">
        <v>90</v>
      </c>
      <c r="AW217" s="12" t="s">
        <v>38</v>
      </c>
      <c r="AX217" s="12" t="s">
        <v>82</v>
      </c>
      <c r="AY217" s="153" t="s">
        <v>310</v>
      </c>
    </row>
    <row r="218" spans="2:65" s="13" customFormat="1" ht="11.25">
      <c r="B218" s="159"/>
      <c r="D218" s="152" t="s">
        <v>318</v>
      </c>
      <c r="E218" s="160" t="s">
        <v>1</v>
      </c>
      <c r="F218" s="161" t="s">
        <v>320</v>
      </c>
      <c r="H218" s="162">
        <v>369.78800000000001</v>
      </c>
      <c r="I218" s="163"/>
      <c r="L218" s="159"/>
      <c r="M218" s="164"/>
      <c r="T218" s="165"/>
      <c r="AT218" s="160" t="s">
        <v>318</v>
      </c>
      <c r="AU218" s="160" t="s">
        <v>90</v>
      </c>
      <c r="AV218" s="13" t="s">
        <v>108</v>
      </c>
      <c r="AW218" s="13" t="s">
        <v>38</v>
      </c>
      <c r="AX218" s="13" t="s">
        <v>86</v>
      </c>
      <c r="AY218" s="160" t="s">
        <v>310</v>
      </c>
    </row>
    <row r="219" spans="2:65" s="1" customFormat="1" ht="16.5" customHeight="1">
      <c r="B219" s="33"/>
      <c r="C219" s="138" t="s">
        <v>412</v>
      </c>
      <c r="D219" s="138" t="s">
        <v>312</v>
      </c>
      <c r="E219" s="139" t="s">
        <v>2667</v>
      </c>
      <c r="F219" s="140" t="s">
        <v>2668</v>
      </c>
      <c r="G219" s="141" t="s">
        <v>315</v>
      </c>
      <c r="H219" s="142">
        <v>1733.366</v>
      </c>
      <c r="I219" s="143"/>
      <c r="J219" s="144">
        <f>ROUND(I219*H219,2)</f>
        <v>0</v>
      </c>
      <c r="K219" s="140" t="s">
        <v>316</v>
      </c>
      <c r="L219" s="33"/>
      <c r="M219" s="145" t="s">
        <v>1</v>
      </c>
      <c r="N219" s="146" t="s">
        <v>47</v>
      </c>
      <c r="P219" s="147">
        <f>O219*H219</f>
        <v>0</v>
      </c>
      <c r="Q219" s="147">
        <v>5.3299999999999997E-3</v>
      </c>
      <c r="R219" s="147">
        <f>Q219*H219</f>
        <v>9.2388407799999985</v>
      </c>
      <c r="S219" s="147">
        <v>0</v>
      </c>
      <c r="T219" s="148">
        <f>S219*H219</f>
        <v>0</v>
      </c>
      <c r="AR219" s="149" t="s">
        <v>108</v>
      </c>
      <c r="AT219" s="149" t="s">
        <v>312</v>
      </c>
      <c r="AU219" s="149" t="s">
        <v>90</v>
      </c>
      <c r="AY219" s="17" t="s">
        <v>310</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108</v>
      </c>
      <c r="BM219" s="149" t="s">
        <v>2669</v>
      </c>
    </row>
    <row r="220" spans="2:65" s="14" customFormat="1" ht="11.25">
      <c r="B220" s="166"/>
      <c r="D220" s="152" t="s">
        <v>318</v>
      </c>
      <c r="E220" s="167" t="s">
        <v>1</v>
      </c>
      <c r="F220" s="168" t="s">
        <v>2582</v>
      </c>
      <c r="H220" s="167" t="s">
        <v>1</v>
      </c>
      <c r="I220" s="169"/>
      <c r="L220" s="166"/>
      <c r="M220" s="170"/>
      <c r="T220" s="171"/>
      <c r="AT220" s="167" t="s">
        <v>318</v>
      </c>
      <c r="AU220" s="167" t="s">
        <v>90</v>
      </c>
      <c r="AV220" s="14" t="s">
        <v>86</v>
      </c>
      <c r="AW220" s="14" t="s">
        <v>38</v>
      </c>
      <c r="AX220" s="14" t="s">
        <v>82</v>
      </c>
      <c r="AY220" s="167" t="s">
        <v>310</v>
      </c>
    </row>
    <row r="221" spans="2:65" s="12" customFormat="1" ht="11.25">
      <c r="B221" s="151"/>
      <c r="D221" s="152" t="s">
        <v>318</v>
      </c>
      <c r="E221" s="153" t="s">
        <v>1</v>
      </c>
      <c r="F221" s="154" t="s">
        <v>2670</v>
      </c>
      <c r="H221" s="155">
        <v>120.35599999999999</v>
      </c>
      <c r="I221" s="156"/>
      <c r="L221" s="151"/>
      <c r="M221" s="157"/>
      <c r="T221" s="158"/>
      <c r="AT221" s="153" t="s">
        <v>318</v>
      </c>
      <c r="AU221" s="153" t="s">
        <v>90</v>
      </c>
      <c r="AV221" s="12" t="s">
        <v>90</v>
      </c>
      <c r="AW221" s="12" t="s">
        <v>38</v>
      </c>
      <c r="AX221" s="12" t="s">
        <v>82</v>
      </c>
      <c r="AY221" s="153" t="s">
        <v>310</v>
      </c>
    </row>
    <row r="222" spans="2:65" s="12" customFormat="1" ht="11.25">
      <c r="B222" s="151"/>
      <c r="D222" s="152" t="s">
        <v>318</v>
      </c>
      <c r="E222" s="153" t="s">
        <v>1</v>
      </c>
      <c r="F222" s="154" t="s">
        <v>2671</v>
      </c>
      <c r="H222" s="155">
        <v>763.20500000000004</v>
      </c>
      <c r="I222" s="156"/>
      <c r="L222" s="151"/>
      <c r="M222" s="157"/>
      <c r="T222" s="158"/>
      <c r="AT222" s="153" t="s">
        <v>318</v>
      </c>
      <c r="AU222" s="153" t="s">
        <v>90</v>
      </c>
      <c r="AV222" s="12" t="s">
        <v>90</v>
      </c>
      <c r="AW222" s="12" t="s">
        <v>38</v>
      </c>
      <c r="AX222" s="12" t="s">
        <v>82</v>
      </c>
      <c r="AY222" s="153" t="s">
        <v>310</v>
      </c>
    </row>
    <row r="223" spans="2:65" s="12" customFormat="1" ht="11.25">
      <c r="B223" s="151"/>
      <c r="D223" s="152" t="s">
        <v>318</v>
      </c>
      <c r="E223" s="153" t="s">
        <v>1</v>
      </c>
      <c r="F223" s="154" t="s">
        <v>2672</v>
      </c>
      <c r="H223" s="155">
        <v>772.30499999999995</v>
      </c>
      <c r="I223" s="156"/>
      <c r="L223" s="151"/>
      <c r="M223" s="157"/>
      <c r="T223" s="158"/>
      <c r="AT223" s="153" t="s">
        <v>318</v>
      </c>
      <c r="AU223" s="153" t="s">
        <v>90</v>
      </c>
      <c r="AV223" s="12" t="s">
        <v>90</v>
      </c>
      <c r="AW223" s="12" t="s">
        <v>38</v>
      </c>
      <c r="AX223" s="12" t="s">
        <v>82</v>
      </c>
      <c r="AY223" s="153" t="s">
        <v>310</v>
      </c>
    </row>
    <row r="224" spans="2:65" s="15" customFormat="1" ht="11.25">
      <c r="B224" s="192"/>
      <c r="D224" s="152" t="s">
        <v>318</v>
      </c>
      <c r="E224" s="193" t="s">
        <v>1</v>
      </c>
      <c r="F224" s="194" t="s">
        <v>664</v>
      </c>
      <c r="H224" s="195">
        <v>1655.866</v>
      </c>
      <c r="I224" s="196"/>
      <c r="L224" s="192"/>
      <c r="M224" s="197"/>
      <c r="T224" s="198"/>
      <c r="AT224" s="193" t="s">
        <v>318</v>
      </c>
      <c r="AU224" s="193" t="s">
        <v>90</v>
      </c>
      <c r="AV224" s="15" t="s">
        <v>98</v>
      </c>
      <c r="AW224" s="15" t="s">
        <v>38</v>
      </c>
      <c r="AX224" s="15" t="s">
        <v>82</v>
      </c>
      <c r="AY224" s="193" t="s">
        <v>310</v>
      </c>
    </row>
    <row r="225" spans="2:65" s="12" customFormat="1" ht="11.25">
      <c r="B225" s="151"/>
      <c r="D225" s="152" t="s">
        <v>318</v>
      </c>
      <c r="E225" s="153" t="s">
        <v>1</v>
      </c>
      <c r="F225" s="154" t="s">
        <v>2673</v>
      </c>
      <c r="H225" s="155">
        <v>77.5</v>
      </c>
      <c r="I225" s="156"/>
      <c r="L225" s="151"/>
      <c r="M225" s="157"/>
      <c r="T225" s="158"/>
      <c r="AT225" s="153" t="s">
        <v>318</v>
      </c>
      <c r="AU225" s="153" t="s">
        <v>90</v>
      </c>
      <c r="AV225" s="12" t="s">
        <v>90</v>
      </c>
      <c r="AW225" s="12" t="s">
        <v>38</v>
      </c>
      <c r="AX225" s="12" t="s">
        <v>82</v>
      </c>
      <c r="AY225" s="153" t="s">
        <v>310</v>
      </c>
    </row>
    <row r="226" spans="2:65" s="13" customFormat="1" ht="11.25">
      <c r="B226" s="159"/>
      <c r="D226" s="152" t="s">
        <v>318</v>
      </c>
      <c r="E226" s="160" t="s">
        <v>1</v>
      </c>
      <c r="F226" s="161" t="s">
        <v>320</v>
      </c>
      <c r="H226" s="162">
        <v>1733.366</v>
      </c>
      <c r="I226" s="163"/>
      <c r="L226" s="159"/>
      <c r="M226" s="164"/>
      <c r="T226" s="165"/>
      <c r="AT226" s="160" t="s">
        <v>318</v>
      </c>
      <c r="AU226" s="160" t="s">
        <v>90</v>
      </c>
      <c r="AV226" s="13" t="s">
        <v>108</v>
      </c>
      <c r="AW226" s="13" t="s">
        <v>38</v>
      </c>
      <c r="AX226" s="13" t="s">
        <v>86</v>
      </c>
      <c r="AY226" s="160" t="s">
        <v>310</v>
      </c>
    </row>
    <row r="227" spans="2:65" s="1" customFormat="1" ht="16.5" customHeight="1">
      <c r="B227" s="33"/>
      <c r="C227" s="138" t="s">
        <v>417</v>
      </c>
      <c r="D227" s="138" t="s">
        <v>312</v>
      </c>
      <c r="E227" s="139" t="s">
        <v>2674</v>
      </c>
      <c r="F227" s="140" t="s">
        <v>2675</v>
      </c>
      <c r="G227" s="141" t="s">
        <v>315</v>
      </c>
      <c r="H227" s="142">
        <v>1733.366</v>
      </c>
      <c r="I227" s="143"/>
      <c r="J227" s="144">
        <f>ROUND(I227*H227,2)</f>
        <v>0</v>
      </c>
      <c r="K227" s="140" t="s">
        <v>316</v>
      </c>
      <c r="L227" s="33"/>
      <c r="M227" s="145" t="s">
        <v>1</v>
      </c>
      <c r="N227" s="146" t="s">
        <v>47</v>
      </c>
      <c r="P227" s="147">
        <f>O227*H227</f>
        <v>0</v>
      </c>
      <c r="Q227" s="147">
        <v>0</v>
      </c>
      <c r="R227" s="147">
        <f>Q227*H227</f>
        <v>0</v>
      </c>
      <c r="S227" s="147">
        <v>0</v>
      </c>
      <c r="T227" s="148">
        <f>S227*H227</f>
        <v>0</v>
      </c>
      <c r="AR227" s="149" t="s">
        <v>108</v>
      </c>
      <c r="AT227" s="149" t="s">
        <v>312</v>
      </c>
      <c r="AU227" s="149" t="s">
        <v>90</v>
      </c>
      <c r="AY227" s="17" t="s">
        <v>310</v>
      </c>
      <c r="BE227" s="150">
        <f>IF(N227="základní",J227,0)</f>
        <v>0</v>
      </c>
      <c r="BF227" s="150">
        <f>IF(N227="snížená",J227,0)</f>
        <v>0</v>
      </c>
      <c r="BG227" s="150">
        <f>IF(N227="zákl. přenesená",J227,0)</f>
        <v>0</v>
      </c>
      <c r="BH227" s="150">
        <f>IF(N227="sníž. přenesená",J227,0)</f>
        <v>0</v>
      </c>
      <c r="BI227" s="150">
        <f>IF(N227="nulová",J227,0)</f>
        <v>0</v>
      </c>
      <c r="BJ227" s="17" t="s">
        <v>86</v>
      </c>
      <c r="BK227" s="150">
        <f>ROUND(I227*H227,2)</f>
        <v>0</v>
      </c>
      <c r="BL227" s="17" t="s">
        <v>108</v>
      </c>
      <c r="BM227" s="149" t="s">
        <v>2676</v>
      </c>
    </row>
    <row r="228" spans="2:65" s="1" customFormat="1" ht="16.5" customHeight="1">
      <c r="B228" s="33"/>
      <c r="C228" s="138" t="s">
        <v>421</v>
      </c>
      <c r="D228" s="138" t="s">
        <v>312</v>
      </c>
      <c r="E228" s="139" t="s">
        <v>2677</v>
      </c>
      <c r="F228" s="140" t="s">
        <v>2678</v>
      </c>
      <c r="G228" s="141" t="s">
        <v>315</v>
      </c>
      <c r="H228" s="142">
        <v>1655.866</v>
      </c>
      <c r="I228" s="143"/>
      <c r="J228" s="144">
        <f>ROUND(I228*H228,2)</f>
        <v>0</v>
      </c>
      <c r="K228" s="140" t="s">
        <v>316</v>
      </c>
      <c r="L228" s="33"/>
      <c r="M228" s="145" t="s">
        <v>1</v>
      </c>
      <c r="N228" s="146" t="s">
        <v>47</v>
      </c>
      <c r="P228" s="147">
        <f>O228*H228</f>
        <v>0</v>
      </c>
      <c r="Q228" s="147">
        <v>8.8000000000000003E-4</v>
      </c>
      <c r="R228" s="147">
        <f>Q228*H228</f>
        <v>1.45716208</v>
      </c>
      <c r="S228" s="147">
        <v>0</v>
      </c>
      <c r="T228" s="148">
        <f>S228*H228</f>
        <v>0</v>
      </c>
      <c r="AR228" s="149" t="s">
        <v>108</v>
      </c>
      <c r="AT228" s="149" t="s">
        <v>312</v>
      </c>
      <c r="AU228" s="149" t="s">
        <v>90</v>
      </c>
      <c r="AY228" s="17" t="s">
        <v>310</v>
      </c>
      <c r="BE228" s="150">
        <f>IF(N228="základní",J228,0)</f>
        <v>0</v>
      </c>
      <c r="BF228" s="150">
        <f>IF(N228="snížená",J228,0)</f>
        <v>0</v>
      </c>
      <c r="BG228" s="150">
        <f>IF(N228="zákl. přenesená",J228,0)</f>
        <v>0</v>
      </c>
      <c r="BH228" s="150">
        <f>IF(N228="sníž. přenesená",J228,0)</f>
        <v>0</v>
      </c>
      <c r="BI228" s="150">
        <f>IF(N228="nulová",J228,0)</f>
        <v>0</v>
      </c>
      <c r="BJ228" s="17" t="s">
        <v>86</v>
      </c>
      <c r="BK228" s="150">
        <f>ROUND(I228*H228,2)</f>
        <v>0</v>
      </c>
      <c r="BL228" s="17" t="s">
        <v>108</v>
      </c>
      <c r="BM228" s="149" t="s">
        <v>2679</v>
      </c>
    </row>
    <row r="229" spans="2:65" s="14" customFormat="1" ht="11.25">
      <c r="B229" s="166"/>
      <c r="D229" s="152" t="s">
        <v>318</v>
      </c>
      <c r="E229" s="167" t="s">
        <v>1</v>
      </c>
      <c r="F229" s="168" t="s">
        <v>2582</v>
      </c>
      <c r="H229" s="167" t="s">
        <v>1</v>
      </c>
      <c r="I229" s="169"/>
      <c r="L229" s="166"/>
      <c r="M229" s="170"/>
      <c r="T229" s="171"/>
      <c r="AT229" s="167" t="s">
        <v>318</v>
      </c>
      <c r="AU229" s="167" t="s">
        <v>90</v>
      </c>
      <c r="AV229" s="14" t="s">
        <v>86</v>
      </c>
      <c r="AW229" s="14" t="s">
        <v>38</v>
      </c>
      <c r="AX229" s="14" t="s">
        <v>82</v>
      </c>
      <c r="AY229" s="167" t="s">
        <v>310</v>
      </c>
    </row>
    <row r="230" spans="2:65" s="12" customFormat="1" ht="11.25">
      <c r="B230" s="151"/>
      <c r="D230" s="152" t="s">
        <v>318</v>
      </c>
      <c r="E230" s="153" t="s">
        <v>1</v>
      </c>
      <c r="F230" s="154" t="s">
        <v>2670</v>
      </c>
      <c r="H230" s="155">
        <v>120.35599999999999</v>
      </c>
      <c r="I230" s="156"/>
      <c r="L230" s="151"/>
      <c r="M230" s="157"/>
      <c r="T230" s="158"/>
      <c r="AT230" s="153" t="s">
        <v>318</v>
      </c>
      <c r="AU230" s="153" t="s">
        <v>90</v>
      </c>
      <c r="AV230" s="12" t="s">
        <v>90</v>
      </c>
      <c r="AW230" s="12" t="s">
        <v>38</v>
      </c>
      <c r="AX230" s="12" t="s">
        <v>82</v>
      </c>
      <c r="AY230" s="153" t="s">
        <v>310</v>
      </c>
    </row>
    <row r="231" spans="2:65" s="12" customFormat="1" ht="11.25">
      <c r="B231" s="151"/>
      <c r="D231" s="152" t="s">
        <v>318</v>
      </c>
      <c r="E231" s="153" t="s">
        <v>1</v>
      </c>
      <c r="F231" s="154" t="s">
        <v>2671</v>
      </c>
      <c r="H231" s="155">
        <v>763.20500000000004</v>
      </c>
      <c r="I231" s="156"/>
      <c r="L231" s="151"/>
      <c r="M231" s="157"/>
      <c r="T231" s="158"/>
      <c r="AT231" s="153" t="s">
        <v>318</v>
      </c>
      <c r="AU231" s="153" t="s">
        <v>90</v>
      </c>
      <c r="AV231" s="12" t="s">
        <v>90</v>
      </c>
      <c r="AW231" s="12" t="s">
        <v>38</v>
      </c>
      <c r="AX231" s="12" t="s">
        <v>82</v>
      </c>
      <c r="AY231" s="153" t="s">
        <v>310</v>
      </c>
    </row>
    <row r="232" spans="2:65" s="12" customFormat="1" ht="11.25">
      <c r="B232" s="151"/>
      <c r="D232" s="152" t="s">
        <v>318</v>
      </c>
      <c r="E232" s="153" t="s">
        <v>1</v>
      </c>
      <c r="F232" s="154" t="s">
        <v>2672</v>
      </c>
      <c r="H232" s="155">
        <v>772.30499999999995</v>
      </c>
      <c r="I232" s="156"/>
      <c r="L232" s="151"/>
      <c r="M232" s="157"/>
      <c r="T232" s="158"/>
      <c r="AT232" s="153" t="s">
        <v>318</v>
      </c>
      <c r="AU232" s="153" t="s">
        <v>90</v>
      </c>
      <c r="AV232" s="12" t="s">
        <v>90</v>
      </c>
      <c r="AW232" s="12" t="s">
        <v>38</v>
      </c>
      <c r="AX232" s="12" t="s">
        <v>82</v>
      </c>
      <c r="AY232" s="153" t="s">
        <v>310</v>
      </c>
    </row>
    <row r="233" spans="2:65" s="13" customFormat="1" ht="11.25">
      <c r="B233" s="159"/>
      <c r="D233" s="152" t="s">
        <v>318</v>
      </c>
      <c r="E233" s="160" t="s">
        <v>1</v>
      </c>
      <c r="F233" s="161" t="s">
        <v>320</v>
      </c>
      <c r="H233" s="162">
        <v>1655.866</v>
      </c>
      <c r="I233" s="163"/>
      <c r="L233" s="159"/>
      <c r="M233" s="164"/>
      <c r="T233" s="165"/>
      <c r="AT233" s="160" t="s">
        <v>318</v>
      </c>
      <c r="AU233" s="160" t="s">
        <v>90</v>
      </c>
      <c r="AV233" s="13" t="s">
        <v>108</v>
      </c>
      <c r="AW233" s="13" t="s">
        <v>38</v>
      </c>
      <c r="AX233" s="13" t="s">
        <v>86</v>
      </c>
      <c r="AY233" s="160" t="s">
        <v>310</v>
      </c>
    </row>
    <row r="234" spans="2:65" s="1" customFormat="1" ht="16.5" customHeight="1">
      <c r="B234" s="33"/>
      <c r="C234" s="138" t="s">
        <v>7</v>
      </c>
      <c r="D234" s="138" t="s">
        <v>312</v>
      </c>
      <c r="E234" s="139" t="s">
        <v>2680</v>
      </c>
      <c r="F234" s="140" t="s">
        <v>2681</v>
      </c>
      <c r="G234" s="141" t="s">
        <v>315</v>
      </c>
      <c r="H234" s="142">
        <v>1655.866</v>
      </c>
      <c r="I234" s="143"/>
      <c r="J234" s="144">
        <f>ROUND(I234*H234,2)</f>
        <v>0</v>
      </c>
      <c r="K234" s="140" t="s">
        <v>316</v>
      </c>
      <c r="L234" s="33"/>
      <c r="M234" s="145" t="s">
        <v>1</v>
      </c>
      <c r="N234" s="146" t="s">
        <v>47</v>
      </c>
      <c r="P234" s="147">
        <f>O234*H234</f>
        <v>0</v>
      </c>
      <c r="Q234" s="147">
        <v>0</v>
      </c>
      <c r="R234" s="147">
        <f>Q234*H234</f>
        <v>0</v>
      </c>
      <c r="S234" s="147">
        <v>0</v>
      </c>
      <c r="T234" s="148">
        <f>S234*H234</f>
        <v>0</v>
      </c>
      <c r="AR234" s="149" t="s">
        <v>108</v>
      </c>
      <c r="AT234" s="149" t="s">
        <v>312</v>
      </c>
      <c r="AU234" s="149" t="s">
        <v>90</v>
      </c>
      <c r="AY234" s="17" t="s">
        <v>310</v>
      </c>
      <c r="BE234" s="150">
        <f>IF(N234="základní",J234,0)</f>
        <v>0</v>
      </c>
      <c r="BF234" s="150">
        <f>IF(N234="snížená",J234,0)</f>
        <v>0</v>
      </c>
      <c r="BG234" s="150">
        <f>IF(N234="zákl. přenesená",J234,0)</f>
        <v>0</v>
      </c>
      <c r="BH234" s="150">
        <f>IF(N234="sníž. přenesená",J234,0)</f>
        <v>0</v>
      </c>
      <c r="BI234" s="150">
        <f>IF(N234="nulová",J234,0)</f>
        <v>0</v>
      </c>
      <c r="BJ234" s="17" t="s">
        <v>86</v>
      </c>
      <c r="BK234" s="150">
        <f>ROUND(I234*H234,2)</f>
        <v>0</v>
      </c>
      <c r="BL234" s="17" t="s">
        <v>108</v>
      </c>
      <c r="BM234" s="149" t="s">
        <v>2682</v>
      </c>
    </row>
    <row r="235" spans="2:65" s="1" customFormat="1" ht="16.5" customHeight="1">
      <c r="B235" s="33"/>
      <c r="C235" s="138" t="s">
        <v>434</v>
      </c>
      <c r="D235" s="138" t="s">
        <v>312</v>
      </c>
      <c r="E235" s="139" t="s">
        <v>2683</v>
      </c>
      <c r="F235" s="140" t="s">
        <v>2684</v>
      </c>
      <c r="G235" s="141" t="s">
        <v>315</v>
      </c>
      <c r="H235" s="142">
        <v>1733.366</v>
      </c>
      <c r="I235" s="143"/>
      <c r="J235" s="144">
        <f>ROUND(I235*H235,2)</f>
        <v>0</v>
      </c>
      <c r="K235" s="140" t="s">
        <v>316</v>
      </c>
      <c r="L235" s="33"/>
      <c r="M235" s="145" t="s">
        <v>1</v>
      </c>
      <c r="N235" s="146" t="s">
        <v>47</v>
      </c>
      <c r="P235" s="147">
        <f>O235*H235</f>
        <v>0</v>
      </c>
      <c r="Q235" s="147">
        <v>3.2000000000000002E-3</v>
      </c>
      <c r="R235" s="147">
        <f>Q235*H235</f>
        <v>5.5467712000000002</v>
      </c>
      <c r="S235" s="147">
        <v>0</v>
      </c>
      <c r="T235" s="148">
        <f>S235*H235</f>
        <v>0</v>
      </c>
      <c r="AR235" s="149" t="s">
        <v>108</v>
      </c>
      <c r="AT235" s="149" t="s">
        <v>312</v>
      </c>
      <c r="AU235" s="149" t="s">
        <v>90</v>
      </c>
      <c r="AY235" s="17" t="s">
        <v>310</v>
      </c>
      <c r="BE235" s="150">
        <f>IF(N235="základní",J235,0)</f>
        <v>0</v>
      </c>
      <c r="BF235" s="150">
        <f>IF(N235="snížená",J235,0)</f>
        <v>0</v>
      </c>
      <c r="BG235" s="150">
        <f>IF(N235="zákl. přenesená",J235,0)</f>
        <v>0</v>
      </c>
      <c r="BH235" s="150">
        <f>IF(N235="sníž. přenesená",J235,0)</f>
        <v>0</v>
      </c>
      <c r="BI235" s="150">
        <f>IF(N235="nulová",J235,0)</f>
        <v>0</v>
      </c>
      <c r="BJ235" s="17" t="s">
        <v>86</v>
      </c>
      <c r="BK235" s="150">
        <f>ROUND(I235*H235,2)</f>
        <v>0</v>
      </c>
      <c r="BL235" s="17" t="s">
        <v>108</v>
      </c>
      <c r="BM235" s="149" t="s">
        <v>2685</v>
      </c>
    </row>
    <row r="236" spans="2:65" s="1" customFormat="1" ht="16.5" customHeight="1">
      <c r="B236" s="33"/>
      <c r="C236" s="138" t="s">
        <v>534</v>
      </c>
      <c r="D236" s="138" t="s">
        <v>312</v>
      </c>
      <c r="E236" s="139" t="s">
        <v>2686</v>
      </c>
      <c r="F236" s="140" t="s">
        <v>2687</v>
      </c>
      <c r="G236" s="141" t="s">
        <v>361</v>
      </c>
      <c r="H236" s="142">
        <v>64.680000000000007</v>
      </c>
      <c r="I236" s="143"/>
      <c r="J236" s="144">
        <f>ROUND(I236*H236,2)</f>
        <v>0</v>
      </c>
      <c r="K236" s="140" t="s">
        <v>316</v>
      </c>
      <c r="L236" s="33"/>
      <c r="M236" s="145" t="s">
        <v>1</v>
      </c>
      <c r="N236" s="146" t="s">
        <v>47</v>
      </c>
      <c r="P236" s="147">
        <f>O236*H236</f>
        <v>0</v>
      </c>
      <c r="Q236" s="147">
        <v>1.05555</v>
      </c>
      <c r="R236" s="147">
        <f>Q236*H236</f>
        <v>68.272974000000005</v>
      </c>
      <c r="S236" s="147">
        <v>0</v>
      </c>
      <c r="T236" s="148">
        <f>S236*H236</f>
        <v>0</v>
      </c>
      <c r="AR236" s="149" t="s">
        <v>108</v>
      </c>
      <c r="AT236" s="149" t="s">
        <v>312</v>
      </c>
      <c r="AU236" s="149" t="s">
        <v>90</v>
      </c>
      <c r="AY236" s="17" t="s">
        <v>310</v>
      </c>
      <c r="BE236" s="150">
        <f>IF(N236="základní",J236,0)</f>
        <v>0</v>
      </c>
      <c r="BF236" s="150">
        <f>IF(N236="snížená",J236,0)</f>
        <v>0</v>
      </c>
      <c r="BG236" s="150">
        <f>IF(N236="zákl. přenesená",J236,0)</f>
        <v>0</v>
      </c>
      <c r="BH236" s="150">
        <f>IF(N236="sníž. přenesená",J236,0)</f>
        <v>0</v>
      </c>
      <c r="BI236" s="150">
        <f>IF(N236="nulová",J236,0)</f>
        <v>0</v>
      </c>
      <c r="BJ236" s="17" t="s">
        <v>86</v>
      </c>
      <c r="BK236" s="150">
        <f>ROUND(I236*H236,2)</f>
        <v>0</v>
      </c>
      <c r="BL236" s="17" t="s">
        <v>108</v>
      </c>
      <c r="BM236" s="149" t="s">
        <v>2688</v>
      </c>
    </row>
    <row r="237" spans="2:65" s="14" customFormat="1" ht="11.25">
      <c r="B237" s="166"/>
      <c r="D237" s="152" t="s">
        <v>318</v>
      </c>
      <c r="E237" s="167" t="s">
        <v>1</v>
      </c>
      <c r="F237" s="168" t="s">
        <v>2582</v>
      </c>
      <c r="H237" s="167" t="s">
        <v>1</v>
      </c>
      <c r="I237" s="169"/>
      <c r="L237" s="166"/>
      <c r="M237" s="170"/>
      <c r="T237" s="171"/>
      <c r="AT237" s="167" t="s">
        <v>318</v>
      </c>
      <c r="AU237" s="167" t="s">
        <v>90</v>
      </c>
      <c r="AV237" s="14" t="s">
        <v>86</v>
      </c>
      <c r="AW237" s="14" t="s">
        <v>38</v>
      </c>
      <c r="AX237" s="14" t="s">
        <v>82</v>
      </c>
      <c r="AY237" s="167" t="s">
        <v>310</v>
      </c>
    </row>
    <row r="238" spans="2:65" s="12" customFormat="1" ht="11.25">
      <c r="B238" s="151"/>
      <c r="D238" s="152" t="s">
        <v>318</v>
      </c>
      <c r="E238" s="153" t="s">
        <v>1</v>
      </c>
      <c r="F238" s="154" t="s">
        <v>2689</v>
      </c>
      <c r="H238" s="155">
        <v>53.9</v>
      </c>
      <c r="I238" s="156"/>
      <c r="L238" s="151"/>
      <c r="M238" s="157"/>
      <c r="T238" s="158"/>
      <c r="AT238" s="153" t="s">
        <v>318</v>
      </c>
      <c r="AU238" s="153" t="s">
        <v>90</v>
      </c>
      <c r="AV238" s="12" t="s">
        <v>90</v>
      </c>
      <c r="AW238" s="12" t="s">
        <v>38</v>
      </c>
      <c r="AX238" s="12" t="s">
        <v>82</v>
      </c>
      <c r="AY238" s="153" t="s">
        <v>310</v>
      </c>
    </row>
    <row r="239" spans="2:65" s="12" customFormat="1" ht="11.25">
      <c r="B239" s="151"/>
      <c r="D239" s="152" t="s">
        <v>318</v>
      </c>
      <c r="E239" s="153" t="s">
        <v>1</v>
      </c>
      <c r="F239" s="154" t="s">
        <v>2690</v>
      </c>
      <c r="H239" s="155">
        <v>10.78</v>
      </c>
      <c r="I239" s="156"/>
      <c r="L239" s="151"/>
      <c r="M239" s="157"/>
      <c r="T239" s="158"/>
      <c r="AT239" s="153" t="s">
        <v>318</v>
      </c>
      <c r="AU239" s="153" t="s">
        <v>90</v>
      </c>
      <c r="AV239" s="12" t="s">
        <v>90</v>
      </c>
      <c r="AW239" s="12" t="s">
        <v>38</v>
      </c>
      <c r="AX239" s="12" t="s">
        <v>82</v>
      </c>
      <c r="AY239" s="153" t="s">
        <v>310</v>
      </c>
    </row>
    <row r="240" spans="2:65" s="13" customFormat="1" ht="11.25">
      <c r="B240" s="159"/>
      <c r="D240" s="152" t="s">
        <v>318</v>
      </c>
      <c r="E240" s="160" t="s">
        <v>1</v>
      </c>
      <c r="F240" s="161" t="s">
        <v>320</v>
      </c>
      <c r="H240" s="162">
        <v>64.680000000000007</v>
      </c>
      <c r="I240" s="163"/>
      <c r="L240" s="159"/>
      <c r="M240" s="164"/>
      <c r="T240" s="165"/>
      <c r="AT240" s="160" t="s">
        <v>318</v>
      </c>
      <c r="AU240" s="160" t="s">
        <v>90</v>
      </c>
      <c r="AV240" s="13" t="s">
        <v>108</v>
      </c>
      <c r="AW240" s="13" t="s">
        <v>38</v>
      </c>
      <c r="AX240" s="13" t="s">
        <v>86</v>
      </c>
      <c r="AY240" s="160" t="s">
        <v>310</v>
      </c>
    </row>
    <row r="241" spans="2:65" s="1" customFormat="1" ht="16.5" customHeight="1">
      <c r="B241" s="33"/>
      <c r="C241" s="138" t="s">
        <v>539</v>
      </c>
      <c r="D241" s="138" t="s">
        <v>312</v>
      </c>
      <c r="E241" s="139" t="s">
        <v>2691</v>
      </c>
      <c r="F241" s="140" t="s">
        <v>2692</v>
      </c>
      <c r="G241" s="141" t="s">
        <v>338</v>
      </c>
      <c r="H241" s="142">
        <v>8.7319999999999993</v>
      </c>
      <c r="I241" s="143"/>
      <c r="J241" s="144">
        <f>ROUND(I241*H241,2)</f>
        <v>0</v>
      </c>
      <c r="K241" s="140" t="s">
        <v>316</v>
      </c>
      <c r="L241" s="33"/>
      <c r="M241" s="145" t="s">
        <v>1</v>
      </c>
      <c r="N241" s="146" t="s">
        <v>47</v>
      </c>
      <c r="P241" s="147">
        <f>O241*H241</f>
        <v>0</v>
      </c>
      <c r="Q241" s="147">
        <v>2.5019399999999998</v>
      </c>
      <c r="R241" s="147">
        <f>Q241*H241</f>
        <v>21.846940079999996</v>
      </c>
      <c r="S241" s="147">
        <v>0</v>
      </c>
      <c r="T241" s="148">
        <f>S241*H241</f>
        <v>0</v>
      </c>
      <c r="AR241" s="149" t="s">
        <v>108</v>
      </c>
      <c r="AT241" s="149" t="s">
        <v>312</v>
      </c>
      <c r="AU241" s="149" t="s">
        <v>90</v>
      </c>
      <c r="AY241" s="17" t="s">
        <v>310</v>
      </c>
      <c r="BE241" s="150">
        <f>IF(N241="základní",J241,0)</f>
        <v>0</v>
      </c>
      <c r="BF241" s="150">
        <f>IF(N241="snížená",J241,0)</f>
        <v>0</v>
      </c>
      <c r="BG241" s="150">
        <f>IF(N241="zákl. přenesená",J241,0)</f>
        <v>0</v>
      </c>
      <c r="BH241" s="150">
        <f>IF(N241="sníž. přenesená",J241,0)</f>
        <v>0</v>
      </c>
      <c r="BI241" s="150">
        <f>IF(N241="nulová",J241,0)</f>
        <v>0</v>
      </c>
      <c r="BJ241" s="17" t="s">
        <v>86</v>
      </c>
      <c r="BK241" s="150">
        <f>ROUND(I241*H241,2)</f>
        <v>0</v>
      </c>
      <c r="BL241" s="17" t="s">
        <v>108</v>
      </c>
      <c r="BM241" s="149" t="s">
        <v>2693</v>
      </c>
    </row>
    <row r="242" spans="2:65" s="14" customFormat="1" ht="11.25">
      <c r="B242" s="166"/>
      <c r="D242" s="152" t="s">
        <v>318</v>
      </c>
      <c r="E242" s="167" t="s">
        <v>1</v>
      </c>
      <c r="F242" s="168" t="s">
        <v>2582</v>
      </c>
      <c r="H242" s="167" t="s">
        <v>1</v>
      </c>
      <c r="I242" s="169"/>
      <c r="L242" s="166"/>
      <c r="M242" s="170"/>
      <c r="T242" s="171"/>
      <c r="AT242" s="167" t="s">
        <v>318</v>
      </c>
      <c r="AU242" s="167" t="s">
        <v>90</v>
      </c>
      <c r="AV242" s="14" t="s">
        <v>86</v>
      </c>
      <c r="AW242" s="14" t="s">
        <v>38</v>
      </c>
      <c r="AX242" s="14" t="s">
        <v>82</v>
      </c>
      <c r="AY242" s="167" t="s">
        <v>310</v>
      </c>
    </row>
    <row r="243" spans="2:65" s="12" customFormat="1" ht="11.25">
      <c r="B243" s="151"/>
      <c r="D243" s="152" t="s">
        <v>318</v>
      </c>
      <c r="E243" s="153" t="s">
        <v>1</v>
      </c>
      <c r="F243" s="154" t="s">
        <v>2694</v>
      </c>
      <c r="H243" s="155">
        <v>3.2759999999999998</v>
      </c>
      <c r="I243" s="156"/>
      <c r="L243" s="151"/>
      <c r="M243" s="157"/>
      <c r="T243" s="158"/>
      <c r="AT243" s="153" t="s">
        <v>318</v>
      </c>
      <c r="AU243" s="153" t="s">
        <v>90</v>
      </c>
      <c r="AV243" s="12" t="s">
        <v>90</v>
      </c>
      <c r="AW243" s="12" t="s">
        <v>38</v>
      </c>
      <c r="AX243" s="12" t="s">
        <v>82</v>
      </c>
      <c r="AY243" s="153" t="s">
        <v>310</v>
      </c>
    </row>
    <row r="244" spans="2:65" s="12" customFormat="1" ht="11.25">
      <c r="B244" s="151"/>
      <c r="D244" s="152" t="s">
        <v>318</v>
      </c>
      <c r="E244" s="153" t="s">
        <v>1</v>
      </c>
      <c r="F244" s="154" t="s">
        <v>2695</v>
      </c>
      <c r="H244" s="155">
        <v>1.593</v>
      </c>
      <c r="I244" s="156"/>
      <c r="L244" s="151"/>
      <c r="M244" s="157"/>
      <c r="T244" s="158"/>
      <c r="AT244" s="153" t="s">
        <v>318</v>
      </c>
      <c r="AU244" s="153" t="s">
        <v>90</v>
      </c>
      <c r="AV244" s="12" t="s">
        <v>90</v>
      </c>
      <c r="AW244" s="12" t="s">
        <v>38</v>
      </c>
      <c r="AX244" s="12" t="s">
        <v>82</v>
      </c>
      <c r="AY244" s="153" t="s">
        <v>310</v>
      </c>
    </row>
    <row r="245" spans="2:65" s="12" customFormat="1" ht="11.25">
      <c r="B245" s="151"/>
      <c r="D245" s="152" t="s">
        <v>318</v>
      </c>
      <c r="E245" s="153" t="s">
        <v>1</v>
      </c>
      <c r="F245" s="154" t="s">
        <v>2696</v>
      </c>
      <c r="H245" s="155">
        <v>1.7190000000000001</v>
      </c>
      <c r="I245" s="156"/>
      <c r="L245" s="151"/>
      <c r="M245" s="157"/>
      <c r="T245" s="158"/>
      <c r="AT245" s="153" t="s">
        <v>318</v>
      </c>
      <c r="AU245" s="153" t="s">
        <v>90</v>
      </c>
      <c r="AV245" s="12" t="s">
        <v>90</v>
      </c>
      <c r="AW245" s="12" t="s">
        <v>38</v>
      </c>
      <c r="AX245" s="12" t="s">
        <v>82</v>
      </c>
      <c r="AY245" s="153" t="s">
        <v>310</v>
      </c>
    </row>
    <row r="246" spans="2:65" s="12" customFormat="1" ht="11.25">
      <c r="B246" s="151"/>
      <c r="D246" s="152" t="s">
        <v>318</v>
      </c>
      <c r="E246" s="153" t="s">
        <v>1</v>
      </c>
      <c r="F246" s="154" t="s">
        <v>2697</v>
      </c>
      <c r="H246" s="155">
        <v>2.1440000000000001</v>
      </c>
      <c r="I246" s="156"/>
      <c r="L246" s="151"/>
      <c r="M246" s="157"/>
      <c r="T246" s="158"/>
      <c r="AT246" s="153" t="s">
        <v>318</v>
      </c>
      <c r="AU246" s="153" t="s">
        <v>90</v>
      </c>
      <c r="AV246" s="12" t="s">
        <v>90</v>
      </c>
      <c r="AW246" s="12" t="s">
        <v>38</v>
      </c>
      <c r="AX246" s="12" t="s">
        <v>82</v>
      </c>
      <c r="AY246" s="153" t="s">
        <v>310</v>
      </c>
    </row>
    <row r="247" spans="2:65" s="13" customFormat="1" ht="11.25">
      <c r="B247" s="159"/>
      <c r="D247" s="152" t="s">
        <v>318</v>
      </c>
      <c r="E247" s="160" t="s">
        <v>1</v>
      </c>
      <c r="F247" s="161" t="s">
        <v>320</v>
      </c>
      <c r="H247" s="162">
        <v>8.7319999999999993</v>
      </c>
      <c r="I247" s="163"/>
      <c r="L247" s="159"/>
      <c r="M247" s="164"/>
      <c r="T247" s="165"/>
      <c r="AT247" s="160" t="s">
        <v>318</v>
      </c>
      <c r="AU247" s="160" t="s">
        <v>90</v>
      </c>
      <c r="AV247" s="13" t="s">
        <v>108</v>
      </c>
      <c r="AW247" s="13" t="s">
        <v>38</v>
      </c>
      <c r="AX247" s="13" t="s">
        <v>86</v>
      </c>
      <c r="AY247" s="160" t="s">
        <v>310</v>
      </c>
    </row>
    <row r="248" spans="2:65" s="1" customFormat="1" ht="16.5" customHeight="1">
      <c r="B248" s="33"/>
      <c r="C248" s="138" t="s">
        <v>543</v>
      </c>
      <c r="D248" s="138" t="s">
        <v>312</v>
      </c>
      <c r="E248" s="139" t="s">
        <v>2698</v>
      </c>
      <c r="F248" s="140" t="s">
        <v>2699</v>
      </c>
      <c r="G248" s="141" t="s">
        <v>315</v>
      </c>
      <c r="H248" s="142">
        <v>71.459000000000003</v>
      </c>
      <c r="I248" s="143"/>
      <c r="J248" s="144">
        <f>ROUND(I248*H248,2)</f>
        <v>0</v>
      </c>
      <c r="K248" s="140" t="s">
        <v>316</v>
      </c>
      <c r="L248" s="33"/>
      <c r="M248" s="145" t="s">
        <v>1</v>
      </c>
      <c r="N248" s="146" t="s">
        <v>47</v>
      </c>
      <c r="P248" s="147">
        <f>O248*H248</f>
        <v>0</v>
      </c>
      <c r="Q248" s="147">
        <v>6.6299999999999996E-3</v>
      </c>
      <c r="R248" s="147">
        <f>Q248*H248</f>
        <v>0.47377316999999997</v>
      </c>
      <c r="S248" s="147">
        <v>0</v>
      </c>
      <c r="T248" s="148">
        <f>S248*H248</f>
        <v>0</v>
      </c>
      <c r="AR248" s="149" t="s">
        <v>108</v>
      </c>
      <c r="AT248" s="149" t="s">
        <v>312</v>
      </c>
      <c r="AU248" s="149" t="s">
        <v>90</v>
      </c>
      <c r="AY248" s="17" t="s">
        <v>310</v>
      </c>
      <c r="BE248" s="150">
        <f>IF(N248="základní",J248,0)</f>
        <v>0</v>
      </c>
      <c r="BF248" s="150">
        <f>IF(N248="snížená",J248,0)</f>
        <v>0</v>
      </c>
      <c r="BG248" s="150">
        <f>IF(N248="zákl. přenesená",J248,0)</f>
        <v>0</v>
      </c>
      <c r="BH248" s="150">
        <f>IF(N248="sníž. přenesená",J248,0)</f>
        <v>0</v>
      </c>
      <c r="BI248" s="150">
        <f>IF(N248="nulová",J248,0)</f>
        <v>0</v>
      </c>
      <c r="BJ248" s="17" t="s">
        <v>86</v>
      </c>
      <c r="BK248" s="150">
        <f>ROUND(I248*H248,2)</f>
        <v>0</v>
      </c>
      <c r="BL248" s="17" t="s">
        <v>108</v>
      </c>
      <c r="BM248" s="149" t="s">
        <v>2700</v>
      </c>
    </row>
    <row r="249" spans="2:65" s="14" customFormat="1" ht="11.25">
      <c r="B249" s="166"/>
      <c r="D249" s="152" t="s">
        <v>318</v>
      </c>
      <c r="E249" s="167" t="s">
        <v>1</v>
      </c>
      <c r="F249" s="168" t="s">
        <v>2582</v>
      </c>
      <c r="H249" s="167" t="s">
        <v>1</v>
      </c>
      <c r="I249" s="169"/>
      <c r="L249" s="166"/>
      <c r="M249" s="170"/>
      <c r="T249" s="171"/>
      <c r="AT249" s="167" t="s">
        <v>318</v>
      </c>
      <c r="AU249" s="167" t="s">
        <v>90</v>
      </c>
      <c r="AV249" s="14" t="s">
        <v>86</v>
      </c>
      <c r="AW249" s="14" t="s">
        <v>38</v>
      </c>
      <c r="AX249" s="14" t="s">
        <v>82</v>
      </c>
      <c r="AY249" s="167" t="s">
        <v>310</v>
      </c>
    </row>
    <row r="250" spans="2:65" s="12" customFormat="1" ht="11.25">
      <c r="B250" s="151"/>
      <c r="D250" s="152" t="s">
        <v>318</v>
      </c>
      <c r="E250" s="153" t="s">
        <v>1</v>
      </c>
      <c r="F250" s="154" t="s">
        <v>2701</v>
      </c>
      <c r="H250" s="155">
        <v>20.02</v>
      </c>
      <c r="I250" s="156"/>
      <c r="L250" s="151"/>
      <c r="M250" s="157"/>
      <c r="T250" s="158"/>
      <c r="AT250" s="153" t="s">
        <v>318</v>
      </c>
      <c r="AU250" s="153" t="s">
        <v>90</v>
      </c>
      <c r="AV250" s="12" t="s">
        <v>90</v>
      </c>
      <c r="AW250" s="12" t="s">
        <v>38</v>
      </c>
      <c r="AX250" s="12" t="s">
        <v>82</v>
      </c>
      <c r="AY250" s="153" t="s">
        <v>310</v>
      </c>
    </row>
    <row r="251" spans="2:65" s="12" customFormat="1" ht="11.25">
      <c r="B251" s="151"/>
      <c r="D251" s="152" t="s">
        <v>318</v>
      </c>
      <c r="E251" s="153" t="s">
        <v>1</v>
      </c>
      <c r="F251" s="154" t="s">
        <v>2702</v>
      </c>
      <c r="H251" s="155">
        <v>15.015000000000001</v>
      </c>
      <c r="I251" s="156"/>
      <c r="L251" s="151"/>
      <c r="M251" s="157"/>
      <c r="T251" s="158"/>
      <c r="AT251" s="153" t="s">
        <v>318</v>
      </c>
      <c r="AU251" s="153" t="s">
        <v>90</v>
      </c>
      <c r="AV251" s="12" t="s">
        <v>90</v>
      </c>
      <c r="AW251" s="12" t="s">
        <v>38</v>
      </c>
      <c r="AX251" s="12" t="s">
        <v>82</v>
      </c>
      <c r="AY251" s="153" t="s">
        <v>310</v>
      </c>
    </row>
    <row r="252" spans="2:65" s="12" customFormat="1" ht="11.25">
      <c r="B252" s="151"/>
      <c r="D252" s="152" t="s">
        <v>318</v>
      </c>
      <c r="E252" s="153" t="s">
        <v>1</v>
      </c>
      <c r="F252" s="154" t="s">
        <v>2703</v>
      </c>
      <c r="H252" s="155">
        <v>16.210999999999999</v>
      </c>
      <c r="I252" s="156"/>
      <c r="L252" s="151"/>
      <c r="M252" s="157"/>
      <c r="T252" s="158"/>
      <c r="AT252" s="153" t="s">
        <v>318</v>
      </c>
      <c r="AU252" s="153" t="s">
        <v>90</v>
      </c>
      <c r="AV252" s="12" t="s">
        <v>90</v>
      </c>
      <c r="AW252" s="12" t="s">
        <v>38</v>
      </c>
      <c r="AX252" s="12" t="s">
        <v>82</v>
      </c>
      <c r="AY252" s="153" t="s">
        <v>310</v>
      </c>
    </row>
    <row r="253" spans="2:65" s="12" customFormat="1" ht="11.25">
      <c r="B253" s="151"/>
      <c r="D253" s="152" t="s">
        <v>318</v>
      </c>
      <c r="E253" s="153" t="s">
        <v>1</v>
      </c>
      <c r="F253" s="154" t="s">
        <v>2704</v>
      </c>
      <c r="H253" s="155">
        <v>20.213000000000001</v>
      </c>
      <c r="I253" s="156"/>
      <c r="L253" s="151"/>
      <c r="M253" s="157"/>
      <c r="T253" s="158"/>
      <c r="AT253" s="153" t="s">
        <v>318</v>
      </c>
      <c r="AU253" s="153" t="s">
        <v>90</v>
      </c>
      <c r="AV253" s="12" t="s">
        <v>90</v>
      </c>
      <c r="AW253" s="12" t="s">
        <v>38</v>
      </c>
      <c r="AX253" s="12" t="s">
        <v>82</v>
      </c>
      <c r="AY253" s="153" t="s">
        <v>310</v>
      </c>
    </row>
    <row r="254" spans="2:65" s="13" customFormat="1" ht="11.25">
      <c r="B254" s="159"/>
      <c r="D254" s="152" t="s">
        <v>318</v>
      </c>
      <c r="E254" s="160" t="s">
        <v>1</v>
      </c>
      <c r="F254" s="161" t="s">
        <v>320</v>
      </c>
      <c r="H254" s="162">
        <v>71.459000000000003</v>
      </c>
      <c r="I254" s="163"/>
      <c r="L254" s="159"/>
      <c r="M254" s="164"/>
      <c r="T254" s="165"/>
      <c r="AT254" s="160" t="s">
        <v>318</v>
      </c>
      <c r="AU254" s="160" t="s">
        <v>90</v>
      </c>
      <c r="AV254" s="13" t="s">
        <v>108</v>
      </c>
      <c r="AW254" s="13" t="s">
        <v>38</v>
      </c>
      <c r="AX254" s="13" t="s">
        <v>86</v>
      </c>
      <c r="AY254" s="160" t="s">
        <v>310</v>
      </c>
    </row>
    <row r="255" spans="2:65" s="1" customFormat="1" ht="16.5" customHeight="1">
      <c r="B255" s="33"/>
      <c r="C255" s="138" t="s">
        <v>548</v>
      </c>
      <c r="D255" s="138" t="s">
        <v>312</v>
      </c>
      <c r="E255" s="139" t="s">
        <v>2705</v>
      </c>
      <c r="F255" s="140" t="s">
        <v>2706</v>
      </c>
      <c r="G255" s="141" t="s">
        <v>315</v>
      </c>
      <c r="H255" s="142">
        <v>71.459000000000003</v>
      </c>
      <c r="I255" s="143"/>
      <c r="J255" s="144">
        <f>ROUND(I255*H255,2)</f>
        <v>0</v>
      </c>
      <c r="K255" s="140" t="s">
        <v>316</v>
      </c>
      <c r="L255" s="33"/>
      <c r="M255" s="145" t="s">
        <v>1</v>
      </c>
      <c r="N255" s="146" t="s">
        <v>47</v>
      </c>
      <c r="P255" s="147">
        <f>O255*H255</f>
        <v>0</v>
      </c>
      <c r="Q255" s="147">
        <v>0</v>
      </c>
      <c r="R255" s="147">
        <f>Q255*H255</f>
        <v>0</v>
      </c>
      <c r="S255" s="147">
        <v>0</v>
      </c>
      <c r="T255" s="148">
        <f>S255*H255</f>
        <v>0</v>
      </c>
      <c r="AR255" s="149" t="s">
        <v>108</v>
      </c>
      <c r="AT255" s="149" t="s">
        <v>312</v>
      </c>
      <c r="AU255" s="149" t="s">
        <v>90</v>
      </c>
      <c r="AY255" s="17" t="s">
        <v>310</v>
      </c>
      <c r="BE255" s="150">
        <f>IF(N255="základní",J255,0)</f>
        <v>0</v>
      </c>
      <c r="BF255" s="150">
        <f>IF(N255="snížená",J255,0)</f>
        <v>0</v>
      </c>
      <c r="BG255" s="150">
        <f>IF(N255="zákl. přenesená",J255,0)</f>
        <v>0</v>
      </c>
      <c r="BH255" s="150">
        <f>IF(N255="sníž. přenesená",J255,0)</f>
        <v>0</v>
      </c>
      <c r="BI255" s="150">
        <f>IF(N255="nulová",J255,0)</f>
        <v>0</v>
      </c>
      <c r="BJ255" s="17" t="s">
        <v>86</v>
      </c>
      <c r="BK255" s="150">
        <f>ROUND(I255*H255,2)</f>
        <v>0</v>
      </c>
      <c r="BL255" s="17" t="s">
        <v>108</v>
      </c>
      <c r="BM255" s="149" t="s">
        <v>2707</v>
      </c>
    </row>
    <row r="256" spans="2:65" s="1" customFormat="1" ht="16.5" customHeight="1">
      <c r="B256" s="33"/>
      <c r="C256" s="138" t="s">
        <v>553</v>
      </c>
      <c r="D256" s="138" t="s">
        <v>312</v>
      </c>
      <c r="E256" s="139" t="s">
        <v>2708</v>
      </c>
      <c r="F256" s="140" t="s">
        <v>2709</v>
      </c>
      <c r="G256" s="141" t="s">
        <v>315</v>
      </c>
      <c r="H256" s="142">
        <v>71.459000000000003</v>
      </c>
      <c r="I256" s="143"/>
      <c r="J256" s="144">
        <f>ROUND(I256*H256,2)</f>
        <v>0</v>
      </c>
      <c r="K256" s="140" t="s">
        <v>316</v>
      </c>
      <c r="L256" s="33"/>
      <c r="M256" s="145" t="s">
        <v>1</v>
      </c>
      <c r="N256" s="146" t="s">
        <v>47</v>
      </c>
      <c r="P256" s="147">
        <f>O256*H256</f>
        <v>0</v>
      </c>
      <c r="Q256" s="147">
        <v>3.3999999999999998E-3</v>
      </c>
      <c r="R256" s="147">
        <f>Q256*H256</f>
        <v>0.2429606</v>
      </c>
      <c r="S256" s="147">
        <v>0</v>
      </c>
      <c r="T256" s="148">
        <f>S256*H256</f>
        <v>0</v>
      </c>
      <c r="AR256" s="149" t="s">
        <v>108</v>
      </c>
      <c r="AT256" s="149" t="s">
        <v>312</v>
      </c>
      <c r="AU256" s="149" t="s">
        <v>90</v>
      </c>
      <c r="AY256" s="17" t="s">
        <v>310</v>
      </c>
      <c r="BE256" s="150">
        <f>IF(N256="základní",J256,0)</f>
        <v>0</v>
      </c>
      <c r="BF256" s="150">
        <f>IF(N256="snížená",J256,0)</f>
        <v>0</v>
      </c>
      <c r="BG256" s="150">
        <f>IF(N256="zákl. přenesená",J256,0)</f>
        <v>0</v>
      </c>
      <c r="BH256" s="150">
        <f>IF(N256="sníž. přenesená",J256,0)</f>
        <v>0</v>
      </c>
      <c r="BI256" s="150">
        <f>IF(N256="nulová",J256,0)</f>
        <v>0</v>
      </c>
      <c r="BJ256" s="17" t="s">
        <v>86</v>
      </c>
      <c r="BK256" s="150">
        <f>ROUND(I256*H256,2)</f>
        <v>0</v>
      </c>
      <c r="BL256" s="17" t="s">
        <v>108</v>
      </c>
      <c r="BM256" s="149" t="s">
        <v>2710</v>
      </c>
    </row>
    <row r="257" spans="2:65" s="1" customFormat="1" ht="16.5" customHeight="1">
      <c r="B257" s="33"/>
      <c r="C257" s="138" t="s">
        <v>558</v>
      </c>
      <c r="D257" s="138" t="s">
        <v>312</v>
      </c>
      <c r="E257" s="139" t="s">
        <v>2711</v>
      </c>
      <c r="F257" s="140" t="s">
        <v>2712</v>
      </c>
      <c r="G257" s="141" t="s">
        <v>315</v>
      </c>
      <c r="H257" s="142">
        <v>11.433999999999999</v>
      </c>
      <c r="I257" s="143"/>
      <c r="J257" s="144">
        <f>ROUND(I257*H257,2)</f>
        <v>0</v>
      </c>
      <c r="K257" s="140" t="s">
        <v>316</v>
      </c>
      <c r="L257" s="33"/>
      <c r="M257" s="145" t="s">
        <v>1</v>
      </c>
      <c r="N257" s="146" t="s">
        <v>47</v>
      </c>
      <c r="P257" s="147">
        <f>O257*H257</f>
        <v>0</v>
      </c>
      <c r="Q257" s="147">
        <v>1.34E-3</v>
      </c>
      <c r="R257" s="147">
        <f>Q257*H257</f>
        <v>1.532156E-2</v>
      </c>
      <c r="S257" s="147">
        <v>0</v>
      </c>
      <c r="T257" s="148">
        <f>S257*H257</f>
        <v>0</v>
      </c>
      <c r="AR257" s="149" t="s">
        <v>108</v>
      </c>
      <c r="AT257" s="149" t="s">
        <v>312</v>
      </c>
      <c r="AU257" s="149" t="s">
        <v>90</v>
      </c>
      <c r="AY257" s="17" t="s">
        <v>310</v>
      </c>
      <c r="BE257" s="150">
        <f>IF(N257="základní",J257,0)</f>
        <v>0</v>
      </c>
      <c r="BF257" s="150">
        <f>IF(N257="snížená",J257,0)</f>
        <v>0</v>
      </c>
      <c r="BG257" s="150">
        <f>IF(N257="zákl. přenesená",J257,0)</f>
        <v>0</v>
      </c>
      <c r="BH257" s="150">
        <f>IF(N257="sníž. přenesená",J257,0)</f>
        <v>0</v>
      </c>
      <c r="BI257" s="150">
        <f>IF(N257="nulová",J257,0)</f>
        <v>0</v>
      </c>
      <c r="BJ257" s="17" t="s">
        <v>86</v>
      </c>
      <c r="BK257" s="150">
        <f>ROUND(I257*H257,2)</f>
        <v>0</v>
      </c>
      <c r="BL257" s="17" t="s">
        <v>108</v>
      </c>
      <c r="BM257" s="149" t="s">
        <v>2713</v>
      </c>
    </row>
    <row r="258" spans="2:65" s="14" customFormat="1" ht="11.25">
      <c r="B258" s="166"/>
      <c r="D258" s="152" t="s">
        <v>318</v>
      </c>
      <c r="E258" s="167" t="s">
        <v>1</v>
      </c>
      <c r="F258" s="168" t="s">
        <v>2582</v>
      </c>
      <c r="H258" s="167" t="s">
        <v>1</v>
      </c>
      <c r="I258" s="169"/>
      <c r="L258" s="166"/>
      <c r="M258" s="170"/>
      <c r="T258" s="171"/>
      <c r="AT258" s="167" t="s">
        <v>318</v>
      </c>
      <c r="AU258" s="167" t="s">
        <v>90</v>
      </c>
      <c r="AV258" s="14" t="s">
        <v>86</v>
      </c>
      <c r="AW258" s="14" t="s">
        <v>38</v>
      </c>
      <c r="AX258" s="14" t="s">
        <v>82</v>
      </c>
      <c r="AY258" s="167" t="s">
        <v>310</v>
      </c>
    </row>
    <row r="259" spans="2:65" s="12" customFormat="1" ht="11.25">
      <c r="B259" s="151"/>
      <c r="D259" s="152" t="s">
        <v>318</v>
      </c>
      <c r="E259" s="153" t="s">
        <v>1</v>
      </c>
      <c r="F259" s="154" t="s">
        <v>2714</v>
      </c>
      <c r="H259" s="155">
        <v>3.64</v>
      </c>
      <c r="I259" s="156"/>
      <c r="L259" s="151"/>
      <c r="M259" s="157"/>
      <c r="T259" s="158"/>
      <c r="AT259" s="153" t="s">
        <v>318</v>
      </c>
      <c r="AU259" s="153" t="s">
        <v>90</v>
      </c>
      <c r="AV259" s="12" t="s">
        <v>90</v>
      </c>
      <c r="AW259" s="12" t="s">
        <v>38</v>
      </c>
      <c r="AX259" s="12" t="s">
        <v>82</v>
      </c>
      <c r="AY259" s="153" t="s">
        <v>310</v>
      </c>
    </row>
    <row r="260" spans="2:65" s="12" customFormat="1" ht="11.25">
      <c r="B260" s="151"/>
      <c r="D260" s="152" t="s">
        <v>318</v>
      </c>
      <c r="E260" s="153" t="s">
        <v>1</v>
      </c>
      <c r="F260" s="154" t="s">
        <v>2715</v>
      </c>
      <c r="H260" s="155">
        <v>2.2749999999999999</v>
      </c>
      <c r="I260" s="156"/>
      <c r="L260" s="151"/>
      <c r="M260" s="157"/>
      <c r="T260" s="158"/>
      <c r="AT260" s="153" t="s">
        <v>318</v>
      </c>
      <c r="AU260" s="153" t="s">
        <v>90</v>
      </c>
      <c r="AV260" s="12" t="s">
        <v>90</v>
      </c>
      <c r="AW260" s="12" t="s">
        <v>38</v>
      </c>
      <c r="AX260" s="12" t="s">
        <v>82</v>
      </c>
      <c r="AY260" s="153" t="s">
        <v>310</v>
      </c>
    </row>
    <row r="261" spans="2:65" s="12" customFormat="1" ht="11.25">
      <c r="B261" s="151"/>
      <c r="D261" s="152" t="s">
        <v>318</v>
      </c>
      <c r="E261" s="153" t="s">
        <v>1</v>
      </c>
      <c r="F261" s="154" t="s">
        <v>2716</v>
      </c>
      <c r="H261" s="155">
        <v>2.456</v>
      </c>
      <c r="I261" s="156"/>
      <c r="L261" s="151"/>
      <c r="M261" s="157"/>
      <c r="T261" s="158"/>
      <c r="AT261" s="153" t="s">
        <v>318</v>
      </c>
      <c r="AU261" s="153" t="s">
        <v>90</v>
      </c>
      <c r="AV261" s="12" t="s">
        <v>90</v>
      </c>
      <c r="AW261" s="12" t="s">
        <v>38</v>
      </c>
      <c r="AX261" s="12" t="s">
        <v>82</v>
      </c>
      <c r="AY261" s="153" t="s">
        <v>310</v>
      </c>
    </row>
    <row r="262" spans="2:65" s="12" customFormat="1" ht="11.25">
      <c r="B262" s="151"/>
      <c r="D262" s="152" t="s">
        <v>318</v>
      </c>
      <c r="E262" s="153" t="s">
        <v>1</v>
      </c>
      <c r="F262" s="154" t="s">
        <v>2717</v>
      </c>
      <c r="H262" s="155">
        <v>3.0630000000000002</v>
      </c>
      <c r="I262" s="156"/>
      <c r="L262" s="151"/>
      <c r="M262" s="157"/>
      <c r="T262" s="158"/>
      <c r="AT262" s="153" t="s">
        <v>318</v>
      </c>
      <c r="AU262" s="153" t="s">
        <v>90</v>
      </c>
      <c r="AV262" s="12" t="s">
        <v>90</v>
      </c>
      <c r="AW262" s="12" t="s">
        <v>38</v>
      </c>
      <c r="AX262" s="12" t="s">
        <v>82</v>
      </c>
      <c r="AY262" s="153" t="s">
        <v>310</v>
      </c>
    </row>
    <row r="263" spans="2:65" s="13" customFormat="1" ht="11.25">
      <c r="B263" s="159"/>
      <c r="D263" s="152" t="s">
        <v>318</v>
      </c>
      <c r="E263" s="160" t="s">
        <v>1</v>
      </c>
      <c r="F263" s="161" t="s">
        <v>320</v>
      </c>
      <c r="H263" s="162">
        <v>11.433999999999999</v>
      </c>
      <c r="I263" s="163"/>
      <c r="L263" s="159"/>
      <c r="M263" s="164"/>
      <c r="T263" s="165"/>
      <c r="AT263" s="160" t="s">
        <v>318</v>
      </c>
      <c r="AU263" s="160" t="s">
        <v>90</v>
      </c>
      <c r="AV263" s="13" t="s">
        <v>108</v>
      </c>
      <c r="AW263" s="13" t="s">
        <v>38</v>
      </c>
      <c r="AX263" s="13" t="s">
        <v>86</v>
      </c>
      <c r="AY263" s="160" t="s">
        <v>310</v>
      </c>
    </row>
    <row r="264" spans="2:65" s="1" customFormat="1" ht="16.5" customHeight="1">
      <c r="B264" s="33"/>
      <c r="C264" s="138" t="s">
        <v>562</v>
      </c>
      <c r="D264" s="138" t="s">
        <v>312</v>
      </c>
      <c r="E264" s="139" t="s">
        <v>2718</v>
      </c>
      <c r="F264" s="140" t="s">
        <v>2719</v>
      </c>
      <c r="G264" s="141" t="s">
        <v>315</v>
      </c>
      <c r="H264" s="142">
        <v>11.433999999999999</v>
      </c>
      <c r="I264" s="143"/>
      <c r="J264" s="144">
        <f>ROUND(I264*H264,2)</f>
        <v>0</v>
      </c>
      <c r="K264" s="140" t="s">
        <v>316</v>
      </c>
      <c r="L264" s="33"/>
      <c r="M264" s="145" t="s">
        <v>1</v>
      </c>
      <c r="N264" s="146" t="s">
        <v>47</v>
      </c>
      <c r="P264" s="147">
        <f>O264*H264</f>
        <v>0</v>
      </c>
      <c r="Q264" s="147">
        <v>0</v>
      </c>
      <c r="R264" s="147">
        <f>Q264*H264</f>
        <v>0</v>
      </c>
      <c r="S264" s="147">
        <v>0</v>
      </c>
      <c r="T264" s="148">
        <f>S264*H264</f>
        <v>0</v>
      </c>
      <c r="AR264" s="149" t="s">
        <v>108</v>
      </c>
      <c r="AT264" s="149" t="s">
        <v>312</v>
      </c>
      <c r="AU264" s="149" t="s">
        <v>90</v>
      </c>
      <c r="AY264" s="17" t="s">
        <v>310</v>
      </c>
      <c r="BE264" s="150">
        <f>IF(N264="základní",J264,0)</f>
        <v>0</v>
      </c>
      <c r="BF264" s="150">
        <f>IF(N264="snížená",J264,0)</f>
        <v>0</v>
      </c>
      <c r="BG264" s="150">
        <f>IF(N264="zákl. přenesená",J264,0)</f>
        <v>0</v>
      </c>
      <c r="BH264" s="150">
        <f>IF(N264="sníž. přenesená",J264,0)</f>
        <v>0</v>
      </c>
      <c r="BI264" s="150">
        <f>IF(N264="nulová",J264,0)</f>
        <v>0</v>
      </c>
      <c r="BJ264" s="17" t="s">
        <v>86</v>
      </c>
      <c r="BK264" s="150">
        <f>ROUND(I264*H264,2)</f>
        <v>0</v>
      </c>
      <c r="BL264" s="17" t="s">
        <v>108</v>
      </c>
      <c r="BM264" s="149" t="s">
        <v>2720</v>
      </c>
    </row>
    <row r="265" spans="2:65" s="1" customFormat="1" ht="16.5" customHeight="1">
      <c r="B265" s="33"/>
      <c r="C265" s="138" t="s">
        <v>566</v>
      </c>
      <c r="D265" s="138" t="s">
        <v>312</v>
      </c>
      <c r="E265" s="139" t="s">
        <v>2721</v>
      </c>
      <c r="F265" s="140" t="s">
        <v>2722</v>
      </c>
      <c r="G265" s="141" t="s">
        <v>361</v>
      </c>
      <c r="H265" s="142">
        <v>1.32</v>
      </c>
      <c r="I265" s="143"/>
      <c r="J265" s="144">
        <f>ROUND(I265*H265,2)</f>
        <v>0</v>
      </c>
      <c r="K265" s="140" t="s">
        <v>316</v>
      </c>
      <c r="L265" s="33"/>
      <c r="M265" s="145" t="s">
        <v>1</v>
      </c>
      <c r="N265" s="146" t="s">
        <v>47</v>
      </c>
      <c r="P265" s="147">
        <f>O265*H265</f>
        <v>0</v>
      </c>
      <c r="Q265" s="147">
        <v>1.0551200000000001</v>
      </c>
      <c r="R265" s="147">
        <f>Q265*H265</f>
        <v>1.3927584000000002</v>
      </c>
      <c r="S265" s="147">
        <v>0</v>
      </c>
      <c r="T265" s="148">
        <f>S265*H265</f>
        <v>0</v>
      </c>
      <c r="AR265" s="149" t="s">
        <v>108</v>
      </c>
      <c r="AT265" s="149" t="s">
        <v>312</v>
      </c>
      <c r="AU265" s="149" t="s">
        <v>90</v>
      </c>
      <c r="AY265" s="17" t="s">
        <v>310</v>
      </c>
      <c r="BE265" s="150">
        <f>IF(N265="základní",J265,0)</f>
        <v>0</v>
      </c>
      <c r="BF265" s="150">
        <f>IF(N265="snížená",J265,0)</f>
        <v>0</v>
      </c>
      <c r="BG265" s="150">
        <f>IF(N265="zákl. přenesená",J265,0)</f>
        <v>0</v>
      </c>
      <c r="BH265" s="150">
        <f>IF(N265="sníž. přenesená",J265,0)</f>
        <v>0</v>
      </c>
      <c r="BI265" s="150">
        <f>IF(N265="nulová",J265,0)</f>
        <v>0</v>
      </c>
      <c r="BJ265" s="17" t="s">
        <v>86</v>
      </c>
      <c r="BK265" s="150">
        <f>ROUND(I265*H265,2)</f>
        <v>0</v>
      </c>
      <c r="BL265" s="17" t="s">
        <v>108</v>
      </c>
      <c r="BM265" s="149" t="s">
        <v>2723</v>
      </c>
    </row>
    <row r="266" spans="2:65" s="14" customFormat="1" ht="11.25">
      <c r="B266" s="166"/>
      <c r="D266" s="152" t="s">
        <v>318</v>
      </c>
      <c r="E266" s="167" t="s">
        <v>1</v>
      </c>
      <c r="F266" s="168" t="s">
        <v>2582</v>
      </c>
      <c r="H266" s="167" t="s">
        <v>1</v>
      </c>
      <c r="I266" s="169"/>
      <c r="L266" s="166"/>
      <c r="M266" s="170"/>
      <c r="T266" s="171"/>
      <c r="AT266" s="167" t="s">
        <v>318</v>
      </c>
      <c r="AU266" s="167" t="s">
        <v>90</v>
      </c>
      <c r="AV266" s="14" t="s">
        <v>86</v>
      </c>
      <c r="AW266" s="14" t="s">
        <v>38</v>
      </c>
      <c r="AX266" s="14" t="s">
        <v>82</v>
      </c>
      <c r="AY266" s="167" t="s">
        <v>310</v>
      </c>
    </row>
    <row r="267" spans="2:65" s="12" customFormat="1" ht="11.25">
      <c r="B267" s="151"/>
      <c r="D267" s="152" t="s">
        <v>318</v>
      </c>
      <c r="E267" s="153" t="s">
        <v>1</v>
      </c>
      <c r="F267" s="154" t="s">
        <v>2724</v>
      </c>
      <c r="H267" s="155">
        <v>1.1000000000000001</v>
      </c>
      <c r="I267" s="156"/>
      <c r="L267" s="151"/>
      <c r="M267" s="157"/>
      <c r="T267" s="158"/>
      <c r="AT267" s="153" t="s">
        <v>318</v>
      </c>
      <c r="AU267" s="153" t="s">
        <v>90</v>
      </c>
      <c r="AV267" s="12" t="s">
        <v>90</v>
      </c>
      <c r="AW267" s="12" t="s">
        <v>38</v>
      </c>
      <c r="AX267" s="12" t="s">
        <v>82</v>
      </c>
      <c r="AY267" s="153" t="s">
        <v>310</v>
      </c>
    </row>
    <row r="268" spans="2:65" s="12" customFormat="1" ht="11.25">
      <c r="B268" s="151"/>
      <c r="D268" s="152" t="s">
        <v>318</v>
      </c>
      <c r="E268" s="153" t="s">
        <v>1</v>
      </c>
      <c r="F268" s="154" t="s">
        <v>2725</v>
      </c>
      <c r="H268" s="155">
        <v>0.22</v>
      </c>
      <c r="I268" s="156"/>
      <c r="L268" s="151"/>
      <c r="M268" s="157"/>
      <c r="T268" s="158"/>
      <c r="AT268" s="153" t="s">
        <v>318</v>
      </c>
      <c r="AU268" s="153" t="s">
        <v>90</v>
      </c>
      <c r="AV268" s="12" t="s">
        <v>90</v>
      </c>
      <c r="AW268" s="12" t="s">
        <v>38</v>
      </c>
      <c r="AX268" s="12" t="s">
        <v>82</v>
      </c>
      <c r="AY268" s="153" t="s">
        <v>310</v>
      </c>
    </row>
    <row r="269" spans="2:65" s="13" customFormat="1" ht="11.25">
      <c r="B269" s="159"/>
      <c r="D269" s="152" t="s">
        <v>318</v>
      </c>
      <c r="E269" s="160" t="s">
        <v>1</v>
      </c>
      <c r="F269" s="161" t="s">
        <v>320</v>
      </c>
      <c r="H269" s="162">
        <v>1.32</v>
      </c>
      <c r="I269" s="163"/>
      <c r="L269" s="159"/>
      <c r="M269" s="164"/>
      <c r="T269" s="165"/>
      <c r="AT269" s="160" t="s">
        <v>318</v>
      </c>
      <c r="AU269" s="160" t="s">
        <v>90</v>
      </c>
      <c r="AV269" s="13" t="s">
        <v>108</v>
      </c>
      <c r="AW269" s="13" t="s">
        <v>38</v>
      </c>
      <c r="AX269" s="13" t="s">
        <v>86</v>
      </c>
      <c r="AY269" s="160" t="s">
        <v>310</v>
      </c>
    </row>
    <row r="270" spans="2:65" s="1" customFormat="1" ht="16.5" customHeight="1">
      <c r="B270" s="33"/>
      <c r="C270" s="138" t="s">
        <v>570</v>
      </c>
      <c r="D270" s="138" t="s">
        <v>312</v>
      </c>
      <c r="E270" s="139" t="s">
        <v>808</v>
      </c>
      <c r="F270" s="140" t="s">
        <v>809</v>
      </c>
      <c r="G270" s="141" t="s">
        <v>338</v>
      </c>
      <c r="H270" s="142">
        <v>6.8380000000000001</v>
      </c>
      <c r="I270" s="143"/>
      <c r="J270" s="144">
        <f>ROUND(I270*H270,2)</f>
        <v>0</v>
      </c>
      <c r="K270" s="140" t="s">
        <v>316</v>
      </c>
      <c r="L270" s="33"/>
      <c r="M270" s="145" t="s">
        <v>1</v>
      </c>
      <c r="N270" s="146" t="s">
        <v>47</v>
      </c>
      <c r="P270" s="147">
        <f>O270*H270</f>
        <v>0</v>
      </c>
      <c r="Q270" s="147">
        <v>2.5019800000000001</v>
      </c>
      <c r="R270" s="147">
        <f>Q270*H270</f>
        <v>17.108539240000002</v>
      </c>
      <c r="S270" s="147">
        <v>0</v>
      </c>
      <c r="T270" s="148">
        <f>S270*H270</f>
        <v>0</v>
      </c>
      <c r="AR270" s="149" t="s">
        <v>108</v>
      </c>
      <c r="AT270" s="149" t="s">
        <v>312</v>
      </c>
      <c r="AU270" s="149" t="s">
        <v>90</v>
      </c>
      <c r="AY270" s="17" t="s">
        <v>310</v>
      </c>
      <c r="BE270" s="150">
        <f>IF(N270="základní",J270,0)</f>
        <v>0</v>
      </c>
      <c r="BF270" s="150">
        <f>IF(N270="snížená",J270,0)</f>
        <v>0</v>
      </c>
      <c r="BG270" s="150">
        <f>IF(N270="zákl. přenesená",J270,0)</f>
        <v>0</v>
      </c>
      <c r="BH270" s="150">
        <f>IF(N270="sníž. přenesená",J270,0)</f>
        <v>0</v>
      </c>
      <c r="BI270" s="150">
        <f>IF(N270="nulová",J270,0)</f>
        <v>0</v>
      </c>
      <c r="BJ270" s="17" t="s">
        <v>86</v>
      </c>
      <c r="BK270" s="150">
        <f>ROUND(I270*H270,2)</f>
        <v>0</v>
      </c>
      <c r="BL270" s="17" t="s">
        <v>108</v>
      </c>
      <c r="BM270" s="149" t="s">
        <v>2726</v>
      </c>
    </row>
    <row r="271" spans="2:65" s="14" customFormat="1" ht="11.25">
      <c r="B271" s="166"/>
      <c r="D271" s="152" t="s">
        <v>318</v>
      </c>
      <c r="E271" s="167" t="s">
        <v>1</v>
      </c>
      <c r="F271" s="168" t="s">
        <v>2582</v>
      </c>
      <c r="H271" s="167" t="s">
        <v>1</v>
      </c>
      <c r="I271" s="169"/>
      <c r="L271" s="166"/>
      <c r="M271" s="170"/>
      <c r="T271" s="171"/>
      <c r="AT271" s="167" t="s">
        <v>318</v>
      </c>
      <c r="AU271" s="167" t="s">
        <v>90</v>
      </c>
      <c r="AV271" s="14" t="s">
        <v>86</v>
      </c>
      <c r="AW271" s="14" t="s">
        <v>38</v>
      </c>
      <c r="AX271" s="14" t="s">
        <v>82</v>
      </c>
      <c r="AY271" s="167" t="s">
        <v>310</v>
      </c>
    </row>
    <row r="272" spans="2:65" s="12" customFormat="1" ht="11.25">
      <c r="B272" s="151"/>
      <c r="D272" s="152" t="s">
        <v>318</v>
      </c>
      <c r="E272" s="153" t="s">
        <v>1</v>
      </c>
      <c r="F272" s="154" t="s">
        <v>2727</v>
      </c>
      <c r="H272" s="155">
        <v>0.625</v>
      </c>
      <c r="I272" s="156"/>
      <c r="L272" s="151"/>
      <c r="M272" s="157"/>
      <c r="T272" s="158"/>
      <c r="AT272" s="153" t="s">
        <v>318</v>
      </c>
      <c r="AU272" s="153" t="s">
        <v>90</v>
      </c>
      <c r="AV272" s="12" t="s">
        <v>90</v>
      </c>
      <c r="AW272" s="12" t="s">
        <v>38</v>
      </c>
      <c r="AX272" s="12" t="s">
        <v>82</v>
      </c>
      <c r="AY272" s="153" t="s">
        <v>310</v>
      </c>
    </row>
    <row r="273" spans="2:65" s="12" customFormat="1" ht="11.25">
      <c r="B273" s="151"/>
      <c r="D273" s="152" t="s">
        <v>318</v>
      </c>
      <c r="E273" s="153" t="s">
        <v>1</v>
      </c>
      <c r="F273" s="154" t="s">
        <v>2728</v>
      </c>
      <c r="H273" s="155">
        <v>0.625</v>
      </c>
      <c r="I273" s="156"/>
      <c r="L273" s="151"/>
      <c r="M273" s="157"/>
      <c r="T273" s="158"/>
      <c r="AT273" s="153" t="s">
        <v>318</v>
      </c>
      <c r="AU273" s="153" t="s">
        <v>90</v>
      </c>
      <c r="AV273" s="12" t="s">
        <v>90</v>
      </c>
      <c r="AW273" s="12" t="s">
        <v>38</v>
      </c>
      <c r="AX273" s="12" t="s">
        <v>82</v>
      </c>
      <c r="AY273" s="153" t="s">
        <v>310</v>
      </c>
    </row>
    <row r="274" spans="2:65" s="12" customFormat="1" ht="11.25">
      <c r="B274" s="151"/>
      <c r="D274" s="152" t="s">
        <v>318</v>
      </c>
      <c r="E274" s="153" t="s">
        <v>1</v>
      </c>
      <c r="F274" s="154" t="s">
        <v>2729</v>
      </c>
      <c r="H274" s="155">
        <v>5.5880000000000001</v>
      </c>
      <c r="I274" s="156"/>
      <c r="L274" s="151"/>
      <c r="M274" s="157"/>
      <c r="T274" s="158"/>
      <c r="AT274" s="153" t="s">
        <v>318</v>
      </c>
      <c r="AU274" s="153" t="s">
        <v>90</v>
      </c>
      <c r="AV274" s="12" t="s">
        <v>90</v>
      </c>
      <c r="AW274" s="12" t="s">
        <v>38</v>
      </c>
      <c r="AX274" s="12" t="s">
        <v>82</v>
      </c>
      <c r="AY274" s="153" t="s">
        <v>310</v>
      </c>
    </row>
    <row r="275" spans="2:65" s="13" customFormat="1" ht="11.25">
      <c r="B275" s="159"/>
      <c r="D275" s="152" t="s">
        <v>318</v>
      </c>
      <c r="E275" s="160" t="s">
        <v>1</v>
      </c>
      <c r="F275" s="161" t="s">
        <v>320</v>
      </c>
      <c r="H275" s="162">
        <v>6.8380000000000001</v>
      </c>
      <c r="I275" s="163"/>
      <c r="L275" s="159"/>
      <c r="M275" s="164"/>
      <c r="T275" s="165"/>
      <c r="AT275" s="160" t="s">
        <v>318</v>
      </c>
      <c r="AU275" s="160" t="s">
        <v>90</v>
      </c>
      <c r="AV275" s="13" t="s">
        <v>108</v>
      </c>
      <c r="AW275" s="13" t="s">
        <v>38</v>
      </c>
      <c r="AX275" s="13" t="s">
        <v>86</v>
      </c>
      <c r="AY275" s="160" t="s">
        <v>310</v>
      </c>
    </row>
    <row r="276" spans="2:65" s="1" customFormat="1" ht="16.5" customHeight="1">
      <c r="B276" s="33"/>
      <c r="C276" s="138" t="s">
        <v>574</v>
      </c>
      <c r="D276" s="138" t="s">
        <v>312</v>
      </c>
      <c r="E276" s="139" t="s">
        <v>812</v>
      </c>
      <c r="F276" s="140" t="s">
        <v>813</v>
      </c>
      <c r="G276" s="141" t="s">
        <v>315</v>
      </c>
      <c r="H276" s="142">
        <v>54.7</v>
      </c>
      <c r="I276" s="143"/>
      <c r="J276" s="144">
        <f>ROUND(I276*H276,2)</f>
        <v>0</v>
      </c>
      <c r="K276" s="140" t="s">
        <v>316</v>
      </c>
      <c r="L276" s="33"/>
      <c r="M276" s="145" t="s">
        <v>1</v>
      </c>
      <c r="N276" s="146" t="s">
        <v>47</v>
      </c>
      <c r="P276" s="147">
        <f>O276*H276</f>
        <v>0</v>
      </c>
      <c r="Q276" s="147">
        <v>5.7600000000000004E-3</v>
      </c>
      <c r="R276" s="147">
        <f>Q276*H276</f>
        <v>0.31507200000000002</v>
      </c>
      <c r="S276" s="147">
        <v>0</v>
      </c>
      <c r="T276" s="148">
        <f>S276*H276</f>
        <v>0</v>
      </c>
      <c r="AR276" s="149" t="s">
        <v>108</v>
      </c>
      <c r="AT276" s="149" t="s">
        <v>312</v>
      </c>
      <c r="AU276" s="149" t="s">
        <v>90</v>
      </c>
      <c r="AY276" s="17" t="s">
        <v>310</v>
      </c>
      <c r="BE276" s="150">
        <f>IF(N276="základní",J276,0)</f>
        <v>0</v>
      </c>
      <c r="BF276" s="150">
        <f>IF(N276="snížená",J276,0)</f>
        <v>0</v>
      </c>
      <c r="BG276" s="150">
        <f>IF(N276="zákl. přenesená",J276,0)</f>
        <v>0</v>
      </c>
      <c r="BH276" s="150">
        <f>IF(N276="sníž. přenesená",J276,0)</f>
        <v>0</v>
      </c>
      <c r="BI276" s="150">
        <f>IF(N276="nulová",J276,0)</f>
        <v>0</v>
      </c>
      <c r="BJ276" s="17" t="s">
        <v>86</v>
      </c>
      <c r="BK276" s="150">
        <f>ROUND(I276*H276,2)</f>
        <v>0</v>
      </c>
      <c r="BL276" s="17" t="s">
        <v>108</v>
      </c>
      <c r="BM276" s="149" t="s">
        <v>2730</v>
      </c>
    </row>
    <row r="277" spans="2:65" s="14" customFormat="1" ht="11.25">
      <c r="B277" s="166"/>
      <c r="D277" s="152" t="s">
        <v>318</v>
      </c>
      <c r="E277" s="167" t="s">
        <v>1</v>
      </c>
      <c r="F277" s="168" t="s">
        <v>2582</v>
      </c>
      <c r="H277" s="167" t="s">
        <v>1</v>
      </c>
      <c r="I277" s="169"/>
      <c r="L277" s="166"/>
      <c r="M277" s="170"/>
      <c r="T277" s="171"/>
      <c r="AT277" s="167" t="s">
        <v>318</v>
      </c>
      <c r="AU277" s="167" t="s">
        <v>90</v>
      </c>
      <c r="AV277" s="14" t="s">
        <v>86</v>
      </c>
      <c r="AW277" s="14" t="s">
        <v>38</v>
      </c>
      <c r="AX277" s="14" t="s">
        <v>82</v>
      </c>
      <c r="AY277" s="167" t="s">
        <v>310</v>
      </c>
    </row>
    <row r="278" spans="2:65" s="12" customFormat="1" ht="11.25">
      <c r="B278" s="151"/>
      <c r="D278" s="152" t="s">
        <v>318</v>
      </c>
      <c r="E278" s="153" t="s">
        <v>1</v>
      </c>
      <c r="F278" s="154" t="s">
        <v>2731</v>
      </c>
      <c r="H278" s="155">
        <v>5</v>
      </c>
      <c r="I278" s="156"/>
      <c r="L278" s="151"/>
      <c r="M278" s="157"/>
      <c r="T278" s="158"/>
      <c r="AT278" s="153" t="s">
        <v>318</v>
      </c>
      <c r="AU278" s="153" t="s">
        <v>90</v>
      </c>
      <c r="AV278" s="12" t="s">
        <v>90</v>
      </c>
      <c r="AW278" s="12" t="s">
        <v>38</v>
      </c>
      <c r="AX278" s="12" t="s">
        <v>82</v>
      </c>
      <c r="AY278" s="153" t="s">
        <v>310</v>
      </c>
    </row>
    <row r="279" spans="2:65" s="12" customFormat="1" ht="11.25">
      <c r="B279" s="151"/>
      <c r="D279" s="152" t="s">
        <v>318</v>
      </c>
      <c r="E279" s="153" t="s">
        <v>1</v>
      </c>
      <c r="F279" s="154" t="s">
        <v>2732</v>
      </c>
      <c r="H279" s="155">
        <v>5</v>
      </c>
      <c r="I279" s="156"/>
      <c r="L279" s="151"/>
      <c r="M279" s="157"/>
      <c r="T279" s="158"/>
      <c r="AT279" s="153" t="s">
        <v>318</v>
      </c>
      <c r="AU279" s="153" t="s">
        <v>90</v>
      </c>
      <c r="AV279" s="12" t="s">
        <v>90</v>
      </c>
      <c r="AW279" s="12" t="s">
        <v>38</v>
      </c>
      <c r="AX279" s="12" t="s">
        <v>82</v>
      </c>
      <c r="AY279" s="153" t="s">
        <v>310</v>
      </c>
    </row>
    <row r="280" spans="2:65" s="12" customFormat="1" ht="11.25">
      <c r="B280" s="151"/>
      <c r="D280" s="152" t="s">
        <v>318</v>
      </c>
      <c r="E280" s="153" t="s">
        <v>1</v>
      </c>
      <c r="F280" s="154" t="s">
        <v>2733</v>
      </c>
      <c r="H280" s="155">
        <v>44.7</v>
      </c>
      <c r="I280" s="156"/>
      <c r="L280" s="151"/>
      <c r="M280" s="157"/>
      <c r="T280" s="158"/>
      <c r="AT280" s="153" t="s">
        <v>318</v>
      </c>
      <c r="AU280" s="153" t="s">
        <v>90</v>
      </c>
      <c r="AV280" s="12" t="s">
        <v>90</v>
      </c>
      <c r="AW280" s="12" t="s">
        <v>38</v>
      </c>
      <c r="AX280" s="12" t="s">
        <v>82</v>
      </c>
      <c r="AY280" s="153" t="s">
        <v>310</v>
      </c>
    </row>
    <row r="281" spans="2:65" s="13" customFormat="1" ht="11.25">
      <c r="B281" s="159"/>
      <c r="D281" s="152" t="s">
        <v>318</v>
      </c>
      <c r="E281" s="160" t="s">
        <v>1</v>
      </c>
      <c r="F281" s="161" t="s">
        <v>320</v>
      </c>
      <c r="H281" s="162">
        <v>54.7</v>
      </c>
      <c r="I281" s="163"/>
      <c r="L281" s="159"/>
      <c r="M281" s="164"/>
      <c r="T281" s="165"/>
      <c r="AT281" s="160" t="s">
        <v>318</v>
      </c>
      <c r="AU281" s="160" t="s">
        <v>90</v>
      </c>
      <c r="AV281" s="13" t="s">
        <v>108</v>
      </c>
      <c r="AW281" s="13" t="s">
        <v>38</v>
      </c>
      <c r="AX281" s="13" t="s">
        <v>86</v>
      </c>
      <c r="AY281" s="160" t="s">
        <v>310</v>
      </c>
    </row>
    <row r="282" spans="2:65" s="1" customFormat="1" ht="16.5" customHeight="1">
      <c r="B282" s="33"/>
      <c r="C282" s="138" t="s">
        <v>578</v>
      </c>
      <c r="D282" s="138" t="s">
        <v>312</v>
      </c>
      <c r="E282" s="139" t="s">
        <v>816</v>
      </c>
      <c r="F282" s="140" t="s">
        <v>817</v>
      </c>
      <c r="G282" s="141" t="s">
        <v>315</v>
      </c>
      <c r="H282" s="142">
        <v>54.7</v>
      </c>
      <c r="I282" s="143"/>
      <c r="J282" s="144">
        <f>ROUND(I282*H282,2)</f>
        <v>0</v>
      </c>
      <c r="K282" s="140" t="s">
        <v>316</v>
      </c>
      <c r="L282" s="33"/>
      <c r="M282" s="145" t="s">
        <v>1</v>
      </c>
      <c r="N282" s="146" t="s">
        <v>47</v>
      </c>
      <c r="P282" s="147">
        <f>O282*H282</f>
        <v>0</v>
      </c>
      <c r="Q282" s="147">
        <v>0</v>
      </c>
      <c r="R282" s="147">
        <f>Q282*H282</f>
        <v>0</v>
      </c>
      <c r="S282" s="147">
        <v>0</v>
      </c>
      <c r="T282" s="148">
        <f>S282*H282</f>
        <v>0</v>
      </c>
      <c r="AR282" s="149" t="s">
        <v>108</v>
      </c>
      <c r="AT282" s="149" t="s">
        <v>312</v>
      </c>
      <c r="AU282" s="149" t="s">
        <v>90</v>
      </c>
      <c r="AY282" s="17" t="s">
        <v>310</v>
      </c>
      <c r="BE282" s="150">
        <f>IF(N282="základní",J282,0)</f>
        <v>0</v>
      </c>
      <c r="BF282" s="150">
        <f>IF(N282="snížená",J282,0)</f>
        <v>0</v>
      </c>
      <c r="BG282" s="150">
        <f>IF(N282="zákl. přenesená",J282,0)</f>
        <v>0</v>
      </c>
      <c r="BH282" s="150">
        <f>IF(N282="sníž. přenesená",J282,0)</f>
        <v>0</v>
      </c>
      <c r="BI282" s="150">
        <f>IF(N282="nulová",J282,0)</f>
        <v>0</v>
      </c>
      <c r="BJ282" s="17" t="s">
        <v>86</v>
      </c>
      <c r="BK282" s="150">
        <f>ROUND(I282*H282,2)</f>
        <v>0</v>
      </c>
      <c r="BL282" s="17" t="s">
        <v>108</v>
      </c>
      <c r="BM282" s="149" t="s">
        <v>2734</v>
      </c>
    </row>
    <row r="283" spans="2:65" s="1" customFormat="1" ht="16.5" customHeight="1">
      <c r="B283" s="33"/>
      <c r="C283" s="138" t="s">
        <v>582</v>
      </c>
      <c r="D283" s="138" t="s">
        <v>312</v>
      </c>
      <c r="E283" s="139" t="s">
        <v>819</v>
      </c>
      <c r="F283" s="140" t="s">
        <v>820</v>
      </c>
      <c r="G283" s="141" t="s">
        <v>361</v>
      </c>
      <c r="H283" s="142">
        <v>1.32</v>
      </c>
      <c r="I283" s="143"/>
      <c r="J283" s="144">
        <f>ROUND(I283*H283,2)</f>
        <v>0</v>
      </c>
      <c r="K283" s="140" t="s">
        <v>316</v>
      </c>
      <c r="L283" s="33"/>
      <c r="M283" s="145" t="s">
        <v>1</v>
      </c>
      <c r="N283" s="146" t="s">
        <v>47</v>
      </c>
      <c r="P283" s="147">
        <f>O283*H283</f>
        <v>0</v>
      </c>
      <c r="Q283" s="147">
        <v>1.05291</v>
      </c>
      <c r="R283" s="147">
        <f>Q283*H283</f>
        <v>1.3898412</v>
      </c>
      <c r="S283" s="147">
        <v>0</v>
      </c>
      <c r="T283" s="148">
        <f>S283*H283</f>
        <v>0</v>
      </c>
      <c r="AR283" s="149" t="s">
        <v>108</v>
      </c>
      <c r="AT283" s="149" t="s">
        <v>312</v>
      </c>
      <c r="AU283" s="149" t="s">
        <v>90</v>
      </c>
      <c r="AY283" s="17" t="s">
        <v>310</v>
      </c>
      <c r="BE283" s="150">
        <f>IF(N283="základní",J283,0)</f>
        <v>0</v>
      </c>
      <c r="BF283" s="150">
        <f>IF(N283="snížená",J283,0)</f>
        <v>0</v>
      </c>
      <c r="BG283" s="150">
        <f>IF(N283="zákl. přenesená",J283,0)</f>
        <v>0</v>
      </c>
      <c r="BH283" s="150">
        <f>IF(N283="sníž. přenesená",J283,0)</f>
        <v>0</v>
      </c>
      <c r="BI283" s="150">
        <f>IF(N283="nulová",J283,0)</f>
        <v>0</v>
      </c>
      <c r="BJ283" s="17" t="s">
        <v>86</v>
      </c>
      <c r="BK283" s="150">
        <f>ROUND(I283*H283,2)</f>
        <v>0</v>
      </c>
      <c r="BL283" s="17" t="s">
        <v>108</v>
      </c>
      <c r="BM283" s="149" t="s">
        <v>2735</v>
      </c>
    </row>
    <row r="284" spans="2:65" s="14" customFormat="1" ht="11.25">
      <c r="B284" s="166"/>
      <c r="D284" s="152" t="s">
        <v>318</v>
      </c>
      <c r="E284" s="167" t="s">
        <v>1</v>
      </c>
      <c r="F284" s="168" t="s">
        <v>2582</v>
      </c>
      <c r="H284" s="167" t="s">
        <v>1</v>
      </c>
      <c r="I284" s="169"/>
      <c r="L284" s="166"/>
      <c r="M284" s="170"/>
      <c r="T284" s="171"/>
      <c r="AT284" s="167" t="s">
        <v>318</v>
      </c>
      <c r="AU284" s="167" t="s">
        <v>90</v>
      </c>
      <c r="AV284" s="14" t="s">
        <v>86</v>
      </c>
      <c r="AW284" s="14" t="s">
        <v>38</v>
      </c>
      <c r="AX284" s="14" t="s">
        <v>82</v>
      </c>
      <c r="AY284" s="167" t="s">
        <v>310</v>
      </c>
    </row>
    <row r="285" spans="2:65" s="12" customFormat="1" ht="11.25">
      <c r="B285" s="151"/>
      <c r="D285" s="152" t="s">
        <v>318</v>
      </c>
      <c r="E285" s="153" t="s">
        <v>1</v>
      </c>
      <c r="F285" s="154" t="s">
        <v>2724</v>
      </c>
      <c r="H285" s="155">
        <v>1.1000000000000001</v>
      </c>
      <c r="I285" s="156"/>
      <c r="L285" s="151"/>
      <c r="M285" s="157"/>
      <c r="T285" s="158"/>
      <c r="AT285" s="153" t="s">
        <v>318</v>
      </c>
      <c r="AU285" s="153" t="s">
        <v>90</v>
      </c>
      <c r="AV285" s="12" t="s">
        <v>90</v>
      </c>
      <c r="AW285" s="12" t="s">
        <v>38</v>
      </c>
      <c r="AX285" s="12" t="s">
        <v>82</v>
      </c>
      <c r="AY285" s="153" t="s">
        <v>310</v>
      </c>
    </row>
    <row r="286" spans="2:65" s="12" customFormat="1" ht="11.25">
      <c r="B286" s="151"/>
      <c r="D286" s="152" t="s">
        <v>318</v>
      </c>
      <c r="E286" s="153" t="s">
        <v>1</v>
      </c>
      <c r="F286" s="154" t="s">
        <v>2725</v>
      </c>
      <c r="H286" s="155">
        <v>0.22</v>
      </c>
      <c r="I286" s="156"/>
      <c r="L286" s="151"/>
      <c r="M286" s="157"/>
      <c r="T286" s="158"/>
      <c r="AT286" s="153" t="s">
        <v>318</v>
      </c>
      <c r="AU286" s="153" t="s">
        <v>90</v>
      </c>
      <c r="AV286" s="12" t="s">
        <v>90</v>
      </c>
      <c r="AW286" s="12" t="s">
        <v>38</v>
      </c>
      <c r="AX286" s="12" t="s">
        <v>82</v>
      </c>
      <c r="AY286" s="153" t="s">
        <v>310</v>
      </c>
    </row>
    <row r="287" spans="2:65" s="13" customFormat="1" ht="11.25">
      <c r="B287" s="159"/>
      <c r="D287" s="152" t="s">
        <v>318</v>
      </c>
      <c r="E287" s="160" t="s">
        <v>1</v>
      </c>
      <c r="F287" s="161" t="s">
        <v>320</v>
      </c>
      <c r="H287" s="162">
        <v>1.32</v>
      </c>
      <c r="I287" s="163"/>
      <c r="L287" s="159"/>
      <c r="M287" s="164"/>
      <c r="T287" s="165"/>
      <c r="AT287" s="160" t="s">
        <v>318</v>
      </c>
      <c r="AU287" s="160" t="s">
        <v>90</v>
      </c>
      <c r="AV287" s="13" t="s">
        <v>108</v>
      </c>
      <c r="AW287" s="13" t="s">
        <v>38</v>
      </c>
      <c r="AX287" s="13" t="s">
        <v>86</v>
      </c>
      <c r="AY287" s="160" t="s">
        <v>310</v>
      </c>
    </row>
    <row r="288" spans="2:65" s="1" customFormat="1" ht="16.5" customHeight="1">
      <c r="B288" s="33"/>
      <c r="C288" s="138" t="s">
        <v>586</v>
      </c>
      <c r="D288" s="138" t="s">
        <v>312</v>
      </c>
      <c r="E288" s="139" t="s">
        <v>2736</v>
      </c>
      <c r="F288" s="140" t="s">
        <v>2737</v>
      </c>
      <c r="G288" s="141" t="s">
        <v>338</v>
      </c>
      <c r="H288" s="142">
        <v>13.324</v>
      </c>
      <c r="I288" s="143"/>
      <c r="J288" s="144">
        <f>ROUND(I288*H288,2)</f>
        <v>0</v>
      </c>
      <c r="K288" s="140" t="s">
        <v>316</v>
      </c>
      <c r="L288" s="33"/>
      <c r="M288" s="145" t="s">
        <v>1</v>
      </c>
      <c r="N288" s="146" t="s">
        <v>47</v>
      </c>
      <c r="P288" s="147">
        <f>O288*H288</f>
        <v>0</v>
      </c>
      <c r="Q288" s="147">
        <v>2.5019499999999999</v>
      </c>
      <c r="R288" s="147">
        <f>Q288*H288</f>
        <v>33.335981799999999</v>
      </c>
      <c r="S288" s="147">
        <v>0</v>
      </c>
      <c r="T288" s="148">
        <f>S288*H288</f>
        <v>0</v>
      </c>
      <c r="AR288" s="149" t="s">
        <v>108</v>
      </c>
      <c r="AT288" s="149" t="s">
        <v>312</v>
      </c>
      <c r="AU288" s="149" t="s">
        <v>90</v>
      </c>
      <c r="AY288" s="17" t="s">
        <v>310</v>
      </c>
      <c r="BE288" s="150">
        <f>IF(N288="základní",J288,0)</f>
        <v>0</v>
      </c>
      <c r="BF288" s="150">
        <f>IF(N288="snížená",J288,0)</f>
        <v>0</v>
      </c>
      <c r="BG288" s="150">
        <f>IF(N288="zákl. přenesená",J288,0)</f>
        <v>0</v>
      </c>
      <c r="BH288" s="150">
        <f>IF(N288="sníž. přenesená",J288,0)</f>
        <v>0</v>
      </c>
      <c r="BI288" s="150">
        <f>IF(N288="nulová",J288,0)</f>
        <v>0</v>
      </c>
      <c r="BJ288" s="17" t="s">
        <v>86</v>
      </c>
      <c r="BK288" s="150">
        <f>ROUND(I288*H288,2)</f>
        <v>0</v>
      </c>
      <c r="BL288" s="17" t="s">
        <v>108</v>
      </c>
      <c r="BM288" s="149" t="s">
        <v>2738</v>
      </c>
    </row>
    <row r="289" spans="2:65" s="14" customFormat="1" ht="11.25">
      <c r="B289" s="166"/>
      <c r="D289" s="152" t="s">
        <v>318</v>
      </c>
      <c r="E289" s="167" t="s">
        <v>1</v>
      </c>
      <c r="F289" s="168" t="s">
        <v>2582</v>
      </c>
      <c r="H289" s="167" t="s">
        <v>1</v>
      </c>
      <c r="I289" s="169"/>
      <c r="L289" s="166"/>
      <c r="M289" s="170"/>
      <c r="T289" s="171"/>
      <c r="AT289" s="167" t="s">
        <v>318</v>
      </c>
      <c r="AU289" s="167" t="s">
        <v>90</v>
      </c>
      <c r="AV289" s="14" t="s">
        <v>86</v>
      </c>
      <c r="AW289" s="14" t="s">
        <v>38</v>
      </c>
      <c r="AX289" s="14" t="s">
        <v>82</v>
      </c>
      <c r="AY289" s="167" t="s">
        <v>310</v>
      </c>
    </row>
    <row r="290" spans="2:65" s="12" customFormat="1" ht="11.25">
      <c r="B290" s="151"/>
      <c r="D290" s="152" t="s">
        <v>318</v>
      </c>
      <c r="E290" s="153" t="s">
        <v>1</v>
      </c>
      <c r="F290" s="154" t="s">
        <v>2739</v>
      </c>
      <c r="H290" s="155">
        <v>13.324</v>
      </c>
      <c r="I290" s="156"/>
      <c r="L290" s="151"/>
      <c r="M290" s="157"/>
      <c r="T290" s="158"/>
      <c r="AT290" s="153" t="s">
        <v>318</v>
      </c>
      <c r="AU290" s="153" t="s">
        <v>90</v>
      </c>
      <c r="AV290" s="12" t="s">
        <v>90</v>
      </c>
      <c r="AW290" s="12" t="s">
        <v>38</v>
      </c>
      <c r="AX290" s="12" t="s">
        <v>82</v>
      </c>
      <c r="AY290" s="153" t="s">
        <v>310</v>
      </c>
    </row>
    <row r="291" spans="2:65" s="13" customFormat="1" ht="11.25">
      <c r="B291" s="159"/>
      <c r="D291" s="152" t="s">
        <v>318</v>
      </c>
      <c r="E291" s="160" t="s">
        <v>1</v>
      </c>
      <c r="F291" s="161" t="s">
        <v>320</v>
      </c>
      <c r="H291" s="162">
        <v>13.324</v>
      </c>
      <c r="I291" s="163"/>
      <c r="L291" s="159"/>
      <c r="M291" s="164"/>
      <c r="T291" s="165"/>
      <c r="AT291" s="160" t="s">
        <v>318</v>
      </c>
      <c r="AU291" s="160" t="s">
        <v>90</v>
      </c>
      <c r="AV291" s="13" t="s">
        <v>108</v>
      </c>
      <c r="AW291" s="13" t="s">
        <v>38</v>
      </c>
      <c r="AX291" s="13" t="s">
        <v>86</v>
      </c>
      <c r="AY291" s="160" t="s">
        <v>310</v>
      </c>
    </row>
    <row r="292" spans="2:65" s="1" customFormat="1" ht="16.5" customHeight="1">
      <c r="B292" s="33"/>
      <c r="C292" s="138" t="s">
        <v>590</v>
      </c>
      <c r="D292" s="138" t="s">
        <v>312</v>
      </c>
      <c r="E292" s="139" t="s">
        <v>2740</v>
      </c>
      <c r="F292" s="140" t="s">
        <v>2741</v>
      </c>
      <c r="G292" s="141" t="s">
        <v>361</v>
      </c>
      <c r="H292" s="142">
        <v>0.84</v>
      </c>
      <c r="I292" s="143"/>
      <c r="J292" s="144">
        <f>ROUND(I292*H292,2)</f>
        <v>0</v>
      </c>
      <c r="K292" s="140" t="s">
        <v>316</v>
      </c>
      <c r="L292" s="33"/>
      <c r="M292" s="145" t="s">
        <v>1</v>
      </c>
      <c r="N292" s="146" t="s">
        <v>47</v>
      </c>
      <c r="P292" s="147">
        <f>O292*H292</f>
        <v>0</v>
      </c>
      <c r="Q292" s="147">
        <v>1.0492699999999999</v>
      </c>
      <c r="R292" s="147">
        <f>Q292*H292</f>
        <v>0.88138679999999991</v>
      </c>
      <c r="S292" s="147">
        <v>0</v>
      </c>
      <c r="T292" s="148">
        <f>S292*H292</f>
        <v>0</v>
      </c>
      <c r="AR292" s="149" t="s">
        <v>108</v>
      </c>
      <c r="AT292" s="149" t="s">
        <v>312</v>
      </c>
      <c r="AU292" s="149" t="s">
        <v>90</v>
      </c>
      <c r="AY292" s="17" t="s">
        <v>310</v>
      </c>
      <c r="BE292" s="150">
        <f>IF(N292="základní",J292,0)</f>
        <v>0</v>
      </c>
      <c r="BF292" s="150">
        <f>IF(N292="snížená",J292,0)</f>
        <v>0</v>
      </c>
      <c r="BG292" s="150">
        <f>IF(N292="zákl. přenesená",J292,0)</f>
        <v>0</v>
      </c>
      <c r="BH292" s="150">
        <f>IF(N292="sníž. přenesená",J292,0)</f>
        <v>0</v>
      </c>
      <c r="BI292" s="150">
        <f>IF(N292="nulová",J292,0)</f>
        <v>0</v>
      </c>
      <c r="BJ292" s="17" t="s">
        <v>86</v>
      </c>
      <c r="BK292" s="150">
        <f>ROUND(I292*H292,2)</f>
        <v>0</v>
      </c>
      <c r="BL292" s="17" t="s">
        <v>108</v>
      </c>
      <c r="BM292" s="149" t="s">
        <v>2742</v>
      </c>
    </row>
    <row r="293" spans="2:65" s="14" customFormat="1" ht="11.25">
      <c r="B293" s="166"/>
      <c r="D293" s="152" t="s">
        <v>318</v>
      </c>
      <c r="E293" s="167" t="s">
        <v>1</v>
      </c>
      <c r="F293" s="168" t="s">
        <v>2582</v>
      </c>
      <c r="H293" s="167" t="s">
        <v>1</v>
      </c>
      <c r="I293" s="169"/>
      <c r="L293" s="166"/>
      <c r="M293" s="170"/>
      <c r="T293" s="171"/>
      <c r="AT293" s="167" t="s">
        <v>318</v>
      </c>
      <c r="AU293" s="167" t="s">
        <v>90</v>
      </c>
      <c r="AV293" s="14" t="s">
        <v>86</v>
      </c>
      <c r="AW293" s="14" t="s">
        <v>38</v>
      </c>
      <c r="AX293" s="14" t="s">
        <v>82</v>
      </c>
      <c r="AY293" s="167" t="s">
        <v>310</v>
      </c>
    </row>
    <row r="294" spans="2:65" s="12" customFormat="1" ht="11.25">
      <c r="B294" s="151"/>
      <c r="D294" s="152" t="s">
        <v>318</v>
      </c>
      <c r="E294" s="153" t="s">
        <v>1</v>
      </c>
      <c r="F294" s="154" t="s">
        <v>2743</v>
      </c>
      <c r="H294" s="155">
        <v>0.7</v>
      </c>
      <c r="I294" s="156"/>
      <c r="L294" s="151"/>
      <c r="M294" s="157"/>
      <c r="T294" s="158"/>
      <c r="AT294" s="153" t="s">
        <v>318</v>
      </c>
      <c r="AU294" s="153" t="s">
        <v>90</v>
      </c>
      <c r="AV294" s="12" t="s">
        <v>90</v>
      </c>
      <c r="AW294" s="12" t="s">
        <v>38</v>
      </c>
      <c r="AX294" s="12" t="s">
        <v>82</v>
      </c>
      <c r="AY294" s="153" t="s">
        <v>310</v>
      </c>
    </row>
    <row r="295" spans="2:65" s="12" customFormat="1" ht="11.25">
      <c r="B295" s="151"/>
      <c r="D295" s="152" t="s">
        <v>318</v>
      </c>
      <c r="E295" s="153" t="s">
        <v>1</v>
      </c>
      <c r="F295" s="154" t="s">
        <v>2744</v>
      </c>
      <c r="H295" s="155">
        <v>0.14000000000000001</v>
      </c>
      <c r="I295" s="156"/>
      <c r="L295" s="151"/>
      <c r="M295" s="157"/>
      <c r="T295" s="158"/>
      <c r="AT295" s="153" t="s">
        <v>318</v>
      </c>
      <c r="AU295" s="153" t="s">
        <v>90</v>
      </c>
      <c r="AV295" s="12" t="s">
        <v>90</v>
      </c>
      <c r="AW295" s="12" t="s">
        <v>38</v>
      </c>
      <c r="AX295" s="12" t="s">
        <v>82</v>
      </c>
      <c r="AY295" s="153" t="s">
        <v>310</v>
      </c>
    </row>
    <row r="296" spans="2:65" s="13" customFormat="1" ht="11.25">
      <c r="B296" s="159"/>
      <c r="D296" s="152" t="s">
        <v>318</v>
      </c>
      <c r="E296" s="160" t="s">
        <v>1</v>
      </c>
      <c r="F296" s="161" t="s">
        <v>320</v>
      </c>
      <c r="H296" s="162">
        <v>0.84</v>
      </c>
      <c r="I296" s="163"/>
      <c r="L296" s="159"/>
      <c r="M296" s="164"/>
      <c r="T296" s="165"/>
      <c r="AT296" s="160" t="s">
        <v>318</v>
      </c>
      <c r="AU296" s="160" t="s">
        <v>90</v>
      </c>
      <c r="AV296" s="13" t="s">
        <v>108</v>
      </c>
      <c r="AW296" s="13" t="s">
        <v>38</v>
      </c>
      <c r="AX296" s="13" t="s">
        <v>86</v>
      </c>
      <c r="AY296" s="160" t="s">
        <v>310</v>
      </c>
    </row>
    <row r="297" spans="2:65" s="1" customFormat="1" ht="16.5" customHeight="1">
      <c r="B297" s="33"/>
      <c r="C297" s="138" t="s">
        <v>594</v>
      </c>
      <c r="D297" s="138" t="s">
        <v>312</v>
      </c>
      <c r="E297" s="139" t="s">
        <v>2745</v>
      </c>
      <c r="F297" s="140" t="s">
        <v>2746</v>
      </c>
      <c r="G297" s="141" t="s">
        <v>315</v>
      </c>
      <c r="H297" s="142">
        <v>36.325000000000003</v>
      </c>
      <c r="I297" s="143"/>
      <c r="J297" s="144">
        <f>ROUND(I297*H297,2)</f>
        <v>0</v>
      </c>
      <c r="K297" s="140" t="s">
        <v>316</v>
      </c>
      <c r="L297" s="33"/>
      <c r="M297" s="145" t="s">
        <v>1</v>
      </c>
      <c r="N297" s="146" t="s">
        <v>47</v>
      </c>
      <c r="P297" s="147">
        <f>O297*H297</f>
        <v>0</v>
      </c>
      <c r="Q297" s="147">
        <v>1.282E-2</v>
      </c>
      <c r="R297" s="147">
        <f>Q297*H297</f>
        <v>0.4656865</v>
      </c>
      <c r="S297" s="147">
        <v>0</v>
      </c>
      <c r="T297" s="148">
        <f>S297*H297</f>
        <v>0</v>
      </c>
      <c r="AR297" s="149" t="s">
        <v>108</v>
      </c>
      <c r="AT297" s="149" t="s">
        <v>312</v>
      </c>
      <c r="AU297" s="149" t="s">
        <v>90</v>
      </c>
      <c r="AY297" s="17" t="s">
        <v>310</v>
      </c>
      <c r="BE297" s="150">
        <f>IF(N297="základní",J297,0)</f>
        <v>0</v>
      </c>
      <c r="BF297" s="150">
        <f>IF(N297="snížená",J297,0)</f>
        <v>0</v>
      </c>
      <c r="BG297" s="150">
        <f>IF(N297="zákl. přenesená",J297,0)</f>
        <v>0</v>
      </c>
      <c r="BH297" s="150">
        <f>IF(N297="sníž. přenesená",J297,0)</f>
        <v>0</v>
      </c>
      <c r="BI297" s="150">
        <f>IF(N297="nulová",J297,0)</f>
        <v>0</v>
      </c>
      <c r="BJ297" s="17" t="s">
        <v>86</v>
      </c>
      <c r="BK297" s="150">
        <f>ROUND(I297*H297,2)</f>
        <v>0</v>
      </c>
      <c r="BL297" s="17" t="s">
        <v>108</v>
      </c>
      <c r="BM297" s="149" t="s">
        <v>2747</v>
      </c>
    </row>
    <row r="298" spans="2:65" s="14" customFormat="1" ht="11.25">
      <c r="B298" s="166"/>
      <c r="D298" s="152" t="s">
        <v>318</v>
      </c>
      <c r="E298" s="167" t="s">
        <v>1</v>
      </c>
      <c r="F298" s="168" t="s">
        <v>2582</v>
      </c>
      <c r="H298" s="167" t="s">
        <v>1</v>
      </c>
      <c r="I298" s="169"/>
      <c r="L298" s="166"/>
      <c r="M298" s="170"/>
      <c r="T298" s="171"/>
      <c r="AT298" s="167" t="s">
        <v>318</v>
      </c>
      <c r="AU298" s="167" t="s">
        <v>90</v>
      </c>
      <c r="AV298" s="14" t="s">
        <v>86</v>
      </c>
      <c r="AW298" s="14" t="s">
        <v>38</v>
      </c>
      <c r="AX298" s="14" t="s">
        <v>82</v>
      </c>
      <c r="AY298" s="167" t="s">
        <v>310</v>
      </c>
    </row>
    <row r="299" spans="2:65" s="12" customFormat="1" ht="11.25">
      <c r="B299" s="151"/>
      <c r="D299" s="152" t="s">
        <v>318</v>
      </c>
      <c r="E299" s="153" t="s">
        <v>1</v>
      </c>
      <c r="F299" s="154" t="s">
        <v>2748</v>
      </c>
      <c r="H299" s="155">
        <v>36.325000000000003</v>
      </c>
      <c r="I299" s="156"/>
      <c r="L299" s="151"/>
      <c r="M299" s="157"/>
      <c r="T299" s="158"/>
      <c r="AT299" s="153" t="s">
        <v>318</v>
      </c>
      <c r="AU299" s="153" t="s">
        <v>90</v>
      </c>
      <c r="AV299" s="12" t="s">
        <v>90</v>
      </c>
      <c r="AW299" s="12" t="s">
        <v>38</v>
      </c>
      <c r="AX299" s="12" t="s">
        <v>82</v>
      </c>
      <c r="AY299" s="153" t="s">
        <v>310</v>
      </c>
    </row>
    <row r="300" spans="2:65" s="13" customFormat="1" ht="11.25">
      <c r="B300" s="159"/>
      <c r="D300" s="152" t="s">
        <v>318</v>
      </c>
      <c r="E300" s="160" t="s">
        <v>1</v>
      </c>
      <c r="F300" s="161" t="s">
        <v>320</v>
      </c>
      <c r="H300" s="162">
        <v>36.325000000000003</v>
      </c>
      <c r="I300" s="163"/>
      <c r="L300" s="159"/>
      <c r="M300" s="164"/>
      <c r="T300" s="165"/>
      <c r="AT300" s="160" t="s">
        <v>318</v>
      </c>
      <c r="AU300" s="160" t="s">
        <v>90</v>
      </c>
      <c r="AV300" s="13" t="s">
        <v>108</v>
      </c>
      <c r="AW300" s="13" t="s">
        <v>38</v>
      </c>
      <c r="AX300" s="13" t="s">
        <v>86</v>
      </c>
      <c r="AY300" s="160" t="s">
        <v>310</v>
      </c>
    </row>
    <row r="301" spans="2:65" s="1" customFormat="1" ht="16.5" customHeight="1">
      <c r="B301" s="33"/>
      <c r="C301" s="138" t="s">
        <v>598</v>
      </c>
      <c r="D301" s="138" t="s">
        <v>312</v>
      </c>
      <c r="E301" s="139" t="s">
        <v>2749</v>
      </c>
      <c r="F301" s="140" t="s">
        <v>2750</v>
      </c>
      <c r="G301" s="141" t="s">
        <v>315</v>
      </c>
      <c r="H301" s="142">
        <v>36.325000000000003</v>
      </c>
      <c r="I301" s="143"/>
      <c r="J301" s="144">
        <f>ROUND(I301*H301,2)</f>
        <v>0</v>
      </c>
      <c r="K301" s="140" t="s">
        <v>316</v>
      </c>
      <c r="L301" s="33"/>
      <c r="M301" s="145" t="s">
        <v>1</v>
      </c>
      <c r="N301" s="146" t="s">
        <v>47</v>
      </c>
      <c r="P301" s="147">
        <f>O301*H301</f>
        <v>0</v>
      </c>
      <c r="Q301" s="147">
        <v>0</v>
      </c>
      <c r="R301" s="147">
        <f>Q301*H301</f>
        <v>0</v>
      </c>
      <c r="S301" s="147">
        <v>0</v>
      </c>
      <c r="T301" s="148">
        <f>S301*H301</f>
        <v>0</v>
      </c>
      <c r="AR301" s="149" t="s">
        <v>108</v>
      </c>
      <c r="AT301" s="149" t="s">
        <v>312</v>
      </c>
      <c r="AU301" s="149" t="s">
        <v>90</v>
      </c>
      <c r="AY301" s="17" t="s">
        <v>310</v>
      </c>
      <c r="BE301" s="150">
        <f>IF(N301="základní",J301,0)</f>
        <v>0</v>
      </c>
      <c r="BF301" s="150">
        <f>IF(N301="snížená",J301,0)</f>
        <v>0</v>
      </c>
      <c r="BG301" s="150">
        <f>IF(N301="zákl. přenesená",J301,0)</f>
        <v>0</v>
      </c>
      <c r="BH301" s="150">
        <f>IF(N301="sníž. přenesená",J301,0)</f>
        <v>0</v>
      </c>
      <c r="BI301" s="150">
        <f>IF(N301="nulová",J301,0)</f>
        <v>0</v>
      </c>
      <c r="BJ301" s="17" t="s">
        <v>86</v>
      </c>
      <c r="BK301" s="150">
        <f>ROUND(I301*H301,2)</f>
        <v>0</v>
      </c>
      <c r="BL301" s="17" t="s">
        <v>108</v>
      </c>
      <c r="BM301" s="149" t="s">
        <v>2751</v>
      </c>
    </row>
    <row r="302" spans="2:65" s="1" customFormat="1" ht="16.5" customHeight="1">
      <c r="B302" s="33"/>
      <c r="C302" s="138" t="s">
        <v>613</v>
      </c>
      <c r="D302" s="138" t="s">
        <v>312</v>
      </c>
      <c r="E302" s="139" t="s">
        <v>2752</v>
      </c>
      <c r="F302" s="140" t="s">
        <v>2753</v>
      </c>
      <c r="G302" s="141" t="s">
        <v>315</v>
      </c>
      <c r="H302" s="142">
        <v>11.52</v>
      </c>
      <c r="I302" s="143"/>
      <c r="J302" s="144">
        <f>ROUND(I302*H302,2)</f>
        <v>0</v>
      </c>
      <c r="K302" s="140" t="s">
        <v>316</v>
      </c>
      <c r="L302" s="33"/>
      <c r="M302" s="145" t="s">
        <v>1</v>
      </c>
      <c r="N302" s="146" t="s">
        <v>47</v>
      </c>
      <c r="P302" s="147">
        <f>O302*H302</f>
        <v>0</v>
      </c>
      <c r="Q302" s="147">
        <v>6.5799999999999999E-3</v>
      </c>
      <c r="R302" s="147">
        <f>Q302*H302</f>
        <v>7.5801599999999997E-2</v>
      </c>
      <c r="S302" s="147">
        <v>0</v>
      </c>
      <c r="T302" s="148">
        <f>S302*H302</f>
        <v>0</v>
      </c>
      <c r="AR302" s="149" t="s">
        <v>108</v>
      </c>
      <c r="AT302" s="149" t="s">
        <v>312</v>
      </c>
      <c r="AU302" s="149" t="s">
        <v>90</v>
      </c>
      <c r="AY302" s="17" t="s">
        <v>310</v>
      </c>
      <c r="BE302" s="150">
        <f>IF(N302="základní",J302,0)</f>
        <v>0</v>
      </c>
      <c r="BF302" s="150">
        <f>IF(N302="snížená",J302,0)</f>
        <v>0</v>
      </c>
      <c r="BG302" s="150">
        <f>IF(N302="zákl. přenesená",J302,0)</f>
        <v>0</v>
      </c>
      <c r="BH302" s="150">
        <f>IF(N302="sníž. přenesená",J302,0)</f>
        <v>0</v>
      </c>
      <c r="BI302" s="150">
        <f>IF(N302="nulová",J302,0)</f>
        <v>0</v>
      </c>
      <c r="BJ302" s="17" t="s">
        <v>86</v>
      </c>
      <c r="BK302" s="150">
        <f>ROUND(I302*H302,2)</f>
        <v>0</v>
      </c>
      <c r="BL302" s="17" t="s">
        <v>108</v>
      </c>
      <c r="BM302" s="149" t="s">
        <v>2754</v>
      </c>
    </row>
    <row r="303" spans="2:65" s="1" customFormat="1" ht="16.5" customHeight="1">
      <c r="B303" s="33"/>
      <c r="C303" s="138" t="s">
        <v>617</v>
      </c>
      <c r="D303" s="138" t="s">
        <v>312</v>
      </c>
      <c r="E303" s="139" t="s">
        <v>2755</v>
      </c>
      <c r="F303" s="140" t="s">
        <v>2756</v>
      </c>
      <c r="G303" s="141" t="s">
        <v>315</v>
      </c>
      <c r="H303" s="142">
        <v>11.52</v>
      </c>
      <c r="I303" s="143"/>
      <c r="J303" s="144">
        <f>ROUND(I303*H303,2)</f>
        <v>0</v>
      </c>
      <c r="K303" s="140" t="s">
        <v>316</v>
      </c>
      <c r="L303" s="33"/>
      <c r="M303" s="145" t="s">
        <v>1</v>
      </c>
      <c r="N303" s="146" t="s">
        <v>47</v>
      </c>
      <c r="P303" s="147">
        <f>O303*H303</f>
        <v>0</v>
      </c>
      <c r="Q303" s="147">
        <v>0</v>
      </c>
      <c r="R303" s="147">
        <f>Q303*H303</f>
        <v>0</v>
      </c>
      <c r="S303" s="147">
        <v>0</v>
      </c>
      <c r="T303" s="148">
        <f>S303*H303</f>
        <v>0</v>
      </c>
      <c r="AR303" s="149" t="s">
        <v>108</v>
      </c>
      <c r="AT303" s="149" t="s">
        <v>312</v>
      </c>
      <c r="AU303" s="149" t="s">
        <v>90</v>
      </c>
      <c r="AY303" s="17" t="s">
        <v>310</v>
      </c>
      <c r="BE303" s="150">
        <f>IF(N303="základní",J303,0)</f>
        <v>0</v>
      </c>
      <c r="BF303" s="150">
        <f>IF(N303="snížená",J303,0)</f>
        <v>0</v>
      </c>
      <c r="BG303" s="150">
        <f>IF(N303="zákl. přenesená",J303,0)</f>
        <v>0</v>
      </c>
      <c r="BH303" s="150">
        <f>IF(N303="sníž. přenesená",J303,0)</f>
        <v>0</v>
      </c>
      <c r="BI303" s="150">
        <f>IF(N303="nulová",J303,0)</f>
        <v>0</v>
      </c>
      <c r="BJ303" s="17" t="s">
        <v>86</v>
      </c>
      <c r="BK303" s="150">
        <f>ROUND(I303*H303,2)</f>
        <v>0</v>
      </c>
      <c r="BL303" s="17" t="s">
        <v>108</v>
      </c>
      <c r="BM303" s="149" t="s">
        <v>2757</v>
      </c>
    </row>
    <row r="304" spans="2:65" s="11" customFormat="1" ht="22.9" customHeight="1">
      <c r="B304" s="126"/>
      <c r="D304" s="127" t="s">
        <v>81</v>
      </c>
      <c r="E304" s="136" t="s">
        <v>354</v>
      </c>
      <c r="F304" s="136" t="s">
        <v>378</v>
      </c>
      <c r="I304" s="129"/>
      <c r="J304" s="137">
        <f>BK304</f>
        <v>0</v>
      </c>
      <c r="L304" s="126"/>
      <c r="M304" s="131"/>
      <c r="P304" s="132">
        <f>SUM(P305:P311)</f>
        <v>0</v>
      </c>
      <c r="R304" s="132">
        <f>SUM(R305:R311)</f>
        <v>0.71236864000000011</v>
      </c>
      <c r="T304" s="133">
        <f>SUM(T305:T311)</f>
        <v>0</v>
      </c>
      <c r="AR304" s="127" t="s">
        <v>86</v>
      </c>
      <c r="AT304" s="134" t="s">
        <v>81</v>
      </c>
      <c r="AU304" s="134" t="s">
        <v>86</v>
      </c>
      <c r="AY304" s="127" t="s">
        <v>310</v>
      </c>
      <c r="BK304" s="135">
        <f>SUM(BK305:BK311)</f>
        <v>0</v>
      </c>
    </row>
    <row r="305" spans="2:65" s="1" customFormat="1" ht="16.5" customHeight="1">
      <c r="B305" s="33"/>
      <c r="C305" s="138" t="s">
        <v>602</v>
      </c>
      <c r="D305" s="138" t="s">
        <v>312</v>
      </c>
      <c r="E305" s="139" t="s">
        <v>2758</v>
      </c>
      <c r="F305" s="140" t="s">
        <v>2759</v>
      </c>
      <c r="G305" s="141" t="s">
        <v>460</v>
      </c>
      <c r="H305" s="142">
        <v>1</v>
      </c>
      <c r="I305" s="143"/>
      <c r="J305" s="144">
        <f>ROUND(I305*H305,2)</f>
        <v>0</v>
      </c>
      <c r="K305" s="140" t="s">
        <v>430</v>
      </c>
      <c r="L305" s="33"/>
      <c r="M305" s="145" t="s">
        <v>1</v>
      </c>
      <c r="N305" s="146" t="s">
        <v>47</v>
      </c>
      <c r="P305" s="147">
        <f>O305*H305</f>
        <v>0</v>
      </c>
      <c r="Q305" s="147">
        <v>4.0400000000000002E-3</v>
      </c>
      <c r="R305" s="147">
        <f>Q305*H305</f>
        <v>4.0400000000000002E-3</v>
      </c>
      <c r="S305" s="147">
        <v>0</v>
      </c>
      <c r="T305" s="148">
        <f>S305*H305</f>
        <v>0</v>
      </c>
      <c r="AR305" s="149" t="s">
        <v>108</v>
      </c>
      <c r="AT305" s="149" t="s">
        <v>312</v>
      </c>
      <c r="AU305" s="149" t="s">
        <v>90</v>
      </c>
      <c r="AY305" s="17" t="s">
        <v>310</v>
      </c>
      <c r="BE305" s="150">
        <f>IF(N305="základní",J305,0)</f>
        <v>0</v>
      </c>
      <c r="BF305" s="150">
        <f>IF(N305="snížená",J305,0)</f>
        <v>0</v>
      </c>
      <c r="BG305" s="150">
        <f>IF(N305="zákl. přenesená",J305,0)</f>
        <v>0</v>
      </c>
      <c r="BH305" s="150">
        <f>IF(N305="sníž. přenesená",J305,0)</f>
        <v>0</v>
      </c>
      <c r="BI305" s="150">
        <f>IF(N305="nulová",J305,0)</f>
        <v>0</v>
      </c>
      <c r="BJ305" s="17" t="s">
        <v>86</v>
      </c>
      <c r="BK305" s="150">
        <f>ROUND(I305*H305,2)</f>
        <v>0</v>
      </c>
      <c r="BL305" s="17" t="s">
        <v>108</v>
      </c>
      <c r="BM305" s="149" t="s">
        <v>2760</v>
      </c>
    </row>
    <row r="306" spans="2:65" s="1" customFormat="1" ht="29.25">
      <c r="B306" s="33"/>
      <c r="D306" s="152" t="s">
        <v>375</v>
      </c>
      <c r="F306" s="172" t="s">
        <v>2761</v>
      </c>
      <c r="I306" s="173"/>
      <c r="L306" s="33"/>
      <c r="M306" s="174"/>
      <c r="T306" s="57"/>
      <c r="AT306" s="17" t="s">
        <v>375</v>
      </c>
      <c r="AU306" s="17" t="s">
        <v>90</v>
      </c>
    </row>
    <row r="307" spans="2:65" s="1" customFormat="1" ht="16.5" customHeight="1">
      <c r="B307" s="33"/>
      <c r="C307" s="138" t="s">
        <v>607</v>
      </c>
      <c r="D307" s="138" t="s">
        <v>312</v>
      </c>
      <c r="E307" s="139" t="s">
        <v>2762</v>
      </c>
      <c r="F307" s="140" t="s">
        <v>2763</v>
      </c>
      <c r="G307" s="141" t="s">
        <v>460</v>
      </c>
      <c r="H307" s="142">
        <v>16</v>
      </c>
      <c r="I307" s="143"/>
      <c r="J307" s="144">
        <f>ROUND(I307*H307,2)</f>
        <v>0</v>
      </c>
      <c r="K307" s="140" t="s">
        <v>430</v>
      </c>
      <c r="L307" s="33"/>
      <c r="M307" s="145" t="s">
        <v>1</v>
      </c>
      <c r="N307" s="146" t="s">
        <v>47</v>
      </c>
      <c r="P307" s="147">
        <f>O307*H307</f>
        <v>0</v>
      </c>
      <c r="Q307" s="147">
        <v>4.0400000000000002E-3</v>
      </c>
      <c r="R307" s="147">
        <f>Q307*H307</f>
        <v>6.4640000000000003E-2</v>
      </c>
      <c r="S307" s="147">
        <v>0</v>
      </c>
      <c r="T307" s="148">
        <f>S307*H307</f>
        <v>0</v>
      </c>
      <c r="AR307" s="149" t="s">
        <v>108</v>
      </c>
      <c r="AT307" s="149" t="s">
        <v>312</v>
      </c>
      <c r="AU307" s="149" t="s">
        <v>90</v>
      </c>
      <c r="AY307" s="17" t="s">
        <v>310</v>
      </c>
      <c r="BE307" s="150">
        <f>IF(N307="základní",J307,0)</f>
        <v>0</v>
      </c>
      <c r="BF307" s="150">
        <f>IF(N307="snížená",J307,0)</f>
        <v>0</v>
      </c>
      <c r="BG307" s="150">
        <f>IF(N307="zákl. přenesená",J307,0)</f>
        <v>0</v>
      </c>
      <c r="BH307" s="150">
        <f>IF(N307="sníž. přenesená",J307,0)</f>
        <v>0</v>
      </c>
      <c r="BI307" s="150">
        <f>IF(N307="nulová",J307,0)</f>
        <v>0</v>
      </c>
      <c r="BJ307" s="17" t="s">
        <v>86</v>
      </c>
      <c r="BK307" s="150">
        <f>ROUND(I307*H307,2)</f>
        <v>0</v>
      </c>
      <c r="BL307" s="17" t="s">
        <v>108</v>
      </c>
      <c r="BM307" s="149" t="s">
        <v>2764</v>
      </c>
    </row>
    <row r="308" spans="2:65" s="1" customFormat="1" ht="29.25">
      <c r="B308" s="33"/>
      <c r="D308" s="152" t="s">
        <v>375</v>
      </c>
      <c r="F308" s="172" t="s">
        <v>2761</v>
      </c>
      <c r="I308" s="173"/>
      <c r="L308" s="33"/>
      <c r="M308" s="174"/>
      <c r="T308" s="57"/>
      <c r="AT308" s="17" t="s">
        <v>375</v>
      </c>
      <c r="AU308" s="17" t="s">
        <v>90</v>
      </c>
    </row>
    <row r="309" spans="2:65" s="1" customFormat="1" ht="16.5" customHeight="1">
      <c r="B309" s="33"/>
      <c r="C309" s="138" t="s">
        <v>824</v>
      </c>
      <c r="D309" s="138" t="s">
        <v>312</v>
      </c>
      <c r="E309" s="139" t="s">
        <v>2765</v>
      </c>
      <c r="F309" s="140" t="s">
        <v>2759</v>
      </c>
      <c r="G309" s="141" t="s">
        <v>460</v>
      </c>
      <c r="H309" s="142">
        <v>11</v>
      </c>
      <c r="I309" s="143"/>
      <c r="J309" s="144">
        <f>ROUND(I309*H309,2)</f>
        <v>0</v>
      </c>
      <c r="K309" s="140" t="s">
        <v>430</v>
      </c>
      <c r="L309" s="33"/>
      <c r="M309" s="145" t="s">
        <v>1</v>
      </c>
      <c r="N309" s="146" t="s">
        <v>47</v>
      </c>
      <c r="P309" s="147">
        <f>O309*H309</f>
        <v>0</v>
      </c>
      <c r="Q309" s="147">
        <v>4.0400000000000002E-3</v>
      </c>
      <c r="R309" s="147">
        <f>Q309*H309</f>
        <v>4.444E-2</v>
      </c>
      <c r="S309" s="147">
        <v>0</v>
      </c>
      <c r="T309" s="148">
        <f>S309*H309</f>
        <v>0</v>
      </c>
      <c r="AR309" s="149" t="s">
        <v>108</v>
      </c>
      <c r="AT309" s="149" t="s">
        <v>312</v>
      </c>
      <c r="AU309" s="149" t="s">
        <v>90</v>
      </c>
      <c r="AY309" s="17" t="s">
        <v>310</v>
      </c>
      <c r="BE309" s="150">
        <f>IF(N309="základní",J309,0)</f>
        <v>0</v>
      </c>
      <c r="BF309" s="150">
        <f>IF(N309="snížená",J309,0)</f>
        <v>0</v>
      </c>
      <c r="BG309" s="150">
        <f>IF(N309="zákl. přenesená",J309,0)</f>
        <v>0</v>
      </c>
      <c r="BH309" s="150">
        <f>IF(N309="sníž. přenesená",J309,0)</f>
        <v>0</v>
      </c>
      <c r="BI309" s="150">
        <f>IF(N309="nulová",J309,0)</f>
        <v>0</v>
      </c>
      <c r="BJ309" s="17" t="s">
        <v>86</v>
      </c>
      <c r="BK309" s="150">
        <f>ROUND(I309*H309,2)</f>
        <v>0</v>
      </c>
      <c r="BL309" s="17" t="s">
        <v>108</v>
      </c>
      <c r="BM309" s="149" t="s">
        <v>2766</v>
      </c>
    </row>
    <row r="310" spans="2:65" s="1" customFormat="1" ht="29.25">
      <c r="B310" s="33"/>
      <c r="D310" s="152" t="s">
        <v>375</v>
      </c>
      <c r="F310" s="172" t="s">
        <v>2761</v>
      </c>
      <c r="I310" s="173"/>
      <c r="L310" s="33"/>
      <c r="M310" s="174"/>
      <c r="T310" s="57"/>
      <c r="AT310" s="17" t="s">
        <v>375</v>
      </c>
      <c r="AU310" s="17" t="s">
        <v>90</v>
      </c>
    </row>
    <row r="311" spans="2:65" s="1" customFormat="1" ht="16.5" customHeight="1">
      <c r="B311" s="33"/>
      <c r="C311" s="138" t="s">
        <v>828</v>
      </c>
      <c r="D311" s="138" t="s">
        <v>312</v>
      </c>
      <c r="E311" s="139" t="s">
        <v>2767</v>
      </c>
      <c r="F311" s="140" t="s">
        <v>2768</v>
      </c>
      <c r="G311" s="141" t="s">
        <v>315</v>
      </c>
      <c r="H311" s="142">
        <v>110.15600000000001</v>
      </c>
      <c r="I311" s="143"/>
      <c r="J311" s="144">
        <f>ROUND(I311*H311,2)</f>
        <v>0</v>
      </c>
      <c r="K311" s="140" t="s">
        <v>316</v>
      </c>
      <c r="L311" s="33"/>
      <c r="M311" s="145" t="s">
        <v>1</v>
      </c>
      <c r="N311" s="146" t="s">
        <v>47</v>
      </c>
      <c r="P311" s="147">
        <f>O311*H311</f>
        <v>0</v>
      </c>
      <c r="Q311" s="147">
        <v>5.4400000000000004E-3</v>
      </c>
      <c r="R311" s="147">
        <f>Q311*H311</f>
        <v>0.59924864000000011</v>
      </c>
      <c r="S311" s="147">
        <v>0</v>
      </c>
      <c r="T311" s="148">
        <f>S311*H311</f>
        <v>0</v>
      </c>
      <c r="AR311" s="149" t="s">
        <v>108</v>
      </c>
      <c r="AT311" s="149" t="s">
        <v>312</v>
      </c>
      <c r="AU311" s="149" t="s">
        <v>90</v>
      </c>
      <c r="AY311" s="17" t="s">
        <v>310</v>
      </c>
      <c r="BE311" s="150">
        <f>IF(N311="základní",J311,0)</f>
        <v>0</v>
      </c>
      <c r="BF311" s="150">
        <f>IF(N311="snížená",J311,0)</f>
        <v>0</v>
      </c>
      <c r="BG311" s="150">
        <f>IF(N311="zákl. přenesená",J311,0)</f>
        <v>0</v>
      </c>
      <c r="BH311" s="150">
        <f>IF(N311="sníž. přenesená",J311,0)</f>
        <v>0</v>
      </c>
      <c r="BI311" s="150">
        <f>IF(N311="nulová",J311,0)</f>
        <v>0</v>
      </c>
      <c r="BJ311" s="17" t="s">
        <v>86</v>
      </c>
      <c r="BK311" s="150">
        <f>ROUND(I311*H311,2)</f>
        <v>0</v>
      </c>
      <c r="BL311" s="17" t="s">
        <v>108</v>
      </c>
      <c r="BM311" s="149" t="s">
        <v>2769</v>
      </c>
    </row>
    <row r="312" spans="2:65" s="11" customFormat="1" ht="22.9" customHeight="1">
      <c r="B312" s="126"/>
      <c r="D312" s="127" t="s">
        <v>81</v>
      </c>
      <c r="E312" s="136" t="s">
        <v>611</v>
      </c>
      <c r="F312" s="136" t="s">
        <v>612</v>
      </c>
      <c r="I312" s="129"/>
      <c r="J312" s="137">
        <f>BK312</f>
        <v>0</v>
      </c>
      <c r="L312" s="126"/>
      <c r="M312" s="131"/>
      <c r="P312" s="132">
        <f>SUM(P313:P314)</f>
        <v>0</v>
      </c>
      <c r="R312" s="132">
        <f>SUM(R313:R314)</f>
        <v>0</v>
      </c>
      <c r="T312" s="133">
        <f>SUM(T313:T314)</f>
        <v>0</v>
      </c>
      <c r="AR312" s="127" t="s">
        <v>86</v>
      </c>
      <c r="AT312" s="134" t="s">
        <v>81</v>
      </c>
      <c r="AU312" s="134" t="s">
        <v>86</v>
      </c>
      <c r="AY312" s="127" t="s">
        <v>310</v>
      </c>
      <c r="BK312" s="135">
        <f>SUM(BK313:BK314)</f>
        <v>0</v>
      </c>
    </row>
    <row r="313" spans="2:65" s="1" customFormat="1" ht="16.5" customHeight="1">
      <c r="B313" s="33"/>
      <c r="C313" s="138" t="s">
        <v>833</v>
      </c>
      <c r="D313" s="138" t="s">
        <v>312</v>
      </c>
      <c r="E313" s="139" t="s">
        <v>2770</v>
      </c>
      <c r="F313" s="140" t="s">
        <v>2771</v>
      </c>
      <c r="G313" s="141" t="s">
        <v>361</v>
      </c>
      <c r="H313" s="142">
        <v>1919.095</v>
      </c>
      <c r="I313" s="143"/>
      <c r="J313" s="144">
        <f>ROUND(I313*H313,2)</f>
        <v>0</v>
      </c>
      <c r="K313" s="140" t="s">
        <v>316</v>
      </c>
      <c r="L313" s="33"/>
      <c r="M313" s="145" t="s">
        <v>1</v>
      </c>
      <c r="N313" s="146" t="s">
        <v>47</v>
      </c>
      <c r="P313" s="147">
        <f>O313*H313</f>
        <v>0</v>
      </c>
      <c r="Q313" s="147">
        <v>0</v>
      </c>
      <c r="R313" s="147">
        <f>Q313*H313</f>
        <v>0</v>
      </c>
      <c r="S313" s="147">
        <v>0</v>
      </c>
      <c r="T313" s="148">
        <f>S313*H313</f>
        <v>0</v>
      </c>
      <c r="AR313" s="149" t="s">
        <v>108</v>
      </c>
      <c r="AT313" s="149" t="s">
        <v>312</v>
      </c>
      <c r="AU313" s="149" t="s">
        <v>90</v>
      </c>
      <c r="AY313" s="17" t="s">
        <v>310</v>
      </c>
      <c r="BE313" s="150">
        <f>IF(N313="základní",J313,0)</f>
        <v>0</v>
      </c>
      <c r="BF313" s="150">
        <f>IF(N313="snížená",J313,0)</f>
        <v>0</v>
      </c>
      <c r="BG313" s="150">
        <f>IF(N313="zákl. přenesená",J313,0)</f>
        <v>0</v>
      </c>
      <c r="BH313" s="150">
        <f>IF(N313="sníž. přenesená",J313,0)</f>
        <v>0</v>
      </c>
      <c r="BI313" s="150">
        <f>IF(N313="nulová",J313,0)</f>
        <v>0</v>
      </c>
      <c r="BJ313" s="17" t="s">
        <v>86</v>
      </c>
      <c r="BK313" s="150">
        <f>ROUND(I313*H313,2)</f>
        <v>0</v>
      </c>
      <c r="BL313" s="17" t="s">
        <v>108</v>
      </c>
      <c r="BM313" s="149" t="s">
        <v>2772</v>
      </c>
    </row>
    <row r="314" spans="2:65" s="1" customFormat="1" ht="16.5" customHeight="1">
      <c r="B314" s="33"/>
      <c r="C314" s="138" t="s">
        <v>839</v>
      </c>
      <c r="D314" s="138" t="s">
        <v>312</v>
      </c>
      <c r="E314" s="139" t="s">
        <v>2773</v>
      </c>
      <c r="F314" s="140" t="s">
        <v>2774</v>
      </c>
      <c r="G314" s="141" t="s">
        <v>361</v>
      </c>
      <c r="H314" s="142">
        <v>1919.095</v>
      </c>
      <c r="I314" s="143"/>
      <c r="J314" s="144">
        <f>ROUND(I314*H314,2)</f>
        <v>0</v>
      </c>
      <c r="K314" s="140" t="s">
        <v>316</v>
      </c>
      <c r="L314" s="33"/>
      <c r="M314" s="145" t="s">
        <v>1</v>
      </c>
      <c r="N314" s="146" t="s">
        <v>47</v>
      </c>
      <c r="P314" s="147">
        <f>O314*H314</f>
        <v>0</v>
      </c>
      <c r="Q314" s="147">
        <v>0</v>
      </c>
      <c r="R314" s="147">
        <f>Q314*H314</f>
        <v>0</v>
      </c>
      <c r="S314" s="147">
        <v>0</v>
      </c>
      <c r="T314" s="148">
        <f>S314*H314</f>
        <v>0</v>
      </c>
      <c r="AR314" s="149" t="s">
        <v>108</v>
      </c>
      <c r="AT314" s="149" t="s">
        <v>312</v>
      </c>
      <c r="AU314" s="149" t="s">
        <v>90</v>
      </c>
      <c r="AY314" s="17" t="s">
        <v>310</v>
      </c>
      <c r="BE314" s="150">
        <f>IF(N314="základní",J314,0)</f>
        <v>0</v>
      </c>
      <c r="BF314" s="150">
        <f>IF(N314="snížená",J314,0)</f>
        <v>0</v>
      </c>
      <c r="BG314" s="150">
        <f>IF(N314="zákl. přenesená",J314,0)</f>
        <v>0</v>
      </c>
      <c r="BH314" s="150">
        <f>IF(N314="sníž. přenesená",J314,0)</f>
        <v>0</v>
      </c>
      <c r="BI314" s="150">
        <f>IF(N314="nulová",J314,0)</f>
        <v>0</v>
      </c>
      <c r="BJ314" s="17" t="s">
        <v>86</v>
      </c>
      <c r="BK314" s="150">
        <f>ROUND(I314*H314,2)</f>
        <v>0</v>
      </c>
      <c r="BL314" s="17" t="s">
        <v>108</v>
      </c>
      <c r="BM314" s="149" t="s">
        <v>2775</v>
      </c>
    </row>
    <row r="315" spans="2:65" s="11" customFormat="1" ht="25.9" customHeight="1">
      <c r="B315" s="126"/>
      <c r="D315" s="127" t="s">
        <v>81</v>
      </c>
      <c r="E315" s="128" t="s">
        <v>1385</v>
      </c>
      <c r="F315" s="128" t="s">
        <v>1386</v>
      </c>
      <c r="I315" s="129"/>
      <c r="J315" s="130">
        <f>BK315</f>
        <v>0</v>
      </c>
      <c r="L315" s="126"/>
      <c r="M315" s="131"/>
      <c r="P315" s="132">
        <f>P316</f>
        <v>0</v>
      </c>
      <c r="R315" s="132">
        <f>R316</f>
        <v>1.2</v>
      </c>
      <c r="T315" s="133">
        <f>T316</f>
        <v>0</v>
      </c>
      <c r="AR315" s="127" t="s">
        <v>90</v>
      </c>
      <c r="AT315" s="134" t="s">
        <v>81</v>
      </c>
      <c r="AU315" s="134" t="s">
        <v>82</v>
      </c>
      <c r="AY315" s="127" t="s">
        <v>310</v>
      </c>
      <c r="BK315" s="135">
        <f>BK316</f>
        <v>0</v>
      </c>
    </row>
    <row r="316" spans="2:65" s="11" customFormat="1" ht="22.9" customHeight="1">
      <c r="B316" s="126"/>
      <c r="D316" s="127" t="s">
        <v>81</v>
      </c>
      <c r="E316" s="136" t="s">
        <v>2060</v>
      </c>
      <c r="F316" s="136" t="s">
        <v>2061</v>
      </c>
      <c r="I316" s="129"/>
      <c r="J316" s="137">
        <f>BK316</f>
        <v>0</v>
      </c>
      <c r="L316" s="126"/>
      <c r="M316" s="131"/>
      <c r="P316" s="132">
        <f>SUM(P317:P322)</f>
        <v>0</v>
      </c>
      <c r="R316" s="132">
        <f>SUM(R317:R322)</f>
        <v>1.2</v>
      </c>
      <c r="T316" s="133">
        <f>SUM(T317:T322)</f>
        <v>0</v>
      </c>
      <c r="AR316" s="127" t="s">
        <v>90</v>
      </c>
      <c r="AT316" s="134" t="s">
        <v>81</v>
      </c>
      <c r="AU316" s="134" t="s">
        <v>86</v>
      </c>
      <c r="AY316" s="127" t="s">
        <v>310</v>
      </c>
      <c r="BK316" s="135">
        <f>SUM(BK317:BK322)</f>
        <v>0</v>
      </c>
    </row>
    <row r="317" spans="2:65" s="1" customFormat="1" ht="16.5" customHeight="1">
      <c r="B317" s="33"/>
      <c r="C317" s="138" t="s">
        <v>845</v>
      </c>
      <c r="D317" s="138" t="s">
        <v>312</v>
      </c>
      <c r="E317" s="139" t="s">
        <v>2776</v>
      </c>
      <c r="F317" s="140" t="s">
        <v>2777</v>
      </c>
      <c r="G317" s="141" t="s">
        <v>2191</v>
      </c>
      <c r="H317" s="142">
        <v>1200</v>
      </c>
      <c r="I317" s="143"/>
      <c r="J317" s="144">
        <f>ROUND(I317*H317,2)</f>
        <v>0</v>
      </c>
      <c r="K317" s="140" t="s">
        <v>430</v>
      </c>
      <c r="L317" s="33"/>
      <c r="M317" s="145" t="s">
        <v>1</v>
      </c>
      <c r="N317" s="146" t="s">
        <v>47</v>
      </c>
      <c r="P317" s="147">
        <f>O317*H317</f>
        <v>0</v>
      </c>
      <c r="Q317" s="147">
        <v>1E-3</v>
      </c>
      <c r="R317" s="147">
        <f>Q317*H317</f>
        <v>1.2</v>
      </c>
      <c r="S317" s="147">
        <v>0</v>
      </c>
      <c r="T317" s="148">
        <f>S317*H317</f>
        <v>0</v>
      </c>
      <c r="AR317" s="149" t="s">
        <v>404</v>
      </c>
      <c r="AT317" s="149" t="s">
        <v>312</v>
      </c>
      <c r="AU317" s="149" t="s">
        <v>90</v>
      </c>
      <c r="AY317" s="17" t="s">
        <v>310</v>
      </c>
      <c r="BE317" s="150">
        <f>IF(N317="základní",J317,0)</f>
        <v>0</v>
      </c>
      <c r="BF317" s="150">
        <f>IF(N317="snížená",J317,0)</f>
        <v>0</v>
      </c>
      <c r="BG317" s="150">
        <f>IF(N317="zákl. přenesená",J317,0)</f>
        <v>0</v>
      </c>
      <c r="BH317" s="150">
        <f>IF(N317="sníž. přenesená",J317,0)</f>
        <v>0</v>
      </c>
      <c r="BI317" s="150">
        <f>IF(N317="nulová",J317,0)</f>
        <v>0</v>
      </c>
      <c r="BJ317" s="17" t="s">
        <v>86</v>
      </c>
      <c r="BK317" s="150">
        <f>ROUND(I317*H317,2)</f>
        <v>0</v>
      </c>
      <c r="BL317" s="17" t="s">
        <v>404</v>
      </c>
      <c r="BM317" s="149" t="s">
        <v>2778</v>
      </c>
    </row>
    <row r="318" spans="2:65" s="1" customFormat="1" ht="146.25">
      <c r="B318" s="33"/>
      <c r="D318" s="152" t="s">
        <v>375</v>
      </c>
      <c r="F318" s="172" t="s">
        <v>2779</v>
      </c>
      <c r="I318" s="173"/>
      <c r="L318" s="33"/>
      <c r="M318" s="174"/>
      <c r="T318" s="57"/>
      <c r="AT318" s="17" t="s">
        <v>375</v>
      </c>
      <c r="AU318" s="17" t="s">
        <v>90</v>
      </c>
    </row>
    <row r="319" spans="2:65" s="14" customFormat="1" ht="11.25">
      <c r="B319" s="166"/>
      <c r="D319" s="152" t="s">
        <v>318</v>
      </c>
      <c r="E319" s="167" t="s">
        <v>1</v>
      </c>
      <c r="F319" s="168" t="s">
        <v>1695</v>
      </c>
      <c r="H319" s="167" t="s">
        <v>1</v>
      </c>
      <c r="I319" s="169"/>
      <c r="L319" s="166"/>
      <c r="M319" s="170"/>
      <c r="T319" s="171"/>
      <c r="AT319" s="167" t="s">
        <v>318</v>
      </c>
      <c r="AU319" s="167" t="s">
        <v>90</v>
      </c>
      <c r="AV319" s="14" t="s">
        <v>86</v>
      </c>
      <c r="AW319" s="14" t="s">
        <v>38</v>
      </c>
      <c r="AX319" s="14" t="s">
        <v>82</v>
      </c>
      <c r="AY319" s="167" t="s">
        <v>310</v>
      </c>
    </row>
    <row r="320" spans="2:65" s="12" customFormat="1" ht="11.25">
      <c r="B320" s="151"/>
      <c r="D320" s="152" t="s">
        <v>318</v>
      </c>
      <c r="E320" s="153" t="s">
        <v>1</v>
      </c>
      <c r="F320" s="154" t="s">
        <v>2780</v>
      </c>
      <c r="H320" s="155">
        <v>1050</v>
      </c>
      <c r="I320" s="156"/>
      <c r="L320" s="151"/>
      <c r="M320" s="157"/>
      <c r="T320" s="158"/>
      <c r="AT320" s="153" t="s">
        <v>318</v>
      </c>
      <c r="AU320" s="153" t="s">
        <v>90</v>
      </c>
      <c r="AV320" s="12" t="s">
        <v>90</v>
      </c>
      <c r="AW320" s="12" t="s">
        <v>38</v>
      </c>
      <c r="AX320" s="12" t="s">
        <v>82</v>
      </c>
      <c r="AY320" s="153" t="s">
        <v>310</v>
      </c>
    </row>
    <row r="321" spans="2:51" s="12" customFormat="1" ht="11.25">
      <c r="B321" s="151"/>
      <c r="D321" s="152" t="s">
        <v>318</v>
      </c>
      <c r="E321" s="153" t="s">
        <v>1</v>
      </c>
      <c r="F321" s="154" t="s">
        <v>2781</v>
      </c>
      <c r="H321" s="155">
        <v>150</v>
      </c>
      <c r="I321" s="156"/>
      <c r="L321" s="151"/>
      <c r="M321" s="157"/>
      <c r="T321" s="158"/>
      <c r="AT321" s="153" t="s">
        <v>318</v>
      </c>
      <c r="AU321" s="153" t="s">
        <v>90</v>
      </c>
      <c r="AV321" s="12" t="s">
        <v>90</v>
      </c>
      <c r="AW321" s="12" t="s">
        <v>38</v>
      </c>
      <c r="AX321" s="12" t="s">
        <v>82</v>
      </c>
      <c r="AY321" s="153" t="s">
        <v>310</v>
      </c>
    </row>
    <row r="322" spans="2:51" s="13" customFormat="1" ht="11.25">
      <c r="B322" s="159"/>
      <c r="D322" s="152" t="s">
        <v>318</v>
      </c>
      <c r="E322" s="160" t="s">
        <v>1</v>
      </c>
      <c r="F322" s="161" t="s">
        <v>320</v>
      </c>
      <c r="H322" s="162">
        <v>1200</v>
      </c>
      <c r="I322" s="163"/>
      <c r="L322" s="159"/>
      <c r="M322" s="200"/>
      <c r="N322" s="201"/>
      <c r="O322" s="201"/>
      <c r="P322" s="201"/>
      <c r="Q322" s="201"/>
      <c r="R322" s="201"/>
      <c r="S322" s="201"/>
      <c r="T322" s="202"/>
      <c r="AT322" s="160" t="s">
        <v>318</v>
      </c>
      <c r="AU322" s="160" t="s">
        <v>90</v>
      </c>
      <c r="AV322" s="13" t="s">
        <v>108</v>
      </c>
      <c r="AW322" s="13" t="s">
        <v>38</v>
      </c>
      <c r="AX322" s="13" t="s">
        <v>86</v>
      </c>
      <c r="AY322" s="160" t="s">
        <v>310</v>
      </c>
    </row>
    <row r="323" spans="2:51" s="1" customFormat="1" ht="6.95" customHeight="1">
      <c r="B323" s="45"/>
      <c r="C323" s="46"/>
      <c r="D323" s="46"/>
      <c r="E323" s="46"/>
      <c r="F323" s="46"/>
      <c r="G323" s="46"/>
      <c r="H323" s="46"/>
      <c r="I323" s="46"/>
      <c r="J323" s="46"/>
      <c r="K323" s="46"/>
      <c r="L323" s="33"/>
    </row>
  </sheetData>
  <sheetProtection algorithmName="SHA-512" hashValue="xnGe3KZRYneN+6lFsnLKaEWzBW0JC1z00Lsc+d0av1yI+K8QDxDkfmkVgA2oPwk8pByKtusGNEpGEYUNvJi87w==" saltValue="CMUiimZxGcu8ONVFYgQiDYcXRF/MAmgZgUZ44QJE34x48HC76GlfLpCcyfc+3IdYJ0HPFGi7QPQMHEL0smUnCg==" spinCount="100000" sheet="1" objects="1" scenarios="1" formatColumns="0" formatRows="0" autoFilter="0"/>
  <autoFilter ref="C131:K322" xr:uid="{00000000-0009-0000-0000-000004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115</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621</v>
      </c>
      <c r="L12" s="33"/>
    </row>
    <row r="13" spans="2:46" s="1" customFormat="1" ht="16.5" customHeight="1">
      <c r="B13" s="33"/>
      <c r="E13" s="236" t="s">
        <v>2782</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ROUND((SUM(BE126:BE146)),  2)</f>
        <v>0</v>
      </c>
      <c r="I37" s="98">
        <v>0.21</v>
      </c>
      <c r="J37" s="86">
        <f>ROUND(((SUM(BE126:BE146))*I37),  2)</f>
        <v>0</v>
      </c>
      <c r="L37" s="33"/>
    </row>
    <row r="38" spans="2:12" s="1" customFormat="1" ht="14.45" customHeight="1">
      <c r="B38" s="33"/>
      <c r="E38" s="27" t="s">
        <v>48</v>
      </c>
      <c r="F38" s="86">
        <f>ROUND((SUM(BF126:BF146)),  2)</f>
        <v>0</v>
      </c>
      <c r="I38" s="98">
        <v>0.15</v>
      </c>
      <c r="J38" s="86">
        <f>ROUND(((SUM(BF126:BF146))*I38),  2)</f>
        <v>0</v>
      </c>
      <c r="L38" s="33"/>
    </row>
    <row r="39" spans="2:12" s="1" customFormat="1" ht="14.45" hidden="1" customHeight="1">
      <c r="B39" s="33"/>
      <c r="E39" s="27" t="s">
        <v>49</v>
      </c>
      <c r="F39" s="86">
        <f>ROUND((SUM(BG126:BG146)),  2)</f>
        <v>0</v>
      </c>
      <c r="I39" s="98">
        <v>0.21</v>
      </c>
      <c r="J39" s="86">
        <f>0</f>
        <v>0</v>
      </c>
      <c r="L39" s="33"/>
    </row>
    <row r="40" spans="2:12" s="1" customFormat="1" ht="14.45" hidden="1" customHeight="1">
      <c r="B40" s="33"/>
      <c r="E40" s="27" t="s">
        <v>50</v>
      </c>
      <c r="F40" s="86">
        <f>ROUND((SUM(BH126:BH146)),  2)</f>
        <v>0</v>
      </c>
      <c r="I40" s="98">
        <v>0.15</v>
      </c>
      <c r="J40" s="86">
        <f>0</f>
        <v>0</v>
      </c>
      <c r="L40" s="33"/>
    </row>
    <row r="41" spans="2:12" s="1" customFormat="1" ht="14.45" hidden="1" customHeight="1">
      <c r="B41" s="33"/>
      <c r="E41" s="27" t="s">
        <v>51</v>
      </c>
      <c r="F41" s="86">
        <f>ROUND((SUM(BI126:BI146)),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621</v>
      </c>
      <c r="L90" s="33"/>
    </row>
    <row r="91" spans="2:12" s="1" customFormat="1" ht="16.5" customHeight="1">
      <c r="B91" s="33"/>
      <c r="E91" s="236" t="str">
        <f>E13</f>
        <v>D.1.3 - Požárně bezpečnostní řešení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646</v>
      </c>
      <c r="E101" s="112"/>
      <c r="F101" s="112"/>
      <c r="G101" s="112"/>
      <c r="H101" s="112"/>
      <c r="I101" s="112"/>
      <c r="J101" s="113">
        <f>J127</f>
        <v>0</v>
      </c>
      <c r="L101" s="110"/>
    </row>
    <row r="102" spans="2:47" s="9" customFormat="1" ht="19.899999999999999" customHeight="1">
      <c r="B102" s="114"/>
      <c r="D102" s="115" t="s">
        <v>2783</v>
      </c>
      <c r="E102" s="116"/>
      <c r="F102" s="116"/>
      <c r="G102" s="116"/>
      <c r="H102" s="116"/>
      <c r="I102" s="116"/>
      <c r="J102" s="117">
        <f>J128</f>
        <v>0</v>
      </c>
      <c r="L102" s="114"/>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3" ht="12" customHeight="1">
      <c r="B113" s="20"/>
      <c r="C113" s="27" t="s">
        <v>277</v>
      </c>
      <c r="L113" s="20"/>
    </row>
    <row r="114" spans="2:63" ht="16.5" customHeight="1">
      <c r="B114" s="20"/>
      <c r="E114" s="254" t="s">
        <v>278</v>
      </c>
      <c r="F114" s="215"/>
      <c r="G114" s="215"/>
      <c r="H114" s="215"/>
      <c r="L114" s="20"/>
    </row>
    <row r="115" spans="2:63" ht="12" customHeight="1">
      <c r="B115" s="20"/>
      <c r="C115" s="27" t="s">
        <v>279</v>
      </c>
      <c r="L115" s="20"/>
    </row>
    <row r="116" spans="2:63" s="1" customFormat="1" ht="16.5" customHeight="1">
      <c r="B116" s="33"/>
      <c r="E116" s="249" t="s">
        <v>280</v>
      </c>
      <c r="F116" s="256"/>
      <c r="G116" s="256"/>
      <c r="H116" s="256"/>
      <c r="L116" s="33"/>
    </row>
    <row r="117" spans="2:63" s="1" customFormat="1" ht="12" customHeight="1">
      <c r="B117" s="33"/>
      <c r="C117" s="27" t="s">
        <v>621</v>
      </c>
      <c r="L117" s="33"/>
    </row>
    <row r="118" spans="2:63" s="1" customFormat="1" ht="16.5" customHeight="1">
      <c r="B118" s="33"/>
      <c r="E118" s="236" t="str">
        <f>E13</f>
        <v>D.1.3 - Požárně bezpečnostní řešení</v>
      </c>
      <c r="F118" s="256"/>
      <c r="G118" s="256"/>
      <c r="H118" s="256"/>
      <c r="L118" s="33"/>
    </row>
    <row r="119" spans="2:63" s="1" customFormat="1" ht="6.95" customHeight="1">
      <c r="B119" s="33"/>
      <c r="L119" s="33"/>
    </row>
    <row r="120" spans="2:63" s="1" customFormat="1" ht="12" customHeight="1">
      <c r="B120" s="33"/>
      <c r="C120" s="27" t="s">
        <v>22</v>
      </c>
      <c r="F120" s="25" t="str">
        <f>F16</f>
        <v xml:space="preserve"> </v>
      </c>
      <c r="I120" s="27" t="s">
        <v>24</v>
      </c>
      <c r="J120" s="53" t="str">
        <f>IF(J16="","",J16)</f>
        <v>2. 12. 2022</v>
      </c>
      <c r="L120" s="33"/>
    </row>
    <row r="121" spans="2:63" s="1" customFormat="1" ht="6.95" customHeight="1">
      <c r="B121" s="33"/>
      <c r="L121" s="33"/>
    </row>
    <row r="122" spans="2:63" s="1" customFormat="1" ht="15.2" customHeight="1">
      <c r="B122" s="33"/>
      <c r="C122" s="27" t="s">
        <v>30</v>
      </c>
      <c r="F122" s="25" t="str">
        <f>E19</f>
        <v>NEMOCNICE TGM HODONÍN, p.o.</v>
      </c>
      <c r="I122" s="27" t="s">
        <v>36</v>
      </c>
      <c r="J122" s="31" t="str">
        <f>E25</f>
        <v>KANIA a.s.</v>
      </c>
      <c r="L122" s="33"/>
    </row>
    <row r="123" spans="2:63" s="1" customFormat="1" ht="15.2" customHeight="1">
      <c r="B123" s="33"/>
      <c r="C123" s="27" t="s">
        <v>34</v>
      </c>
      <c r="F123" s="25" t="str">
        <f>IF(E22="","",E22)</f>
        <v>Vyplň údaj</v>
      </c>
      <c r="I123" s="27" t="s">
        <v>39</v>
      </c>
      <c r="J123" s="31" t="str">
        <f>E28</f>
        <v xml:space="preserve"> </v>
      </c>
      <c r="L123" s="33"/>
    </row>
    <row r="124" spans="2:63" s="1" customFormat="1" ht="10.35" customHeight="1">
      <c r="B124" s="33"/>
      <c r="L124" s="33"/>
    </row>
    <row r="125" spans="2:63"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3" s="1" customFormat="1" ht="22.9" customHeight="1">
      <c r="B126" s="33"/>
      <c r="C126" s="65" t="s">
        <v>307</v>
      </c>
      <c r="J126" s="122">
        <f>BK126</f>
        <v>0</v>
      </c>
      <c r="L126" s="33"/>
      <c r="M126" s="63"/>
      <c r="N126" s="54"/>
      <c r="O126" s="54"/>
      <c r="P126" s="123">
        <f>P127</f>
        <v>0</v>
      </c>
      <c r="Q126" s="54"/>
      <c r="R126" s="123">
        <f>R127</f>
        <v>0</v>
      </c>
      <c r="S126" s="54"/>
      <c r="T126" s="124">
        <f>T127</f>
        <v>0</v>
      </c>
      <c r="AT126" s="17" t="s">
        <v>81</v>
      </c>
      <c r="AU126" s="17" t="s">
        <v>288</v>
      </c>
      <c r="BK126" s="125">
        <f>BK127</f>
        <v>0</v>
      </c>
    </row>
    <row r="127" spans="2:63" s="11" customFormat="1" ht="25.9" customHeight="1">
      <c r="B127" s="126"/>
      <c r="D127" s="127" t="s">
        <v>81</v>
      </c>
      <c r="E127" s="128" t="s">
        <v>426</v>
      </c>
      <c r="F127" s="128" t="s">
        <v>426</v>
      </c>
      <c r="I127" s="129"/>
      <c r="J127" s="130">
        <f>BK127</f>
        <v>0</v>
      </c>
      <c r="L127" s="126"/>
      <c r="M127" s="131"/>
      <c r="P127" s="132">
        <f>P128</f>
        <v>0</v>
      </c>
      <c r="R127" s="132">
        <f>R128</f>
        <v>0</v>
      </c>
      <c r="T127" s="133">
        <f>T128</f>
        <v>0</v>
      </c>
      <c r="AR127" s="127" t="s">
        <v>108</v>
      </c>
      <c r="AT127" s="134" t="s">
        <v>81</v>
      </c>
      <c r="AU127" s="134" t="s">
        <v>82</v>
      </c>
      <c r="AY127" s="127" t="s">
        <v>310</v>
      </c>
      <c r="BK127" s="135">
        <f>BK128</f>
        <v>0</v>
      </c>
    </row>
    <row r="128" spans="2:63" s="11" customFormat="1" ht="22.9" customHeight="1">
      <c r="B128" s="126"/>
      <c r="D128" s="127" t="s">
        <v>81</v>
      </c>
      <c r="E128" s="136" t="s">
        <v>2784</v>
      </c>
      <c r="F128" s="136" t="s">
        <v>2785</v>
      </c>
      <c r="I128" s="129"/>
      <c r="J128" s="137">
        <f>BK128</f>
        <v>0</v>
      </c>
      <c r="L128" s="126"/>
      <c r="M128" s="131"/>
      <c r="P128" s="132">
        <f>SUM(P129:P146)</f>
        <v>0</v>
      </c>
      <c r="R128" s="132">
        <f>SUM(R129:R146)</f>
        <v>0</v>
      </c>
      <c r="T128" s="133">
        <f>SUM(T129:T146)</f>
        <v>0</v>
      </c>
      <c r="AR128" s="127" t="s">
        <v>108</v>
      </c>
      <c r="AT128" s="134" t="s">
        <v>81</v>
      </c>
      <c r="AU128" s="134" t="s">
        <v>86</v>
      </c>
      <c r="AY128" s="127" t="s">
        <v>310</v>
      </c>
      <c r="BK128" s="135">
        <f>SUM(BK129:BK146)</f>
        <v>0</v>
      </c>
    </row>
    <row r="129" spans="2:65" s="1" customFormat="1" ht="16.5" customHeight="1">
      <c r="B129" s="33"/>
      <c r="C129" s="138" t="s">
        <v>86</v>
      </c>
      <c r="D129" s="138" t="s">
        <v>312</v>
      </c>
      <c r="E129" s="139" t="s">
        <v>2786</v>
      </c>
      <c r="F129" s="140" t="s">
        <v>2787</v>
      </c>
      <c r="G129" s="141" t="s">
        <v>1972</v>
      </c>
      <c r="H129" s="142">
        <v>16</v>
      </c>
      <c r="I129" s="143"/>
      <c r="J129" s="144">
        <f>ROUND(I129*H129,2)</f>
        <v>0</v>
      </c>
      <c r="K129" s="140" t="s">
        <v>430</v>
      </c>
      <c r="L129" s="33"/>
      <c r="M129" s="145" t="s">
        <v>1</v>
      </c>
      <c r="N129" s="146" t="s">
        <v>47</v>
      </c>
      <c r="P129" s="147">
        <f>O129*H129</f>
        <v>0</v>
      </c>
      <c r="Q129" s="147">
        <v>0</v>
      </c>
      <c r="R129" s="147">
        <f>Q129*H129</f>
        <v>0</v>
      </c>
      <c r="S129" s="147">
        <v>0</v>
      </c>
      <c r="T129" s="148">
        <f>S129*H129</f>
        <v>0</v>
      </c>
      <c r="AR129" s="149" t="s">
        <v>108</v>
      </c>
      <c r="AT129" s="149" t="s">
        <v>312</v>
      </c>
      <c r="AU129" s="149" t="s">
        <v>90</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2788</v>
      </c>
    </row>
    <row r="130" spans="2:65" s="14" customFormat="1" ht="11.25">
      <c r="B130" s="166"/>
      <c r="D130" s="152" t="s">
        <v>318</v>
      </c>
      <c r="E130" s="167" t="s">
        <v>1</v>
      </c>
      <c r="F130" s="168" t="s">
        <v>2789</v>
      </c>
      <c r="H130" s="167" t="s">
        <v>1</v>
      </c>
      <c r="I130" s="169"/>
      <c r="L130" s="166"/>
      <c r="M130" s="170"/>
      <c r="T130" s="171"/>
      <c r="AT130" s="167" t="s">
        <v>318</v>
      </c>
      <c r="AU130" s="167" t="s">
        <v>90</v>
      </c>
      <c r="AV130" s="14" t="s">
        <v>86</v>
      </c>
      <c r="AW130" s="14" t="s">
        <v>38</v>
      </c>
      <c r="AX130" s="14" t="s">
        <v>82</v>
      </c>
      <c r="AY130" s="167" t="s">
        <v>310</v>
      </c>
    </row>
    <row r="131" spans="2:65" s="12" customFormat="1" ht="11.25">
      <c r="B131" s="151"/>
      <c r="D131" s="152" t="s">
        <v>318</v>
      </c>
      <c r="E131" s="153" t="s">
        <v>1</v>
      </c>
      <c r="F131" s="154" t="s">
        <v>2790</v>
      </c>
      <c r="H131" s="155">
        <v>16</v>
      </c>
      <c r="I131" s="156"/>
      <c r="L131" s="151"/>
      <c r="M131" s="157"/>
      <c r="T131" s="158"/>
      <c r="AT131" s="153" t="s">
        <v>318</v>
      </c>
      <c r="AU131" s="153" t="s">
        <v>90</v>
      </c>
      <c r="AV131" s="12" t="s">
        <v>90</v>
      </c>
      <c r="AW131" s="12" t="s">
        <v>38</v>
      </c>
      <c r="AX131" s="12" t="s">
        <v>82</v>
      </c>
      <c r="AY131" s="153" t="s">
        <v>310</v>
      </c>
    </row>
    <row r="132" spans="2:65" s="13" customFormat="1" ht="11.25">
      <c r="B132" s="159"/>
      <c r="D132" s="152" t="s">
        <v>318</v>
      </c>
      <c r="E132" s="160" t="s">
        <v>1</v>
      </c>
      <c r="F132" s="161" t="s">
        <v>320</v>
      </c>
      <c r="H132" s="162">
        <v>16</v>
      </c>
      <c r="I132" s="163"/>
      <c r="L132" s="159"/>
      <c r="M132" s="164"/>
      <c r="T132" s="165"/>
      <c r="AT132" s="160" t="s">
        <v>318</v>
      </c>
      <c r="AU132" s="160" t="s">
        <v>90</v>
      </c>
      <c r="AV132" s="13" t="s">
        <v>108</v>
      </c>
      <c r="AW132" s="13" t="s">
        <v>38</v>
      </c>
      <c r="AX132" s="13" t="s">
        <v>86</v>
      </c>
      <c r="AY132" s="160" t="s">
        <v>310</v>
      </c>
    </row>
    <row r="133" spans="2:65" s="1" customFormat="1" ht="16.5" customHeight="1">
      <c r="B133" s="33"/>
      <c r="C133" s="138" t="s">
        <v>90</v>
      </c>
      <c r="D133" s="138" t="s">
        <v>312</v>
      </c>
      <c r="E133" s="139" t="s">
        <v>2791</v>
      </c>
      <c r="F133" s="140" t="s">
        <v>2792</v>
      </c>
      <c r="G133" s="141" t="s">
        <v>1972</v>
      </c>
      <c r="H133" s="142">
        <v>2</v>
      </c>
      <c r="I133" s="143"/>
      <c r="J133" s="144">
        <f>ROUND(I133*H133,2)</f>
        <v>0</v>
      </c>
      <c r="K133" s="140" t="s">
        <v>430</v>
      </c>
      <c r="L133" s="33"/>
      <c r="M133" s="145" t="s">
        <v>1</v>
      </c>
      <c r="N133" s="146" t="s">
        <v>47</v>
      </c>
      <c r="P133" s="147">
        <f>O133*H133</f>
        <v>0</v>
      </c>
      <c r="Q133" s="147">
        <v>0</v>
      </c>
      <c r="R133" s="147">
        <f>Q133*H133</f>
        <v>0</v>
      </c>
      <c r="S133" s="147">
        <v>0</v>
      </c>
      <c r="T133" s="148">
        <f>S133*H133</f>
        <v>0</v>
      </c>
      <c r="AR133" s="149" t="s">
        <v>108</v>
      </c>
      <c r="AT133" s="149" t="s">
        <v>312</v>
      </c>
      <c r="AU133" s="149" t="s">
        <v>90</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2793</v>
      </c>
    </row>
    <row r="134" spans="2:65" s="14" customFormat="1" ht="11.25">
      <c r="B134" s="166"/>
      <c r="D134" s="152" t="s">
        <v>318</v>
      </c>
      <c r="E134" s="167" t="s">
        <v>1</v>
      </c>
      <c r="F134" s="168" t="s">
        <v>2789</v>
      </c>
      <c r="H134" s="167" t="s">
        <v>1</v>
      </c>
      <c r="I134" s="169"/>
      <c r="L134" s="166"/>
      <c r="M134" s="170"/>
      <c r="T134" s="171"/>
      <c r="AT134" s="167" t="s">
        <v>318</v>
      </c>
      <c r="AU134" s="167" t="s">
        <v>90</v>
      </c>
      <c r="AV134" s="14" t="s">
        <v>86</v>
      </c>
      <c r="AW134" s="14" t="s">
        <v>38</v>
      </c>
      <c r="AX134" s="14" t="s">
        <v>82</v>
      </c>
      <c r="AY134" s="167" t="s">
        <v>310</v>
      </c>
    </row>
    <row r="135" spans="2:65" s="12" customFormat="1" ht="11.25">
      <c r="B135" s="151"/>
      <c r="D135" s="152" t="s">
        <v>318</v>
      </c>
      <c r="E135" s="153" t="s">
        <v>1</v>
      </c>
      <c r="F135" s="154" t="s">
        <v>2794</v>
      </c>
      <c r="H135" s="155">
        <v>2</v>
      </c>
      <c r="I135" s="156"/>
      <c r="L135" s="151"/>
      <c r="M135" s="157"/>
      <c r="T135" s="158"/>
      <c r="AT135" s="153" t="s">
        <v>318</v>
      </c>
      <c r="AU135" s="153" t="s">
        <v>90</v>
      </c>
      <c r="AV135" s="12" t="s">
        <v>90</v>
      </c>
      <c r="AW135" s="12" t="s">
        <v>38</v>
      </c>
      <c r="AX135" s="12" t="s">
        <v>82</v>
      </c>
      <c r="AY135" s="153" t="s">
        <v>310</v>
      </c>
    </row>
    <row r="136" spans="2:65" s="13" customFormat="1" ht="11.25">
      <c r="B136" s="159"/>
      <c r="D136" s="152" t="s">
        <v>318</v>
      </c>
      <c r="E136" s="160" t="s">
        <v>1</v>
      </c>
      <c r="F136" s="161" t="s">
        <v>320</v>
      </c>
      <c r="H136" s="162">
        <v>2</v>
      </c>
      <c r="I136" s="163"/>
      <c r="L136" s="159"/>
      <c r="M136" s="164"/>
      <c r="T136" s="165"/>
      <c r="AT136" s="160" t="s">
        <v>318</v>
      </c>
      <c r="AU136" s="160" t="s">
        <v>90</v>
      </c>
      <c r="AV136" s="13" t="s">
        <v>108</v>
      </c>
      <c r="AW136" s="13" t="s">
        <v>38</v>
      </c>
      <c r="AX136" s="13" t="s">
        <v>86</v>
      </c>
      <c r="AY136" s="160" t="s">
        <v>310</v>
      </c>
    </row>
    <row r="137" spans="2:65" s="1" customFormat="1" ht="16.5" customHeight="1">
      <c r="B137" s="33"/>
      <c r="C137" s="138" t="s">
        <v>98</v>
      </c>
      <c r="D137" s="138" t="s">
        <v>312</v>
      </c>
      <c r="E137" s="139" t="s">
        <v>2795</v>
      </c>
      <c r="F137" s="140" t="s">
        <v>2796</v>
      </c>
      <c r="G137" s="141" t="s">
        <v>1972</v>
      </c>
      <c r="H137" s="142">
        <v>1</v>
      </c>
      <c r="I137" s="143"/>
      <c r="J137" s="144">
        <f>ROUND(I137*H137,2)</f>
        <v>0</v>
      </c>
      <c r="K137" s="140" t="s">
        <v>430</v>
      </c>
      <c r="L137" s="33"/>
      <c r="M137" s="145" t="s">
        <v>1</v>
      </c>
      <c r="N137" s="146" t="s">
        <v>47</v>
      </c>
      <c r="P137" s="147">
        <f>O137*H137</f>
        <v>0</v>
      </c>
      <c r="Q137" s="147">
        <v>0</v>
      </c>
      <c r="R137" s="147">
        <f>Q137*H137</f>
        <v>0</v>
      </c>
      <c r="S137" s="147">
        <v>0</v>
      </c>
      <c r="T137" s="148">
        <f>S137*H137</f>
        <v>0</v>
      </c>
      <c r="AR137" s="149" t="s">
        <v>108</v>
      </c>
      <c r="AT137" s="149" t="s">
        <v>312</v>
      </c>
      <c r="AU137" s="149" t="s">
        <v>90</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2797</v>
      </c>
    </row>
    <row r="138" spans="2:65" s="14" customFormat="1" ht="11.25">
      <c r="B138" s="166"/>
      <c r="D138" s="152" t="s">
        <v>318</v>
      </c>
      <c r="E138" s="167" t="s">
        <v>1</v>
      </c>
      <c r="F138" s="168" t="s">
        <v>2789</v>
      </c>
      <c r="H138" s="167" t="s">
        <v>1</v>
      </c>
      <c r="I138" s="169"/>
      <c r="L138" s="166"/>
      <c r="M138" s="170"/>
      <c r="T138" s="171"/>
      <c r="AT138" s="167" t="s">
        <v>318</v>
      </c>
      <c r="AU138" s="167" t="s">
        <v>90</v>
      </c>
      <c r="AV138" s="14" t="s">
        <v>86</v>
      </c>
      <c r="AW138" s="14" t="s">
        <v>38</v>
      </c>
      <c r="AX138" s="14" t="s">
        <v>82</v>
      </c>
      <c r="AY138" s="167" t="s">
        <v>310</v>
      </c>
    </row>
    <row r="139" spans="2:65" s="12" customFormat="1" ht="11.25">
      <c r="B139" s="151"/>
      <c r="D139" s="152" t="s">
        <v>318</v>
      </c>
      <c r="E139" s="153" t="s">
        <v>1</v>
      </c>
      <c r="F139" s="154" t="s">
        <v>2798</v>
      </c>
      <c r="H139" s="155">
        <v>1</v>
      </c>
      <c r="I139" s="156"/>
      <c r="L139" s="151"/>
      <c r="M139" s="157"/>
      <c r="T139" s="158"/>
      <c r="AT139" s="153" t="s">
        <v>318</v>
      </c>
      <c r="AU139" s="153" t="s">
        <v>90</v>
      </c>
      <c r="AV139" s="12" t="s">
        <v>90</v>
      </c>
      <c r="AW139" s="12" t="s">
        <v>38</v>
      </c>
      <c r="AX139" s="12" t="s">
        <v>82</v>
      </c>
      <c r="AY139" s="153" t="s">
        <v>310</v>
      </c>
    </row>
    <row r="140" spans="2:65" s="13" customFormat="1" ht="11.25">
      <c r="B140" s="159"/>
      <c r="D140" s="152" t="s">
        <v>318</v>
      </c>
      <c r="E140" s="160" t="s">
        <v>1</v>
      </c>
      <c r="F140" s="161" t="s">
        <v>320</v>
      </c>
      <c r="H140" s="162">
        <v>1</v>
      </c>
      <c r="I140" s="163"/>
      <c r="L140" s="159"/>
      <c r="M140" s="164"/>
      <c r="T140" s="165"/>
      <c r="AT140" s="160" t="s">
        <v>318</v>
      </c>
      <c r="AU140" s="160" t="s">
        <v>90</v>
      </c>
      <c r="AV140" s="13" t="s">
        <v>108</v>
      </c>
      <c r="AW140" s="13" t="s">
        <v>38</v>
      </c>
      <c r="AX140" s="13" t="s">
        <v>86</v>
      </c>
      <c r="AY140" s="160" t="s">
        <v>310</v>
      </c>
    </row>
    <row r="141" spans="2:65" s="1" customFormat="1" ht="24.2" customHeight="1">
      <c r="B141" s="33"/>
      <c r="C141" s="138" t="s">
        <v>108</v>
      </c>
      <c r="D141" s="138" t="s">
        <v>312</v>
      </c>
      <c r="E141" s="139" t="s">
        <v>2799</v>
      </c>
      <c r="F141" s="140" t="s">
        <v>2800</v>
      </c>
      <c r="G141" s="141" t="s">
        <v>1</v>
      </c>
      <c r="H141" s="142">
        <v>0</v>
      </c>
      <c r="I141" s="143"/>
      <c r="J141" s="144">
        <f>ROUND(I141*H141,2)</f>
        <v>0</v>
      </c>
      <c r="K141" s="140" t="s">
        <v>430</v>
      </c>
      <c r="L141" s="33"/>
      <c r="M141" s="145" t="s">
        <v>1</v>
      </c>
      <c r="N141" s="146" t="s">
        <v>47</v>
      </c>
      <c r="P141" s="147">
        <f>O141*H141</f>
        <v>0</v>
      </c>
      <c r="Q141" s="147">
        <v>0</v>
      </c>
      <c r="R141" s="147">
        <f>Q141*H141</f>
        <v>0</v>
      </c>
      <c r="S141" s="147">
        <v>0</v>
      </c>
      <c r="T141" s="148">
        <f>S141*H141</f>
        <v>0</v>
      </c>
      <c r="AR141" s="149" t="s">
        <v>108</v>
      </c>
      <c r="AT141" s="149" t="s">
        <v>312</v>
      </c>
      <c r="AU141" s="149" t="s">
        <v>90</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2801</v>
      </c>
    </row>
    <row r="142" spans="2:65" s="1" customFormat="1" ht="136.5">
      <c r="B142" s="33"/>
      <c r="D142" s="152" t="s">
        <v>375</v>
      </c>
      <c r="F142" s="172" t="s">
        <v>2802</v>
      </c>
      <c r="I142" s="173"/>
      <c r="L142" s="33"/>
      <c r="M142" s="174"/>
      <c r="T142" s="57"/>
      <c r="AT142" s="17" t="s">
        <v>375</v>
      </c>
      <c r="AU142" s="17" t="s">
        <v>90</v>
      </c>
    </row>
    <row r="143" spans="2:65" s="1" customFormat="1" ht="16.5" customHeight="1">
      <c r="B143" s="33"/>
      <c r="C143" s="138" t="s">
        <v>121</v>
      </c>
      <c r="D143" s="138" t="s">
        <v>312</v>
      </c>
      <c r="E143" s="139" t="s">
        <v>2803</v>
      </c>
      <c r="F143" s="140" t="s">
        <v>2804</v>
      </c>
      <c r="G143" s="141" t="s">
        <v>1972</v>
      </c>
      <c r="H143" s="142">
        <v>1</v>
      </c>
      <c r="I143" s="143"/>
      <c r="J143" s="144">
        <f>ROUND(I143*H143,2)</f>
        <v>0</v>
      </c>
      <c r="K143" s="140" t="s">
        <v>430</v>
      </c>
      <c r="L143" s="33"/>
      <c r="M143" s="145" t="s">
        <v>1</v>
      </c>
      <c r="N143" s="146" t="s">
        <v>47</v>
      </c>
      <c r="P143" s="147">
        <f>O143*H143</f>
        <v>0</v>
      </c>
      <c r="Q143" s="147">
        <v>0</v>
      </c>
      <c r="R143" s="147">
        <f>Q143*H143</f>
        <v>0</v>
      </c>
      <c r="S143" s="147">
        <v>0</v>
      </c>
      <c r="T143" s="148">
        <f>S143*H143</f>
        <v>0</v>
      </c>
      <c r="AR143" s="149" t="s">
        <v>108</v>
      </c>
      <c r="AT143" s="149" t="s">
        <v>312</v>
      </c>
      <c r="AU143" s="149" t="s">
        <v>90</v>
      </c>
      <c r="AY143" s="17" t="s">
        <v>310</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2805</v>
      </c>
    </row>
    <row r="144" spans="2:65" s="14" customFormat="1" ht="22.5">
      <c r="B144" s="166"/>
      <c r="D144" s="152" t="s">
        <v>318</v>
      </c>
      <c r="E144" s="167" t="s">
        <v>1</v>
      </c>
      <c r="F144" s="168" t="s">
        <v>2806</v>
      </c>
      <c r="H144" s="167" t="s">
        <v>1</v>
      </c>
      <c r="I144" s="169"/>
      <c r="L144" s="166"/>
      <c r="M144" s="170"/>
      <c r="T144" s="171"/>
      <c r="AT144" s="167" t="s">
        <v>318</v>
      </c>
      <c r="AU144" s="167" t="s">
        <v>90</v>
      </c>
      <c r="AV144" s="14" t="s">
        <v>86</v>
      </c>
      <c r="AW144" s="14" t="s">
        <v>38</v>
      </c>
      <c r="AX144" s="14" t="s">
        <v>82</v>
      </c>
      <c r="AY144" s="167" t="s">
        <v>310</v>
      </c>
    </row>
    <row r="145" spans="2:51" s="12" customFormat="1" ht="11.25">
      <c r="B145" s="151"/>
      <c r="D145" s="152" t="s">
        <v>318</v>
      </c>
      <c r="E145" s="153" t="s">
        <v>1</v>
      </c>
      <c r="F145" s="154" t="s">
        <v>2807</v>
      </c>
      <c r="H145" s="155">
        <v>1</v>
      </c>
      <c r="I145" s="156"/>
      <c r="L145" s="151"/>
      <c r="M145" s="157"/>
      <c r="T145" s="158"/>
      <c r="AT145" s="153" t="s">
        <v>318</v>
      </c>
      <c r="AU145" s="153" t="s">
        <v>90</v>
      </c>
      <c r="AV145" s="12" t="s">
        <v>90</v>
      </c>
      <c r="AW145" s="12" t="s">
        <v>38</v>
      </c>
      <c r="AX145" s="12" t="s">
        <v>82</v>
      </c>
      <c r="AY145" s="153" t="s">
        <v>310</v>
      </c>
    </row>
    <row r="146" spans="2:51" s="13" customFormat="1" ht="11.25">
      <c r="B146" s="159"/>
      <c r="D146" s="152" t="s">
        <v>318</v>
      </c>
      <c r="E146" s="160" t="s">
        <v>1</v>
      </c>
      <c r="F146" s="161" t="s">
        <v>320</v>
      </c>
      <c r="H146" s="162">
        <v>1</v>
      </c>
      <c r="I146" s="163"/>
      <c r="L146" s="159"/>
      <c r="M146" s="200"/>
      <c r="N146" s="201"/>
      <c r="O146" s="201"/>
      <c r="P146" s="201"/>
      <c r="Q146" s="201"/>
      <c r="R146" s="201"/>
      <c r="S146" s="201"/>
      <c r="T146" s="202"/>
      <c r="AT146" s="160" t="s">
        <v>318</v>
      </c>
      <c r="AU146" s="160" t="s">
        <v>90</v>
      </c>
      <c r="AV146" s="13" t="s">
        <v>108</v>
      </c>
      <c r="AW146" s="13" t="s">
        <v>38</v>
      </c>
      <c r="AX146" s="13" t="s">
        <v>86</v>
      </c>
      <c r="AY146" s="160" t="s">
        <v>310</v>
      </c>
    </row>
    <row r="147" spans="2:51" s="1" customFormat="1" ht="6.95" customHeight="1">
      <c r="B147" s="45"/>
      <c r="C147" s="46"/>
      <c r="D147" s="46"/>
      <c r="E147" s="46"/>
      <c r="F147" s="46"/>
      <c r="G147" s="46"/>
      <c r="H147" s="46"/>
      <c r="I147" s="46"/>
      <c r="J147" s="46"/>
      <c r="K147" s="46"/>
      <c r="L147" s="33"/>
    </row>
  </sheetData>
  <sheetProtection algorithmName="SHA-512" hashValue="7QeXysOdLhGwJc03zjOQdLrCFCMgnbwGvrdOVhTRDejHnIxz92Dwz5nUMIi27T31/qnrVYinGVvG2L/pqPuVCw==" saltValue="dBfm1Fzq2Ibxk+q0SYygbdBZwH540eY5J5Ph+KDn4XlxskeJwNib/EWswCFiO9K/Bonn4xK3iKt3dQpqkvGM2Q==" spinCount="100000" sheet="1" objects="1" scenarios="1" formatColumns="0" formatRows="0" autoFilter="0"/>
  <autoFilter ref="C125:K146" xr:uid="{00000000-0009-0000-0000-000005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122</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2809</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ROUND(J133,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ROUND((SUM(BE133:BE348)),  2)</f>
        <v>0</v>
      </c>
      <c r="I37" s="98">
        <v>0.21</v>
      </c>
      <c r="J37" s="86">
        <f>ROUND(((SUM(BE133:BE348))*I37),  2)</f>
        <v>0</v>
      </c>
      <c r="L37" s="33"/>
    </row>
    <row r="38" spans="2:12" s="1" customFormat="1" ht="14.45" customHeight="1">
      <c r="B38" s="33"/>
      <c r="E38" s="27" t="s">
        <v>48</v>
      </c>
      <c r="F38" s="86">
        <f>ROUND((SUM(BF133:BF348)),  2)</f>
        <v>0</v>
      </c>
      <c r="I38" s="98">
        <v>0.15</v>
      </c>
      <c r="J38" s="86">
        <f>ROUND(((SUM(BF133:BF348))*I38),  2)</f>
        <v>0</v>
      </c>
      <c r="L38" s="33"/>
    </row>
    <row r="39" spans="2:12" s="1" customFormat="1" ht="14.45" hidden="1" customHeight="1">
      <c r="B39" s="33"/>
      <c r="E39" s="27" t="s">
        <v>49</v>
      </c>
      <c r="F39" s="86">
        <f>ROUND((SUM(BG133:BG348)),  2)</f>
        <v>0</v>
      </c>
      <c r="I39" s="98">
        <v>0.21</v>
      </c>
      <c r="J39" s="86">
        <f>0</f>
        <v>0</v>
      </c>
      <c r="L39" s="33"/>
    </row>
    <row r="40" spans="2:12" s="1" customFormat="1" ht="14.45" hidden="1" customHeight="1">
      <c r="B40" s="33"/>
      <c r="E40" s="27" t="s">
        <v>50</v>
      </c>
      <c r="F40" s="86">
        <f>ROUND((SUM(BH133:BH348)),  2)</f>
        <v>0</v>
      </c>
      <c r="I40" s="98">
        <v>0.15</v>
      </c>
      <c r="J40" s="86">
        <f>0</f>
        <v>0</v>
      </c>
      <c r="L40" s="33"/>
    </row>
    <row r="41" spans="2:12" s="1" customFormat="1" ht="14.45" hidden="1" customHeight="1">
      <c r="B41" s="33"/>
      <c r="E41" s="27" t="s">
        <v>51</v>
      </c>
      <c r="F41" s="86">
        <f>ROUND((SUM(BI133:BI348)),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D.1.4.1 - Zdravotně technické instalace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J133</f>
        <v>0</v>
      </c>
      <c r="L100" s="33"/>
      <c r="AU100" s="17" t="s">
        <v>288</v>
      </c>
    </row>
    <row r="101" spans="2:47" s="8" customFormat="1" ht="24.95" customHeight="1">
      <c r="B101" s="110"/>
      <c r="D101" s="111" t="s">
        <v>2810</v>
      </c>
      <c r="E101" s="112"/>
      <c r="F101" s="112"/>
      <c r="G101" s="112"/>
      <c r="H101" s="112"/>
      <c r="I101" s="112"/>
      <c r="J101" s="113">
        <f>J134</f>
        <v>0</v>
      </c>
      <c r="L101" s="110"/>
    </row>
    <row r="102" spans="2:47" s="8" customFormat="1" ht="24.95" customHeight="1">
      <c r="B102" s="110"/>
      <c r="D102" s="111" t="s">
        <v>2811</v>
      </c>
      <c r="E102" s="112"/>
      <c r="F102" s="112"/>
      <c r="G102" s="112"/>
      <c r="H102" s="112"/>
      <c r="I102" s="112"/>
      <c r="J102" s="113">
        <f>J139</f>
        <v>0</v>
      </c>
      <c r="L102" s="110"/>
    </row>
    <row r="103" spans="2:47" s="8" customFormat="1" ht="24.95" customHeight="1">
      <c r="B103" s="110"/>
      <c r="D103" s="111" t="s">
        <v>2812</v>
      </c>
      <c r="E103" s="112"/>
      <c r="F103" s="112"/>
      <c r="G103" s="112"/>
      <c r="H103" s="112"/>
      <c r="I103" s="112"/>
      <c r="J103" s="113">
        <f>J146</f>
        <v>0</v>
      </c>
      <c r="L103" s="110"/>
    </row>
    <row r="104" spans="2:47" s="8" customFormat="1" ht="24.95" customHeight="1">
      <c r="B104" s="110"/>
      <c r="D104" s="111" t="s">
        <v>2813</v>
      </c>
      <c r="E104" s="112"/>
      <c r="F104" s="112"/>
      <c r="G104" s="112"/>
      <c r="H104" s="112"/>
      <c r="I104" s="112"/>
      <c r="J104" s="113">
        <f>J194</f>
        <v>0</v>
      </c>
      <c r="L104" s="110"/>
    </row>
    <row r="105" spans="2:47" s="8" customFormat="1" ht="24.95" customHeight="1">
      <c r="B105" s="110"/>
      <c r="D105" s="111" t="s">
        <v>2814</v>
      </c>
      <c r="E105" s="112"/>
      <c r="F105" s="112"/>
      <c r="G105" s="112"/>
      <c r="H105" s="112"/>
      <c r="I105" s="112"/>
      <c r="J105" s="113">
        <f>J284</f>
        <v>0</v>
      </c>
      <c r="L105" s="110"/>
    </row>
    <row r="106" spans="2:47" s="8" customFormat="1" ht="24.95" customHeight="1">
      <c r="B106" s="110"/>
      <c r="D106" s="111" t="s">
        <v>2815</v>
      </c>
      <c r="E106" s="112"/>
      <c r="F106" s="112"/>
      <c r="G106" s="112"/>
      <c r="H106" s="112"/>
      <c r="I106" s="112"/>
      <c r="J106" s="113">
        <f>J303</f>
        <v>0</v>
      </c>
      <c r="L106" s="110"/>
    </row>
    <row r="107" spans="2:47" s="8" customFormat="1" ht="24.95" customHeight="1">
      <c r="B107" s="110"/>
      <c r="D107" s="111" t="s">
        <v>2816</v>
      </c>
      <c r="E107" s="112"/>
      <c r="F107" s="112"/>
      <c r="G107" s="112"/>
      <c r="H107" s="112"/>
      <c r="I107" s="112"/>
      <c r="J107" s="113">
        <f>J322</f>
        <v>0</v>
      </c>
      <c r="L107" s="110"/>
    </row>
    <row r="108" spans="2:47" s="8" customFormat="1" ht="24.95" customHeight="1">
      <c r="B108" s="110"/>
      <c r="D108" s="111" t="s">
        <v>2817</v>
      </c>
      <c r="E108" s="112"/>
      <c r="F108" s="112"/>
      <c r="G108" s="112"/>
      <c r="H108" s="112"/>
      <c r="I108" s="112"/>
      <c r="J108" s="113">
        <f>J328</f>
        <v>0</v>
      </c>
      <c r="L108" s="110"/>
    </row>
    <row r="109" spans="2:47" s="8" customFormat="1" ht="24.95" customHeight="1">
      <c r="B109" s="110"/>
      <c r="D109" s="111" t="s">
        <v>2818</v>
      </c>
      <c r="E109" s="112"/>
      <c r="F109" s="112"/>
      <c r="G109" s="112"/>
      <c r="H109" s="112"/>
      <c r="I109" s="112"/>
      <c r="J109" s="113">
        <f>J344</f>
        <v>0</v>
      </c>
      <c r="L109" s="110"/>
    </row>
    <row r="110" spans="2:47" s="1" customFormat="1" ht="21.75" customHeight="1">
      <c r="B110" s="33"/>
      <c r="L110" s="33"/>
    </row>
    <row r="111" spans="2:47" s="1" customFormat="1" ht="6.95" customHeight="1">
      <c r="B111" s="45"/>
      <c r="C111" s="46"/>
      <c r="D111" s="46"/>
      <c r="E111" s="46"/>
      <c r="F111" s="46"/>
      <c r="G111" s="46"/>
      <c r="H111" s="46"/>
      <c r="I111" s="46"/>
      <c r="J111" s="46"/>
      <c r="K111" s="46"/>
      <c r="L111" s="33"/>
    </row>
    <row r="115" spans="2:12" s="1" customFormat="1" ht="6.95" customHeight="1">
      <c r="B115" s="47"/>
      <c r="C115" s="48"/>
      <c r="D115" s="48"/>
      <c r="E115" s="48"/>
      <c r="F115" s="48"/>
      <c r="G115" s="48"/>
      <c r="H115" s="48"/>
      <c r="I115" s="48"/>
      <c r="J115" s="48"/>
      <c r="K115" s="48"/>
      <c r="L115" s="33"/>
    </row>
    <row r="116" spans="2:12" s="1" customFormat="1" ht="24.95" customHeight="1">
      <c r="B116" s="33"/>
      <c r="C116" s="21" t="s">
        <v>295</v>
      </c>
      <c r="L116" s="33"/>
    </row>
    <row r="117" spans="2:12" s="1" customFormat="1" ht="6.95" customHeight="1">
      <c r="B117" s="33"/>
      <c r="L117" s="33"/>
    </row>
    <row r="118" spans="2:12" s="1" customFormat="1" ht="12" customHeight="1">
      <c r="B118" s="33"/>
      <c r="C118" s="27" t="s">
        <v>16</v>
      </c>
      <c r="L118" s="33"/>
    </row>
    <row r="119" spans="2:12" s="1" customFormat="1" ht="16.5" customHeight="1">
      <c r="B119" s="33"/>
      <c r="E119" s="254" t="str">
        <f>E7</f>
        <v>HODONÍN NEMOCNICE – VÝSTAVBA PAVILONU MAGNETICKÉ REZONANCE</v>
      </c>
      <c r="F119" s="255"/>
      <c r="G119" s="255"/>
      <c r="H119" s="255"/>
      <c r="L119" s="33"/>
    </row>
    <row r="120" spans="2:12" ht="12" customHeight="1">
      <c r="B120" s="20"/>
      <c r="C120" s="27" t="s">
        <v>277</v>
      </c>
      <c r="L120" s="20"/>
    </row>
    <row r="121" spans="2:12" ht="16.5" customHeight="1">
      <c r="B121" s="20"/>
      <c r="E121" s="254" t="s">
        <v>278</v>
      </c>
      <c r="F121" s="215"/>
      <c r="G121" s="215"/>
      <c r="H121" s="215"/>
      <c r="L121" s="20"/>
    </row>
    <row r="122" spans="2:12" ht="12" customHeight="1">
      <c r="B122" s="20"/>
      <c r="C122" s="27" t="s">
        <v>279</v>
      </c>
      <c r="L122" s="20"/>
    </row>
    <row r="123" spans="2:12" s="1" customFormat="1" ht="16.5" customHeight="1">
      <c r="B123" s="33"/>
      <c r="E123" s="249" t="s">
        <v>280</v>
      </c>
      <c r="F123" s="256"/>
      <c r="G123" s="256"/>
      <c r="H123" s="256"/>
      <c r="L123" s="33"/>
    </row>
    <row r="124" spans="2:12" s="1" customFormat="1" ht="12" customHeight="1">
      <c r="B124" s="33"/>
      <c r="C124" s="27" t="s">
        <v>2808</v>
      </c>
      <c r="L124" s="33"/>
    </row>
    <row r="125" spans="2:12" s="1" customFormat="1" ht="16.5" customHeight="1">
      <c r="B125" s="33"/>
      <c r="E125" s="236" t="str">
        <f>E13</f>
        <v>D.1.4.1 - Zdravotně technické instalace</v>
      </c>
      <c r="F125" s="256"/>
      <c r="G125" s="256"/>
      <c r="H125" s="256"/>
      <c r="L125" s="33"/>
    </row>
    <row r="126" spans="2:12" s="1" customFormat="1" ht="6.95" customHeight="1">
      <c r="B126" s="33"/>
      <c r="L126" s="33"/>
    </row>
    <row r="127" spans="2:12" s="1" customFormat="1" ht="12" customHeight="1">
      <c r="B127" s="33"/>
      <c r="C127" s="27" t="s">
        <v>22</v>
      </c>
      <c r="F127" s="25" t="str">
        <f>F16</f>
        <v xml:space="preserve"> </v>
      </c>
      <c r="I127" s="27" t="s">
        <v>24</v>
      </c>
      <c r="J127" s="53" t="str">
        <f>IF(J16="","",J16)</f>
        <v>2. 12. 2022</v>
      </c>
      <c r="L127" s="33"/>
    </row>
    <row r="128" spans="2:12" s="1" customFormat="1" ht="6.95" customHeight="1">
      <c r="B128" s="33"/>
      <c r="L128" s="33"/>
    </row>
    <row r="129" spans="2:65" s="1" customFormat="1" ht="15.2" customHeight="1">
      <c r="B129" s="33"/>
      <c r="C129" s="27" t="s">
        <v>30</v>
      </c>
      <c r="F129" s="25" t="str">
        <f>E19</f>
        <v>NEMOCNICE TGM HODONÍN, p.o.</v>
      </c>
      <c r="I129" s="27" t="s">
        <v>36</v>
      </c>
      <c r="J129" s="31" t="str">
        <f>E25</f>
        <v>KANIA a.s.</v>
      </c>
      <c r="L129" s="33"/>
    </row>
    <row r="130" spans="2:65" s="1" customFormat="1" ht="15.2" customHeight="1">
      <c r="B130" s="33"/>
      <c r="C130" s="27" t="s">
        <v>34</v>
      </c>
      <c r="F130" s="25" t="str">
        <f>IF(E22="","",E22)</f>
        <v>Vyplň údaj</v>
      </c>
      <c r="I130" s="27" t="s">
        <v>39</v>
      </c>
      <c r="J130" s="31" t="str">
        <f>E28</f>
        <v xml:space="preserve"> </v>
      </c>
      <c r="L130" s="33"/>
    </row>
    <row r="131" spans="2:65" s="1" customFormat="1" ht="10.35" customHeight="1">
      <c r="B131" s="33"/>
      <c r="L131" s="33"/>
    </row>
    <row r="132" spans="2:65" s="10" customFormat="1" ht="29.25" customHeight="1">
      <c r="B132" s="118"/>
      <c r="C132" s="119" t="s">
        <v>296</v>
      </c>
      <c r="D132" s="120" t="s">
        <v>67</v>
      </c>
      <c r="E132" s="120" t="s">
        <v>63</v>
      </c>
      <c r="F132" s="120" t="s">
        <v>64</v>
      </c>
      <c r="G132" s="120" t="s">
        <v>297</v>
      </c>
      <c r="H132" s="120" t="s">
        <v>298</v>
      </c>
      <c r="I132" s="120" t="s">
        <v>299</v>
      </c>
      <c r="J132" s="120" t="s">
        <v>286</v>
      </c>
      <c r="K132" s="121" t="s">
        <v>300</v>
      </c>
      <c r="L132" s="118"/>
      <c r="M132" s="60" t="s">
        <v>1</v>
      </c>
      <c r="N132" s="61" t="s">
        <v>46</v>
      </c>
      <c r="O132" s="61" t="s">
        <v>301</v>
      </c>
      <c r="P132" s="61" t="s">
        <v>302</v>
      </c>
      <c r="Q132" s="61" t="s">
        <v>303</v>
      </c>
      <c r="R132" s="61" t="s">
        <v>304</v>
      </c>
      <c r="S132" s="61" t="s">
        <v>305</v>
      </c>
      <c r="T132" s="62" t="s">
        <v>306</v>
      </c>
    </row>
    <row r="133" spans="2:65" s="1" customFormat="1" ht="22.9" customHeight="1">
      <c r="B133" s="33"/>
      <c r="C133" s="65" t="s">
        <v>307</v>
      </c>
      <c r="J133" s="122">
        <f>BK133</f>
        <v>0</v>
      </c>
      <c r="L133" s="33"/>
      <c r="M133" s="63"/>
      <c r="N133" s="54"/>
      <c r="O133" s="54"/>
      <c r="P133" s="123">
        <f>P134+P139+P146+P194+P284+P303+P322+P328+P344</f>
        <v>0</v>
      </c>
      <c r="Q133" s="54"/>
      <c r="R133" s="123">
        <f>R134+R139+R146+R194+R284+R303+R322+R328+R344</f>
        <v>0</v>
      </c>
      <c r="S133" s="54"/>
      <c r="T133" s="124">
        <f>T134+T139+T146+T194+T284+T303+T322+T328+T344</f>
        <v>0</v>
      </c>
      <c r="AT133" s="17" t="s">
        <v>81</v>
      </c>
      <c r="AU133" s="17" t="s">
        <v>288</v>
      </c>
      <c r="BK133" s="125">
        <f>BK134+BK139+BK146+BK194+BK284+BK303+BK322+BK328+BK344</f>
        <v>0</v>
      </c>
    </row>
    <row r="134" spans="2:65" s="11" customFormat="1" ht="25.9" customHeight="1">
      <c r="B134" s="126"/>
      <c r="D134" s="127" t="s">
        <v>81</v>
      </c>
      <c r="E134" s="128" t="s">
        <v>86</v>
      </c>
      <c r="F134" s="128" t="s">
        <v>311</v>
      </c>
      <c r="I134" s="129"/>
      <c r="J134" s="130">
        <f>BK134</f>
        <v>0</v>
      </c>
      <c r="L134" s="126"/>
      <c r="M134" s="131"/>
      <c r="P134" s="132">
        <f>SUM(P135:P138)</f>
        <v>0</v>
      </c>
      <c r="R134" s="132">
        <f>SUM(R135:R138)</f>
        <v>0</v>
      </c>
      <c r="T134" s="133">
        <f>SUM(T135:T138)</f>
        <v>0</v>
      </c>
      <c r="AR134" s="127" t="s">
        <v>86</v>
      </c>
      <c r="AT134" s="134" t="s">
        <v>81</v>
      </c>
      <c r="AU134" s="134" t="s">
        <v>82</v>
      </c>
      <c r="AY134" s="127" t="s">
        <v>310</v>
      </c>
      <c r="BK134" s="135">
        <f>SUM(BK135:BK138)</f>
        <v>0</v>
      </c>
    </row>
    <row r="135" spans="2:65" s="1" customFormat="1" ht="16.5" customHeight="1">
      <c r="B135" s="33"/>
      <c r="C135" s="138" t="s">
        <v>86</v>
      </c>
      <c r="D135" s="138" t="s">
        <v>312</v>
      </c>
      <c r="E135" s="139" t="s">
        <v>2819</v>
      </c>
      <c r="F135" s="140" t="s">
        <v>2820</v>
      </c>
      <c r="G135" s="141" t="s">
        <v>338</v>
      </c>
      <c r="H135" s="142">
        <v>259.52</v>
      </c>
      <c r="I135" s="143"/>
      <c r="J135" s="144">
        <f>ROUND(I135*H135,2)</f>
        <v>0</v>
      </c>
      <c r="K135" s="140" t="s">
        <v>2821</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90</v>
      </c>
    </row>
    <row r="136" spans="2:65" s="1" customFormat="1" ht="68.25">
      <c r="B136" s="33"/>
      <c r="D136" s="152" t="s">
        <v>375</v>
      </c>
      <c r="F136" s="172" t="s">
        <v>2822</v>
      </c>
      <c r="I136" s="173"/>
      <c r="L136" s="33"/>
      <c r="M136" s="174"/>
      <c r="T136" s="57"/>
      <c r="AT136" s="17" t="s">
        <v>375</v>
      </c>
      <c r="AU136" s="17" t="s">
        <v>86</v>
      </c>
    </row>
    <row r="137" spans="2:65" s="1" customFormat="1" ht="16.5" customHeight="1">
      <c r="B137" s="33"/>
      <c r="C137" s="138" t="s">
        <v>90</v>
      </c>
      <c r="D137" s="138" t="s">
        <v>312</v>
      </c>
      <c r="E137" s="139" t="s">
        <v>2823</v>
      </c>
      <c r="F137" s="140" t="s">
        <v>2824</v>
      </c>
      <c r="G137" s="141" t="s">
        <v>338</v>
      </c>
      <c r="H137" s="142">
        <v>259.52</v>
      </c>
      <c r="I137" s="143"/>
      <c r="J137" s="144">
        <f>ROUND(I137*H137,2)</f>
        <v>0</v>
      </c>
      <c r="K137" s="140" t="s">
        <v>2821</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108</v>
      </c>
    </row>
    <row r="138" spans="2:65" s="1" customFormat="1" ht="19.5">
      <c r="B138" s="33"/>
      <c r="D138" s="152" t="s">
        <v>375</v>
      </c>
      <c r="F138" s="172" t="s">
        <v>2825</v>
      </c>
      <c r="I138" s="173"/>
      <c r="L138" s="33"/>
      <c r="M138" s="174"/>
      <c r="T138" s="57"/>
      <c r="AT138" s="17" t="s">
        <v>375</v>
      </c>
      <c r="AU138" s="17" t="s">
        <v>86</v>
      </c>
    </row>
    <row r="139" spans="2:65" s="11" customFormat="1" ht="25.9" customHeight="1">
      <c r="B139" s="126"/>
      <c r="D139" s="127" t="s">
        <v>81</v>
      </c>
      <c r="E139" s="128" t="s">
        <v>2826</v>
      </c>
      <c r="F139" s="128" t="s">
        <v>2827</v>
      </c>
      <c r="I139" s="129"/>
      <c r="J139" s="130">
        <f>BK139</f>
        <v>0</v>
      </c>
      <c r="L139" s="126"/>
      <c r="M139" s="131"/>
      <c r="P139" s="132">
        <f>SUM(P140:P145)</f>
        <v>0</v>
      </c>
      <c r="R139" s="132">
        <f>SUM(R140:R145)</f>
        <v>0</v>
      </c>
      <c r="T139" s="133">
        <f>SUM(T140:T145)</f>
        <v>0</v>
      </c>
      <c r="AR139" s="127" t="s">
        <v>90</v>
      </c>
      <c r="AT139" s="134" t="s">
        <v>81</v>
      </c>
      <c r="AU139" s="134" t="s">
        <v>82</v>
      </c>
      <c r="AY139" s="127" t="s">
        <v>310</v>
      </c>
      <c r="BK139" s="135">
        <f>SUM(BK140:BK145)</f>
        <v>0</v>
      </c>
    </row>
    <row r="140" spans="2:65" s="1" customFormat="1" ht="37.9" customHeight="1">
      <c r="B140" s="33"/>
      <c r="C140" s="138" t="s">
        <v>98</v>
      </c>
      <c r="D140" s="138" t="s">
        <v>312</v>
      </c>
      <c r="E140" s="139" t="s">
        <v>2828</v>
      </c>
      <c r="F140" s="140" t="s">
        <v>2829</v>
      </c>
      <c r="G140" s="141" t="s">
        <v>460</v>
      </c>
      <c r="H140" s="142">
        <v>2</v>
      </c>
      <c r="I140" s="143"/>
      <c r="J140" s="144">
        <f>ROUND(I140*H140,2)</f>
        <v>0</v>
      </c>
      <c r="K140" s="140" t="s">
        <v>2821</v>
      </c>
      <c r="L140" s="33"/>
      <c r="M140" s="145" t="s">
        <v>1</v>
      </c>
      <c r="N140" s="146" t="s">
        <v>47</v>
      </c>
      <c r="P140" s="147">
        <f>O140*H140</f>
        <v>0</v>
      </c>
      <c r="Q140" s="147">
        <v>0</v>
      </c>
      <c r="R140" s="147">
        <f>Q140*H140</f>
        <v>0</v>
      </c>
      <c r="S140" s="147">
        <v>0</v>
      </c>
      <c r="T140" s="148">
        <f>S140*H140</f>
        <v>0</v>
      </c>
      <c r="AR140" s="149" t="s">
        <v>404</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404</v>
      </c>
      <c r="BM140" s="149" t="s">
        <v>137</v>
      </c>
    </row>
    <row r="141" spans="2:65" s="1" customFormat="1" ht="39">
      <c r="B141" s="33"/>
      <c r="D141" s="152" t="s">
        <v>375</v>
      </c>
      <c r="F141" s="172" t="s">
        <v>2830</v>
      </c>
      <c r="I141" s="173"/>
      <c r="L141" s="33"/>
      <c r="M141" s="174"/>
      <c r="T141" s="57"/>
      <c r="AT141" s="17" t="s">
        <v>375</v>
      </c>
      <c r="AU141" s="17" t="s">
        <v>86</v>
      </c>
    </row>
    <row r="142" spans="2:65" s="1" customFormat="1" ht="37.9" customHeight="1">
      <c r="B142" s="33"/>
      <c r="C142" s="138" t="s">
        <v>108</v>
      </c>
      <c r="D142" s="138" t="s">
        <v>312</v>
      </c>
      <c r="E142" s="139" t="s">
        <v>2831</v>
      </c>
      <c r="F142" s="140" t="s">
        <v>2832</v>
      </c>
      <c r="G142" s="141" t="s">
        <v>460</v>
      </c>
      <c r="H142" s="142">
        <v>4</v>
      </c>
      <c r="I142" s="143"/>
      <c r="J142" s="144">
        <f>ROUND(I142*H142,2)</f>
        <v>0</v>
      </c>
      <c r="K142" s="140" t="s">
        <v>2821</v>
      </c>
      <c r="L142" s="33"/>
      <c r="M142" s="145" t="s">
        <v>1</v>
      </c>
      <c r="N142" s="146" t="s">
        <v>47</v>
      </c>
      <c r="P142" s="147">
        <f>O142*H142</f>
        <v>0</v>
      </c>
      <c r="Q142" s="147">
        <v>0</v>
      </c>
      <c r="R142" s="147">
        <f>Q142*H142</f>
        <v>0</v>
      </c>
      <c r="S142" s="147">
        <v>0</v>
      </c>
      <c r="T142" s="148">
        <f>S142*H142</f>
        <v>0</v>
      </c>
      <c r="AR142" s="149" t="s">
        <v>404</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404</v>
      </c>
      <c r="BM142" s="149" t="s">
        <v>347</v>
      </c>
    </row>
    <row r="143" spans="2:65" s="1" customFormat="1" ht="39">
      <c r="B143" s="33"/>
      <c r="D143" s="152" t="s">
        <v>375</v>
      </c>
      <c r="F143" s="172" t="s">
        <v>2833</v>
      </c>
      <c r="I143" s="173"/>
      <c r="L143" s="33"/>
      <c r="M143" s="174"/>
      <c r="T143" s="57"/>
      <c r="AT143" s="17" t="s">
        <v>375</v>
      </c>
      <c r="AU143" s="17" t="s">
        <v>86</v>
      </c>
    </row>
    <row r="144" spans="2:65" s="1" customFormat="1" ht="16.5" customHeight="1">
      <c r="B144" s="33"/>
      <c r="C144" s="138" t="s">
        <v>121</v>
      </c>
      <c r="D144" s="138" t="s">
        <v>312</v>
      </c>
      <c r="E144" s="139" t="s">
        <v>2834</v>
      </c>
      <c r="F144" s="140" t="s">
        <v>2835</v>
      </c>
      <c r="G144" s="141" t="s">
        <v>361</v>
      </c>
      <c r="H144" s="142">
        <v>1.0999999999999999E-2</v>
      </c>
      <c r="I144" s="143"/>
      <c r="J144" s="144">
        <f>ROUND(I144*H144,2)</f>
        <v>0</v>
      </c>
      <c r="K144" s="140" t="s">
        <v>2821</v>
      </c>
      <c r="L144" s="33"/>
      <c r="M144" s="145" t="s">
        <v>1</v>
      </c>
      <c r="N144" s="146" t="s">
        <v>47</v>
      </c>
      <c r="P144" s="147">
        <f>O144*H144</f>
        <v>0</v>
      </c>
      <c r="Q144" s="147">
        <v>0</v>
      </c>
      <c r="R144" s="147">
        <f>Q144*H144</f>
        <v>0</v>
      </c>
      <c r="S144" s="147">
        <v>0</v>
      </c>
      <c r="T144" s="148">
        <f>S144*H144</f>
        <v>0</v>
      </c>
      <c r="AR144" s="149" t="s">
        <v>404</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404</v>
      </c>
      <c r="BM144" s="149" t="s">
        <v>180</v>
      </c>
    </row>
    <row r="145" spans="2:65" s="1" customFormat="1" ht="19.5">
      <c r="B145" s="33"/>
      <c r="D145" s="152" t="s">
        <v>375</v>
      </c>
      <c r="F145" s="172" t="s">
        <v>2836</v>
      </c>
      <c r="I145" s="173"/>
      <c r="L145" s="33"/>
      <c r="M145" s="174"/>
      <c r="T145" s="57"/>
      <c r="AT145" s="17" t="s">
        <v>375</v>
      </c>
      <c r="AU145" s="17" t="s">
        <v>86</v>
      </c>
    </row>
    <row r="146" spans="2:65" s="11" customFormat="1" ht="25.9" customHeight="1">
      <c r="B146" s="126"/>
      <c r="D146" s="127" t="s">
        <v>81</v>
      </c>
      <c r="E146" s="128" t="s">
        <v>1729</v>
      </c>
      <c r="F146" s="128" t="s">
        <v>2837</v>
      </c>
      <c r="I146" s="129"/>
      <c r="J146" s="130">
        <f>BK146</f>
        <v>0</v>
      </c>
      <c r="L146" s="126"/>
      <c r="M146" s="131"/>
      <c r="P146" s="132">
        <f>SUM(P147:P193)</f>
        <v>0</v>
      </c>
      <c r="R146" s="132">
        <f>SUM(R147:R193)</f>
        <v>0</v>
      </c>
      <c r="T146" s="133">
        <f>SUM(T147:T193)</f>
        <v>0</v>
      </c>
      <c r="AR146" s="127" t="s">
        <v>90</v>
      </c>
      <c r="AT146" s="134" t="s">
        <v>81</v>
      </c>
      <c r="AU146" s="134" t="s">
        <v>82</v>
      </c>
      <c r="AY146" s="127" t="s">
        <v>310</v>
      </c>
      <c r="BK146" s="135">
        <f>SUM(BK147:BK193)</f>
        <v>0</v>
      </c>
    </row>
    <row r="147" spans="2:65" s="1" customFormat="1" ht="16.5" customHeight="1">
      <c r="B147" s="33"/>
      <c r="C147" s="138" t="s">
        <v>137</v>
      </c>
      <c r="D147" s="138" t="s">
        <v>312</v>
      </c>
      <c r="E147" s="139" t="s">
        <v>2838</v>
      </c>
      <c r="F147" s="140" t="s">
        <v>2839</v>
      </c>
      <c r="G147" s="141" t="s">
        <v>460</v>
      </c>
      <c r="H147" s="142">
        <v>3</v>
      </c>
      <c r="I147" s="143"/>
      <c r="J147" s="144">
        <f>ROUND(I147*H147,2)</f>
        <v>0</v>
      </c>
      <c r="K147" s="140" t="s">
        <v>2821</v>
      </c>
      <c r="L147" s="33"/>
      <c r="M147" s="145" t="s">
        <v>1</v>
      </c>
      <c r="N147" s="146" t="s">
        <v>47</v>
      </c>
      <c r="P147" s="147">
        <f>O147*H147</f>
        <v>0</v>
      </c>
      <c r="Q147" s="147">
        <v>0</v>
      </c>
      <c r="R147" s="147">
        <f>Q147*H147</f>
        <v>0</v>
      </c>
      <c r="S147" s="147">
        <v>0</v>
      </c>
      <c r="T147" s="148">
        <f>S147*H147</f>
        <v>0</v>
      </c>
      <c r="AR147" s="149" t="s">
        <v>404</v>
      </c>
      <c r="AT147" s="149" t="s">
        <v>312</v>
      </c>
      <c r="AU147" s="149" t="s">
        <v>86</v>
      </c>
      <c r="AY147" s="17" t="s">
        <v>310</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404</v>
      </c>
      <c r="BM147" s="149" t="s">
        <v>371</v>
      </c>
    </row>
    <row r="148" spans="2:65" s="1" customFormat="1" ht="24.2" customHeight="1">
      <c r="B148" s="33"/>
      <c r="C148" s="138" t="s">
        <v>342</v>
      </c>
      <c r="D148" s="138" t="s">
        <v>312</v>
      </c>
      <c r="E148" s="139" t="s">
        <v>2840</v>
      </c>
      <c r="F148" s="140" t="s">
        <v>2841</v>
      </c>
      <c r="G148" s="141" t="s">
        <v>718</v>
      </c>
      <c r="H148" s="142">
        <v>60</v>
      </c>
      <c r="I148" s="143"/>
      <c r="J148" s="144">
        <f>ROUND(I148*H148,2)</f>
        <v>0</v>
      </c>
      <c r="K148" s="140" t="s">
        <v>2821</v>
      </c>
      <c r="L148" s="33"/>
      <c r="M148" s="145" t="s">
        <v>1</v>
      </c>
      <c r="N148" s="146" t="s">
        <v>47</v>
      </c>
      <c r="P148" s="147">
        <f>O148*H148</f>
        <v>0</v>
      </c>
      <c r="Q148" s="147">
        <v>0</v>
      </c>
      <c r="R148" s="147">
        <f>Q148*H148</f>
        <v>0</v>
      </c>
      <c r="S148" s="147">
        <v>0</v>
      </c>
      <c r="T148" s="148">
        <f>S148*H148</f>
        <v>0</v>
      </c>
      <c r="AR148" s="149" t="s">
        <v>404</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404</v>
      </c>
      <c r="BM148" s="149" t="s">
        <v>388</v>
      </c>
    </row>
    <row r="149" spans="2:65" s="1" customFormat="1" ht="19.5">
      <c r="B149" s="33"/>
      <c r="D149" s="152" t="s">
        <v>375</v>
      </c>
      <c r="F149" s="172" t="s">
        <v>2842</v>
      </c>
      <c r="I149" s="173"/>
      <c r="L149" s="33"/>
      <c r="M149" s="174"/>
      <c r="T149" s="57"/>
      <c r="AT149" s="17" t="s">
        <v>375</v>
      </c>
      <c r="AU149" s="17" t="s">
        <v>86</v>
      </c>
    </row>
    <row r="150" spans="2:65" s="1" customFormat="1" ht="24.2" customHeight="1">
      <c r="B150" s="33"/>
      <c r="C150" s="138" t="s">
        <v>347</v>
      </c>
      <c r="D150" s="138" t="s">
        <v>312</v>
      </c>
      <c r="E150" s="139" t="s">
        <v>2843</v>
      </c>
      <c r="F150" s="140" t="s">
        <v>2844</v>
      </c>
      <c r="G150" s="141" t="s">
        <v>718</v>
      </c>
      <c r="H150" s="142">
        <v>10</v>
      </c>
      <c r="I150" s="143"/>
      <c r="J150" s="144">
        <f>ROUND(I150*H150,2)</f>
        <v>0</v>
      </c>
      <c r="K150" s="140" t="s">
        <v>2821</v>
      </c>
      <c r="L150" s="33"/>
      <c r="M150" s="145" t="s">
        <v>1</v>
      </c>
      <c r="N150" s="146" t="s">
        <v>47</v>
      </c>
      <c r="P150" s="147">
        <f>O150*H150</f>
        <v>0</v>
      </c>
      <c r="Q150" s="147">
        <v>0</v>
      </c>
      <c r="R150" s="147">
        <f>Q150*H150</f>
        <v>0</v>
      </c>
      <c r="S150" s="147">
        <v>0</v>
      </c>
      <c r="T150" s="148">
        <f>S150*H150</f>
        <v>0</v>
      </c>
      <c r="AR150" s="149" t="s">
        <v>404</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404</v>
      </c>
      <c r="BM150" s="149" t="s">
        <v>404</v>
      </c>
    </row>
    <row r="151" spans="2:65" s="1" customFormat="1" ht="19.5">
      <c r="B151" s="33"/>
      <c r="D151" s="152" t="s">
        <v>375</v>
      </c>
      <c r="F151" s="172" t="s">
        <v>2842</v>
      </c>
      <c r="I151" s="173"/>
      <c r="L151" s="33"/>
      <c r="M151" s="174"/>
      <c r="T151" s="57"/>
      <c r="AT151" s="17" t="s">
        <v>375</v>
      </c>
      <c r="AU151" s="17" t="s">
        <v>86</v>
      </c>
    </row>
    <row r="152" spans="2:65" s="1" customFormat="1" ht="33" customHeight="1">
      <c r="B152" s="33"/>
      <c r="C152" s="138" t="s">
        <v>354</v>
      </c>
      <c r="D152" s="138" t="s">
        <v>312</v>
      </c>
      <c r="E152" s="139" t="s">
        <v>2845</v>
      </c>
      <c r="F152" s="140" t="s">
        <v>2846</v>
      </c>
      <c r="G152" s="141" t="s">
        <v>718</v>
      </c>
      <c r="H152" s="142">
        <v>10</v>
      </c>
      <c r="I152" s="143"/>
      <c r="J152" s="144">
        <f>ROUND(I152*H152,2)</f>
        <v>0</v>
      </c>
      <c r="K152" s="140" t="s">
        <v>2821</v>
      </c>
      <c r="L152" s="33"/>
      <c r="M152" s="145" t="s">
        <v>1</v>
      </c>
      <c r="N152" s="146" t="s">
        <v>47</v>
      </c>
      <c r="P152" s="147">
        <f>O152*H152</f>
        <v>0</v>
      </c>
      <c r="Q152" s="147">
        <v>0</v>
      </c>
      <c r="R152" s="147">
        <f>Q152*H152</f>
        <v>0</v>
      </c>
      <c r="S152" s="147">
        <v>0</v>
      </c>
      <c r="T152" s="148">
        <f>S152*H152</f>
        <v>0</v>
      </c>
      <c r="AR152" s="149" t="s">
        <v>404</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404</v>
      </c>
      <c r="BM152" s="149" t="s">
        <v>412</v>
      </c>
    </row>
    <row r="153" spans="2:65" s="1" customFormat="1" ht="19.5">
      <c r="B153" s="33"/>
      <c r="D153" s="152" t="s">
        <v>375</v>
      </c>
      <c r="F153" s="172" t="s">
        <v>2842</v>
      </c>
      <c r="I153" s="173"/>
      <c r="L153" s="33"/>
      <c r="M153" s="174"/>
      <c r="T153" s="57"/>
      <c r="AT153" s="17" t="s">
        <v>375</v>
      </c>
      <c r="AU153" s="17" t="s">
        <v>86</v>
      </c>
    </row>
    <row r="154" spans="2:65" s="1" customFormat="1" ht="33" customHeight="1">
      <c r="B154" s="33"/>
      <c r="C154" s="138" t="s">
        <v>180</v>
      </c>
      <c r="D154" s="138" t="s">
        <v>312</v>
      </c>
      <c r="E154" s="139" t="s">
        <v>2847</v>
      </c>
      <c r="F154" s="140" t="s">
        <v>2848</v>
      </c>
      <c r="G154" s="141" t="s">
        <v>718</v>
      </c>
      <c r="H154" s="142">
        <v>20</v>
      </c>
      <c r="I154" s="143"/>
      <c r="J154" s="144">
        <f>ROUND(I154*H154,2)</f>
        <v>0</v>
      </c>
      <c r="K154" s="140" t="s">
        <v>2821</v>
      </c>
      <c r="L154" s="33"/>
      <c r="M154" s="145" t="s">
        <v>1</v>
      </c>
      <c r="N154" s="146" t="s">
        <v>47</v>
      </c>
      <c r="P154" s="147">
        <f>O154*H154</f>
        <v>0</v>
      </c>
      <c r="Q154" s="147">
        <v>0</v>
      </c>
      <c r="R154" s="147">
        <f>Q154*H154</f>
        <v>0</v>
      </c>
      <c r="S154" s="147">
        <v>0</v>
      </c>
      <c r="T154" s="148">
        <f>S154*H154</f>
        <v>0</v>
      </c>
      <c r="AR154" s="149" t="s">
        <v>404</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404</v>
      </c>
      <c r="BM154" s="149" t="s">
        <v>421</v>
      </c>
    </row>
    <row r="155" spans="2:65" s="1" customFormat="1" ht="19.5">
      <c r="B155" s="33"/>
      <c r="D155" s="152" t="s">
        <v>375</v>
      </c>
      <c r="F155" s="172" t="s">
        <v>2842</v>
      </c>
      <c r="I155" s="173"/>
      <c r="L155" s="33"/>
      <c r="M155" s="174"/>
      <c r="T155" s="57"/>
      <c r="AT155" s="17" t="s">
        <v>375</v>
      </c>
      <c r="AU155" s="17" t="s">
        <v>86</v>
      </c>
    </row>
    <row r="156" spans="2:65" s="1" customFormat="1" ht="33" customHeight="1">
      <c r="B156" s="33"/>
      <c r="C156" s="138" t="s">
        <v>364</v>
      </c>
      <c r="D156" s="138" t="s">
        <v>312</v>
      </c>
      <c r="E156" s="139" t="s">
        <v>2849</v>
      </c>
      <c r="F156" s="140" t="s">
        <v>2850</v>
      </c>
      <c r="G156" s="141" t="s">
        <v>718</v>
      </c>
      <c r="H156" s="142">
        <v>5</v>
      </c>
      <c r="I156" s="143"/>
      <c r="J156" s="144">
        <f>ROUND(I156*H156,2)</f>
        <v>0</v>
      </c>
      <c r="K156" s="140" t="s">
        <v>2821</v>
      </c>
      <c r="L156" s="33"/>
      <c r="M156" s="145" t="s">
        <v>1</v>
      </c>
      <c r="N156" s="146" t="s">
        <v>47</v>
      </c>
      <c r="P156" s="147">
        <f>O156*H156</f>
        <v>0</v>
      </c>
      <c r="Q156" s="147">
        <v>0</v>
      </c>
      <c r="R156" s="147">
        <f>Q156*H156</f>
        <v>0</v>
      </c>
      <c r="S156" s="147">
        <v>0</v>
      </c>
      <c r="T156" s="148">
        <f>S156*H156</f>
        <v>0</v>
      </c>
      <c r="AR156" s="149" t="s">
        <v>404</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404</v>
      </c>
      <c r="BM156" s="149" t="s">
        <v>434</v>
      </c>
    </row>
    <row r="157" spans="2:65" s="1" customFormat="1" ht="19.5">
      <c r="B157" s="33"/>
      <c r="D157" s="152" t="s">
        <v>375</v>
      </c>
      <c r="F157" s="172" t="s">
        <v>2842</v>
      </c>
      <c r="I157" s="173"/>
      <c r="L157" s="33"/>
      <c r="M157" s="174"/>
      <c r="T157" s="57"/>
      <c r="AT157" s="17" t="s">
        <v>375</v>
      </c>
      <c r="AU157" s="17" t="s">
        <v>86</v>
      </c>
    </row>
    <row r="158" spans="2:65" s="1" customFormat="1" ht="37.9" customHeight="1">
      <c r="B158" s="33"/>
      <c r="C158" s="138" t="s">
        <v>371</v>
      </c>
      <c r="D158" s="138" t="s">
        <v>312</v>
      </c>
      <c r="E158" s="139" t="s">
        <v>2851</v>
      </c>
      <c r="F158" s="140" t="s">
        <v>2852</v>
      </c>
      <c r="G158" s="141" t="s">
        <v>460</v>
      </c>
      <c r="H158" s="142">
        <v>9</v>
      </c>
      <c r="I158" s="143"/>
      <c r="J158" s="144">
        <f>ROUND(I158*H158,2)</f>
        <v>0</v>
      </c>
      <c r="K158" s="140" t="s">
        <v>2821</v>
      </c>
      <c r="L158" s="33"/>
      <c r="M158" s="145" t="s">
        <v>1</v>
      </c>
      <c r="N158" s="146" t="s">
        <v>47</v>
      </c>
      <c r="P158" s="147">
        <f>O158*H158</f>
        <v>0</v>
      </c>
      <c r="Q158" s="147">
        <v>0</v>
      </c>
      <c r="R158" s="147">
        <f>Q158*H158</f>
        <v>0</v>
      </c>
      <c r="S158" s="147">
        <v>0</v>
      </c>
      <c r="T158" s="148">
        <f>S158*H158</f>
        <v>0</v>
      </c>
      <c r="AR158" s="149" t="s">
        <v>404</v>
      </c>
      <c r="AT158" s="149" t="s">
        <v>312</v>
      </c>
      <c r="AU158" s="149" t="s">
        <v>86</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404</v>
      </c>
      <c r="BM158" s="149" t="s">
        <v>539</v>
      </c>
    </row>
    <row r="159" spans="2:65" s="1" customFormat="1" ht="37.9" customHeight="1">
      <c r="B159" s="33"/>
      <c r="C159" s="138" t="s">
        <v>379</v>
      </c>
      <c r="D159" s="138" t="s">
        <v>312</v>
      </c>
      <c r="E159" s="139" t="s">
        <v>2853</v>
      </c>
      <c r="F159" s="140" t="s">
        <v>2854</v>
      </c>
      <c r="G159" s="141" t="s">
        <v>460</v>
      </c>
      <c r="H159" s="142">
        <v>5</v>
      </c>
      <c r="I159" s="143"/>
      <c r="J159" s="144">
        <f>ROUND(I159*H159,2)</f>
        <v>0</v>
      </c>
      <c r="K159" s="140" t="s">
        <v>2821</v>
      </c>
      <c r="L159" s="33"/>
      <c r="M159" s="145" t="s">
        <v>1</v>
      </c>
      <c r="N159" s="146" t="s">
        <v>47</v>
      </c>
      <c r="P159" s="147">
        <f>O159*H159</f>
        <v>0</v>
      </c>
      <c r="Q159" s="147">
        <v>0</v>
      </c>
      <c r="R159" s="147">
        <f>Q159*H159</f>
        <v>0</v>
      </c>
      <c r="S159" s="147">
        <v>0</v>
      </c>
      <c r="T159" s="148">
        <f>S159*H159</f>
        <v>0</v>
      </c>
      <c r="AR159" s="149" t="s">
        <v>404</v>
      </c>
      <c r="AT159" s="149" t="s">
        <v>312</v>
      </c>
      <c r="AU159" s="149" t="s">
        <v>86</v>
      </c>
      <c r="AY159" s="17" t="s">
        <v>310</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404</v>
      </c>
      <c r="BM159" s="149" t="s">
        <v>548</v>
      </c>
    </row>
    <row r="160" spans="2:65" s="1" customFormat="1" ht="16.5" customHeight="1">
      <c r="B160" s="33"/>
      <c r="C160" s="138" t="s">
        <v>388</v>
      </c>
      <c r="D160" s="138" t="s">
        <v>312</v>
      </c>
      <c r="E160" s="139" t="s">
        <v>2855</v>
      </c>
      <c r="F160" s="140" t="s">
        <v>2856</v>
      </c>
      <c r="G160" s="141" t="s">
        <v>718</v>
      </c>
      <c r="H160" s="142">
        <v>32</v>
      </c>
      <c r="I160" s="143"/>
      <c r="J160" s="144">
        <f>ROUND(I160*H160,2)</f>
        <v>0</v>
      </c>
      <c r="K160" s="140" t="s">
        <v>2821</v>
      </c>
      <c r="L160" s="33"/>
      <c r="M160" s="145" t="s">
        <v>1</v>
      </c>
      <c r="N160" s="146" t="s">
        <v>47</v>
      </c>
      <c r="P160" s="147">
        <f>O160*H160</f>
        <v>0</v>
      </c>
      <c r="Q160" s="147">
        <v>0</v>
      </c>
      <c r="R160" s="147">
        <f>Q160*H160</f>
        <v>0</v>
      </c>
      <c r="S160" s="147">
        <v>0</v>
      </c>
      <c r="T160" s="148">
        <f>S160*H160</f>
        <v>0</v>
      </c>
      <c r="AR160" s="149" t="s">
        <v>404</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404</v>
      </c>
      <c r="BM160" s="149" t="s">
        <v>558</v>
      </c>
    </row>
    <row r="161" spans="2:65" s="1" customFormat="1" ht="29.25">
      <c r="B161" s="33"/>
      <c r="D161" s="152" t="s">
        <v>375</v>
      </c>
      <c r="F161" s="172" t="s">
        <v>2857</v>
      </c>
      <c r="I161" s="173"/>
      <c r="L161" s="33"/>
      <c r="M161" s="174"/>
      <c r="T161" s="57"/>
      <c r="AT161" s="17" t="s">
        <v>375</v>
      </c>
      <c r="AU161" s="17" t="s">
        <v>86</v>
      </c>
    </row>
    <row r="162" spans="2:65" s="1" customFormat="1" ht="16.5" customHeight="1">
      <c r="B162" s="33"/>
      <c r="C162" s="138" t="s">
        <v>8</v>
      </c>
      <c r="D162" s="138" t="s">
        <v>312</v>
      </c>
      <c r="E162" s="139" t="s">
        <v>2858</v>
      </c>
      <c r="F162" s="140" t="s">
        <v>2859</v>
      </c>
      <c r="G162" s="141" t="s">
        <v>718</v>
      </c>
      <c r="H162" s="142">
        <v>5</v>
      </c>
      <c r="I162" s="143"/>
      <c r="J162" s="144">
        <f>ROUND(I162*H162,2)</f>
        <v>0</v>
      </c>
      <c r="K162" s="140" t="s">
        <v>2821</v>
      </c>
      <c r="L162" s="33"/>
      <c r="M162" s="145" t="s">
        <v>1</v>
      </c>
      <c r="N162" s="146" t="s">
        <v>47</v>
      </c>
      <c r="P162" s="147">
        <f>O162*H162</f>
        <v>0</v>
      </c>
      <c r="Q162" s="147">
        <v>0</v>
      </c>
      <c r="R162" s="147">
        <f>Q162*H162</f>
        <v>0</v>
      </c>
      <c r="S162" s="147">
        <v>0</v>
      </c>
      <c r="T162" s="148">
        <f>S162*H162</f>
        <v>0</v>
      </c>
      <c r="AR162" s="149" t="s">
        <v>404</v>
      </c>
      <c r="AT162" s="149" t="s">
        <v>312</v>
      </c>
      <c r="AU162" s="149" t="s">
        <v>86</v>
      </c>
      <c r="AY162" s="17" t="s">
        <v>310</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404</v>
      </c>
      <c r="BM162" s="149" t="s">
        <v>566</v>
      </c>
    </row>
    <row r="163" spans="2:65" s="1" customFormat="1" ht="29.25">
      <c r="B163" s="33"/>
      <c r="D163" s="152" t="s">
        <v>375</v>
      </c>
      <c r="F163" s="172" t="s">
        <v>2857</v>
      </c>
      <c r="I163" s="173"/>
      <c r="L163" s="33"/>
      <c r="M163" s="174"/>
      <c r="T163" s="57"/>
      <c r="AT163" s="17" t="s">
        <v>375</v>
      </c>
      <c r="AU163" s="17" t="s">
        <v>86</v>
      </c>
    </row>
    <row r="164" spans="2:65" s="1" customFormat="1" ht="16.5" customHeight="1">
      <c r="B164" s="33"/>
      <c r="C164" s="138" t="s">
        <v>404</v>
      </c>
      <c r="D164" s="138" t="s">
        <v>312</v>
      </c>
      <c r="E164" s="139" t="s">
        <v>2860</v>
      </c>
      <c r="F164" s="140" t="s">
        <v>2861</v>
      </c>
      <c r="G164" s="141" t="s">
        <v>718</v>
      </c>
      <c r="H164" s="142">
        <v>5</v>
      </c>
      <c r="I164" s="143"/>
      <c r="J164" s="144">
        <f>ROUND(I164*H164,2)</f>
        <v>0</v>
      </c>
      <c r="K164" s="140" t="s">
        <v>2821</v>
      </c>
      <c r="L164" s="33"/>
      <c r="M164" s="145" t="s">
        <v>1</v>
      </c>
      <c r="N164" s="146" t="s">
        <v>47</v>
      </c>
      <c r="P164" s="147">
        <f>O164*H164</f>
        <v>0</v>
      </c>
      <c r="Q164" s="147">
        <v>0</v>
      </c>
      <c r="R164" s="147">
        <f>Q164*H164</f>
        <v>0</v>
      </c>
      <c r="S164" s="147">
        <v>0</v>
      </c>
      <c r="T164" s="148">
        <f>S164*H164</f>
        <v>0</v>
      </c>
      <c r="AR164" s="149" t="s">
        <v>404</v>
      </c>
      <c r="AT164" s="149" t="s">
        <v>312</v>
      </c>
      <c r="AU164" s="149" t="s">
        <v>86</v>
      </c>
      <c r="AY164" s="17" t="s">
        <v>310</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404</v>
      </c>
      <c r="BM164" s="149" t="s">
        <v>574</v>
      </c>
    </row>
    <row r="165" spans="2:65" s="1" customFormat="1" ht="29.25">
      <c r="B165" s="33"/>
      <c r="D165" s="152" t="s">
        <v>375</v>
      </c>
      <c r="F165" s="172" t="s">
        <v>2857</v>
      </c>
      <c r="I165" s="173"/>
      <c r="L165" s="33"/>
      <c r="M165" s="174"/>
      <c r="T165" s="57"/>
      <c r="AT165" s="17" t="s">
        <v>375</v>
      </c>
      <c r="AU165" s="17" t="s">
        <v>86</v>
      </c>
    </row>
    <row r="166" spans="2:65" s="1" customFormat="1" ht="16.5" customHeight="1">
      <c r="B166" s="33"/>
      <c r="C166" s="138" t="s">
        <v>408</v>
      </c>
      <c r="D166" s="138" t="s">
        <v>312</v>
      </c>
      <c r="E166" s="139" t="s">
        <v>2862</v>
      </c>
      <c r="F166" s="140" t="s">
        <v>2863</v>
      </c>
      <c r="G166" s="141" t="s">
        <v>718</v>
      </c>
      <c r="H166" s="142">
        <v>5</v>
      </c>
      <c r="I166" s="143"/>
      <c r="J166" s="144">
        <f>ROUND(I166*H166,2)</f>
        <v>0</v>
      </c>
      <c r="K166" s="140" t="s">
        <v>2821</v>
      </c>
      <c r="L166" s="33"/>
      <c r="M166" s="145" t="s">
        <v>1</v>
      </c>
      <c r="N166" s="146" t="s">
        <v>47</v>
      </c>
      <c r="P166" s="147">
        <f>O166*H166</f>
        <v>0</v>
      </c>
      <c r="Q166" s="147">
        <v>0</v>
      </c>
      <c r="R166" s="147">
        <f>Q166*H166</f>
        <v>0</v>
      </c>
      <c r="S166" s="147">
        <v>0</v>
      </c>
      <c r="T166" s="148">
        <f>S166*H166</f>
        <v>0</v>
      </c>
      <c r="AR166" s="149" t="s">
        <v>404</v>
      </c>
      <c r="AT166" s="149" t="s">
        <v>312</v>
      </c>
      <c r="AU166" s="149" t="s">
        <v>86</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404</v>
      </c>
      <c r="BM166" s="149" t="s">
        <v>582</v>
      </c>
    </row>
    <row r="167" spans="2:65" s="1" customFormat="1" ht="29.25">
      <c r="B167" s="33"/>
      <c r="D167" s="152" t="s">
        <v>375</v>
      </c>
      <c r="F167" s="172" t="s">
        <v>2857</v>
      </c>
      <c r="I167" s="173"/>
      <c r="L167" s="33"/>
      <c r="M167" s="174"/>
      <c r="T167" s="57"/>
      <c r="AT167" s="17" t="s">
        <v>375</v>
      </c>
      <c r="AU167" s="17" t="s">
        <v>86</v>
      </c>
    </row>
    <row r="168" spans="2:65" s="1" customFormat="1" ht="16.5" customHeight="1">
      <c r="B168" s="33"/>
      <c r="C168" s="138" t="s">
        <v>412</v>
      </c>
      <c r="D168" s="138" t="s">
        <v>312</v>
      </c>
      <c r="E168" s="139" t="s">
        <v>2864</v>
      </c>
      <c r="F168" s="140" t="s">
        <v>2865</v>
      </c>
      <c r="G168" s="141" t="s">
        <v>718</v>
      </c>
      <c r="H168" s="142">
        <v>20</v>
      </c>
      <c r="I168" s="143"/>
      <c r="J168" s="144">
        <f>ROUND(I168*H168,2)</f>
        <v>0</v>
      </c>
      <c r="K168" s="140" t="s">
        <v>2821</v>
      </c>
      <c r="L168" s="33"/>
      <c r="M168" s="145" t="s">
        <v>1</v>
      </c>
      <c r="N168" s="146" t="s">
        <v>47</v>
      </c>
      <c r="P168" s="147">
        <f>O168*H168</f>
        <v>0</v>
      </c>
      <c r="Q168" s="147">
        <v>0</v>
      </c>
      <c r="R168" s="147">
        <f>Q168*H168</f>
        <v>0</v>
      </c>
      <c r="S168" s="147">
        <v>0</v>
      </c>
      <c r="T168" s="148">
        <f>S168*H168</f>
        <v>0</v>
      </c>
      <c r="AR168" s="149" t="s">
        <v>404</v>
      </c>
      <c r="AT168" s="149" t="s">
        <v>312</v>
      </c>
      <c r="AU168" s="149" t="s">
        <v>86</v>
      </c>
      <c r="AY168" s="17" t="s">
        <v>310</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404</v>
      </c>
      <c r="BM168" s="149" t="s">
        <v>590</v>
      </c>
    </row>
    <row r="169" spans="2:65" s="1" customFormat="1" ht="29.25">
      <c r="B169" s="33"/>
      <c r="D169" s="152" t="s">
        <v>375</v>
      </c>
      <c r="F169" s="172" t="s">
        <v>2857</v>
      </c>
      <c r="I169" s="173"/>
      <c r="L169" s="33"/>
      <c r="M169" s="174"/>
      <c r="T169" s="57"/>
      <c r="AT169" s="17" t="s">
        <v>375</v>
      </c>
      <c r="AU169" s="17" t="s">
        <v>86</v>
      </c>
    </row>
    <row r="170" spans="2:65" s="1" customFormat="1" ht="16.5" customHeight="1">
      <c r="B170" s="33"/>
      <c r="C170" s="138" t="s">
        <v>417</v>
      </c>
      <c r="D170" s="138" t="s">
        <v>312</v>
      </c>
      <c r="E170" s="139" t="s">
        <v>2866</v>
      </c>
      <c r="F170" s="140" t="s">
        <v>2867</v>
      </c>
      <c r="G170" s="141" t="s">
        <v>718</v>
      </c>
      <c r="H170" s="142">
        <v>95</v>
      </c>
      <c r="I170" s="143"/>
      <c r="J170" s="144">
        <f>ROUND(I170*H170,2)</f>
        <v>0</v>
      </c>
      <c r="K170" s="140" t="s">
        <v>2821</v>
      </c>
      <c r="L170" s="33"/>
      <c r="M170" s="145" t="s">
        <v>1</v>
      </c>
      <c r="N170" s="146" t="s">
        <v>47</v>
      </c>
      <c r="P170" s="147">
        <f>O170*H170</f>
        <v>0</v>
      </c>
      <c r="Q170" s="147">
        <v>0</v>
      </c>
      <c r="R170" s="147">
        <f>Q170*H170</f>
        <v>0</v>
      </c>
      <c r="S170" s="147">
        <v>0</v>
      </c>
      <c r="T170" s="148">
        <f>S170*H170</f>
        <v>0</v>
      </c>
      <c r="AR170" s="149" t="s">
        <v>404</v>
      </c>
      <c r="AT170" s="149" t="s">
        <v>312</v>
      </c>
      <c r="AU170" s="149" t="s">
        <v>86</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404</v>
      </c>
      <c r="BM170" s="149" t="s">
        <v>598</v>
      </c>
    </row>
    <row r="171" spans="2:65" s="1" customFormat="1" ht="29.25">
      <c r="B171" s="33"/>
      <c r="D171" s="152" t="s">
        <v>375</v>
      </c>
      <c r="F171" s="172" t="s">
        <v>2857</v>
      </c>
      <c r="I171" s="173"/>
      <c r="L171" s="33"/>
      <c r="M171" s="174"/>
      <c r="T171" s="57"/>
      <c r="AT171" s="17" t="s">
        <v>375</v>
      </c>
      <c r="AU171" s="17" t="s">
        <v>86</v>
      </c>
    </row>
    <row r="172" spans="2:65" s="1" customFormat="1" ht="16.5" customHeight="1">
      <c r="B172" s="33"/>
      <c r="C172" s="138" t="s">
        <v>421</v>
      </c>
      <c r="D172" s="138" t="s">
        <v>312</v>
      </c>
      <c r="E172" s="139" t="s">
        <v>2868</v>
      </c>
      <c r="F172" s="140" t="s">
        <v>2869</v>
      </c>
      <c r="G172" s="141" t="s">
        <v>718</v>
      </c>
      <c r="H172" s="142">
        <v>80</v>
      </c>
      <c r="I172" s="143"/>
      <c r="J172" s="144">
        <f>ROUND(I172*H172,2)</f>
        <v>0</v>
      </c>
      <c r="K172" s="140" t="s">
        <v>2821</v>
      </c>
      <c r="L172" s="33"/>
      <c r="M172" s="145" t="s">
        <v>1</v>
      </c>
      <c r="N172" s="146" t="s">
        <v>47</v>
      </c>
      <c r="P172" s="147">
        <f>O172*H172</f>
        <v>0</v>
      </c>
      <c r="Q172" s="147">
        <v>0</v>
      </c>
      <c r="R172" s="147">
        <f>Q172*H172</f>
        <v>0</v>
      </c>
      <c r="S172" s="147">
        <v>0</v>
      </c>
      <c r="T172" s="148">
        <f>S172*H172</f>
        <v>0</v>
      </c>
      <c r="AR172" s="149" t="s">
        <v>404</v>
      </c>
      <c r="AT172" s="149" t="s">
        <v>312</v>
      </c>
      <c r="AU172" s="149" t="s">
        <v>86</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404</v>
      </c>
      <c r="BM172" s="149" t="s">
        <v>617</v>
      </c>
    </row>
    <row r="173" spans="2:65" s="1" customFormat="1" ht="29.25">
      <c r="B173" s="33"/>
      <c r="D173" s="152" t="s">
        <v>375</v>
      </c>
      <c r="F173" s="172" t="s">
        <v>2857</v>
      </c>
      <c r="I173" s="173"/>
      <c r="L173" s="33"/>
      <c r="M173" s="174"/>
      <c r="T173" s="57"/>
      <c r="AT173" s="17" t="s">
        <v>375</v>
      </c>
      <c r="AU173" s="17" t="s">
        <v>86</v>
      </c>
    </row>
    <row r="174" spans="2:65" s="1" customFormat="1" ht="16.5" customHeight="1">
      <c r="B174" s="33"/>
      <c r="C174" s="138" t="s">
        <v>7</v>
      </c>
      <c r="D174" s="138" t="s">
        <v>312</v>
      </c>
      <c r="E174" s="139" t="s">
        <v>2870</v>
      </c>
      <c r="F174" s="140" t="s">
        <v>2871</v>
      </c>
      <c r="G174" s="141" t="s">
        <v>460</v>
      </c>
      <c r="H174" s="142">
        <v>18</v>
      </c>
      <c r="I174" s="143"/>
      <c r="J174" s="144">
        <f>ROUND(I174*H174,2)</f>
        <v>0</v>
      </c>
      <c r="K174" s="140" t="s">
        <v>2821</v>
      </c>
      <c r="L174" s="33"/>
      <c r="M174" s="145" t="s">
        <v>1</v>
      </c>
      <c r="N174" s="146" t="s">
        <v>47</v>
      </c>
      <c r="P174" s="147">
        <f>O174*H174</f>
        <v>0</v>
      </c>
      <c r="Q174" s="147">
        <v>0</v>
      </c>
      <c r="R174" s="147">
        <f>Q174*H174</f>
        <v>0</v>
      </c>
      <c r="S174" s="147">
        <v>0</v>
      </c>
      <c r="T174" s="148">
        <f>S174*H174</f>
        <v>0</v>
      </c>
      <c r="AR174" s="149" t="s">
        <v>404</v>
      </c>
      <c r="AT174" s="149" t="s">
        <v>312</v>
      </c>
      <c r="AU174" s="149" t="s">
        <v>86</v>
      </c>
      <c r="AY174" s="17" t="s">
        <v>310</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404</v>
      </c>
      <c r="BM174" s="149" t="s">
        <v>607</v>
      </c>
    </row>
    <row r="175" spans="2:65" s="1" customFormat="1" ht="19.5">
      <c r="B175" s="33"/>
      <c r="D175" s="152" t="s">
        <v>375</v>
      </c>
      <c r="F175" s="172" t="s">
        <v>2872</v>
      </c>
      <c r="I175" s="173"/>
      <c r="L175" s="33"/>
      <c r="M175" s="174"/>
      <c r="T175" s="57"/>
      <c r="AT175" s="17" t="s">
        <v>375</v>
      </c>
      <c r="AU175" s="17" t="s">
        <v>86</v>
      </c>
    </row>
    <row r="176" spans="2:65" s="1" customFormat="1" ht="16.5" customHeight="1">
      <c r="B176" s="33"/>
      <c r="C176" s="138" t="s">
        <v>434</v>
      </c>
      <c r="D176" s="138" t="s">
        <v>312</v>
      </c>
      <c r="E176" s="139" t="s">
        <v>2873</v>
      </c>
      <c r="F176" s="140" t="s">
        <v>2874</v>
      </c>
      <c r="G176" s="141" t="s">
        <v>460</v>
      </c>
      <c r="H176" s="142">
        <v>1</v>
      </c>
      <c r="I176" s="143"/>
      <c r="J176" s="144">
        <f>ROUND(I176*H176,2)</f>
        <v>0</v>
      </c>
      <c r="K176" s="140" t="s">
        <v>2821</v>
      </c>
      <c r="L176" s="33"/>
      <c r="M176" s="145" t="s">
        <v>1</v>
      </c>
      <c r="N176" s="146" t="s">
        <v>47</v>
      </c>
      <c r="P176" s="147">
        <f>O176*H176</f>
        <v>0</v>
      </c>
      <c r="Q176" s="147">
        <v>0</v>
      </c>
      <c r="R176" s="147">
        <f>Q176*H176</f>
        <v>0</v>
      </c>
      <c r="S176" s="147">
        <v>0</v>
      </c>
      <c r="T176" s="148">
        <f>S176*H176</f>
        <v>0</v>
      </c>
      <c r="AR176" s="149" t="s">
        <v>404</v>
      </c>
      <c r="AT176" s="149" t="s">
        <v>312</v>
      </c>
      <c r="AU176" s="149" t="s">
        <v>86</v>
      </c>
      <c r="AY176" s="17" t="s">
        <v>310</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404</v>
      </c>
      <c r="BM176" s="149" t="s">
        <v>828</v>
      </c>
    </row>
    <row r="177" spans="2:65" s="1" customFormat="1" ht="19.5">
      <c r="B177" s="33"/>
      <c r="D177" s="152" t="s">
        <v>375</v>
      </c>
      <c r="F177" s="172" t="s">
        <v>2872</v>
      </c>
      <c r="I177" s="173"/>
      <c r="L177" s="33"/>
      <c r="M177" s="174"/>
      <c r="T177" s="57"/>
      <c r="AT177" s="17" t="s">
        <v>375</v>
      </c>
      <c r="AU177" s="17" t="s">
        <v>86</v>
      </c>
    </row>
    <row r="178" spans="2:65" s="1" customFormat="1" ht="16.5" customHeight="1">
      <c r="B178" s="33"/>
      <c r="C178" s="138" t="s">
        <v>534</v>
      </c>
      <c r="D178" s="138" t="s">
        <v>312</v>
      </c>
      <c r="E178" s="139" t="s">
        <v>2875</v>
      </c>
      <c r="F178" s="140" t="s">
        <v>2876</v>
      </c>
      <c r="G178" s="141" t="s">
        <v>460</v>
      </c>
      <c r="H178" s="142">
        <v>2</v>
      </c>
      <c r="I178" s="143"/>
      <c r="J178" s="144">
        <f>ROUND(I178*H178,2)</f>
        <v>0</v>
      </c>
      <c r="K178" s="140" t="s">
        <v>2821</v>
      </c>
      <c r="L178" s="33"/>
      <c r="M178" s="145" t="s">
        <v>1</v>
      </c>
      <c r="N178" s="146" t="s">
        <v>47</v>
      </c>
      <c r="P178" s="147">
        <f>O178*H178</f>
        <v>0</v>
      </c>
      <c r="Q178" s="147">
        <v>0</v>
      </c>
      <c r="R178" s="147">
        <f>Q178*H178</f>
        <v>0</v>
      </c>
      <c r="S178" s="147">
        <v>0</v>
      </c>
      <c r="T178" s="148">
        <f>S178*H178</f>
        <v>0</v>
      </c>
      <c r="AR178" s="149" t="s">
        <v>404</v>
      </c>
      <c r="AT178" s="149" t="s">
        <v>312</v>
      </c>
      <c r="AU178" s="149" t="s">
        <v>86</v>
      </c>
      <c r="AY178" s="17" t="s">
        <v>310</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404</v>
      </c>
      <c r="BM178" s="149" t="s">
        <v>839</v>
      </c>
    </row>
    <row r="179" spans="2:65" s="1" customFormat="1" ht="19.5">
      <c r="B179" s="33"/>
      <c r="D179" s="152" t="s">
        <v>375</v>
      </c>
      <c r="F179" s="172" t="s">
        <v>2872</v>
      </c>
      <c r="I179" s="173"/>
      <c r="L179" s="33"/>
      <c r="M179" s="174"/>
      <c r="T179" s="57"/>
      <c r="AT179" s="17" t="s">
        <v>375</v>
      </c>
      <c r="AU179" s="17" t="s">
        <v>86</v>
      </c>
    </row>
    <row r="180" spans="2:65" s="1" customFormat="1" ht="24.2" customHeight="1">
      <c r="B180" s="33"/>
      <c r="C180" s="138" t="s">
        <v>539</v>
      </c>
      <c r="D180" s="138" t="s">
        <v>312</v>
      </c>
      <c r="E180" s="139" t="s">
        <v>2877</v>
      </c>
      <c r="F180" s="140" t="s">
        <v>2878</v>
      </c>
      <c r="G180" s="141" t="s">
        <v>460</v>
      </c>
      <c r="H180" s="142">
        <v>6</v>
      </c>
      <c r="I180" s="143"/>
      <c r="J180" s="144">
        <f>ROUND(I180*H180,2)</f>
        <v>0</v>
      </c>
      <c r="K180" s="140" t="s">
        <v>2821</v>
      </c>
      <c r="L180" s="33"/>
      <c r="M180" s="145" t="s">
        <v>1</v>
      </c>
      <c r="N180" s="146" t="s">
        <v>47</v>
      </c>
      <c r="P180" s="147">
        <f>O180*H180</f>
        <v>0</v>
      </c>
      <c r="Q180" s="147">
        <v>0</v>
      </c>
      <c r="R180" s="147">
        <f>Q180*H180</f>
        <v>0</v>
      </c>
      <c r="S180" s="147">
        <v>0</v>
      </c>
      <c r="T180" s="148">
        <f>S180*H180</f>
        <v>0</v>
      </c>
      <c r="AR180" s="149" t="s">
        <v>404</v>
      </c>
      <c r="AT180" s="149" t="s">
        <v>312</v>
      </c>
      <c r="AU180" s="149" t="s">
        <v>86</v>
      </c>
      <c r="AY180" s="17" t="s">
        <v>310</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404</v>
      </c>
      <c r="BM180" s="149" t="s">
        <v>850</v>
      </c>
    </row>
    <row r="181" spans="2:65" s="1" customFormat="1" ht="24.2" customHeight="1">
      <c r="B181" s="33"/>
      <c r="C181" s="138" t="s">
        <v>543</v>
      </c>
      <c r="D181" s="138" t="s">
        <v>312</v>
      </c>
      <c r="E181" s="139" t="s">
        <v>2879</v>
      </c>
      <c r="F181" s="140" t="s">
        <v>2880</v>
      </c>
      <c r="G181" s="141" t="s">
        <v>460</v>
      </c>
      <c r="H181" s="142">
        <v>7</v>
      </c>
      <c r="I181" s="143"/>
      <c r="J181" s="144">
        <f>ROUND(I181*H181,2)</f>
        <v>0</v>
      </c>
      <c r="K181" s="140" t="s">
        <v>2821</v>
      </c>
      <c r="L181" s="33"/>
      <c r="M181" s="145" t="s">
        <v>1</v>
      </c>
      <c r="N181" s="146" t="s">
        <v>47</v>
      </c>
      <c r="P181" s="147">
        <f>O181*H181</f>
        <v>0</v>
      </c>
      <c r="Q181" s="147">
        <v>0</v>
      </c>
      <c r="R181" s="147">
        <f>Q181*H181</f>
        <v>0</v>
      </c>
      <c r="S181" s="147">
        <v>0</v>
      </c>
      <c r="T181" s="148">
        <f>S181*H181</f>
        <v>0</v>
      </c>
      <c r="AR181" s="149" t="s">
        <v>404</v>
      </c>
      <c r="AT181" s="149" t="s">
        <v>312</v>
      </c>
      <c r="AU181" s="149" t="s">
        <v>86</v>
      </c>
      <c r="AY181" s="17" t="s">
        <v>310</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404</v>
      </c>
      <c r="BM181" s="149" t="s">
        <v>860</v>
      </c>
    </row>
    <row r="182" spans="2:65" s="1" customFormat="1" ht="21.75" customHeight="1">
      <c r="B182" s="33"/>
      <c r="C182" s="138" t="s">
        <v>548</v>
      </c>
      <c r="D182" s="138" t="s">
        <v>312</v>
      </c>
      <c r="E182" s="139" t="s">
        <v>2881</v>
      </c>
      <c r="F182" s="140" t="s">
        <v>2882</v>
      </c>
      <c r="G182" s="141" t="s">
        <v>460</v>
      </c>
      <c r="H182" s="142">
        <v>2</v>
      </c>
      <c r="I182" s="143"/>
      <c r="J182" s="144">
        <f>ROUND(I182*H182,2)</f>
        <v>0</v>
      </c>
      <c r="K182" s="140" t="s">
        <v>2821</v>
      </c>
      <c r="L182" s="33"/>
      <c r="M182" s="145" t="s">
        <v>1</v>
      </c>
      <c r="N182" s="146" t="s">
        <v>47</v>
      </c>
      <c r="P182" s="147">
        <f>O182*H182</f>
        <v>0</v>
      </c>
      <c r="Q182" s="147">
        <v>0</v>
      </c>
      <c r="R182" s="147">
        <f>Q182*H182</f>
        <v>0</v>
      </c>
      <c r="S182" s="147">
        <v>0</v>
      </c>
      <c r="T182" s="148">
        <f>S182*H182</f>
        <v>0</v>
      </c>
      <c r="AR182" s="149" t="s">
        <v>404</v>
      </c>
      <c r="AT182" s="149" t="s">
        <v>312</v>
      </c>
      <c r="AU182" s="149" t="s">
        <v>86</v>
      </c>
      <c r="AY182" s="17" t="s">
        <v>310</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404</v>
      </c>
      <c r="BM182" s="149" t="s">
        <v>868</v>
      </c>
    </row>
    <row r="183" spans="2:65" s="1" customFormat="1" ht="16.5" customHeight="1">
      <c r="B183" s="33"/>
      <c r="C183" s="138" t="s">
        <v>553</v>
      </c>
      <c r="D183" s="138" t="s">
        <v>312</v>
      </c>
      <c r="E183" s="139" t="s">
        <v>2883</v>
      </c>
      <c r="F183" s="140" t="s">
        <v>2884</v>
      </c>
      <c r="G183" s="141" t="s">
        <v>460</v>
      </c>
      <c r="H183" s="142">
        <v>1</v>
      </c>
      <c r="I183" s="143"/>
      <c r="J183" s="144">
        <f>ROUND(I183*H183,2)</f>
        <v>0</v>
      </c>
      <c r="K183" s="140" t="s">
        <v>2821</v>
      </c>
      <c r="L183" s="33"/>
      <c r="M183" s="145" t="s">
        <v>1</v>
      </c>
      <c r="N183" s="146" t="s">
        <v>47</v>
      </c>
      <c r="P183" s="147">
        <f>O183*H183</f>
        <v>0</v>
      </c>
      <c r="Q183" s="147">
        <v>0</v>
      </c>
      <c r="R183" s="147">
        <f>Q183*H183</f>
        <v>0</v>
      </c>
      <c r="S183" s="147">
        <v>0</v>
      </c>
      <c r="T183" s="148">
        <f>S183*H183</f>
        <v>0</v>
      </c>
      <c r="AR183" s="149" t="s">
        <v>404</v>
      </c>
      <c r="AT183" s="149" t="s">
        <v>312</v>
      </c>
      <c r="AU183" s="149" t="s">
        <v>86</v>
      </c>
      <c r="AY183" s="17" t="s">
        <v>310</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404</v>
      </c>
      <c r="BM183" s="149" t="s">
        <v>876</v>
      </c>
    </row>
    <row r="184" spans="2:65" s="1" customFormat="1" ht="16.5" customHeight="1">
      <c r="B184" s="33"/>
      <c r="C184" s="138" t="s">
        <v>558</v>
      </c>
      <c r="D184" s="138" t="s">
        <v>312</v>
      </c>
      <c r="E184" s="139" t="s">
        <v>2885</v>
      </c>
      <c r="F184" s="140" t="s">
        <v>2886</v>
      </c>
      <c r="G184" s="141" t="s">
        <v>718</v>
      </c>
      <c r="H184" s="142">
        <v>257</v>
      </c>
      <c r="I184" s="143"/>
      <c r="J184" s="144">
        <f>ROUND(I184*H184,2)</f>
        <v>0</v>
      </c>
      <c r="K184" s="140" t="s">
        <v>2821</v>
      </c>
      <c r="L184" s="33"/>
      <c r="M184" s="145" t="s">
        <v>1</v>
      </c>
      <c r="N184" s="146" t="s">
        <v>47</v>
      </c>
      <c r="P184" s="147">
        <f>O184*H184</f>
        <v>0</v>
      </c>
      <c r="Q184" s="147">
        <v>0</v>
      </c>
      <c r="R184" s="147">
        <f>Q184*H184</f>
        <v>0</v>
      </c>
      <c r="S184" s="147">
        <v>0</v>
      </c>
      <c r="T184" s="148">
        <f>S184*H184</f>
        <v>0</v>
      </c>
      <c r="AR184" s="149" t="s">
        <v>404</v>
      </c>
      <c r="AT184" s="149" t="s">
        <v>312</v>
      </c>
      <c r="AU184" s="149" t="s">
        <v>86</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404</v>
      </c>
      <c r="BM184" s="149" t="s">
        <v>886</v>
      </c>
    </row>
    <row r="185" spans="2:65" s="1" customFormat="1" ht="19.5">
      <c r="B185" s="33"/>
      <c r="D185" s="152" t="s">
        <v>375</v>
      </c>
      <c r="F185" s="172" t="s">
        <v>2887</v>
      </c>
      <c r="I185" s="173"/>
      <c r="L185" s="33"/>
      <c r="M185" s="174"/>
      <c r="T185" s="57"/>
      <c r="AT185" s="17" t="s">
        <v>375</v>
      </c>
      <c r="AU185" s="17" t="s">
        <v>86</v>
      </c>
    </row>
    <row r="186" spans="2:65" s="1" customFormat="1" ht="16.5" customHeight="1">
      <c r="B186" s="33"/>
      <c r="C186" s="138" t="s">
        <v>562</v>
      </c>
      <c r="D186" s="138" t="s">
        <v>312</v>
      </c>
      <c r="E186" s="139" t="s">
        <v>2888</v>
      </c>
      <c r="F186" s="140" t="s">
        <v>2889</v>
      </c>
      <c r="G186" s="141" t="s">
        <v>718</v>
      </c>
      <c r="H186" s="142">
        <v>90</v>
      </c>
      <c r="I186" s="143"/>
      <c r="J186" s="144">
        <f>ROUND(I186*H186,2)</f>
        <v>0</v>
      </c>
      <c r="K186" s="140" t="s">
        <v>2821</v>
      </c>
      <c r="L186" s="33"/>
      <c r="M186" s="145" t="s">
        <v>1</v>
      </c>
      <c r="N186" s="146" t="s">
        <v>47</v>
      </c>
      <c r="P186" s="147">
        <f>O186*H186</f>
        <v>0</v>
      </c>
      <c r="Q186" s="147">
        <v>0</v>
      </c>
      <c r="R186" s="147">
        <f>Q186*H186</f>
        <v>0</v>
      </c>
      <c r="S186" s="147">
        <v>0</v>
      </c>
      <c r="T186" s="148">
        <f>S186*H186</f>
        <v>0</v>
      </c>
      <c r="AR186" s="149" t="s">
        <v>404</v>
      </c>
      <c r="AT186" s="149" t="s">
        <v>312</v>
      </c>
      <c r="AU186" s="149" t="s">
        <v>86</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404</v>
      </c>
      <c r="BM186" s="149" t="s">
        <v>900</v>
      </c>
    </row>
    <row r="187" spans="2:65" s="1" customFormat="1" ht="19.5">
      <c r="B187" s="33"/>
      <c r="D187" s="152" t="s">
        <v>375</v>
      </c>
      <c r="F187" s="172" t="s">
        <v>2890</v>
      </c>
      <c r="I187" s="173"/>
      <c r="L187" s="33"/>
      <c r="M187" s="174"/>
      <c r="T187" s="57"/>
      <c r="AT187" s="17" t="s">
        <v>375</v>
      </c>
      <c r="AU187" s="17" t="s">
        <v>86</v>
      </c>
    </row>
    <row r="188" spans="2:65" s="1" customFormat="1" ht="16.5" customHeight="1">
      <c r="B188" s="33"/>
      <c r="C188" s="138" t="s">
        <v>566</v>
      </c>
      <c r="D188" s="138" t="s">
        <v>312</v>
      </c>
      <c r="E188" s="139" t="s">
        <v>2891</v>
      </c>
      <c r="F188" s="140" t="s">
        <v>2892</v>
      </c>
      <c r="G188" s="141" t="s">
        <v>460</v>
      </c>
      <c r="H188" s="142">
        <v>12</v>
      </c>
      <c r="I188" s="143"/>
      <c r="J188" s="144">
        <f>ROUND(I188*H188,2)</f>
        <v>0</v>
      </c>
      <c r="K188" s="140" t="s">
        <v>2821</v>
      </c>
      <c r="L188" s="33"/>
      <c r="M188" s="145" t="s">
        <v>1</v>
      </c>
      <c r="N188" s="146" t="s">
        <v>47</v>
      </c>
      <c r="P188" s="147">
        <f>O188*H188</f>
        <v>0</v>
      </c>
      <c r="Q188" s="147">
        <v>0</v>
      </c>
      <c r="R188" s="147">
        <f>Q188*H188</f>
        <v>0</v>
      </c>
      <c r="S188" s="147">
        <v>0</v>
      </c>
      <c r="T188" s="148">
        <f>S188*H188</f>
        <v>0</v>
      </c>
      <c r="AR188" s="149" t="s">
        <v>404</v>
      </c>
      <c r="AT188" s="149" t="s">
        <v>312</v>
      </c>
      <c r="AU188" s="149" t="s">
        <v>86</v>
      </c>
      <c r="AY188" s="17" t="s">
        <v>310</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404</v>
      </c>
      <c r="BM188" s="149" t="s">
        <v>910</v>
      </c>
    </row>
    <row r="189" spans="2:65" s="1" customFormat="1" ht="19.5">
      <c r="B189" s="33"/>
      <c r="D189" s="152" t="s">
        <v>375</v>
      </c>
      <c r="F189" s="172" t="s">
        <v>2893</v>
      </c>
      <c r="I189" s="173"/>
      <c r="L189" s="33"/>
      <c r="M189" s="174"/>
      <c r="T189" s="57"/>
      <c r="AT189" s="17" t="s">
        <v>375</v>
      </c>
      <c r="AU189" s="17" t="s">
        <v>86</v>
      </c>
    </row>
    <row r="190" spans="2:65" s="1" customFormat="1" ht="16.5" customHeight="1">
      <c r="B190" s="33"/>
      <c r="C190" s="138" t="s">
        <v>570</v>
      </c>
      <c r="D190" s="138" t="s">
        <v>312</v>
      </c>
      <c r="E190" s="139" t="s">
        <v>2894</v>
      </c>
      <c r="F190" s="140" t="s">
        <v>2895</v>
      </c>
      <c r="G190" s="141" t="s">
        <v>718</v>
      </c>
      <c r="H190" s="142">
        <v>15</v>
      </c>
      <c r="I190" s="143"/>
      <c r="J190" s="144">
        <f>ROUND(I190*H190,2)</f>
        <v>0</v>
      </c>
      <c r="K190" s="140" t="s">
        <v>2896</v>
      </c>
      <c r="L190" s="33"/>
      <c r="M190" s="145" t="s">
        <v>1</v>
      </c>
      <c r="N190" s="146" t="s">
        <v>47</v>
      </c>
      <c r="P190" s="147">
        <f>O190*H190</f>
        <v>0</v>
      </c>
      <c r="Q190" s="147">
        <v>0</v>
      </c>
      <c r="R190" s="147">
        <f>Q190*H190</f>
        <v>0</v>
      </c>
      <c r="S190" s="147">
        <v>0</v>
      </c>
      <c r="T190" s="148">
        <f>S190*H190</f>
        <v>0</v>
      </c>
      <c r="AR190" s="149" t="s">
        <v>404</v>
      </c>
      <c r="AT190" s="149" t="s">
        <v>312</v>
      </c>
      <c r="AU190" s="149" t="s">
        <v>86</v>
      </c>
      <c r="AY190" s="17" t="s">
        <v>310</v>
      </c>
      <c r="BE190" s="150">
        <f>IF(N190="základní",J190,0)</f>
        <v>0</v>
      </c>
      <c r="BF190" s="150">
        <f>IF(N190="snížená",J190,0)</f>
        <v>0</v>
      </c>
      <c r="BG190" s="150">
        <f>IF(N190="zákl. přenesená",J190,0)</f>
        <v>0</v>
      </c>
      <c r="BH190" s="150">
        <f>IF(N190="sníž. přenesená",J190,0)</f>
        <v>0</v>
      </c>
      <c r="BI190" s="150">
        <f>IF(N190="nulová",J190,0)</f>
        <v>0</v>
      </c>
      <c r="BJ190" s="17" t="s">
        <v>86</v>
      </c>
      <c r="BK190" s="150">
        <f>ROUND(I190*H190,2)</f>
        <v>0</v>
      </c>
      <c r="BL190" s="17" t="s">
        <v>404</v>
      </c>
      <c r="BM190" s="149" t="s">
        <v>921</v>
      </c>
    </row>
    <row r="191" spans="2:65" s="1" customFormat="1" ht="16.5" customHeight="1">
      <c r="B191" s="33"/>
      <c r="C191" s="138" t="s">
        <v>574</v>
      </c>
      <c r="D191" s="138" t="s">
        <v>312</v>
      </c>
      <c r="E191" s="139" t="s">
        <v>2897</v>
      </c>
      <c r="F191" s="140" t="s">
        <v>2898</v>
      </c>
      <c r="G191" s="141" t="s">
        <v>718</v>
      </c>
      <c r="H191" s="142">
        <v>70</v>
      </c>
      <c r="I191" s="143"/>
      <c r="J191" s="144">
        <f>ROUND(I191*H191,2)</f>
        <v>0</v>
      </c>
      <c r="K191" s="140" t="s">
        <v>2896</v>
      </c>
      <c r="L191" s="33"/>
      <c r="M191" s="145" t="s">
        <v>1</v>
      </c>
      <c r="N191" s="146" t="s">
        <v>47</v>
      </c>
      <c r="P191" s="147">
        <f>O191*H191</f>
        <v>0</v>
      </c>
      <c r="Q191" s="147">
        <v>0</v>
      </c>
      <c r="R191" s="147">
        <f>Q191*H191</f>
        <v>0</v>
      </c>
      <c r="S191" s="147">
        <v>0</v>
      </c>
      <c r="T191" s="148">
        <f>S191*H191</f>
        <v>0</v>
      </c>
      <c r="AR191" s="149" t="s">
        <v>404</v>
      </c>
      <c r="AT191" s="149" t="s">
        <v>312</v>
      </c>
      <c r="AU191" s="149" t="s">
        <v>86</v>
      </c>
      <c r="AY191" s="17" t="s">
        <v>310</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404</v>
      </c>
      <c r="BM191" s="149" t="s">
        <v>930</v>
      </c>
    </row>
    <row r="192" spans="2:65" s="1" customFormat="1" ht="16.5" customHeight="1">
      <c r="B192" s="33"/>
      <c r="C192" s="138" t="s">
        <v>578</v>
      </c>
      <c r="D192" s="138" t="s">
        <v>312</v>
      </c>
      <c r="E192" s="139" t="s">
        <v>2899</v>
      </c>
      <c r="F192" s="140" t="s">
        <v>2900</v>
      </c>
      <c r="G192" s="141" t="s">
        <v>361</v>
      </c>
      <c r="H192" s="142">
        <v>0.88100000000000001</v>
      </c>
      <c r="I192" s="143"/>
      <c r="J192" s="144">
        <f>ROUND(I192*H192,2)</f>
        <v>0</v>
      </c>
      <c r="K192" s="140" t="s">
        <v>2821</v>
      </c>
      <c r="L192" s="33"/>
      <c r="M192" s="145" t="s">
        <v>1</v>
      </c>
      <c r="N192" s="146" t="s">
        <v>47</v>
      </c>
      <c r="P192" s="147">
        <f>O192*H192</f>
        <v>0</v>
      </c>
      <c r="Q192" s="147">
        <v>0</v>
      </c>
      <c r="R192" s="147">
        <f>Q192*H192</f>
        <v>0</v>
      </c>
      <c r="S192" s="147">
        <v>0</v>
      </c>
      <c r="T192" s="148">
        <f>S192*H192</f>
        <v>0</v>
      </c>
      <c r="AR192" s="149" t="s">
        <v>404</v>
      </c>
      <c r="AT192" s="149" t="s">
        <v>312</v>
      </c>
      <c r="AU192" s="149" t="s">
        <v>86</v>
      </c>
      <c r="AY192" s="17" t="s">
        <v>310</v>
      </c>
      <c r="BE192" s="150">
        <f>IF(N192="základní",J192,0)</f>
        <v>0</v>
      </c>
      <c r="BF192" s="150">
        <f>IF(N192="snížená",J192,0)</f>
        <v>0</v>
      </c>
      <c r="BG192" s="150">
        <f>IF(N192="zákl. přenesená",J192,0)</f>
        <v>0</v>
      </c>
      <c r="BH192" s="150">
        <f>IF(N192="sníž. přenesená",J192,0)</f>
        <v>0</v>
      </c>
      <c r="BI192" s="150">
        <f>IF(N192="nulová",J192,0)</f>
        <v>0</v>
      </c>
      <c r="BJ192" s="17" t="s">
        <v>86</v>
      </c>
      <c r="BK192" s="150">
        <f>ROUND(I192*H192,2)</f>
        <v>0</v>
      </c>
      <c r="BL192" s="17" t="s">
        <v>404</v>
      </c>
      <c r="BM192" s="149" t="s">
        <v>938</v>
      </c>
    </row>
    <row r="193" spans="2:65" s="1" customFormat="1" ht="19.5">
      <c r="B193" s="33"/>
      <c r="D193" s="152" t="s">
        <v>375</v>
      </c>
      <c r="F193" s="172" t="s">
        <v>2836</v>
      </c>
      <c r="I193" s="173"/>
      <c r="L193" s="33"/>
      <c r="M193" s="174"/>
      <c r="T193" s="57"/>
      <c r="AT193" s="17" t="s">
        <v>375</v>
      </c>
      <c r="AU193" s="17" t="s">
        <v>86</v>
      </c>
    </row>
    <row r="194" spans="2:65" s="11" customFormat="1" ht="25.9" customHeight="1">
      <c r="B194" s="126"/>
      <c r="D194" s="127" t="s">
        <v>81</v>
      </c>
      <c r="E194" s="128" t="s">
        <v>2901</v>
      </c>
      <c r="F194" s="128" t="s">
        <v>2902</v>
      </c>
      <c r="I194" s="129"/>
      <c r="J194" s="130">
        <f>BK194</f>
        <v>0</v>
      </c>
      <c r="L194" s="126"/>
      <c r="M194" s="131"/>
      <c r="P194" s="132">
        <f>SUM(P195:P283)</f>
        <v>0</v>
      </c>
      <c r="R194" s="132">
        <f>SUM(R195:R283)</f>
        <v>0</v>
      </c>
      <c r="T194" s="133">
        <f>SUM(T195:T283)</f>
        <v>0</v>
      </c>
      <c r="AR194" s="127" t="s">
        <v>90</v>
      </c>
      <c r="AT194" s="134" t="s">
        <v>81</v>
      </c>
      <c r="AU194" s="134" t="s">
        <v>82</v>
      </c>
      <c r="AY194" s="127" t="s">
        <v>310</v>
      </c>
      <c r="BK194" s="135">
        <f>SUM(BK195:BK283)</f>
        <v>0</v>
      </c>
    </row>
    <row r="195" spans="2:65" s="1" customFormat="1" ht="21.75" customHeight="1">
      <c r="B195" s="33"/>
      <c r="C195" s="138" t="s">
        <v>582</v>
      </c>
      <c r="D195" s="138" t="s">
        <v>312</v>
      </c>
      <c r="E195" s="139" t="s">
        <v>2903</v>
      </c>
      <c r="F195" s="140" t="s">
        <v>2904</v>
      </c>
      <c r="G195" s="141" t="s">
        <v>718</v>
      </c>
      <c r="H195" s="142">
        <v>1</v>
      </c>
      <c r="I195" s="143"/>
      <c r="J195" s="144">
        <f>ROUND(I195*H195,2)</f>
        <v>0</v>
      </c>
      <c r="K195" s="140" t="s">
        <v>2821</v>
      </c>
      <c r="L195" s="33"/>
      <c r="M195" s="145" t="s">
        <v>1</v>
      </c>
      <c r="N195" s="146" t="s">
        <v>47</v>
      </c>
      <c r="P195" s="147">
        <f>O195*H195</f>
        <v>0</v>
      </c>
      <c r="Q195" s="147">
        <v>0</v>
      </c>
      <c r="R195" s="147">
        <f>Q195*H195</f>
        <v>0</v>
      </c>
      <c r="S195" s="147">
        <v>0</v>
      </c>
      <c r="T195" s="148">
        <f>S195*H195</f>
        <v>0</v>
      </c>
      <c r="AR195" s="149" t="s">
        <v>404</v>
      </c>
      <c r="AT195" s="149" t="s">
        <v>312</v>
      </c>
      <c r="AU195" s="149" t="s">
        <v>86</v>
      </c>
      <c r="AY195" s="17" t="s">
        <v>310</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404</v>
      </c>
      <c r="BM195" s="149" t="s">
        <v>949</v>
      </c>
    </row>
    <row r="196" spans="2:65" s="1" customFormat="1" ht="19.5">
      <c r="B196" s="33"/>
      <c r="D196" s="152" t="s">
        <v>375</v>
      </c>
      <c r="F196" s="172" t="s">
        <v>2905</v>
      </c>
      <c r="I196" s="173"/>
      <c r="L196" s="33"/>
      <c r="M196" s="174"/>
      <c r="T196" s="57"/>
      <c r="AT196" s="17" t="s">
        <v>375</v>
      </c>
      <c r="AU196" s="17" t="s">
        <v>86</v>
      </c>
    </row>
    <row r="197" spans="2:65" s="1" customFormat="1" ht="21.75" customHeight="1">
      <c r="B197" s="33"/>
      <c r="C197" s="138" t="s">
        <v>586</v>
      </c>
      <c r="D197" s="138" t="s">
        <v>312</v>
      </c>
      <c r="E197" s="139" t="s">
        <v>2906</v>
      </c>
      <c r="F197" s="140" t="s">
        <v>2907</v>
      </c>
      <c r="G197" s="141" t="s">
        <v>718</v>
      </c>
      <c r="H197" s="142">
        <v>35</v>
      </c>
      <c r="I197" s="143"/>
      <c r="J197" s="144">
        <f>ROUND(I197*H197,2)</f>
        <v>0</v>
      </c>
      <c r="K197" s="140" t="s">
        <v>2821</v>
      </c>
      <c r="L197" s="33"/>
      <c r="M197" s="145" t="s">
        <v>1</v>
      </c>
      <c r="N197" s="146" t="s">
        <v>47</v>
      </c>
      <c r="P197" s="147">
        <f>O197*H197</f>
        <v>0</v>
      </c>
      <c r="Q197" s="147">
        <v>0</v>
      </c>
      <c r="R197" s="147">
        <f>Q197*H197</f>
        <v>0</v>
      </c>
      <c r="S197" s="147">
        <v>0</v>
      </c>
      <c r="T197" s="148">
        <f>S197*H197</f>
        <v>0</v>
      </c>
      <c r="AR197" s="149" t="s">
        <v>404</v>
      </c>
      <c r="AT197" s="149" t="s">
        <v>312</v>
      </c>
      <c r="AU197" s="149" t="s">
        <v>86</v>
      </c>
      <c r="AY197" s="17" t="s">
        <v>310</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404</v>
      </c>
      <c r="BM197" s="149" t="s">
        <v>958</v>
      </c>
    </row>
    <row r="198" spans="2:65" s="1" customFormat="1" ht="19.5">
      <c r="B198" s="33"/>
      <c r="D198" s="152" t="s">
        <v>375</v>
      </c>
      <c r="F198" s="172" t="s">
        <v>2908</v>
      </c>
      <c r="I198" s="173"/>
      <c r="L198" s="33"/>
      <c r="M198" s="174"/>
      <c r="T198" s="57"/>
      <c r="AT198" s="17" t="s">
        <v>375</v>
      </c>
      <c r="AU198" s="17" t="s">
        <v>86</v>
      </c>
    </row>
    <row r="199" spans="2:65" s="1" customFormat="1" ht="21.75" customHeight="1">
      <c r="B199" s="33"/>
      <c r="C199" s="138" t="s">
        <v>590</v>
      </c>
      <c r="D199" s="138" t="s">
        <v>312</v>
      </c>
      <c r="E199" s="139" t="s">
        <v>2909</v>
      </c>
      <c r="F199" s="140" t="s">
        <v>2910</v>
      </c>
      <c r="G199" s="141" t="s">
        <v>718</v>
      </c>
      <c r="H199" s="142">
        <v>40</v>
      </c>
      <c r="I199" s="143"/>
      <c r="J199" s="144">
        <f>ROUND(I199*H199,2)</f>
        <v>0</v>
      </c>
      <c r="K199" s="140" t="s">
        <v>2821</v>
      </c>
      <c r="L199" s="33"/>
      <c r="M199" s="145" t="s">
        <v>1</v>
      </c>
      <c r="N199" s="146" t="s">
        <v>47</v>
      </c>
      <c r="P199" s="147">
        <f>O199*H199</f>
        <v>0</v>
      </c>
      <c r="Q199" s="147">
        <v>0</v>
      </c>
      <c r="R199" s="147">
        <f>Q199*H199</f>
        <v>0</v>
      </c>
      <c r="S199" s="147">
        <v>0</v>
      </c>
      <c r="T199" s="148">
        <f>S199*H199</f>
        <v>0</v>
      </c>
      <c r="AR199" s="149" t="s">
        <v>404</v>
      </c>
      <c r="AT199" s="149" t="s">
        <v>312</v>
      </c>
      <c r="AU199" s="149" t="s">
        <v>86</v>
      </c>
      <c r="AY199" s="17" t="s">
        <v>310</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404</v>
      </c>
      <c r="BM199" s="149" t="s">
        <v>968</v>
      </c>
    </row>
    <row r="200" spans="2:65" s="1" customFormat="1" ht="19.5">
      <c r="B200" s="33"/>
      <c r="D200" s="152" t="s">
        <v>375</v>
      </c>
      <c r="F200" s="172" t="s">
        <v>2908</v>
      </c>
      <c r="I200" s="173"/>
      <c r="L200" s="33"/>
      <c r="M200" s="174"/>
      <c r="T200" s="57"/>
      <c r="AT200" s="17" t="s">
        <v>375</v>
      </c>
      <c r="AU200" s="17" t="s">
        <v>86</v>
      </c>
    </row>
    <row r="201" spans="2:65" s="1" customFormat="1" ht="21.75" customHeight="1">
      <c r="B201" s="33"/>
      <c r="C201" s="138" t="s">
        <v>594</v>
      </c>
      <c r="D201" s="138" t="s">
        <v>312</v>
      </c>
      <c r="E201" s="139" t="s">
        <v>2911</v>
      </c>
      <c r="F201" s="140" t="s">
        <v>2912</v>
      </c>
      <c r="G201" s="141" t="s">
        <v>718</v>
      </c>
      <c r="H201" s="142">
        <v>10</v>
      </c>
      <c r="I201" s="143"/>
      <c r="J201" s="144">
        <f>ROUND(I201*H201,2)</f>
        <v>0</v>
      </c>
      <c r="K201" s="140" t="s">
        <v>2821</v>
      </c>
      <c r="L201" s="33"/>
      <c r="M201" s="145" t="s">
        <v>1</v>
      </c>
      <c r="N201" s="146" t="s">
        <v>47</v>
      </c>
      <c r="P201" s="147">
        <f>O201*H201</f>
        <v>0</v>
      </c>
      <c r="Q201" s="147">
        <v>0</v>
      </c>
      <c r="R201" s="147">
        <f>Q201*H201</f>
        <v>0</v>
      </c>
      <c r="S201" s="147">
        <v>0</v>
      </c>
      <c r="T201" s="148">
        <f>S201*H201</f>
        <v>0</v>
      </c>
      <c r="AR201" s="149" t="s">
        <v>404</v>
      </c>
      <c r="AT201" s="149" t="s">
        <v>312</v>
      </c>
      <c r="AU201" s="149" t="s">
        <v>86</v>
      </c>
      <c r="AY201" s="17" t="s">
        <v>310</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404</v>
      </c>
      <c r="BM201" s="149" t="s">
        <v>978</v>
      </c>
    </row>
    <row r="202" spans="2:65" s="1" customFormat="1" ht="19.5">
      <c r="B202" s="33"/>
      <c r="D202" s="152" t="s">
        <v>375</v>
      </c>
      <c r="F202" s="172" t="s">
        <v>2908</v>
      </c>
      <c r="I202" s="173"/>
      <c r="L202" s="33"/>
      <c r="M202" s="174"/>
      <c r="T202" s="57"/>
      <c r="AT202" s="17" t="s">
        <v>375</v>
      </c>
      <c r="AU202" s="17" t="s">
        <v>86</v>
      </c>
    </row>
    <row r="203" spans="2:65" s="1" customFormat="1" ht="24.2" customHeight="1">
      <c r="B203" s="33"/>
      <c r="C203" s="138" t="s">
        <v>598</v>
      </c>
      <c r="D203" s="138" t="s">
        <v>312</v>
      </c>
      <c r="E203" s="139" t="s">
        <v>2913</v>
      </c>
      <c r="F203" s="140" t="s">
        <v>2914</v>
      </c>
      <c r="G203" s="141" t="s">
        <v>718</v>
      </c>
      <c r="H203" s="142">
        <v>7</v>
      </c>
      <c r="I203" s="143"/>
      <c r="J203" s="144">
        <f>ROUND(I203*H203,2)</f>
        <v>0</v>
      </c>
      <c r="K203" s="140" t="s">
        <v>2821</v>
      </c>
      <c r="L203" s="33"/>
      <c r="M203" s="145" t="s">
        <v>1</v>
      </c>
      <c r="N203" s="146" t="s">
        <v>47</v>
      </c>
      <c r="P203" s="147">
        <f>O203*H203</f>
        <v>0</v>
      </c>
      <c r="Q203" s="147">
        <v>0</v>
      </c>
      <c r="R203" s="147">
        <f>Q203*H203</f>
        <v>0</v>
      </c>
      <c r="S203" s="147">
        <v>0</v>
      </c>
      <c r="T203" s="148">
        <f>S203*H203</f>
        <v>0</v>
      </c>
      <c r="AR203" s="149" t="s">
        <v>404</v>
      </c>
      <c r="AT203" s="149" t="s">
        <v>312</v>
      </c>
      <c r="AU203" s="149" t="s">
        <v>86</v>
      </c>
      <c r="AY203" s="17" t="s">
        <v>310</v>
      </c>
      <c r="BE203" s="150">
        <f>IF(N203="základní",J203,0)</f>
        <v>0</v>
      </c>
      <c r="BF203" s="150">
        <f>IF(N203="snížená",J203,0)</f>
        <v>0</v>
      </c>
      <c r="BG203" s="150">
        <f>IF(N203="zákl. přenesená",J203,0)</f>
        <v>0</v>
      </c>
      <c r="BH203" s="150">
        <f>IF(N203="sníž. přenesená",J203,0)</f>
        <v>0</v>
      </c>
      <c r="BI203" s="150">
        <f>IF(N203="nulová",J203,0)</f>
        <v>0</v>
      </c>
      <c r="BJ203" s="17" t="s">
        <v>86</v>
      </c>
      <c r="BK203" s="150">
        <f>ROUND(I203*H203,2)</f>
        <v>0</v>
      </c>
      <c r="BL203" s="17" t="s">
        <v>404</v>
      </c>
      <c r="BM203" s="149" t="s">
        <v>988</v>
      </c>
    </row>
    <row r="204" spans="2:65" s="1" customFormat="1" ht="39">
      <c r="B204" s="33"/>
      <c r="D204" s="152" t="s">
        <v>375</v>
      </c>
      <c r="F204" s="172" t="s">
        <v>2915</v>
      </c>
      <c r="I204" s="173"/>
      <c r="L204" s="33"/>
      <c r="M204" s="174"/>
      <c r="T204" s="57"/>
      <c r="AT204" s="17" t="s">
        <v>375</v>
      </c>
      <c r="AU204" s="17" t="s">
        <v>86</v>
      </c>
    </row>
    <row r="205" spans="2:65" s="1" customFormat="1" ht="24.2" customHeight="1">
      <c r="B205" s="33"/>
      <c r="C205" s="138" t="s">
        <v>613</v>
      </c>
      <c r="D205" s="138" t="s">
        <v>312</v>
      </c>
      <c r="E205" s="139" t="s">
        <v>2916</v>
      </c>
      <c r="F205" s="140" t="s">
        <v>2917</v>
      </c>
      <c r="G205" s="141" t="s">
        <v>718</v>
      </c>
      <c r="H205" s="142">
        <v>170</v>
      </c>
      <c r="I205" s="143"/>
      <c r="J205" s="144">
        <f>ROUND(I205*H205,2)</f>
        <v>0</v>
      </c>
      <c r="K205" s="140" t="s">
        <v>2821</v>
      </c>
      <c r="L205" s="33"/>
      <c r="M205" s="145" t="s">
        <v>1</v>
      </c>
      <c r="N205" s="146" t="s">
        <v>47</v>
      </c>
      <c r="P205" s="147">
        <f>O205*H205</f>
        <v>0</v>
      </c>
      <c r="Q205" s="147">
        <v>0</v>
      </c>
      <c r="R205" s="147">
        <f>Q205*H205</f>
        <v>0</v>
      </c>
      <c r="S205" s="147">
        <v>0</v>
      </c>
      <c r="T205" s="148">
        <f>S205*H205</f>
        <v>0</v>
      </c>
      <c r="AR205" s="149" t="s">
        <v>404</v>
      </c>
      <c r="AT205" s="149" t="s">
        <v>312</v>
      </c>
      <c r="AU205" s="149" t="s">
        <v>86</v>
      </c>
      <c r="AY205" s="17" t="s">
        <v>310</v>
      </c>
      <c r="BE205" s="150">
        <f>IF(N205="základní",J205,0)</f>
        <v>0</v>
      </c>
      <c r="BF205" s="150">
        <f>IF(N205="snížená",J205,0)</f>
        <v>0</v>
      </c>
      <c r="BG205" s="150">
        <f>IF(N205="zákl. přenesená",J205,0)</f>
        <v>0</v>
      </c>
      <c r="BH205" s="150">
        <f>IF(N205="sníž. přenesená",J205,0)</f>
        <v>0</v>
      </c>
      <c r="BI205" s="150">
        <f>IF(N205="nulová",J205,0)</f>
        <v>0</v>
      </c>
      <c r="BJ205" s="17" t="s">
        <v>86</v>
      </c>
      <c r="BK205" s="150">
        <f>ROUND(I205*H205,2)</f>
        <v>0</v>
      </c>
      <c r="BL205" s="17" t="s">
        <v>404</v>
      </c>
      <c r="BM205" s="149" t="s">
        <v>997</v>
      </c>
    </row>
    <row r="206" spans="2:65" s="1" customFormat="1" ht="58.5">
      <c r="B206" s="33"/>
      <c r="D206" s="152" t="s">
        <v>375</v>
      </c>
      <c r="F206" s="172" t="s">
        <v>2918</v>
      </c>
      <c r="I206" s="173"/>
      <c r="L206" s="33"/>
      <c r="M206" s="174"/>
      <c r="T206" s="57"/>
      <c r="AT206" s="17" t="s">
        <v>375</v>
      </c>
      <c r="AU206" s="17" t="s">
        <v>86</v>
      </c>
    </row>
    <row r="207" spans="2:65" s="1" customFormat="1" ht="24.2" customHeight="1">
      <c r="B207" s="33"/>
      <c r="C207" s="138" t="s">
        <v>617</v>
      </c>
      <c r="D207" s="138" t="s">
        <v>312</v>
      </c>
      <c r="E207" s="139" t="s">
        <v>2919</v>
      </c>
      <c r="F207" s="140" t="s">
        <v>2920</v>
      </c>
      <c r="G207" s="141" t="s">
        <v>718</v>
      </c>
      <c r="H207" s="142">
        <v>20</v>
      </c>
      <c r="I207" s="143"/>
      <c r="J207" s="144">
        <f>ROUND(I207*H207,2)</f>
        <v>0</v>
      </c>
      <c r="K207" s="140" t="s">
        <v>2821</v>
      </c>
      <c r="L207" s="33"/>
      <c r="M207" s="145" t="s">
        <v>1</v>
      </c>
      <c r="N207" s="146" t="s">
        <v>47</v>
      </c>
      <c r="P207" s="147">
        <f>O207*H207</f>
        <v>0</v>
      </c>
      <c r="Q207" s="147">
        <v>0</v>
      </c>
      <c r="R207" s="147">
        <f>Q207*H207</f>
        <v>0</v>
      </c>
      <c r="S207" s="147">
        <v>0</v>
      </c>
      <c r="T207" s="148">
        <f>S207*H207</f>
        <v>0</v>
      </c>
      <c r="AR207" s="149" t="s">
        <v>404</v>
      </c>
      <c r="AT207" s="149" t="s">
        <v>312</v>
      </c>
      <c r="AU207" s="149" t="s">
        <v>86</v>
      </c>
      <c r="AY207" s="17" t="s">
        <v>310</v>
      </c>
      <c r="BE207" s="150">
        <f>IF(N207="základní",J207,0)</f>
        <v>0</v>
      </c>
      <c r="BF207" s="150">
        <f>IF(N207="snížená",J207,0)</f>
        <v>0</v>
      </c>
      <c r="BG207" s="150">
        <f>IF(N207="zákl. přenesená",J207,0)</f>
        <v>0</v>
      </c>
      <c r="BH207" s="150">
        <f>IF(N207="sníž. přenesená",J207,0)</f>
        <v>0</v>
      </c>
      <c r="BI207" s="150">
        <f>IF(N207="nulová",J207,0)</f>
        <v>0</v>
      </c>
      <c r="BJ207" s="17" t="s">
        <v>86</v>
      </c>
      <c r="BK207" s="150">
        <f>ROUND(I207*H207,2)</f>
        <v>0</v>
      </c>
      <c r="BL207" s="17" t="s">
        <v>404</v>
      </c>
      <c r="BM207" s="149" t="s">
        <v>1007</v>
      </c>
    </row>
    <row r="208" spans="2:65" s="1" customFormat="1" ht="39">
      <c r="B208" s="33"/>
      <c r="D208" s="152" t="s">
        <v>375</v>
      </c>
      <c r="F208" s="172" t="s">
        <v>2921</v>
      </c>
      <c r="I208" s="173"/>
      <c r="L208" s="33"/>
      <c r="M208" s="174"/>
      <c r="T208" s="57"/>
      <c r="AT208" s="17" t="s">
        <v>375</v>
      </c>
      <c r="AU208" s="17" t="s">
        <v>86</v>
      </c>
    </row>
    <row r="209" spans="2:65" s="1" customFormat="1" ht="24.2" customHeight="1">
      <c r="B209" s="33"/>
      <c r="C209" s="138" t="s">
        <v>602</v>
      </c>
      <c r="D209" s="138" t="s">
        <v>312</v>
      </c>
      <c r="E209" s="139" t="s">
        <v>2922</v>
      </c>
      <c r="F209" s="140" t="s">
        <v>2923</v>
      </c>
      <c r="G209" s="141" t="s">
        <v>718</v>
      </c>
      <c r="H209" s="142">
        <v>10</v>
      </c>
      <c r="I209" s="143"/>
      <c r="J209" s="144">
        <f>ROUND(I209*H209,2)</f>
        <v>0</v>
      </c>
      <c r="K209" s="140" t="s">
        <v>2821</v>
      </c>
      <c r="L209" s="33"/>
      <c r="M209" s="145" t="s">
        <v>1</v>
      </c>
      <c r="N209" s="146" t="s">
        <v>47</v>
      </c>
      <c r="P209" s="147">
        <f>O209*H209</f>
        <v>0</v>
      </c>
      <c r="Q209" s="147">
        <v>0</v>
      </c>
      <c r="R209" s="147">
        <f>Q209*H209</f>
        <v>0</v>
      </c>
      <c r="S209" s="147">
        <v>0</v>
      </c>
      <c r="T209" s="148">
        <f>S209*H209</f>
        <v>0</v>
      </c>
      <c r="AR209" s="149" t="s">
        <v>404</v>
      </c>
      <c r="AT209" s="149" t="s">
        <v>312</v>
      </c>
      <c r="AU209" s="149" t="s">
        <v>86</v>
      </c>
      <c r="AY209" s="17" t="s">
        <v>310</v>
      </c>
      <c r="BE209" s="150">
        <f>IF(N209="základní",J209,0)</f>
        <v>0</v>
      </c>
      <c r="BF209" s="150">
        <f>IF(N209="snížená",J209,0)</f>
        <v>0</v>
      </c>
      <c r="BG209" s="150">
        <f>IF(N209="zákl. přenesená",J209,0)</f>
        <v>0</v>
      </c>
      <c r="BH209" s="150">
        <f>IF(N209="sníž. přenesená",J209,0)</f>
        <v>0</v>
      </c>
      <c r="BI209" s="150">
        <f>IF(N209="nulová",J209,0)</f>
        <v>0</v>
      </c>
      <c r="BJ209" s="17" t="s">
        <v>86</v>
      </c>
      <c r="BK209" s="150">
        <f>ROUND(I209*H209,2)</f>
        <v>0</v>
      </c>
      <c r="BL209" s="17" t="s">
        <v>404</v>
      </c>
      <c r="BM209" s="149" t="s">
        <v>1017</v>
      </c>
    </row>
    <row r="210" spans="2:65" s="1" customFormat="1" ht="48.75">
      <c r="B210" s="33"/>
      <c r="D210" s="152" t="s">
        <v>375</v>
      </c>
      <c r="F210" s="172" t="s">
        <v>2924</v>
      </c>
      <c r="I210" s="173"/>
      <c r="L210" s="33"/>
      <c r="M210" s="174"/>
      <c r="T210" s="57"/>
      <c r="AT210" s="17" t="s">
        <v>375</v>
      </c>
      <c r="AU210" s="17" t="s">
        <v>86</v>
      </c>
    </row>
    <row r="211" spans="2:65" s="1" customFormat="1" ht="24.2" customHeight="1">
      <c r="B211" s="33"/>
      <c r="C211" s="138" t="s">
        <v>607</v>
      </c>
      <c r="D211" s="138" t="s">
        <v>312</v>
      </c>
      <c r="E211" s="139" t="s">
        <v>2925</v>
      </c>
      <c r="F211" s="140" t="s">
        <v>2926</v>
      </c>
      <c r="G211" s="141" t="s">
        <v>718</v>
      </c>
      <c r="H211" s="142">
        <v>50</v>
      </c>
      <c r="I211" s="143"/>
      <c r="J211" s="144">
        <f>ROUND(I211*H211,2)</f>
        <v>0</v>
      </c>
      <c r="K211" s="140" t="s">
        <v>2821</v>
      </c>
      <c r="L211" s="33"/>
      <c r="M211" s="145" t="s">
        <v>1</v>
      </c>
      <c r="N211" s="146" t="s">
        <v>47</v>
      </c>
      <c r="P211" s="147">
        <f>O211*H211</f>
        <v>0</v>
      </c>
      <c r="Q211" s="147">
        <v>0</v>
      </c>
      <c r="R211" s="147">
        <f>Q211*H211</f>
        <v>0</v>
      </c>
      <c r="S211" s="147">
        <v>0</v>
      </c>
      <c r="T211" s="148">
        <f>S211*H211</f>
        <v>0</v>
      </c>
      <c r="AR211" s="149" t="s">
        <v>404</v>
      </c>
      <c r="AT211" s="149" t="s">
        <v>312</v>
      </c>
      <c r="AU211" s="149" t="s">
        <v>86</v>
      </c>
      <c r="AY211" s="17" t="s">
        <v>310</v>
      </c>
      <c r="BE211" s="150">
        <f>IF(N211="základní",J211,0)</f>
        <v>0</v>
      </c>
      <c r="BF211" s="150">
        <f>IF(N211="snížená",J211,0)</f>
        <v>0</v>
      </c>
      <c r="BG211" s="150">
        <f>IF(N211="zákl. přenesená",J211,0)</f>
        <v>0</v>
      </c>
      <c r="BH211" s="150">
        <f>IF(N211="sníž. přenesená",J211,0)</f>
        <v>0</v>
      </c>
      <c r="BI211" s="150">
        <f>IF(N211="nulová",J211,0)</f>
        <v>0</v>
      </c>
      <c r="BJ211" s="17" t="s">
        <v>86</v>
      </c>
      <c r="BK211" s="150">
        <f>ROUND(I211*H211,2)</f>
        <v>0</v>
      </c>
      <c r="BL211" s="17" t="s">
        <v>404</v>
      </c>
      <c r="BM211" s="149" t="s">
        <v>1025</v>
      </c>
    </row>
    <row r="212" spans="2:65" s="1" customFormat="1" ht="48.75">
      <c r="B212" s="33"/>
      <c r="D212" s="152" t="s">
        <v>375</v>
      </c>
      <c r="F212" s="172" t="s">
        <v>2927</v>
      </c>
      <c r="I212" s="173"/>
      <c r="L212" s="33"/>
      <c r="M212" s="174"/>
      <c r="T212" s="57"/>
      <c r="AT212" s="17" t="s">
        <v>375</v>
      </c>
      <c r="AU212" s="17" t="s">
        <v>86</v>
      </c>
    </row>
    <row r="213" spans="2:65" s="1" customFormat="1" ht="24.2" customHeight="1">
      <c r="B213" s="33"/>
      <c r="C213" s="138" t="s">
        <v>824</v>
      </c>
      <c r="D213" s="138" t="s">
        <v>312</v>
      </c>
      <c r="E213" s="139" t="s">
        <v>2928</v>
      </c>
      <c r="F213" s="140" t="s">
        <v>2929</v>
      </c>
      <c r="G213" s="141" t="s">
        <v>718</v>
      </c>
      <c r="H213" s="142">
        <v>40</v>
      </c>
      <c r="I213" s="143"/>
      <c r="J213" s="144">
        <f>ROUND(I213*H213,2)</f>
        <v>0</v>
      </c>
      <c r="K213" s="140" t="s">
        <v>2821</v>
      </c>
      <c r="L213" s="33"/>
      <c r="M213" s="145" t="s">
        <v>1</v>
      </c>
      <c r="N213" s="146" t="s">
        <v>47</v>
      </c>
      <c r="P213" s="147">
        <f>O213*H213</f>
        <v>0</v>
      </c>
      <c r="Q213" s="147">
        <v>0</v>
      </c>
      <c r="R213" s="147">
        <f>Q213*H213</f>
        <v>0</v>
      </c>
      <c r="S213" s="147">
        <v>0</v>
      </c>
      <c r="T213" s="148">
        <f>S213*H213</f>
        <v>0</v>
      </c>
      <c r="AR213" s="149" t="s">
        <v>404</v>
      </c>
      <c r="AT213" s="149" t="s">
        <v>312</v>
      </c>
      <c r="AU213" s="149" t="s">
        <v>86</v>
      </c>
      <c r="AY213" s="17" t="s">
        <v>310</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404</v>
      </c>
      <c r="BM213" s="149" t="s">
        <v>1033</v>
      </c>
    </row>
    <row r="214" spans="2:65" s="1" customFormat="1" ht="48.75">
      <c r="B214" s="33"/>
      <c r="D214" s="152" t="s">
        <v>375</v>
      </c>
      <c r="F214" s="172" t="s">
        <v>2930</v>
      </c>
      <c r="I214" s="173"/>
      <c r="L214" s="33"/>
      <c r="M214" s="174"/>
      <c r="T214" s="57"/>
      <c r="AT214" s="17" t="s">
        <v>375</v>
      </c>
      <c r="AU214" s="17" t="s">
        <v>86</v>
      </c>
    </row>
    <row r="215" spans="2:65" s="1" customFormat="1" ht="24.2" customHeight="1">
      <c r="B215" s="33"/>
      <c r="C215" s="138" t="s">
        <v>828</v>
      </c>
      <c r="D215" s="138" t="s">
        <v>312</v>
      </c>
      <c r="E215" s="139" t="s">
        <v>2931</v>
      </c>
      <c r="F215" s="140" t="s">
        <v>2932</v>
      </c>
      <c r="G215" s="141" t="s">
        <v>718</v>
      </c>
      <c r="H215" s="142">
        <v>40</v>
      </c>
      <c r="I215" s="143"/>
      <c r="J215" s="144">
        <f>ROUND(I215*H215,2)</f>
        <v>0</v>
      </c>
      <c r="K215" s="140" t="s">
        <v>2821</v>
      </c>
      <c r="L215" s="33"/>
      <c r="M215" s="145" t="s">
        <v>1</v>
      </c>
      <c r="N215" s="146" t="s">
        <v>47</v>
      </c>
      <c r="P215" s="147">
        <f>O215*H215</f>
        <v>0</v>
      </c>
      <c r="Q215" s="147">
        <v>0</v>
      </c>
      <c r="R215" s="147">
        <f>Q215*H215</f>
        <v>0</v>
      </c>
      <c r="S215" s="147">
        <v>0</v>
      </c>
      <c r="T215" s="148">
        <f>S215*H215</f>
        <v>0</v>
      </c>
      <c r="AR215" s="149" t="s">
        <v>404</v>
      </c>
      <c r="AT215" s="149" t="s">
        <v>312</v>
      </c>
      <c r="AU215" s="149" t="s">
        <v>86</v>
      </c>
      <c r="AY215" s="17" t="s">
        <v>310</v>
      </c>
      <c r="BE215" s="150">
        <f>IF(N215="základní",J215,0)</f>
        <v>0</v>
      </c>
      <c r="BF215" s="150">
        <f>IF(N215="snížená",J215,0)</f>
        <v>0</v>
      </c>
      <c r="BG215" s="150">
        <f>IF(N215="zákl. přenesená",J215,0)</f>
        <v>0</v>
      </c>
      <c r="BH215" s="150">
        <f>IF(N215="sníž. přenesená",J215,0)</f>
        <v>0</v>
      </c>
      <c r="BI215" s="150">
        <f>IF(N215="nulová",J215,0)</f>
        <v>0</v>
      </c>
      <c r="BJ215" s="17" t="s">
        <v>86</v>
      </c>
      <c r="BK215" s="150">
        <f>ROUND(I215*H215,2)</f>
        <v>0</v>
      </c>
      <c r="BL215" s="17" t="s">
        <v>404</v>
      </c>
      <c r="BM215" s="149" t="s">
        <v>1052</v>
      </c>
    </row>
    <row r="216" spans="2:65" s="1" customFormat="1" ht="39">
      <c r="B216" s="33"/>
      <c r="D216" s="152" t="s">
        <v>375</v>
      </c>
      <c r="F216" s="172" t="s">
        <v>2933</v>
      </c>
      <c r="I216" s="173"/>
      <c r="L216" s="33"/>
      <c r="M216" s="174"/>
      <c r="T216" s="57"/>
      <c r="AT216" s="17" t="s">
        <v>375</v>
      </c>
      <c r="AU216" s="17" t="s">
        <v>86</v>
      </c>
    </row>
    <row r="217" spans="2:65" s="1" customFormat="1" ht="21.75" customHeight="1">
      <c r="B217" s="33"/>
      <c r="C217" s="138" t="s">
        <v>833</v>
      </c>
      <c r="D217" s="138" t="s">
        <v>312</v>
      </c>
      <c r="E217" s="139" t="s">
        <v>2934</v>
      </c>
      <c r="F217" s="140" t="s">
        <v>2935</v>
      </c>
      <c r="G217" s="141" t="s">
        <v>718</v>
      </c>
      <c r="H217" s="142">
        <v>20</v>
      </c>
      <c r="I217" s="143"/>
      <c r="J217" s="144">
        <f>ROUND(I217*H217,2)</f>
        <v>0</v>
      </c>
      <c r="K217" s="140" t="s">
        <v>2821</v>
      </c>
      <c r="L217" s="33"/>
      <c r="M217" s="145" t="s">
        <v>1</v>
      </c>
      <c r="N217" s="146" t="s">
        <v>47</v>
      </c>
      <c r="P217" s="147">
        <f>O217*H217</f>
        <v>0</v>
      </c>
      <c r="Q217" s="147">
        <v>0</v>
      </c>
      <c r="R217" s="147">
        <f>Q217*H217</f>
        <v>0</v>
      </c>
      <c r="S217" s="147">
        <v>0</v>
      </c>
      <c r="T217" s="148">
        <f>S217*H217</f>
        <v>0</v>
      </c>
      <c r="AR217" s="149" t="s">
        <v>404</v>
      </c>
      <c r="AT217" s="149" t="s">
        <v>312</v>
      </c>
      <c r="AU217" s="149" t="s">
        <v>86</v>
      </c>
      <c r="AY217" s="17" t="s">
        <v>310</v>
      </c>
      <c r="BE217" s="150">
        <f>IF(N217="základní",J217,0)</f>
        <v>0</v>
      </c>
      <c r="BF217" s="150">
        <f>IF(N217="snížená",J217,0)</f>
        <v>0</v>
      </c>
      <c r="BG217" s="150">
        <f>IF(N217="zákl. přenesená",J217,0)</f>
        <v>0</v>
      </c>
      <c r="BH217" s="150">
        <f>IF(N217="sníž. přenesená",J217,0)</f>
        <v>0</v>
      </c>
      <c r="BI217" s="150">
        <f>IF(N217="nulová",J217,0)</f>
        <v>0</v>
      </c>
      <c r="BJ217" s="17" t="s">
        <v>86</v>
      </c>
      <c r="BK217" s="150">
        <f>ROUND(I217*H217,2)</f>
        <v>0</v>
      </c>
      <c r="BL217" s="17" t="s">
        <v>404</v>
      </c>
      <c r="BM217" s="149" t="s">
        <v>1061</v>
      </c>
    </row>
    <row r="218" spans="2:65" s="1" customFormat="1" ht="19.5">
      <c r="B218" s="33"/>
      <c r="D218" s="152" t="s">
        <v>375</v>
      </c>
      <c r="F218" s="172" t="s">
        <v>2936</v>
      </c>
      <c r="I218" s="173"/>
      <c r="L218" s="33"/>
      <c r="M218" s="174"/>
      <c r="T218" s="57"/>
      <c r="AT218" s="17" t="s">
        <v>375</v>
      </c>
      <c r="AU218" s="17" t="s">
        <v>86</v>
      </c>
    </row>
    <row r="219" spans="2:65" s="1" customFormat="1" ht="21.75" customHeight="1">
      <c r="B219" s="33"/>
      <c r="C219" s="138" t="s">
        <v>839</v>
      </c>
      <c r="D219" s="138" t="s">
        <v>312</v>
      </c>
      <c r="E219" s="139" t="s">
        <v>2937</v>
      </c>
      <c r="F219" s="140" t="s">
        <v>2938</v>
      </c>
      <c r="G219" s="141" t="s">
        <v>718</v>
      </c>
      <c r="H219" s="142">
        <v>5</v>
      </c>
      <c r="I219" s="143"/>
      <c r="J219" s="144">
        <f>ROUND(I219*H219,2)</f>
        <v>0</v>
      </c>
      <c r="K219" s="140" t="s">
        <v>2821</v>
      </c>
      <c r="L219" s="33"/>
      <c r="M219" s="145" t="s">
        <v>1</v>
      </c>
      <c r="N219" s="146" t="s">
        <v>47</v>
      </c>
      <c r="P219" s="147">
        <f>O219*H219</f>
        <v>0</v>
      </c>
      <c r="Q219" s="147">
        <v>0</v>
      </c>
      <c r="R219" s="147">
        <f>Q219*H219</f>
        <v>0</v>
      </c>
      <c r="S219" s="147">
        <v>0</v>
      </c>
      <c r="T219" s="148">
        <f>S219*H219</f>
        <v>0</v>
      </c>
      <c r="AR219" s="149" t="s">
        <v>404</v>
      </c>
      <c r="AT219" s="149" t="s">
        <v>312</v>
      </c>
      <c r="AU219" s="149" t="s">
        <v>86</v>
      </c>
      <c r="AY219" s="17" t="s">
        <v>310</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404</v>
      </c>
      <c r="BM219" s="149" t="s">
        <v>1069</v>
      </c>
    </row>
    <row r="220" spans="2:65" s="1" customFormat="1" ht="19.5">
      <c r="B220" s="33"/>
      <c r="D220" s="152" t="s">
        <v>375</v>
      </c>
      <c r="F220" s="172" t="s">
        <v>2936</v>
      </c>
      <c r="I220" s="173"/>
      <c r="L220" s="33"/>
      <c r="M220" s="174"/>
      <c r="T220" s="57"/>
      <c r="AT220" s="17" t="s">
        <v>375</v>
      </c>
      <c r="AU220" s="17" t="s">
        <v>86</v>
      </c>
    </row>
    <row r="221" spans="2:65" s="1" customFormat="1" ht="21.75" customHeight="1">
      <c r="B221" s="33"/>
      <c r="C221" s="138" t="s">
        <v>845</v>
      </c>
      <c r="D221" s="138" t="s">
        <v>312</v>
      </c>
      <c r="E221" s="139" t="s">
        <v>2939</v>
      </c>
      <c r="F221" s="140" t="s">
        <v>2940</v>
      </c>
      <c r="G221" s="141" t="s">
        <v>718</v>
      </c>
      <c r="H221" s="142">
        <v>35</v>
      </c>
      <c r="I221" s="143"/>
      <c r="J221" s="144">
        <f>ROUND(I221*H221,2)</f>
        <v>0</v>
      </c>
      <c r="K221" s="140" t="s">
        <v>2821</v>
      </c>
      <c r="L221" s="33"/>
      <c r="M221" s="145" t="s">
        <v>1</v>
      </c>
      <c r="N221" s="146" t="s">
        <v>47</v>
      </c>
      <c r="P221" s="147">
        <f>O221*H221</f>
        <v>0</v>
      </c>
      <c r="Q221" s="147">
        <v>0</v>
      </c>
      <c r="R221" s="147">
        <f>Q221*H221</f>
        <v>0</v>
      </c>
      <c r="S221" s="147">
        <v>0</v>
      </c>
      <c r="T221" s="148">
        <f>S221*H221</f>
        <v>0</v>
      </c>
      <c r="AR221" s="149" t="s">
        <v>404</v>
      </c>
      <c r="AT221" s="149" t="s">
        <v>312</v>
      </c>
      <c r="AU221" s="149" t="s">
        <v>86</v>
      </c>
      <c r="AY221" s="17" t="s">
        <v>310</v>
      </c>
      <c r="BE221" s="150">
        <f>IF(N221="základní",J221,0)</f>
        <v>0</v>
      </c>
      <c r="BF221" s="150">
        <f>IF(N221="snížená",J221,0)</f>
        <v>0</v>
      </c>
      <c r="BG221" s="150">
        <f>IF(N221="zákl. přenesená",J221,0)</f>
        <v>0</v>
      </c>
      <c r="BH221" s="150">
        <f>IF(N221="sníž. přenesená",J221,0)</f>
        <v>0</v>
      </c>
      <c r="BI221" s="150">
        <f>IF(N221="nulová",J221,0)</f>
        <v>0</v>
      </c>
      <c r="BJ221" s="17" t="s">
        <v>86</v>
      </c>
      <c r="BK221" s="150">
        <f>ROUND(I221*H221,2)</f>
        <v>0</v>
      </c>
      <c r="BL221" s="17" t="s">
        <v>404</v>
      </c>
      <c r="BM221" s="149" t="s">
        <v>1090</v>
      </c>
    </row>
    <row r="222" spans="2:65" s="1" customFormat="1" ht="19.5">
      <c r="B222" s="33"/>
      <c r="D222" s="152" t="s">
        <v>375</v>
      </c>
      <c r="F222" s="172" t="s">
        <v>2936</v>
      </c>
      <c r="I222" s="173"/>
      <c r="L222" s="33"/>
      <c r="M222" s="174"/>
      <c r="T222" s="57"/>
      <c r="AT222" s="17" t="s">
        <v>375</v>
      </c>
      <c r="AU222" s="17" t="s">
        <v>86</v>
      </c>
    </row>
    <row r="223" spans="2:65" s="1" customFormat="1" ht="21.75" customHeight="1">
      <c r="B223" s="33"/>
      <c r="C223" s="138" t="s">
        <v>850</v>
      </c>
      <c r="D223" s="138" t="s">
        <v>312</v>
      </c>
      <c r="E223" s="139" t="s">
        <v>2941</v>
      </c>
      <c r="F223" s="140" t="s">
        <v>2942</v>
      </c>
      <c r="G223" s="141" t="s">
        <v>718</v>
      </c>
      <c r="H223" s="142">
        <v>25</v>
      </c>
      <c r="I223" s="143"/>
      <c r="J223" s="144">
        <f>ROUND(I223*H223,2)</f>
        <v>0</v>
      </c>
      <c r="K223" s="140" t="s">
        <v>2821</v>
      </c>
      <c r="L223" s="33"/>
      <c r="M223" s="145" t="s">
        <v>1</v>
      </c>
      <c r="N223" s="146" t="s">
        <v>47</v>
      </c>
      <c r="P223" s="147">
        <f>O223*H223</f>
        <v>0</v>
      </c>
      <c r="Q223" s="147">
        <v>0</v>
      </c>
      <c r="R223" s="147">
        <f>Q223*H223</f>
        <v>0</v>
      </c>
      <c r="S223" s="147">
        <v>0</v>
      </c>
      <c r="T223" s="148">
        <f>S223*H223</f>
        <v>0</v>
      </c>
      <c r="AR223" s="149" t="s">
        <v>404</v>
      </c>
      <c r="AT223" s="149" t="s">
        <v>312</v>
      </c>
      <c r="AU223" s="149" t="s">
        <v>86</v>
      </c>
      <c r="AY223" s="17" t="s">
        <v>310</v>
      </c>
      <c r="BE223" s="150">
        <f>IF(N223="základní",J223,0)</f>
        <v>0</v>
      </c>
      <c r="BF223" s="150">
        <f>IF(N223="snížená",J223,0)</f>
        <v>0</v>
      </c>
      <c r="BG223" s="150">
        <f>IF(N223="zákl. přenesená",J223,0)</f>
        <v>0</v>
      </c>
      <c r="BH223" s="150">
        <f>IF(N223="sníž. přenesená",J223,0)</f>
        <v>0</v>
      </c>
      <c r="BI223" s="150">
        <f>IF(N223="nulová",J223,0)</f>
        <v>0</v>
      </c>
      <c r="BJ223" s="17" t="s">
        <v>86</v>
      </c>
      <c r="BK223" s="150">
        <f>ROUND(I223*H223,2)</f>
        <v>0</v>
      </c>
      <c r="BL223" s="17" t="s">
        <v>404</v>
      </c>
      <c r="BM223" s="149" t="s">
        <v>1111</v>
      </c>
    </row>
    <row r="224" spans="2:65" s="1" customFormat="1" ht="19.5">
      <c r="B224" s="33"/>
      <c r="D224" s="152" t="s">
        <v>375</v>
      </c>
      <c r="F224" s="172" t="s">
        <v>2936</v>
      </c>
      <c r="I224" s="173"/>
      <c r="L224" s="33"/>
      <c r="M224" s="174"/>
      <c r="T224" s="57"/>
      <c r="AT224" s="17" t="s">
        <v>375</v>
      </c>
      <c r="AU224" s="17" t="s">
        <v>86</v>
      </c>
    </row>
    <row r="225" spans="2:65" s="1" customFormat="1" ht="21.75" customHeight="1">
      <c r="B225" s="33"/>
      <c r="C225" s="138" t="s">
        <v>856</v>
      </c>
      <c r="D225" s="138" t="s">
        <v>312</v>
      </c>
      <c r="E225" s="139" t="s">
        <v>2943</v>
      </c>
      <c r="F225" s="140" t="s">
        <v>2944</v>
      </c>
      <c r="G225" s="141" t="s">
        <v>718</v>
      </c>
      <c r="H225" s="142">
        <v>40</v>
      </c>
      <c r="I225" s="143"/>
      <c r="J225" s="144">
        <f>ROUND(I225*H225,2)</f>
        <v>0</v>
      </c>
      <c r="K225" s="140" t="s">
        <v>2821</v>
      </c>
      <c r="L225" s="33"/>
      <c r="M225" s="145" t="s">
        <v>1</v>
      </c>
      <c r="N225" s="146" t="s">
        <v>47</v>
      </c>
      <c r="P225" s="147">
        <f>O225*H225</f>
        <v>0</v>
      </c>
      <c r="Q225" s="147">
        <v>0</v>
      </c>
      <c r="R225" s="147">
        <f>Q225*H225</f>
        <v>0</v>
      </c>
      <c r="S225" s="147">
        <v>0</v>
      </c>
      <c r="T225" s="148">
        <f>S225*H225</f>
        <v>0</v>
      </c>
      <c r="AR225" s="149" t="s">
        <v>404</v>
      </c>
      <c r="AT225" s="149" t="s">
        <v>312</v>
      </c>
      <c r="AU225" s="149" t="s">
        <v>86</v>
      </c>
      <c r="AY225" s="17" t="s">
        <v>310</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404</v>
      </c>
      <c r="BM225" s="149" t="s">
        <v>1122</v>
      </c>
    </row>
    <row r="226" spans="2:65" s="1" customFormat="1" ht="19.5">
      <c r="B226" s="33"/>
      <c r="D226" s="152" t="s">
        <v>375</v>
      </c>
      <c r="F226" s="172" t="s">
        <v>2936</v>
      </c>
      <c r="I226" s="173"/>
      <c r="L226" s="33"/>
      <c r="M226" s="174"/>
      <c r="T226" s="57"/>
      <c r="AT226" s="17" t="s">
        <v>375</v>
      </c>
      <c r="AU226" s="17" t="s">
        <v>86</v>
      </c>
    </row>
    <row r="227" spans="2:65" s="1" customFormat="1" ht="21.75" customHeight="1">
      <c r="B227" s="33"/>
      <c r="C227" s="138" t="s">
        <v>860</v>
      </c>
      <c r="D227" s="138" t="s">
        <v>312</v>
      </c>
      <c r="E227" s="139" t="s">
        <v>2945</v>
      </c>
      <c r="F227" s="140" t="s">
        <v>2946</v>
      </c>
      <c r="G227" s="141" t="s">
        <v>718</v>
      </c>
      <c r="H227" s="142">
        <v>30</v>
      </c>
      <c r="I227" s="143"/>
      <c r="J227" s="144">
        <f>ROUND(I227*H227,2)</f>
        <v>0</v>
      </c>
      <c r="K227" s="140" t="s">
        <v>2821</v>
      </c>
      <c r="L227" s="33"/>
      <c r="M227" s="145" t="s">
        <v>1</v>
      </c>
      <c r="N227" s="146" t="s">
        <v>47</v>
      </c>
      <c r="P227" s="147">
        <f>O227*H227</f>
        <v>0</v>
      </c>
      <c r="Q227" s="147">
        <v>0</v>
      </c>
      <c r="R227" s="147">
        <f>Q227*H227</f>
        <v>0</v>
      </c>
      <c r="S227" s="147">
        <v>0</v>
      </c>
      <c r="T227" s="148">
        <f>S227*H227</f>
        <v>0</v>
      </c>
      <c r="AR227" s="149" t="s">
        <v>404</v>
      </c>
      <c r="AT227" s="149" t="s">
        <v>312</v>
      </c>
      <c r="AU227" s="149" t="s">
        <v>86</v>
      </c>
      <c r="AY227" s="17" t="s">
        <v>310</v>
      </c>
      <c r="BE227" s="150">
        <f>IF(N227="základní",J227,0)</f>
        <v>0</v>
      </c>
      <c r="BF227" s="150">
        <f>IF(N227="snížená",J227,0)</f>
        <v>0</v>
      </c>
      <c r="BG227" s="150">
        <f>IF(N227="zákl. přenesená",J227,0)</f>
        <v>0</v>
      </c>
      <c r="BH227" s="150">
        <f>IF(N227="sníž. přenesená",J227,0)</f>
        <v>0</v>
      </c>
      <c r="BI227" s="150">
        <f>IF(N227="nulová",J227,0)</f>
        <v>0</v>
      </c>
      <c r="BJ227" s="17" t="s">
        <v>86</v>
      </c>
      <c r="BK227" s="150">
        <f>ROUND(I227*H227,2)</f>
        <v>0</v>
      </c>
      <c r="BL227" s="17" t="s">
        <v>404</v>
      </c>
      <c r="BM227" s="149" t="s">
        <v>1131</v>
      </c>
    </row>
    <row r="228" spans="2:65" s="1" customFormat="1" ht="19.5">
      <c r="B228" s="33"/>
      <c r="D228" s="152" t="s">
        <v>375</v>
      </c>
      <c r="F228" s="172" t="s">
        <v>2936</v>
      </c>
      <c r="I228" s="173"/>
      <c r="L228" s="33"/>
      <c r="M228" s="174"/>
      <c r="T228" s="57"/>
      <c r="AT228" s="17" t="s">
        <v>375</v>
      </c>
      <c r="AU228" s="17" t="s">
        <v>86</v>
      </c>
    </row>
    <row r="229" spans="2:65" s="1" customFormat="1" ht="21.75" customHeight="1">
      <c r="B229" s="33"/>
      <c r="C229" s="138" t="s">
        <v>864</v>
      </c>
      <c r="D229" s="138" t="s">
        <v>312</v>
      </c>
      <c r="E229" s="139" t="s">
        <v>2947</v>
      </c>
      <c r="F229" s="140" t="s">
        <v>2948</v>
      </c>
      <c r="G229" s="141" t="s">
        <v>718</v>
      </c>
      <c r="H229" s="142">
        <v>10</v>
      </c>
      <c r="I229" s="143"/>
      <c r="J229" s="144">
        <f>ROUND(I229*H229,2)</f>
        <v>0</v>
      </c>
      <c r="K229" s="140" t="s">
        <v>2821</v>
      </c>
      <c r="L229" s="33"/>
      <c r="M229" s="145" t="s">
        <v>1</v>
      </c>
      <c r="N229" s="146" t="s">
        <v>47</v>
      </c>
      <c r="P229" s="147">
        <f>O229*H229</f>
        <v>0</v>
      </c>
      <c r="Q229" s="147">
        <v>0</v>
      </c>
      <c r="R229" s="147">
        <f>Q229*H229</f>
        <v>0</v>
      </c>
      <c r="S229" s="147">
        <v>0</v>
      </c>
      <c r="T229" s="148">
        <f>S229*H229</f>
        <v>0</v>
      </c>
      <c r="AR229" s="149" t="s">
        <v>404</v>
      </c>
      <c r="AT229" s="149" t="s">
        <v>312</v>
      </c>
      <c r="AU229" s="149" t="s">
        <v>86</v>
      </c>
      <c r="AY229" s="17" t="s">
        <v>310</v>
      </c>
      <c r="BE229" s="150">
        <f>IF(N229="základní",J229,0)</f>
        <v>0</v>
      </c>
      <c r="BF229" s="150">
        <f>IF(N229="snížená",J229,0)</f>
        <v>0</v>
      </c>
      <c r="BG229" s="150">
        <f>IF(N229="zákl. přenesená",J229,0)</f>
        <v>0</v>
      </c>
      <c r="BH229" s="150">
        <f>IF(N229="sníž. přenesená",J229,0)</f>
        <v>0</v>
      </c>
      <c r="BI229" s="150">
        <f>IF(N229="nulová",J229,0)</f>
        <v>0</v>
      </c>
      <c r="BJ229" s="17" t="s">
        <v>86</v>
      </c>
      <c r="BK229" s="150">
        <f>ROUND(I229*H229,2)</f>
        <v>0</v>
      </c>
      <c r="BL229" s="17" t="s">
        <v>404</v>
      </c>
      <c r="BM229" s="149" t="s">
        <v>1142</v>
      </c>
    </row>
    <row r="230" spans="2:65" s="1" customFormat="1" ht="19.5">
      <c r="B230" s="33"/>
      <c r="D230" s="152" t="s">
        <v>375</v>
      </c>
      <c r="F230" s="172" t="s">
        <v>2936</v>
      </c>
      <c r="I230" s="173"/>
      <c r="L230" s="33"/>
      <c r="M230" s="174"/>
      <c r="T230" s="57"/>
      <c r="AT230" s="17" t="s">
        <v>375</v>
      </c>
      <c r="AU230" s="17" t="s">
        <v>86</v>
      </c>
    </row>
    <row r="231" spans="2:65" s="1" customFormat="1" ht="21.75" customHeight="1">
      <c r="B231" s="33"/>
      <c r="C231" s="138" t="s">
        <v>868</v>
      </c>
      <c r="D231" s="138" t="s">
        <v>312</v>
      </c>
      <c r="E231" s="139" t="s">
        <v>2949</v>
      </c>
      <c r="F231" s="140" t="s">
        <v>2950</v>
      </c>
      <c r="G231" s="141" t="s">
        <v>718</v>
      </c>
      <c r="H231" s="142">
        <v>40</v>
      </c>
      <c r="I231" s="143"/>
      <c r="J231" s="144">
        <f>ROUND(I231*H231,2)</f>
        <v>0</v>
      </c>
      <c r="K231" s="140" t="s">
        <v>2821</v>
      </c>
      <c r="L231" s="33"/>
      <c r="M231" s="145" t="s">
        <v>1</v>
      </c>
      <c r="N231" s="146" t="s">
        <v>47</v>
      </c>
      <c r="P231" s="147">
        <f>O231*H231</f>
        <v>0</v>
      </c>
      <c r="Q231" s="147">
        <v>0</v>
      </c>
      <c r="R231" s="147">
        <f>Q231*H231</f>
        <v>0</v>
      </c>
      <c r="S231" s="147">
        <v>0</v>
      </c>
      <c r="T231" s="148">
        <f>S231*H231</f>
        <v>0</v>
      </c>
      <c r="AR231" s="149" t="s">
        <v>404</v>
      </c>
      <c r="AT231" s="149" t="s">
        <v>312</v>
      </c>
      <c r="AU231" s="149" t="s">
        <v>86</v>
      </c>
      <c r="AY231" s="17" t="s">
        <v>310</v>
      </c>
      <c r="BE231" s="150">
        <f>IF(N231="základní",J231,0)</f>
        <v>0</v>
      </c>
      <c r="BF231" s="150">
        <f>IF(N231="snížená",J231,0)</f>
        <v>0</v>
      </c>
      <c r="BG231" s="150">
        <f>IF(N231="zákl. přenesená",J231,0)</f>
        <v>0</v>
      </c>
      <c r="BH231" s="150">
        <f>IF(N231="sníž. přenesená",J231,0)</f>
        <v>0</v>
      </c>
      <c r="BI231" s="150">
        <f>IF(N231="nulová",J231,0)</f>
        <v>0</v>
      </c>
      <c r="BJ231" s="17" t="s">
        <v>86</v>
      </c>
      <c r="BK231" s="150">
        <f>ROUND(I231*H231,2)</f>
        <v>0</v>
      </c>
      <c r="BL231" s="17" t="s">
        <v>404</v>
      </c>
      <c r="BM231" s="149" t="s">
        <v>1152</v>
      </c>
    </row>
    <row r="232" spans="2:65" s="1" customFormat="1" ht="19.5">
      <c r="B232" s="33"/>
      <c r="D232" s="152" t="s">
        <v>375</v>
      </c>
      <c r="F232" s="172" t="s">
        <v>2936</v>
      </c>
      <c r="I232" s="173"/>
      <c r="L232" s="33"/>
      <c r="M232" s="174"/>
      <c r="T232" s="57"/>
      <c r="AT232" s="17" t="s">
        <v>375</v>
      </c>
      <c r="AU232" s="17" t="s">
        <v>86</v>
      </c>
    </row>
    <row r="233" spans="2:65" s="1" customFormat="1" ht="21.75" customHeight="1">
      <c r="B233" s="33"/>
      <c r="C233" s="138" t="s">
        <v>872</v>
      </c>
      <c r="D233" s="138" t="s">
        <v>312</v>
      </c>
      <c r="E233" s="139" t="s">
        <v>2951</v>
      </c>
      <c r="F233" s="140" t="s">
        <v>2952</v>
      </c>
      <c r="G233" s="141" t="s">
        <v>718</v>
      </c>
      <c r="H233" s="142">
        <v>115</v>
      </c>
      <c r="I233" s="143"/>
      <c r="J233" s="144">
        <f>ROUND(I233*H233,2)</f>
        <v>0</v>
      </c>
      <c r="K233" s="140" t="s">
        <v>2821</v>
      </c>
      <c r="L233" s="33"/>
      <c r="M233" s="145" t="s">
        <v>1</v>
      </c>
      <c r="N233" s="146" t="s">
        <v>47</v>
      </c>
      <c r="P233" s="147">
        <f>O233*H233</f>
        <v>0</v>
      </c>
      <c r="Q233" s="147">
        <v>0</v>
      </c>
      <c r="R233" s="147">
        <f>Q233*H233</f>
        <v>0</v>
      </c>
      <c r="S233" s="147">
        <v>0</v>
      </c>
      <c r="T233" s="148">
        <f>S233*H233</f>
        <v>0</v>
      </c>
      <c r="AR233" s="149" t="s">
        <v>404</v>
      </c>
      <c r="AT233" s="149" t="s">
        <v>312</v>
      </c>
      <c r="AU233" s="149" t="s">
        <v>86</v>
      </c>
      <c r="AY233" s="17" t="s">
        <v>310</v>
      </c>
      <c r="BE233" s="150">
        <f>IF(N233="základní",J233,0)</f>
        <v>0</v>
      </c>
      <c r="BF233" s="150">
        <f>IF(N233="snížená",J233,0)</f>
        <v>0</v>
      </c>
      <c r="BG233" s="150">
        <f>IF(N233="zákl. přenesená",J233,0)</f>
        <v>0</v>
      </c>
      <c r="BH233" s="150">
        <f>IF(N233="sníž. přenesená",J233,0)</f>
        <v>0</v>
      </c>
      <c r="BI233" s="150">
        <f>IF(N233="nulová",J233,0)</f>
        <v>0</v>
      </c>
      <c r="BJ233" s="17" t="s">
        <v>86</v>
      </c>
      <c r="BK233" s="150">
        <f>ROUND(I233*H233,2)</f>
        <v>0</v>
      </c>
      <c r="BL233" s="17" t="s">
        <v>404</v>
      </c>
      <c r="BM233" s="149" t="s">
        <v>1168</v>
      </c>
    </row>
    <row r="234" spans="2:65" s="1" customFormat="1" ht="19.5">
      <c r="B234" s="33"/>
      <c r="D234" s="152" t="s">
        <v>375</v>
      </c>
      <c r="F234" s="172" t="s">
        <v>2936</v>
      </c>
      <c r="I234" s="173"/>
      <c r="L234" s="33"/>
      <c r="M234" s="174"/>
      <c r="T234" s="57"/>
      <c r="AT234" s="17" t="s">
        <v>375</v>
      </c>
      <c r="AU234" s="17" t="s">
        <v>86</v>
      </c>
    </row>
    <row r="235" spans="2:65" s="1" customFormat="1" ht="16.5" customHeight="1">
      <c r="B235" s="33"/>
      <c r="C235" s="138" t="s">
        <v>876</v>
      </c>
      <c r="D235" s="138" t="s">
        <v>312</v>
      </c>
      <c r="E235" s="139" t="s">
        <v>2953</v>
      </c>
      <c r="F235" s="140" t="s">
        <v>2954</v>
      </c>
      <c r="G235" s="141" t="s">
        <v>718</v>
      </c>
      <c r="H235" s="142">
        <v>55</v>
      </c>
      <c r="I235" s="143"/>
      <c r="J235" s="144">
        <f>ROUND(I235*H235,2)</f>
        <v>0</v>
      </c>
      <c r="K235" s="140" t="s">
        <v>2821</v>
      </c>
      <c r="L235" s="33"/>
      <c r="M235" s="145" t="s">
        <v>1</v>
      </c>
      <c r="N235" s="146" t="s">
        <v>47</v>
      </c>
      <c r="P235" s="147">
        <f>O235*H235</f>
        <v>0</v>
      </c>
      <c r="Q235" s="147">
        <v>0</v>
      </c>
      <c r="R235" s="147">
        <f>Q235*H235</f>
        <v>0</v>
      </c>
      <c r="S235" s="147">
        <v>0</v>
      </c>
      <c r="T235" s="148">
        <f>S235*H235</f>
        <v>0</v>
      </c>
      <c r="AR235" s="149" t="s">
        <v>404</v>
      </c>
      <c r="AT235" s="149" t="s">
        <v>312</v>
      </c>
      <c r="AU235" s="149" t="s">
        <v>86</v>
      </c>
      <c r="AY235" s="17" t="s">
        <v>310</v>
      </c>
      <c r="BE235" s="150">
        <f>IF(N235="základní",J235,0)</f>
        <v>0</v>
      </c>
      <c r="BF235" s="150">
        <f>IF(N235="snížená",J235,0)</f>
        <v>0</v>
      </c>
      <c r="BG235" s="150">
        <f>IF(N235="zákl. přenesená",J235,0)</f>
        <v>0</v>
      </c>
      <c r="BH235" s="150">
        <f>IF(N235="sníž. přenesená",J235,0)</f>
        <v>0</v>
      </c>
      <c r="BI235" s="150">
        <f>IF(N235="nulová",J235,0)</f>
        <v>0</v>
      </c>
      <c r="BJ235" s="17" t="s">
        <v>86</v>
      </c>
      <c r="BK235" s="150">
        <f>ROUND(I235*H235,2)</f>
        <v>0</v>
      </c>
      <c r="BL235" s="17" t="s">
        <v>404</v>
      </c>
      <c r="BM235" s="149" t="s">
        <v>1181</v>
      </c>
    </row>
    <row r="236" spans="2:65" s="1" customFormat="1" ht="16.5" customHeight="1">
      <c r="B236" s="33"/>
      <c r="C236" s="138" t="s">
        <v>880</v>
      </c>
      <c r="D236" s="138" t="s">
        <v>312</v>
      </c>
      <c r="E236" s="139" t="s">
        <v>2955</v>
      </c>
      <c r="F236" s="140" t="s">
        <v>2956</v>
      </c>
      <c r="G236" s="141" t="s">
        <v>718</v>
      </c>
      <c r="H236" s="142">
        <v>30</v>
      </c>
      <c r="I236" s="143"/>
      <c r="J236" s="144">
        <f>ROUND(I236*H236,2)</f>
        <v>0</v>
      </c>
      <c r="K236" s="140" t="s">
        <v>2821</v>
      </c>
      <c r="L236" s="33"/>
      <c r="M236" s="145" t="s">
        <v>1</v>
      </c>
      <c r="N236" s="146" t="s">
        <v>47</v>
      </c>
      <c r="P236" s="147">
        <f>O236*H236</f>
        <v>0</v>
      </c>
      <c r="Q236" s="147">
        <v>0</v>
      </c>
      <c r="R236" s="147">
        <f>Q236*H236</f>
        <v>0</v>
      </c>
      <c r="S236" s="147">
        <v>0</v>
      </c>
      <c r="T236" s="148">
        <f>S236*H236</f>
        <v>0</v>
      </c>
      <c r="AR236" s="149" t="s">
        <v>404</v>
      </c>
      <c r="AT236" s="149" t="s">
        <v>312</v>
      </c>
      <c r="AU236" s="149" t="s">
        <v>86</v>
      </c>
      <c r="AY236" s="17" t="s">
        <v>310</v>
      </c>
      <c r="BE236" s="150">
        <f>IF(N236="základní",J236,0)</f>
        <v>0</v>
      </c>
      <c r="BF236" s="150">
        <f>IF(N236="snížená",J236,0)</f>
        <v>0</v>
      </c>
      <c r="BG236" s="150">
        <f>IF(N236="zákl. přenesená",J236,0)</f>
        <v>0</v>
      </c>
      <c r="BH236" s="150">
        <f>IF(N236="sníž. přenesená",J236,0)</f>
        <v>0</v>
      </c>
      <c r="BI236" s="150">
        <f>IF(N236="nulová",J236,0)</f>
        <v>0</v>
      </c>
      <c r="BJ236" s="17" t="s">
        <v>86</v>
      </c>
      <c r="BK236" s="150">
        <f>ROUND(I236*H236,2)</f>
        <v>0</v>
      </c>
      <c r="BL236" s="17" t="s">
        <v>404</v>
      </c>
      <c r="BM236" s="149" t="s">
        <v>1190</v>
      </c>
    </row>
    <row r="237" spans="2:65" s="1" customFormat="1" ht="19.5">
      <c r="B237" s="33"/>
      <c r="D237" s="152" t="s">
        <v>375</v>
      </c>
      <c r="F237" s="172" t="s">
        <v>2957</v>
      </c>
      <c r="I237" s="173"/>
      <c r="L237" s="33"/>
      <c r="M237" s="174"/>
      <c r="T237" s="57"/>
      <c r="AT237" s="17" t="s">
        <v>375</v>
      </c>
      <c r="AU237" s="17" t="s">
        <v>86</v>
      </c>
    </row>
    <row r="238" spans="2:65" s="1" customFormat="1" ht="16.5" customHeight="1">
      <c r="B238" s="33"/>
      <c r="C238" s="138" t="s">
        <v>886</v>
      </c>
      <c r="D238" s="138" t="s">
        <v>312</v>
      </c>
      <c r="E238" s="139" t="s">
        <v>2958</v>
      </c>
      <c r="F238" s="140" t="s">
        <v>2959</v>
      </c>
      <c r="G238" s="141" t="s">
        <v>718</v>
      </c>
      <c r="H238" s="142">
        <v>10</v>
      </c>
      <c r="I238" s="143"/>
      <c r="J238" s="144">
        <f t="shared" ref="J238:J263" si="0">ROUND(I238*H238,2)</f>
        <v>0</v>
      </c>
      <c r="K238" s="140" t="s">
        <v>2821</v>
      </c>
      <c r="L238" s="33"/>
      <c r="M238" s="145" t="s">
        <v>1</v>
      </c>
      <c r="N238" s="146" t="s">
        <v>47</v>
      </c>
      <c r="P238" s="147">
        <f t="shared" ref="P238:P263" si="1">O238*H238</f>
        <v>0</v>
      </c>
      <c r="Q238" s="147">
        <v>0</v>
      </c>
      <c r="R238" s="147">
        <f t="shared" ref="R238:R263" si="2">Q238*H238</f>
        <v>0</v>
      </c>
      <c r="S238" s="147">
        <v>0</v>
      </c>
      <c r="T238" s="148">
        <f t="shared" ref="T238:T263" si="3">S238*H238</f>
        <v>0</v>
      </c>
      <c r="AR238" s="149" t="s">
        <v>404</v>
      </c>
      <c r="AT238" s="149" t="s">
        <v>312</v>
      </c>
      <c r="AU238" s="149" t="s">
        <v>86</v>
      </c>
      <c r="AY238" s="17" t="s">
        <v>310</v>
      </c>
      <c r="BE238" s="150">
        <f t="shared" ref="BE238:BE263" si="4">IF(N238="základní",J238,0)</f>
        <v>0</v>
      </c>
      <c r="BF238" s="150">
        <f t="shared" ref="BF238:BF263" si="5">IF(N238="snížená",J238,0)</f>
        <v>0</v>
      </c>
      <c r="BG238" s="150">
        <f t="shared" ref="BG238:BG263" si="6">IF(N238="zákl. přenesená",J238,0)</f>
        <v>0</v>
      </c>
      <c r="BH238" s="150">
        <f t="shared" ref="BH238:BH263" si="7">IF(N238="sníž. přenesená",J238,0)</f>
        <v>0</v>
      </c>
      <c r="BI238" s="150">
        <f t="shared" ref="BI238:BI263" si="8">IF(N238="nulová",J238,0)</f>
        <v>0</v>
      </c>
      <c r="BJ238" s="17" t="s">
        <v>86</v>
      </c>
      <c r="BK238" s="150">
        <f t="shared" ref="BK238:BK263" si="9">ROUND(I238*H238,2)</f>
        <v>0</v>
      </c>
      <c r="BL238" s="17" t="s">
        <v>404</v>
      </c>
      <c r="BM238" s="149" t="s">
        <v>1201</v>
      </c>
    </row>
    <row r="239" spans="2:65" s="1" customFormat="1" ht="16.5" customHeight="1">
      <c r="B239" s="33"/>
      <c r="C239" s="138" t="s">
        <v>895</v>
      </c>
      <c r="D239" s="138" t="s">
        <v>312</v>
      </c>
      <c r="E239" s="139" t="s">
        <v>2960</v>
      </c>
      <c r="F239" s="140" t="s">
        <v>2961</v>
      </c>
      <c r="G239" s="141" t="s">
        <v>460</v>
      </c>
      <c r="H239" s="142">
        <v>16</v>
      </c>
      <c r="I239" s="143"/>
      <c r="J239" s="144">
        <f t="shared" si="0"/>
        <v>0</v>
      </c>
      <c r="K239" s="140" t="s">
        <v>2821</v>
      </c>
      <c r="L239" s="33"/>
      <c r="M239" s="145" t="s">
        <v>1</v>
      </c>
      <c r="N239" s="146" t="s">
        <v>47</v>
      </c>
      <c r="P239" s="147">
        <f t="shared" si="1"/>
        <v>0</v>
      </c>
      <c r="Q239" s="147">
        <v>0</v>
      </c>
      <c r="R239" s="147">
        <f t="shared" si="2"/>
        <v>0</v>
      </c>
      <c r="S239" s="147">
        <v>0</v>
      </c>
      <c r="T239" s="148">
        <f t="shared" si="3"/>
        <v>0</v>
      </c>
      <c r="AR239" s="149" t="s">
        <v>404</v>
      </c>
      <c r="AT239" s="149" t="s">
        <v>312</v>
      </c>
      <c r="AU239" s="149" t="s">
        <v>86</v>
      </c>
      <c r="AY239" s="17" t="s">
        <v>310</v>
      </c>
      <c r="BE239" s="150">
        <f t="shared" si="4"/>
        <v>0</v>
      </c>
      <c r="BF239" s="150">
        <f t="shared" si="5"/>
        <v>0</v>
      </c>
      <c r="BG239" s="150">
        <f t="shared" si="6"/>
        <v>0</v>
      </c>
      <c r="BH239" s="150">
        <f t="shared" si="7"/>
        <v>0</v>
      </c>
      <c r="BI239" s="150">
        <f t="shared" si="8"/>
        <v>0</v>
      </c>
      <c r="BJ239" s="17" t="s">
        <v>86</v>
      </c>
      <c r="BK239" s="150">
        <f t="shared" si="9"/>
        <v>0</v>
      </c>
      <c r="BL239" s="17" t="s">
        <v>404</v>
      </c>
      <c r="BM239" s="149" t="s">
        <v>1210</v>
      </c>
    </row>
    <row r="240" spans="2:65" s="1" customFormat="1" ht="16.5" customHeight="1">
      <c r="B240" s="33"/>
      <c r="C240" s="138" t="s">
        <v>900</v>
      </c>
      <c r="D240" s="138" t="s">
        <v>312</v>
      </c>
      <c r="E240" s="139" t="s">
        <v>2962</v>
      </c>
      <c r="F240" s="140" t="s">
        <v>2963</v>
      </c>
      <c r="G240" s="141" t="s">
        <v>460</v>
      </c>
      <c r="H240" s="142">
        <v>1</v>
      </c>
      <c r="I240" s="143"/>
      <c r="J240" s="144">
        <f t="shared" si="0"/>
        <v>0</v>
      </c>
      <c r="K240" s="140" t="s">
        <v>2821</v>
      </c>
      <c r="L240" s="33"/>
      <c r="M240" s="145" t="s">
        <v>1</v>
      </c>
      <c r="N240" s="146" t="s">
        <v>47</v>
      </c>
      <c r="P240" s="147">
        <f t="shared" si="1"/>
        <v>0</v>
      </c>
      <c r="Q240" s="147">
        <v>0</v>
      </c>
      <c r="R240" s="147">
        <f t="shared" si="2"/>
        <v>0</v>
      </c>
      <c r="S240" s="147">
        <v>0</v>
      </c>
      <c r="T240" s="148">
        <f t="shared" si="3"/>
        <v>0</v>
      </c>
      <c r="AR240" s="149" t="s">
        <v>404</v>
      </c>
      <c r="AT240" s="149" t="s">
        <v>312</v>
      </c>
      <c r="AU240" s="149" t="s">
        <v>86</v>
      </c>
      <c r="AY240" s="17" t="s">
        <v>310</v>
      </c>
      <c r="BE240" s="150">
        <f t="shared" si="4"/>
        <v>0</v>
      </c>
      <c r="BF240" s="150">
        <f t="shared" si="5"/>
        <v>0</v>
      </c>
      <c r="BG240" s="150">
        <f t="shared" si="6"/>
        <v>0</v>
      </c>
      <c r="BH240" s="150">
        <f t="shared" si="7"/>
        <v>0</v>
      </c>
      <c r="BI240" s="150">
        <f t="shared" si="8"/>
        <v>0</v>
      </c>
      <c r="BJ240" s="17" t="s">
        <v>86</v>
      </c>
      <c r="BK240" s="150">
        <f t="shared" si="9"/>
        <v>0</v>
      </c>
      <c r="BL240" s="17" t="s">
        <v>404</v>
      </c>
      <c r="BM240" s="149" t="s">
        <v>1222</v>
      </c>
    </row>
    <row r="241" spans="2:65" s="1" customFormat="1" ht="16.5" customHeight="1">
      <c r="B241" s="33"/>
      <c r="C241" s="138" t="s">
        <v>904</v>
      </c>
      <c r="D241" s="138" t="s">
        <v>312</v>
      </c>
      <c r="E241" s="139" t="s">
        <v>2964</v>
      </c>
      <c r="F241" s="140" t="s">
        <v>2965</v>
      </c>
      <c r="G241" s="141" t="s">
        <v>460</v>
      </c>
      <c r="H241" s="142">
        <v>3</v>
      </c>
      <c r="I241" s="143"/>
      <c r="J241" s="144">
        <f t="shared" si="0"/>
        <v>0</v>
      </c>
      <c r="K241" s="140" t="s">
        <v>2821</v>
      </c>
      <c r="L241" s="33"/>
      <c r="M241" s="145" t="s">
        <v>1</v>
      </c>
      <c r="N241" s="146" t="s">
        <v>47</v>
      </c>
      <c r="P241" s="147">
        <f t="shared" si="1"/>
        <v>0</v>
      </c>
      <c r="Q241" s="147">
        <v>0</v>
      </c>
      <c r="R241" s="147">
        <f t="shared" si="2"/>
        <v>0</v>
      </c>
      <c r="S241" s="147">
        <v>0</v>
      </c>
      <c r="T241" s="148">
        <f t="shared" si="3"/>
        <v>0</v>
      </c>
      <c r="AR241" s="149" t="s">
        <v>404</v>
      </c>
      <c r="AT241" s="149" t="s">
        <v>312</v>
      </c>
      <c r="AU241" s="149" t="s">
        <v>86</v>
      </c>
      <c r="AY241" s="17" t="s">
        <v>310</v>
      </c>
      <c r="BE241" s="150">
        <f t="shared" si="4"/>
        <v>0</v>
      </c>
      <c r="BF241" s="150">
        <f t="shared" si="5"/>
        <v>0</v>
      </c>
      <c r="BG241" s="150">
        <f t="shared" si="6"/>
        <v>0</v>
      </c>
      <c r="BH241" s="150">
        <f t="shared" si="7"/>
        <v>0</v>
      </c>
      <c r="BI241" s="150">
        <f t="shared" si="8"/>
        <v>0</v>
      </c>
      <c r="BJ241" s="17" t="s">
        <v>86</v>
      </c>
      <c r="BK241" s="150">
        <f t="shared" si="9"/>
        <v>0</v>
      </c>
      <c r="BL241" s="17" t="s">
        <v>404</v>
      </c>
      <c r="BM241" s="149" t="s">
        <v>1230</v>
      </c>
    </row>
    <row r="242" spans="2:65" s="1" customFormat="1" ht="21.75" customHeight="1">
      <c r="B242" s="33"/>
      <c r="C242" s="138" t="s">
        <v>910</v>
      </c>
      <c r="D242" s="138" t="s">
        <v>312</v>
      </c>
      <c r="E242" s="139" t="s">
        <v>2966</v>
      </c>
      <c r="F242" s="140" t="s">
        <v>2967</v>
      </c>
      <c r="G242" s="141" t="s">
        <v>460</v>
      </c>
      <c r="H242" s="142">
        <v>6</v>
      </c>
      <c r="I242" s="143"/>
      <c r="J242" s="144">
        <f t="shared" si="0"/>
        <v>0</v>
      </c>
      <c r="K242" s="140" t="s">
        <v>2821</v>
      </c>
      <c r="L242" s="33"/>
      <c r="M242" s="145" t="s">
        <v>1</v>
      </c>
      <c r="N242" s="146" t="s">
        <v>47</v>
      </c>
      <c r="P242" s="147">
        <f t="shared" si="1"/>
        <v>0</v>
      </c>
      <c r="Q242" s="147">
        <v>0</v>
      </c>
      <c r="R242" s="147">
        <f t="shared" si="2"/>
        <v>0</v>
      </c>
      <c r="S242" s="147">
        <v>0</v>
      </c>
      <c r="T242" s="148">
        <f t="shared" si="3"/>
        <v>0</v>
      </c>
      <c r="AR242" s="149" t="s">
        <v>404</v>
      </c>
      <c r="AT242" s="149" t="s">
        <v>312</v>
      </c>
      <c r="AU242" s="149" t="s">
        <v>86</v>
      </c>
      <c r="AY242" s="17" t="s">
        <v>310</v>
      </c>
      <c r="BE242" s="150">
        <f t="shared" si="4"/>
        <v>0</v>
      </c>
      <c r="BF242" s="150">
        <f t="shared" si="5"/>
        <v>0</v>
      </c>
      <c r="BG242" s="150">
        <f t="shared" si="6"/>
        <v>0</v>
      </c>
      <c r="BH242" s="150">
        <f t="shared" si="7"/>
        <v>0</v>
      </c>
      <c r="BI242" s="150">
        <f t="shared" si="8"/>
        <v>0</v>
      </c>
      <c r="BJ242" s="17" t="s">
        <v>86</v>
      </c>
      <c r="BK242" s="150">
        <f t="shared" si="9"/>
        <v>0</v>
      </c>
      <c r="BL242" s="17" t="s">
        <v>404</v>
      </c>
      <c r="BM242" s="149" t="s">
        <v>1239</v>
      </c>
    </row>
    <row r="243" spans="2:65" s="1" customFormat="1" ht="21.75" customHeight="1">
      <c r="B243" s="33"/>
      <c r="C243" s="138" t="s">
        <v>914</v>
      </c>
      <c r="D243" s="138" t="s">
        <v>312</v>
      </c>
      <c r="E243" s="139" t="s">
        <v>2968</v>
      </c>
      <c r="F243" s="140" t="s">
        <v>2969</v>
      </c>
      <c r="G243" s="141" t="s">
        <v>460</v>
      </c>
      <c r="H243" s="142">
        <v>2</v>
      </c>
      <c r="I243" s="143"/>
      <c r="J243" s="144">
        <f t="shared" si="0"/>
        <v>0</v>
      </c>
      <c r="K243" s="140" t="s">
        <v>2821</v>
      </c>
      <c r="L243" s="33"/>
      <c r="M243" s="145" t="s">
        <v>1</v>
      </c>
      <c r="N243" s="146" t="s">
        <v>47</v>
      </c>
      <c r="P243" s="147">
        <f t="shared" si="1"/>
        <v>0</v>
      </c>
      <c r="Q243" s="147">
        <v>0</v>
      </c>
      <c r="R243" s="147">
        <f t="shared" si="2"/>
        <v>0</v>
      </c>
      <c r="S243" s="147">
        <v>0</v>
      </c>
      <c r="T243" s="148">
        <f t="shared" si="3"/>
        <v>0</v>
      </c>
      <c r="AR243" s="149" t="s">
        <v>404</v>
      </c>
      <c r="AT243" s="149" t="s">
        <v>312</v>
      </c>
      <c r="AU243" s="149" t="s">
        <v>86</v>
      </c>
      <c r="AY243" s="17" t="s">
        <v>310</v>
      </c>
      <c r="BE243" s="150">
        <f t="shared" si="4"/>
        <v>0</v>
      </c>
      <c r="BF243" s="150">
        <f t="shared" si="5"/>
        <v>0</v>
      </c>
      <c r="BG243" s="150">
        <f t="shared" si="6"/>
        <v>0</v>
      </c>
      <c r="BH243" s="150">
        <f t="shared" si="7"/>
        <v>0</v>
      </c>
      <c r="BI243" s="150">
        <f t="shared" si="8"/>
        <v>0</v>
      </c>
      <c r="BJ243" s="17" t="s">
        <v>86</v>
      </c>
      <c r="BK243" s="150">
        <f t="shared" si="9"/>
        <v>0</v>
      </c>
      <c r="BL243" s="17" t="s">
        <v>404</v>
      </c>
      <c r="BM243" s="149" t="s">
        <v>1247</v>
      </c>
    </row>
    <row r="244" spans="2:65" s="1" customFormat="1" ht="16.5" customHeight="1">
      <c r="B244" s="33"/>
      <c r="C244" s="138" t="s">
        <v>921</v>
      </c>
      <c r="D244" s="138" t="s">
        <v>312</v>
      </c>
      <c r="E244" s="139" t="s">
        <v>2970</v>
      </c>
      <c r="F244" s="140" t="s">
        <v>2971</v>
      </c>
      <c r="G244" s="141" t="s">
        <v>460</v>
      </c>
      <c r="H244" s="142">
        <v>1</v>
      </c>
      <c r="I244" s="143"/>
      <c r="J244" s="144">
        <f t="shared" si="0"/>
        <v>0</v>
      </c>
      <c r="K244" s="140" t="s">
        <v>2821</v>
      </c>
      <c r="L244" s="33"/>
      <c r="M244" s="145" t="s">
        <v>1</v>
      </c>
      <c r="N244" s="146" t="s">
        <v>47</v>
      </c>
      <c r="P244" s="147">
        <f t="shared" si="1"/>
        <v>0</v>
      </c>
      <c r="Q244" s="147">
        <v>0</v>
      </c>
      <c r="R244" s="147">
        <f t="shared" si="2"/>
        <v>0</v>
      </c>
      <c r="S244" s="147">
        <v>0</v>
      </c>
      <c r="T244" s="148">
        <f t="shared" si="3"/>
        <v>0</v>
      </c>
      <c r="AR244" s="149" t="s">
        <v>404</v>
      </c>
      <c r="AT244" s="149" t="s">
        <v>312</v>
      </c>
      <c r="AU244" s="149" t="s">
        <v>86</v>
      </c>
      <c r="AY244" s="17" t="s">
        <v>310</v>
      </c>
      <c r="BE244" s="150">
        <f t="shared" si="4"/>
        <v>0</v>
      </c>
      <c r="BF244" s="150">
        <f t="shared" si="5"/>
        <v>0</v>
      </c>
      <c r="BG244" s="150">
        <f t="shared" si="6"/>
        <v>0</v>
      </c>
      <c r="BH244" s="150">
        <f t="shared" si="7"/>
        <v>0</v>
      </c>
      <c r="BI244" s="150">
        <f t="shared" si="8"/>
        <v>0</v>
      </c>
      <c r="BJ244" s="17" t="s">
        <v>86</v>
      </c>
      <c r="BK244" s="150">
        <f t="shared" si="9"/>
        <v>0</v>
      </c>
      <c r="BL244" s="17" t="s">
        <v>404</v>
      </c>
      <c r="BM244" s="149" t="s">
        <v>1255</v>
      </c>
    </row>
    <row r="245" spans="2:65" s="1" customFormat="1" ht="16.5" customHeight="1">
      <c r="B245" s="33"/>
      <c r="C245" s="138" t="s">
        <v>926</v>
      </c>
      <c r="D245" s="138" t="s">
        <v>312</v>
      </c>
      <c r="E245" s="139" t="s">
        <v>2972</v>
      </c>
      <c r="F245" s="140" t="s">
        <v>2973</v>
      </c>
      <c r="G245" s="141" t="s">
        <v>460</v>
      </c>
      <c r="H245" s="142">
        <v>9</v>
      </c>
      <c r="I245" s="143"/>
      <c r="J245" s="144">
        <f t="shared" si="0"/>
        <v>0</v>
      </c>
      <c r="K245" s="140" t="s">
        <v>2821</v>
      </c>
      <c r="L245" s="33"/>
      <c r="M245" s="145" t="s">
        <v>1</v>
      </c>
      <c r="N245" s="146" t="s">
        <v>47</v>
      </c>
      <c r="P245" s="147">
        <f t="shared" si="1"/>
        <v>0</v>
      </c>
      <c r="Q245" s="147">
        <v>0</v>
      </c>
      <c r="R245" s="147">
        <f t="shared" si="2"/>
        <v>0</v>
      </c>
      <c r="S245" s="147">
        <v>0</v>
      </c>
      <c r="T245" s="148">
        <f t="shared" si="3"/>
        <v>0</v>
      </c>
      <c r="AR245" s="149" t="s">
        <v>404</v>
      </c>
      <c r="AT245" s="149" t="s">
        <v>312</v>
      </c>
      <c r="AU245" s="149" t="s">
        <v>86</v>
      </c>
      <c r="AY245" s="17" t="s">
        <v>310</v>
      </c>
      <c r="BE245" s="150">
        <f t="shared" si="4"/>
        <v>0</v>
      </c>
      <c r="BF245" s="150">
        <f t="shared" si="5"/>
        <v>0</v>
      </c>
      <c r="BG245" s="150">
        <f t="shared" si="6"/>
        <v>0</v>
      </c>
      <c r="BH245" s="150">
        <f t="shared" si="7"/>
        <v>0</v>
      </c>
      <c r="BI245" s="150">
        <f t="shared" si="8"/>
        <v>0</v>
      </c>
      <c r="BJ245" s="17" t="s">
        <v>86</v>
      </c>
      <c r="BK245" s="150">
        <f t="shared" si="9"/>
        <v>0</v>
      </c>
      <c r="BL245" s="17" t="s">
        <v>404</v>
      </c>
      <c r="BM245" s="149" t="s">
        <v>1264</v>
      </c>
    </row>
    <row r="246" spans="2:65" s="1" customFormat="1" ht="16.5" customHeight="1">
      <c r="B246" s="33"/>
      <c r="C246" s="138" t="s">
        <v>930</v>
      </c>
      <c r="D246" s="138" t="s">
        <v>312</v>
      </c>
      <c r="E246" s="139" t="s">
        <v>2974</v>
      </c>
      <c r="F246" s="140" t="s">
        <v>2975</v>
      </c>
      <c r="G246" s="141" t="s">
        <v>460</v>
      </c>
      <c r="H246" s="142">
        <v>1</v>
      </c>
      <c r="I246" s="143"/>
      <c r="J246" s="144">
        <f t="shared" si="0"/>
        <v>0</v>
      </c>
      <c r="K246" s="140" t="s">
        <v>2821</v>
      </c>
      <c r="L246" s="33"/>
      <c r="M246" s="145" t="s">
        <v>1</v>
      </c>
      <c r="N246" s="146" t="s">
        <v>47</v>
      </c>
      <c r="P246" s="147">
        <f t="shared" si="1"/>
        <v>0</v>
      </c>
      <c r="Q246" s="147">
        <v>0</v>
      </c>
      <c r="R246" s="147">
        <f t="shared" si="2"/>
        <v>0</v>
      </c>
      <c r="S246" s="147">
        <v>0</v>
      </c>
      <c r="T246" s="148">
        <f t="shared" si="3"/>
        <v>0</v>
      </c>
      <c r="AR246" s="149" t="s">
        <v>404</v>
      </c>
      <c r="AT246" s="149" t="s">
        <v>312</v>
      </c>
      <c r="AU246" s="149" t="s">
        <v>86</v>
      </c>
      <c r="AY246" s="17" t="s">
        <v>310</v>
      </c>
      <c r="BE246" s="150">
        <f t="shared" si="4"/>
        <v>0</v>
      </c>
      <c r="BF246" s="150">
        <f t="shared" si="5"/>
        <v>0</v>
      </c>
      <c r="BG246" s="150">
        <f t="shared" si="6"/>
        <v>0</v>
      </c>
      <c r="BH246" s="150">
        <f t="shared" si="7"/>
        <v>0</v>
      </c>
      <c r="BI246" s="150">
        <f t="shared" si="8"/>
        <v>0</v>
      </c>
      <c r="BJ246" s="17" t="s">
        <v>86</v>
      </c>
      <c r="BK246" s="150">
        <f t="shared" si="9"/>
        <v>0</v>
      </c>
      <c r="BL246" s="17" t="s">
        <v>404</v>
      </c>
      <c r="BM246" s="149" t="s">
        <v>1276</v>
      </c>
    </row>
    <row r="247" spans="2:65" s="1" customFormat="1" ht="16.5" customHeight="1">
      <c r="B247" s="33"/>
      <c r="C247" s="138" t="s">
        <v>934</v>
      </c>
      <c r="D247" s="138" t="s">
        <v>312</v>
      </c>
      <c r="E247" s="139" t="s">
        <v>2976</v>
      </c>
      <c r="F247" s="140" t="s">
        <v>2977</v>
      </c>
      <c r="G247" s="141" t="s">
        <v>460</v>
      </c>
      <c r="H247" s="142">
        <v>1</v>
      </c>
      <c r="I247" s="143"/>
      <c r="J247" s="144">
        <f t="shared" si="0"/>
        <v>0</v>
      </c>
      <c r="K247" s="140" t="s">
        <v>2821</v>
      </c>
      <c r="L247" s="33"/>
      <c r="M247" s="145" t="s">
        <v>1</v>
      </c>
      <c r="N247" s="146" t="s">
        <v>47</v>
      </c>
      <c r="P247" s="147">
        <f t="shared" si="1"/>
        <v>0</v>
      </c>
      <c r="Q247" s="147">
        <v>0</v>
      </c>
      <c r="R247" s="147">
        <f t="shared" si="2"/>
        <v>0</v>
      </c>
      <c r="S247" s="147">
        <v>0</v>
      </c>
      <c r="T247" s="148">
        <f t="shared" si="3"/>
        <v>0</v>
      </c>
      <c r="AR247" s="149" t="s">
        <v>404</v>
      </c>
      <c r="AT247" s="149" t="s">
        <v>312</v>
      </c>
      <c r="AU247" s="149" t="s">
        <v>86</v>
      </c>
      <c r="AY247" s="17" t="s">
        <v>310</v>
      </c>
      <c r="BE247" s="150">
        <f t="shared" si="4"/>
        <v>0</v>
      </c>
      <c r="BF247" s="150">
        <f t="shared" si="5"/>
        <v>0</v>
      </c>
      <c r="BG247" s="150">
        <f t="shared" si="6"/>
        <v>0</v>
      </c>
      <c r="BH247" s="150">
        <f t="shared" si="7"/>
        <v>0</v>
      </c>
      <c r="BI247" s="150">
        <f t="shared" si="8"/>
        <v>0</v>
      </c>
      <c r="BJ247" s="17" t="s">
        <v>86</v>
      </c>
      <c r="BK247" s="150">
        <f t="shared" si="9"/>
        <v>0</v>
      </c>
      <c r="BL247" s="17" t="s">
        <v>404</v>
      </c>
      <c r="BM247" s="149" t="s">
        <v>1287</v>
      </c>
    </row>
    <row r="248" spans="2:65" s="1" customFormat="1" ht="16.5" customHeight="1">
      <c r="B248" s="33"/>
      <c r="C248" s="138" t="s">
        <v>938</v>
      </c>
      <c r="D248" s="138" t="s">
        <v>312</v>
      </c>
      <c r="E248" s="139" t="s">
        <v>2978</v>
      </c>
      <c r="F248" s="140" t="s">
        <v>2979</v>
      </c>
      <c r="G248" s="141" t="s">
        <v>460</v>
      </c>
      <c r="H248" s="142">
        <v>2</v>
      </c>
      <c r="I248" s="143"/>
      <c r="J248" s="144">
        <f t="shared" si="0"/>
        <v>0</v>
      </c>
      <c r="K248" s="140" t="s">
        <v>2821</v>
      </c>
      <c r="L248" s="33"/>
      <c r="M248" s="145" t="s">
        <v>1</v>
      </c>
      <c r="N248" s="146" t="s">
        <v>47</v>
      </c>
      <c r="P248" s="147">
        <f t="shared" si="1"/>
        <v>0</v>
      </c>
      <c r="Q248" s="147">
        <v>0</v>
      </c>
      <c r="R248" s="147">
        <f t="shared" si="2"/>
        <v>0</v>
      </c>
      <c r="S248" s="147">
        <v>0</v>
      </c>
      <c r="T248" s="148">
        <f t="shared" si="3"/>
        <v>0</v>
      </c>
      <c r="AR248" s="149" t="s">
        <v>404</v>
      </c>
      <c r="AT248" s="149" t="s">
        <v>312</v>
      </c>
      <c r="AU248" s="149" t="s">
        <v>86</v>
      </c>
      <c r="AY248" s="17" t="s">
        <v>310</v>
      </c>
      <c r="BE248" s="150">
        <f t="shared" si="4"/>
        <v>0</v>
      </c>
      <c r="BF248" s="150">
        <f t="shared" si="5"/>
        <v>0</v>
      </c>
      <c r="BG248" s="150">
        <f t="shared" si="6"/>
        <v>0</v>
      </c>
      <c r="BH248" s="150">
        <f t="shared" si="7"/>
        <v>0</v>
      </c>
      <c r="BI248" s="150">
        <f t="shared" si="8"/>
        <v>0</v>
      </c>
      <c r="BJ248" s="17" t="s">
        <v>86</v>
      </c>
      <c r="BK248" s="150">
        <f t="shared" si="9"/>
        <v>0</v>
      </c>
      <c r="BL248" s="17" t="s">
        <v>404</v>
      </c>
      <c r="BM248" s="149" t="s">
        <v>1295</v>
      </c>
    </row>
    <row r="249" spans="2:65" s="1" customFormat="1" ht="16.5" customHeight="1">
      <c r="B249" s="33"/>
      <c r="C249" s="138" t="s">
        <v>944</v>
      </c>
      <c r="D249" s="138" t="s">
        <v>312</v>
      </c>
      <c r="E249" s="139" t="s">
        <v>2980</v>
      </c>
      <c r="F249" s="140" t="s">
        <v>2981</v>
      </c>
      <c r="G249" s="141" t="s">
        <v>460</v>
      </c>
      <c r="H249" s="142">
        <v>1</v>
      </c>
      <c r="I249" s="143"/>
      <c r="J249" s="144">
        <f t="shared" si="0"/>
        <v>0</v>
      </c>
      <c r="K249" s="140" t="s">
        <v>2821</v>
      </c>
      <c r="L249" s="33"/>
      <c r="M249" s="145" t="s">
        <v>1</v>
      </c>
      <c r="N249" s="146" t="s">
        <v>47</v>
      </c>
      <c r="P249" s="147">
        <f t="shared" si="1"/>
        <v>0</v>
      </c>
      <c r="Q249" s="147">
        <v>0</v>
      </c>
      <c r="R249" s="147">
        <f t="shared" si="2"/>
        <v>0</v>
      </c>
      <c r="S249" s="147">
        <v>0</v>
      </c>
      <c r="T249" s="148">
        <f t="shared" si="3"/>
        <v>0</v>
      </c>
      <c r="AR249" s="149" t="s">
        <v>404</v>
      </c>
      <c r="AT249" s="149" t="s">
        <v>312</v>
      </c>
      <c r="AU249" s="149" t="s">
        <v>86</v>
      </c>
      <c r="AY249" s="17" t="s">
        <v>310</v>
      </c>
      <c r="BE249" s="150">
        <f t="shared" si="4"/>
        <v>0</v>
      </c>
      <c r="BF249" s="150">
        <f t="shared" si="5"/>
        <v>0</v>
      </c>
      <c r="BG249" s="150">
        <f t="shared" si="6"/>
        <v>0</v>
      </c>
      <c r="BH249" s="150">
        <f t="shared" si="7"/>
        <v>0</v>
      </c>
      <c r="BI249" s="150">
        <f t="shared" si="8"/>
        <v>0</v>
      </c>
      <c r="BJ249" s="17" t="s">
        <v>86</v>
      </c>
      <c r="BK249" s="150">
        <f t="shared" si="9"/>
        <v>0</v>
      </c>
      <c r="BL249" s="17" t="s">
        <v>404</v>
      </c>
      <c r="BM249" s="149" t="s">
        <v>1307</v>
      </c>
    </row>
    <row r="250" spans="2:65" s="1" customFormat="1" ht="16.5" customHeight="1">
      <c r="B250" s="33"/>
      <c r="C250" s="138" t="s">
        <v>949</v>
      </c>
      <c r="D250" s="138" t="s">
        <v>312</v>
      </c>
      <c r="E250" s="139" t="s">
        <v>2982</v>
      </c>
      <c r="F250" s="140" t="s">
        <v>2983</v>
      </c>
      <c r="G250" s="141" t="s">
        <v>460</v>
      </c>
      <c r="H250" s="142">
        <v>2</v>
      </c>
      <c r="I250" s="143"/>
      <c r="J250" s="144">
        <f t="shared" si="0"/>
        <v>0</v>
      </c>
      <c r="K250" s="140" t="s">
        <v>2821</v>
      </c>
      <c r="L250" s="33"/>
      <c r="M250" s="145" t="s">
        <v>1</v>
      </c>
      <c r="N250" s="146" t="s">
        <v>47</v>
      </c>
      <c r="P250" s="147">
        <f t="shared" si="1"/>
        <v>0</v>
      </c>
      <c r="Q250" s="147">
        <v>0</v>
      </c>
      <c r="R250" s="147">
        <f t="shared" si="2"/>
        <v>0</v>
      </c>
      <c r="S250" s="147">
        <v>0</v>
      </c>
      <c r="T250" s="148">
        <f t="shared" si="3"/>
        <v>0</v>
      </c>
      <c r="AR250" s="149" t="s">
        <v>404</v>
      </c>
      <c r="AT250" s="149" t="s">
        <v>312</v>
      </c>
      <c r="AU250" s="149" t="s">
        <v>86</v>
      </c>
      <c r="AY250" s="17" t="s">
        <v>310</v>
      </c>
      <c r="BE250" s="150">
        <f t="shared" si="4"/>
        <v>0</v>
      </c>
      <c r="BF250" s="150">
        <f t="shared" si="5"/>
        <v>0</v>
      </c>
      <c r="BG250" s="150">
        <f t="shared" si="6"/>
        <v>0</v>
      </c>
      <c r="BH250" s="150">
        <f t="shared" si="7"/>
        <v>0</v>
      </c>
      <c r="BI250" s="150">
        <f t="shared" si="8"/>
        <v>0</v>
      </c>
      <c r="BJ250" s="17" t="s">
        <v>86</v>
      </c>
      <c r="BK250" s="150">
        <f t="shared" si="9"/>
        <v>0</v>
      </c>
      <c r="BL250" s="17" t="s">
        <v>404</v>
      </c>
      <c r="BM250" s="149" t="s">
        <v>1316</v>
      </c>
    </row>
    <row r="251" spans="2:65" s="1" customFormat="1" ht="21.75" customHeight="1">
      <c r="B251" s="33"/>
      <c r="C251" s="138" t="s">
        <v>953</v>
      </c>
      <c r="D251" s="138" t="s">
        <v>312</v>
      </c>
      <c r="E251" s="139" t="s">
        <v>2984</v>
      </c>
      <c r="F251" s="140" t="s">
        <v>2985</v>
      </c>
      <c r="G251" s="141" t="s">
        <v>460</v>
      </c>
      <c r="H251" s="142">
        <v>6</v>
      </c>
      <c r="I251" s="143"/>
      <c r="J251" s="144">
        <f t="shared" si="0"/>
        <v>0</v>
      </c>
      <c r="K251" s="140" t="s">
        <v>2821</v>
      </c>
      <c r="L251" s="33"/>
      <c r="M251" s="145" t="s">
        <v>1</v>
      </c>
      <c r="N251" s="146" t="s">
        <v>47</v>
      </c>
      <c r="P251" s="147">
        <f t="shared" si="1"/>
        <v>0</v>
      </c>
      <c r="Q251" s="147">
        <v>0</v>
      </c>
      <c r="R251" s="147">
        <f t="shared" si="2"/>
        <v>0</v>
      </c>
      <c r="S251" s="147">
        <v>0</v>
      </c>
      <c r="T251" s="148">
        <f t="shared" si="3"/>
        <v>0</v>
      </c>
      <c r="AR251" s="149" t="s">
        <v>404</v>
      </c>
      <c r="AT251" s="149" t="s">
        <v>312</v>
      </c>
      <c r="AU251" s="149" t="s">
        <v>86</v>
      </c>
      <c r="AY251" s="17" t="s">
        <v>310</v>
      </c>
      <c r="BE251" s="150">
        <f t="shared" si="4"/>
        <v>0</v>
      </c>
      <c r="BF251" s="150">
        <f t="shared" si="5"/>
        <v>0</v>
      </c>
      <c r="BG251" s="150">
        <f t="shared" si="6"/>
        <v>0</v>
      </c>
      <c r="BH251" s="150">
        <f t="shared" si="7"/>
        <v>0</v>
      </c>
      <c r="BI251" s="150">
        <f t="shared" si="8"/>
        <v>0</v>
      </c>
      <c r="BJ251" s="17" t="s">
        <v>86</v>
      </c>
      <c r="BK251" s="150">
        <f t="shared" si="9"/>
        <v>0</v>
      </c>
      <c r="BL251" s="17" t="s">
        <v>404</v>
      </c>
      <c r="BM251" s="149" t="s">
        <v>1327</v>
      </c>
    </row>
    <row r="252" spans="2:65" s="1" customFormat="1" ht="16.5" customHeight="1">
      <c r="B252" s="33"/>
      <c r="C252" s="138" t="s">
        <v>958</v>
      </c>
      <c r="D252" s="138" t="s">
        <v>312</v>
      </c>
      <c r="E252" s="139" t="s">
        <v>2986</v>
      </c>
      <c r="F252" s="140" t="s">
        <v>2987</v>
      </c>
      <c r="G252" s="141" t="s">
        <v>460</v>
      </c>
      <c r="H252" s="142">
        <v>1</v>
      </c>
      <c r="I252" s="143"/>
      <c r="J252" s="144">
        <f t="shared" si="0"/>
        <v>0</v>
      </c>
      <c r="K252" s="140" t="s">
        <v>2821</v>
      </c>
      <c r="L252" s="33"/>
      <c r="M252" s="145" t="s">
        <v>1</v>
      </c>
      <c r="N252" s="146" t="s">
        <v>47</v>
      </c>
      <c r="P252" s="147">
        <f t="shared" si="1"/>
        <v>0</v>
      </c>
      <c r="Q252" s="147">
        <v>0</v>
      </c>
      <c r="R252" s="147">
        <f t="shared" si="2"/>
        <v>0</v>
      </c>
      <c r="S252" s="147">
        <v>0</v>
      </c>
      <c r="T252" s="148">
        <f t="shared" si="3"/>
        <v>0</v>
      </c>
      <c r="AR252" s="149" t="s">
        <v>404</v>
      </c>
      <c r="AT252" s="149" t="s">
        <v>312</v>
      </c>
      <c r="AU252" s="149" t="s">
        <v>86</v>
      </c>
      <c r="AY252" s="17" t="s">
        <v>310</v>
      </c>
      <c r="BE252" s="150">
        <f t="shared" si="4"/>
        <v>0</v>
      </c>
      <c r="BF252" s="150">
        <f t="shared" si="5"/>
        <v>0</v>
      </c>
      <c r="BG252" s="150">
        <f t="shared" si="6"/>
        <v>0</v>
      </c>
      <c r="BH252" s="150">
        <f t="shared" si="7"/>
        <v>0</v>
      </c>
      <c r="BI252" s="150">
        <f t="shared" si="8"/>
        <v>0</v>
      </c>
      <c r="BJ252" s="17" t="s">
        <v>86</v>
      </c>
      <c r="BK252" s="150">
        <f t="shared" si="9"/>
        <v>0</v>
      </c>
      <c r="BL252" s="17" t="s">
        <v>404</v>
      </c>
      <c r="BM252" s="149" t="s">
        <v>1336</v>
      </c>
    </row>
    <row r="253" spans="2:65" s="1" customFormat="1" ht="16.5" customHeight="1">
      <c r="B253" s="33"/>
      <c r="C253" s="138" t="s">
        <v>964</v>
      </c>
      <c r="D253" s="138" t="s">
        <v>312</v>
      </c>
      <c r="E253" s="139" t="s">
        <v>2988</v>
      </c>
      <c r="F253" s="140" t="s">
        <v>2989</v>
      </c>
      <c r="G253" s="141" t="s">
        <v>460</v>
      </c>
      <c r="H253" s="142">
        <v>1</v>
      </c>
      <c r="I253" s="143"/>
      <c r="J253" s="144">
        <f t="shared" si="0"/>
        <v>0</v>
      </c>
      <c r="K253" s="140" t="s">
        <v>2821</v>
      </c>
      <c r="L253" s="33"/>
      <c r="M253" s="145" t="s">
        <v>1</v>
      </c>
      <c r="N253" s="146" t="s">
        <v>47</v>
      </c>
      <c r="P253" s="147">
        <f t="shared" si="1"/>
        <v>0</v>
      </c>
      <c r="Q253" s="147">
        <v>0</v>
      </c>
      <c r="R253" s="147">
        <f t="shared" si="2"/>
        <v>0</v>
      </c>
      <c r="S253" s="147">
        <v>0</v>
      </c>
      <c r="T253" s="148">
        <f t="shared" si="3"/>
        <v>0</v>
      </c>
      <c r="AR253" s="149" t="s">
        <v>404</v>
      </c>
      <c r="AT253" s="149" t="s">
        <v>312</v>
      </c>
      <c r="AU253" s="149" t="s">
        <v>86</v>
      </c>
      <c r="AY253" s="17" t="s">
        <v>310</v>
      </c>
      <c r="BE253" s="150">
        <f t="shared" si="4"/>
        <v>0</v>
      </c>
      <c r="BF253" s="150">
        <f t="shared" si="5"/>
        <v>0</v>
      </c>
      <c r="BG253" s="150">
        <f t="shared" si="6"/>
        <v>0</v>
      </c>
      <c r="BH253" s="150">
        <f t="shared" si="7"/>
        <v>0</v>
      </c>
      <c r="BI253" s="150">
        <f t="shared" si="8"/>
        <v>0</v>
      </c>
      <c r="BJ253" s="17" t="s">
        <v>86</v>
      </c>
      <c r="BK253" s="150">
        <f t="shared" si="9"/>
        <v>0</v>
      </c>
      <c r="BL253" s="17" t="s">
        <v>404</v>
      </c>
      <c r="BM253" s="149" t="s">
        <v>1345</v>
      </c>
    </row>
    <row r="254" spans="2:65" s="1" customFormat="1" ht="21.75" customHeight="1">
      <c r="B254" s="33"/>
      <c r="C254" s="138" t="s">
        <v>968</v>
      </c>
      <c r="D254" s="138" t="s">
        <v>312</v>
      </c>
      <c r="E254" s="139" t="s">
        <v>2990</v>
      </c>
      <c r="F254" s="140" t="s">
        <v>2991</v>
      </c>
      <c r="G254" s="141" t="s">
        <v>460</v>
      </c>
      <c r="H254" s="142">
        <v>1</v>
      </c>
      <c r="I254" s="143"/>
      <c r="J254" s="144">
        <f t="shared" si="0"/>
        <v>0</v>
      </c>
      <c r="K254" s="140" t="s">
        <v>2821</v>
      </c>
      <c r="L254" s="33"/>
      <c r="M254" s="145" t="s">
        <v>1</v>
      </c>
      <c r="N254" s="146" t="s">
        <v>47</v>
      </c>
      <c r="P254" s="147">
        <f t="shared" si="1"/>
        <v>0</v>
      </c>
      <c r="Q254" s="147">
        <v>0</v>
      </c>
      <c r="R254" s="147">
        <f t="shared" si="2"/>
        <v>0</v>
      </c>
      <c r="S254" s="147">
        <v>0</v>
      </c>
      <c r="T254" s="148">
        <f t="shared" si="3"/>
        <v>0</v>
      </c>
      <c r="AR254" s="149" t="s">
        <v>404</v>
      </c>
      <c r="AT254" s="149" t="s">
        <v>312</v>
      </c>
      <c r="AU254" s="149" t="s">
        <v>86</v>
      </c>
      <c r="AY254" s="17" t="s">
        <v>310</v>
      </c>
      <c r="BE254" s="150">
        <f t="shared" si="4"/>
        <v>0</v>
      </c>
      <c r="BF254" s="150">
        <f t="shared" si="5"/>
        <v>0</v>
      </c>
      <c r="BG254" s="150">
        <f t="shared" si="6"/>
        <v>0</v>
      </c>
      <c r="BH254" s="150">
        <f t="shared" si="7"/>
        <v>0</v>
      </c>
      <c r="BI254" s="150">
        <f t="shared" si="8"/>
        <v>0</v>
      </c>
      <c r="BJ254" s="17" t="s">
        <v>86</v>
      </c>
      <c r="BK254" s="150">
        <f t="shared" si="9"/>
        <v>0</v>
      </c>
      <c r="BL254" s="17" t="s">
        <v>404</v>
      </c>
      <c r="BM254" s="149" t="s">
        <v>1355</v>
      </c>
    </row>
    <row r="255" spans="2:65" s="1" customFormat="1" ht="21.75" customHeight="1">
      <c r="B255" s="33"/>
      <c r="C255" s="138" t="s">
        <v>973</v>
      </c>
      <c r="D255" s="138" t="s">
        <v>312</v>
      </c>
      <c r="E255" s="139" t="s">
        <v>2992</v>
      </c>
      <c r="F255" s="140" t="s">
        <v>2993</v>
      </c>
      <c r="G255" s="141" t="s">
        <v>460</v>
      </c>
      <c r="H255" s="142">
        <v>1</v>
      </c>
      <c r="I255" s="143"/>
      <c r="J255" s="144">
        <f t="shared" si="0"/>
        <v>0</v>
      </c>
      <c r="K255" s="140" t="s">
        <v>2821</v>
      </c>
      <c r="L255" s="33"/>
      <c r="M255" s="145" t="s">
        <v>1</v>
      </c>
      <c r="N255" s="146" t="s">
        <v>47</v>
      </c>
      <c r="P255" s="147">
        <f t="shared" si="1"/>
        <v>0</v>
      </c>
      <c r="Q255" s="147">
        <v>0</v>
      </c>
      <c r="R255" s="147">
        <f t="shared" si="2"/>
        <v>0</v>
      </c>
      <c r="S255" s="147">
        <v>0</v>
      </c>
      <c r="T255" s="148">
        <f t="shared" si="3"/>
        <v>0</v>
      </c>
      <c r="AR255" s="149" t="s">
        <v>404</v>
      </c>
      <c r="AT255" s="149" t="s">
        <v>312</v>
      </c>
      <c r="AU255" s="149" t="s">
        <v>86</v>
      </c>
      <c r="AY255" s="17" t="s">
        <v>310</v>
      </c>
      <c r="BE255" s="150">
        <f t="shared" si="4"/>
        <v>0</v>
      </c>
      <c r="BF255" s="150">
        <f t="shared" si="5"/>
        <v>0</v>
      </c>
      <c r="BG255" s="150">
        <f t="shared" si="6"/>
        <v>0</v>
      </c>
      <c r="BH255" s="150">
        <f t="shared" si="7"/>
        <v>0</v>
      </c>
      <c r="BI255" s="150">
        <f t="shared" si="8"/>
        <v>0</v>
      </c>
      <c r="BJ255" s="17" t="s">
        <v>86</v>
      </c>
      <c r="BK255" s="150">
        <f t="shared" si="9"/>
        <v>0</v>
      </c>
      <c r="BL255" s="17" t="s">
        <v>404</v>
      </c>
      <c r="BM255" s="149" t="s">
        <v>1364</v>
      </c>
    </row>
    <row r="256" spans="2:65" s="1" customFormat="1" ht="21.75" customHeight="1">
      <c r="B256" s="33"/>
      <c r="C256" s="138" t="s">
        <v>978</v>
      </c>
      <c r="D256" s="138" t="s">
        <v>312</v>
      </c>
      <c r="E256" s="139" t="s">
        <v>2994</v>
      </c>
      <c r="F256" s="140" t="s">
        <v>2995</v>
      </c>
      <c r="G256" s="141" t="s">
        <v>460</v>
      </c>
      <c r="H256" s="142">
        <v>1</v>
      </c>
      <c r="I256" s="143"/>
      <c r="J256" s="144">
        <f t="shared" si="0"/>
        <v>0</v>
      </c>
      <c r="K256" s="140" t="s">
        <v>2821</v>
      </c>
      <c r="L256" s="33"/>
      <c r="M256" s="145" t="s">
        <v>1</v>
      </c>
      <c r="N256" s="146" t="s">
        <v>47</v>
      </c>
      <c r="P256" s="147">
        <f t="shared" si="1"/>
        <v>0</v>
      </c>
      <c r="Q256" s="147">
        <v>0</v>
      </c>
      <c r="R256" s="147">
        <f t="shared" si="2"/>
        <v>0</v>
      </c>
      <c r="S256" s="147">
        <v>0</v>
      </c>
      <c r="T256" s="148">
        <f t="shared" si="3"/>
        <v>0</v>
      </c>
      <c r="AR256" s="149" t="s">
        <v>404</v>
      </c>
      <c r="AT256" s="149" t="s">
        <v>312</v>
      </c>
      <c r="AU256" s="149" t="s">
        <v>86</v>
      </c>
      <c r="AY256" s="17" t="s">
        <v>310</v>
      </c>
      <c r="BE256" s="150">
        <f t="shared" si="4"/>
        <v>0</v>
      </c>
      <c r="BF256" s="150">
        <f t="shared" si="5"/>
        <v>0</v>
      </c>
      <c r="BG256" s="150">
        <f t="shared" si="6"/>
        <v>0</v>
      </c>
      <c r="BH256" s="150">
        <f t="shared" si="7"/>
        <v>0</v>
      </c>
      <c r="BI256" s="150">
        <f t="shared" si="8"/>
        <v>0</v>
      </c>
      <c r="BJ256" s="17" t="s">
        <v>86</v>
      </c>
      <c r="BK256" s="150">
        <f t="shared" si="9"/>
        <v>0</v>
      </c>
      <c r="BL256" s="17" t="s">
        <v>404</v>
      </c>
      <c r="BM256" s="149" t="s">
        <v>1373</v>
      </c>
    </row>
    <row r="257" spans="2:65" s="1" customFormat="1" ht="16.5" customHeight="1">
      <c r="B257" s="33"/>
      <c r="C257" s="138" t="s">
        <v>983</v>
      </c>
      <c r="D257" s="138" t="s">
        <v>312</v>
      </c>
      <c r="E257" s="139" t="s">
        <v>2996</v>
      </c>
      <c r="F257" s="140" t="s">
        <v>2997</v>
      </c>
      <c r="G257" s="141" t="s">
        <v>460</v>
      </c>
      <c r="H257" s="142">
        <v>2</v>
      </c>
      <c r="I257" s="143"/>
      <c r="J257" s="144">
        <f t="shared" si="0"/>
        <v>0</v>
      </c>
      <c r="K257" s="140" t="s">
        <v>2821</v>
      </c>
      <c r="L257" s="33"/>
      <c r="M257" s="145" t="s">
        <v>1</v>
      </c>
      <c r="N257" s="146" t="s">
        <v>47</v>
      </c>
      <c r="P257" s="147">
        <f t="shared" si="1"/>
        <v>0</v>
      </c>
      <c r="Q257" s="147">
        <v>0</v>
      </c>
      <c r="R257" s="147">
        <f t="shared" si="2"/>
        <v>0</v>
      </c>
      <c r="S257" s="147">
        <v>0</v>
      </c>
      <c r="T257" s="148">
        <f t="shared" si="3"/>
        <v>0</v>
      </c>
      <c r="AR257" s="149" t="s">
        <v>404</v>
      </c>
      <c r="AT257" s="149" t="s">
        <v>312</v>
      </c>
      <c r="AU257" s="149" t="s">
        <v>86</v>
      </c>
      <c r="AY257" s="17" t="s">
        <v>310</v>
      </c>
      <c r="BE257" s="150">
        <f t="shared" si="4"/>
        <v>0</v>
      </c>
      <c r="BF257" s="150">
        <f t="shared" si="5"/>
        <v>0</v>
      </c>
      <c r="BG257" s="150">
        <f t="shared" si="6"/>
        <v>0</v>
      </c>
      <c r="BH257" s="150">
        <f t="shared" si="7"/>
        <v>0</v>
      </c>
      <c r="BI257" s="150">
        <f t="shared" si="8"/>
        <v>0</v>
      </c>
      <c r="BJ257" s="17" t="s">
        <v>86</v>
      </c>
      <c r="BK257" s="150">
        <f t="shared" si="9"/>
        <v>0</v>
      </c>
      <c r="BL257" s="17" t="s">
        <v>404</v>
      </c>
      <c r="BM257" s="149" t="s">
        <v>1381</v>
      </c>
    </row>
    <row r="258" spans="2:65" s="1" customFormat="1" ht="21.75" customHeight="1">
      <c r="B258" s="33"/>
      <c r="C258" s="138" t="s">
        <v>988</v>
      </c>
      <c r="D258" s="138" t="s">
        <v>312</v>
      </c>
      <c r="E258" s="139" t="s">
        <v>2998</v>
      </c>
      <c r="F258" s="140" t="s">
        <v>2999</v>
      </c>
      <c r="G258" s="141" t="s">
        <v>460</v>
      </c>
      <c r="H258" s="142">
        <v>3</v>
      </c>
      <c r="I258" s="143"/>
      <c r="J258" s="144">
        <f t="shared" si="0"/>
        <v>0</v>
      </c>
      <c r="K258" s="140" t="s">
        <v>2821</v>
      </c>
      <c r="L258" s="33"/>
      <c r="M258" s="145" t="s">
        <v>1</v>
      </c>
      <c r="N258" s="146" t="s">
        <v>47</v>
      </c>
      <c r="P258" s="147">
        <f t="shared" si="1"/>
        <v>0</v>
      </c>
      <c r="Q258" s="147">
        <v>0</v>
      </c>
      <c r="R258" s="147">
        <f t="shared" si="2"/>
        <v>0</v>
      </c>
      <c r="S258" s="147">
        <v>0</v>
      </c>
      <c r="T258" s="148">
        <f t="shared" si="3"/>
        <v>0</v>
      </c>
      <c r="AR258" s="149" t="s">
        <v>404</v>
      </c>
      <c r="AT258" s="149" t="s">
        <v>312</v>
      </c>
      <c r="AU258" s="149" t="s">
        <v>86</v>
      </c>
      <c r="AY258" s="17" t="s">
        <v>310</v>
      </c>
      <c r="BE258" s="150">
        <f t="shared" si="4"/>
        <v>0</v>
      </c>
      <c r="BF258" s="150">
        <f t="shared" si="5"/>
        <v>0</v>
      </c>
      <c r="BG258" s="150">
        <f t="shared" si="6"/>
        <v>0</v>
      </c>
      <c r="BH258" s="150">
        <f t="shared" si="7"/>
        <v>0</v>
      </c>
      <c r="BI258" s="150">
        <f t="shared" si="8"/>
        <v>0</v>
      </c>
      <c r="BJ258" s="17" t="s">
        <v>86</v>
      </c>
      <c r="BK258" s="150">
        <f t="shared" si="9"/>
        <v>0</v>
      </c>
      <c r="BL258" s="17" t="s">
        <v>404</v>
      </c>
      <c r="BM258" s="149" t="s">
        <v>1393</v>
      </c>
    </row>
    <row r="259" spans="2:65" s="1" customFormat="1" ht="16.5" customHeight="1">
      <c r="B259" s="33"/>
      <c r="C259" s="138" t="s">
        <v>992</v>
      </c>
      <c r="D259" s="138" t="s">
        <v>312</v>
      </c>
      <c r="E259" s="139" t="s">
        <v>3000</v>
      </c>
      <c r="F259" s="140" t="s">
        <v>3001</v>
      </c>
      <c r="G259" s="141" t="s">
        <v>460</v>
      </c>
      <c r="H259" s="142">
        <v>3</v>
      </c>
      <c r="I259" s="143"/>
      <c r="J259" s="144">
        <f t="shared" si="0"/>
        <v>0</v>
      </c>
      <c r="K259" s="140" t="s">
        <v>2821</v>
      </c>
      <c r="L259" s="33"/>
      <c r="M259" s="145" t="s">
        <v>1</v>
      </c>
      <c r="N259" s="146" t="s">
        <v>47</v>
      </c>
      <c r="P259" s="147">
        <f t="shared" si="1"/>
        <v>0</v>
      </c>
      <c r="Q259" s="147">
        <v>0</v>
      </c>
      <c r="R259" s="147">
        <f t="shared" si="2"/>
        <v>0</v>
      </c>
      <c r="S259" s="147">
        <v>0</v>
      </c>
      <c r="T259" s="148">
        <f t="shared" si="3"/>
        <v>0</v>
      </c>
      <c r="AR259" s="149" t="s">
        <v>404</v>
      </c>
      <c r="AT259" s="149" t="s">
        <v>312</v>
      </c>
      <c r="AU259" s="149" t="s">
        <v>86</v>
      </c>
      <c r="AY259" s="17" t="s">
        <v>310</v>
      </c>
      <c r="BE259" s="150">
        <f t="shared" si="4"/>
        <v>0</v>
      </c>
      <c r="BF259" s="150">
        <f t="shared" si="5"/>
        <v>0</v>
      </c>
      <c r="BG259" s="150">
        <f t="shared" si="6"/>
        <v>0</v>
      </c>
      <c r="BH259" s="150">
        <f t="shared" si="7"/>
        <v>0</v>
      </c>
      <c r="BI259" s="150">
        <f t="shared" si="8"/>
        <v>0</v>
      </c>
      <c r="BJ259" s="17" t="s">
        <v>86</v>
      </c>
      <c r="BK259" s="150">
        <f t="shared" si="9"/>
        <v>0</v>
      </c>
      <c r="BL259" s="17" t="s">
        <v>404</v>
      </c>
      <c r="BM259" s="149" t="s">
        <v>1402</v>
      </c>
    </row>
    <row r="260" spans="2:65" s="1" customFormat="1" ht="16.5" customHeight="1">
      <c r="B260" s="33"/>
      <c r="C260" s="138" t="s">
        <v>997</v>
      </c>
      <c r="D260" s="138" t="s">
        <v>312</v>
      </c>
      <c r="E260" s="139" t="s">
        <v>3002</v>
      </c>
      <c r="F260" s="140" t="s">
        <v>3003</v>
      </c>
      <c r="G260" s="141" t="s">
        <v>460</v>
      </c>
      <c r="H260" s="142">
        <v>3</v>
      </c>
      <c r="I260" s="143"/>
      <c r="J260" s="144">
        <f t="shared" si="0"/>
        <v>0</v>
      </c>
      <c r="K260" s="140" t="s">
        <v>2821</v>
      </c>
      <c r="L260" s="33"/>
      <c r="M260" s="145" t="s">
        <v>1</v>
      </c>
      <c r="N260" s="146" t="s">
        <v>47</v>
      </c>
      <c r="P260" s="147">
        <f t="shared" si="1"/>
        <v>0</v>
      </c>
      <c r="Q260" s="147">
        <v>0</v>
      </c>
      <c r="R260" s="147">
        <f t="shared" si="2"/>
        <v>0</v>
      </c>
      <c r="S260" s="147">
        <v>0</v>
      </c>
      <c r="T260" s="148">
        <f t="shared" si="3"/>
        <v>0</v>
      </c>
      <c r="AR260" s="149" t="s">
        <v>404</v>
      </c>
      <c r="AT260" s="149" t="s">
        <v>312</v>
      </c>
      <c r="AU260" s="149" t="s">
        <v>86</v>
      </c>
      <c r="AY260" s="17" t="s">
        <v>310</v>
      </c>
      <c r="BE260" s="150">
        <f t="shared" si="4"/>
        <v>0</v>
      </c>
      <c r="BF260" s="150">
        <f t="shared" si="5"/>
        <v>0</v>
      </c>
      <c r="BG260" s="150">
        <f t="shared" si="6"/>
        <v>0</v>
      </c>
      <c r="BH260" s="150">
        <f t="shared" si="7"/>
        <v>0</v>
      </c>
      <c r="BI260" s="150">
        <f t="shared" si="8"/>
        <v>0</v>
      </c>
      <c r="BJ260" s="17" t="s">
        <v>86</v>
      </c>
      <c r="BK260" s="150">
        <f t="shared" si="9"/>
        <v>0</v>
      </c>
      <c r="BL260" s="17" t="s">
        <v>404</v>
      </c>
      <c r="BM260" s="149" t="s">
        <v>1410</v>
      </c>
    </row>
    <row r="261" spans="2:65" s="1" customFormat="1" ht="16.5" customHeight="1">
      <c r="B261" s="33"/>
      <c r="C261" s="138" t="s">
        <v>1002</v>
      </c>
      <c r="D261" s="138" t="s">
        <v>312</v>
      </c>
      <c r="E261" s="139" t="s">
        <v>3004</v>
      </c>
      <c r="F261" s="140" t="s">
        <v>3005</v>
      </c>
      <c r="G261" s="141" t="s">
        <v>460</v>
      </c>
      <c r="H261" s="142">
        <v>3</v>
      </c>
      <c r="I261" s="143"/>
      <c r="J261" s="144">
        <f t="shared" si="0"/>
        <v>0</v>
      </c>
      <c r="K261" s="140" t="s">
        <v>2821</v>
      </c>
      <c r="L261" s="33"/>
      <c r="M261" s="145" t="s">
        <v>1</v>
      </c>
      <c r="N261" s="146" t="s">
        <v>47</v>
      </c>
      <c r="P261" s="147">
        <f t="shared" si="1"/>
        <v>0</v>
      </c>
      <c r="Q261" s="147">
        <v>0</v>
      </c>
      <c r="R261" s="147">
        <f t="shared" si="2"/>
        <v>0</v>
      </c>
      <c r="S261" s="147">
        <v>0</v>
      </c>
      <c r="T261" s="148">
        <f t="shared" si="3"/>
        <v>0</v>
      </c>
      <c r="AR261" s="149" t="s">
        <v>404</v>
      </c>
      <c r="AT261" s="149" t="s">
        <v>312</v>
      </c>
      <c r="AU261" s="149" t="s">
        <v>86</v>
      </c>
      <c r="AY261" s="17" t="s">
        <v>310</v>
      </c>
      <c r="BE261" s="150">
        <f t="shared" si="4"/>
        <v>0</v>
      </c>
      <c r="BF261" s="150">
        <f t="shared" si="5"/>
        <v>0</v>
      </c>
      <c r="BG261" s="150">
        <f t="shared" si="6"/>
        <v>0</v>
      </c>
      <c r="BH261" s="150">
        <f t="shared" si="7"/>
        <v>0</v>
      </c>
      <c r="BI261" s="150">
        <f t="shared" si="8"/>
        <v>0</v>
      </c>
      <c r="BJ261" s="17" t="s">
        <v>86</v>
      </c>
      <c r="BK261" s="150">
        <f t="shared" si="9"/>
        <v>0</v>
      </c>
      <c r="BL261" s="17" t="s">
        <v>404</v>
      </c>
      <c r="BM261" s="149" t="s">
        <v>1418</v>
      </c>
    </row>
    <row r="262" spans="2:65" s="1" customFormat="1" ht="24.2" customHeight="1">
      <c r="B262" s="33"/>
      <c r="C262" s="138" t="s">
        <v>1007</v>
      </c>
      <c r="D262" s="138" t="s">
        <v>312</v>
      </c>
      <c r="E262" s="139" t="s">
        <v>3006</v>
      </c>
      <c r="F262" s="140" t="s">
        <v>3007</v>
      </c>
      <c r="G262" s="141" t="s">
        <v>460</v>
      </c>
      <c r="H262" s="142">
        <v>1</v>
      </c>
      <c r="I262" s="143"/>
      <c r="J262" s="144">
        <f t="shared" si="0"/>
        <v>0</v>
      </c>
      <c r="K262" s="140" t="s">
        <v>2821</v>
      </c>
      <c r="L262" s="33"/>
      <c r="M262" s="145" t="s">
        <v>1</v>
      </c>
      <c r="N262" s="146" t="s">
        <v>47</v>
      </c>
      <c r="P262" s="147">
        <f t="shared" si="1"/>
        <v>0</v>
      </c>
      <c r="Q262" s="147">
        <v>0</v>
      </c>
      <c r="R262" s="147">
        <f t="shared" si="2"/>
        <v>0</v>
      </c>
      <c r="S262" s="147">
        <v>0</v>
      </c>
      <c r="T262" s="148">
        <f t="shared" si="3"/>
        <v>0</v>
      </c>
      <c r="AR262" s="149" t="s">
        <v>404</v>
      </c>
      <c r="AT262" s="149" t="s">
        <v>312</v>
      </c>
      <c r="AU262" s="149" t="s">
        <v>86</v>
      </c>
      <c r="AY262" s="17" t="s">
        <v>310</v>
      </c>
      <c r="BE262" s="150">
        <f t="shared" si="4"/>
        <v>0</v>
      </c>
      <c r="BF262" s="150">
        <f t="shared" si="5"/>
        <v>0</v>
      </c>
      <c r="BG262" s="150">
        <f t="shared" si="6"/>
        <v>0</v>
      </c>
      <c r="BH262" s="150">
        <f t="shared" si="7"/>
        <v>0</v>
      </c>
      <c r="BI262" s="150">
        <f t="shared" si="8"/>
        <v>0</v>
      </c>
      <c r="BJ262" s="17" t="s">
        <v>86</v>
      </c>
      <c r="BK262" s="150">
        <f t="shared" si="9"/>
        <v>0</v>
      </c>
      <c r="BL262" s="17" t="s">
        <v>404</v>
      </c>
      <c r="BM262" s="149" t="s">
        <v>1425</v>
      </c>
    </row>
    <row r="263" spans="2:65" s="1" customFormat="1" ht="16.5" customHeight="1">
      <c r="B263" s="33"/>
      <c r="C263" s="138" t="s">
        <v>1013</v>
      </c>
      <c r="D263" s="138" t="s">
        <v>312</v>
      </c>
      <c r="E263" s="139" t="s">
        <v>3008</v>
      </c>
      <c r="F263" s="140" t="s">
        <v>3009</v>
      </c>
      <c r="G263" s="141" t="s">
        <v>718</v>
      </c>
      <c r="H263" s="142">
        <v>200</v>
      </c>
      <c r="I263" s="143"/>
      <c r="J263" s="144">
        <f t="shared" si="0"/>
        <v>0</v>
      </c>
      <c r="K263" s="140" t="s">
        <v>2821</v>
      </c>
      <c r="L263" s="33"/>
      <c r="M263" s="145" t="s">
        <v>1</v>
      </c>
      <c r="N263" s="146" t="s">
        <v>47</v>
      </c>
      <c r="P263" s="147">
        <f t="shared" si="1"/>
        <v>0</v>
      </c>
      <c r="Q263" s="147">
        <v>0</v>
      </c>
      <c r="R263" s="147">
        <f t="shared" si="2"/>
        <v>0</v>
      </c>
      <c r="S263" s="147">
        <v>0</v>
      </c>
      <c r="T263" s="148">
        <f t="shared" si="3"/>
        <v>0</v>
      </c>
      <c r="AR263" s="149" t="s">
        <v>404</v>
      </c>
      <c r="AT263" s="149" t="s">
        <v>312</v>
      </c>
      <c r="AU263" s="149" t="s">
        <v>86</v>
      </c>
      <c r="AY263" s="17" t="s">
        <v>310</v>
      </c>
      <c r="BE263" s="150">
        <f t="shared" si="4"/>
        <v>0</v>
      </c>
      <c r="BF263" s="150">
        <f t="shared" si="5"/>
        <v>0</v>
      </c>
      <c r="BG263" s="150">
        <f t="shared" si="6"/>
        <v>0</v>
      </c>
      <c r="BH263" s="150">
        <f t="shared" si="7"/>
        <v>0</v>
      </c>
      <c r="BI263" s="150">
        <f t="shared" si="8"/>
        <v>0</v>
      </c>
      <c r="BJ263" s="17" t="s">
        <v>86</v>
      </c>
      <c r="BK263" s="150">
        <f t="shared" si="9"/>
        <v>0</v>
      </c>
      <c r="BL263" s="17" t="s">
        <v>404</v>
      </c>
      <c r="BM263" s="149" t="s">
        <v>1432</v>
      </c>
    </row>
    <row r="264" spans="2:65" s="1" customFormat="1" ht="29.25">
      <c r="B264" s="33"/>
      <c r="D264" s="152" t="s">
        <v>375</v>
      </c>
      <c r="F264" s="172" t="s">
        <v>3010</v>
      </c>
      <c r="I264" s="173"/>
      <c r="L264" s="33"/>
      <c r="M264" s="174"/>
      <c r="T264" s="57"/>
      <c r="AT264" s="17" t="s">
        <v>375</v>
      </c>
      <c r="AU264" s="17" t="s">
        <v>86</v>
      </c>
    </row>
    <row r="265" spans="2:65" s="1" customFormat="1" ht="16.5" customHeight="1">
      <c r="B265" s="33"/>
      <c r="C265" s="138" t="s">
        <v>1017</v>
      </c>
      <c r="D265" s="138" t="s">
        <v>312</v>
      </c>
      <c r="E265" s="139" t="s">
        <v>3011</v>
      </c>
      <c r="F265" s="140" t="s">
        <v>3012</v>
      </c>
      <c r="G265" s="141" t="s">
        <v>718</v>
      </c>
      <c r="H265" s="142">
        <v>50</v>
      </c>
      <c r="I265" s="143"/>
      <c r="J265" s="144">
        <f>ROUND(I265*H265,2)</f>
        <v>0</v>
      </c>
      <c r="K265" s="140" t="s">
        <v>2821</v>
      </c>
      <c r="L265" s="33"/>
      <c r="M265" s="145" t="s">
        <v>1</v>
      </c>
      <c r="N265" s="146" t="s">
        <v>47</v>
      </c>
      <c r="P265" s="147">
        <f>O265*H265</f>
        <v>0</v>
      </c>
      <c r="Q265" s="147">
        <v>0</v>
      </c>
      <c r="R265" s="147">
        <f>Q265*H265</f>
        <v>0</v>
      </c>
      <c r="S265" s="147">
        <v>0</v>
      </c>
      <c r="T265" s="148">
        <f>S265*H265</f>
        <v>0</v>
      </c>
      <c r="AR265" s="149" t="s">
        <v>404</v>
      </c>
      <c r="AT265" s="149" t="s">
        <v>312</v>
      </c>
      <c r="AU265" s="149" t="s">
        <v>86</v>
      </c>
      <c r="AY265" s="17" t="s">
        <v>310</v>
      </c>
      <c r="BE265" s="150">
        <f>IF(N265="základní",J265,0)</f>
        <v>0</v>
      </c>
      <c r="BF265" s="150">
        <f>IF(N265="snížená",J265,0)</f>
        <v>0</v>
      </c>
      <c r="BG265" s="150">
        <f>IF(N265="zákl. přenesená",J265,0)</f>
        <v>0</v>
      </c>
      <c r="BH265" s="150">
        <f>IF(N265="sníž. přenesená",J265,0)</f>
        <v>0</v>
      </c>
      <c r="BI265" s="150">
        <f>IF(N265="nulová",J265,0)</f>
        <v>0</v>
      </c>
      <c r="BJ265" s="17" t="s">
        <v>86</v>
      </c>
      <c r="BK265" s="150">
        <f>ROUND(I265*H265,2)</f>
        <v>0</v>
      </c>
      <c r="BL265" s="17" t="s">
        <v>404</v>
      </c>
      <c r="BM265" s="149" t="s">
        <v>1439</v>
      </c>
    </row>
    <row r="266" spans="2:65" s="1" customFormat="1" ht="19.5">
      <c r="B266" s="33"/>
      <c r="D266" s="152" t="s">
        <v>375</v>
      </c>
      <c r="F266" s="172" t="s">
        <v>3013</v>
      </c>
      <c r="I266" s="173"/>
      <c r="L266" s="33"/>
      <c r="M266" s="174"/>
      <c r="T266" s="57"/>
      <c r="AT266" s="17" t="s">
        <v>375</v>
      </c>
      <c r="AU266" s="17" t="s">
        <v>86</v>
      </c>
    </row>
    <row r="267" spans="2:65" s="1" customFormat="1" ht="16.5" customHeight="1">
      <c r="B267" s="33"/>
      <c r="C267" s="138" t="s">
        <v>1021</v>
      </c>
      <c r="D267" s="138" t="s">
        <v>312</v>
      </c>
      <c r="E267" s="139" t="s">
        <v>3014</v>
      </c>
      <c r="F267" s="140" t="s">
        <v>3015</v>
      </c>
      <c r="G267" s="141" t="s">
        <v>718</v>
      </c>
      <c r="H267" s="142">
        <v>40</v>
      </c>
      <c r="I267" s="143"/>
      <c r="J267" s="144">
        <f>ROUND(I267*H267,2)</f>
        <v>0</v>
      </c>
      <c r="K267" s="140" t="s">
        <v>2821</v>
      </c>
      <c r="L267" s="33"/>
      <c r="M267" s="145" t="s">
        <v>1</v>
      </c>
      <c r="N267" s="146" t="s">
        <v>47</v>
      </c>
      <c r="P267" s="147">
        <f>O267*H267</f>
        <v>0</v>
      </c>
      <c r="Q267" s="147">
        <v>0</v>
      </c>
      <c r="R267" s="147">
        <f>Q267*H267</f>
        <v>0</v>
      </c>
      <c r="S267" s="147">
        <v>0</v>
      </c>
      <c r="T267" s="148">
        <f>S267*H267</f>
        <v>0</v>
      </c>
      <c r="AR267" s="149" t="s">
        <v>404</v>
      </c>
      <c r="AT267" s="149" t="s">
        <v>312</v>
      </c>
      <c r="AU267" s="149" t="s">
        <v>86</v>
      </c>
      <c r="AY267" s="17" t="s">
        <v>310</v>
      </c>
      <c r="BE267" s="150">
        <f>IF(N267="základní",J267,0)</f>
        <v>0</v>
      </c>
      <c r="BF267" s="150">
        <f>IF(N267="snížená",J267,0)</f>
        <v>0</v>
      </c>
      <c r="BG267" s="150">
        <f>IF(N267="zákl. přenesená",J267,0)</f>
        <v>0</v>
      </c>
      <c r="BH267" s="150">
        <f>IF(N267="sníž. přenesená",J267,0)</f>
        <v>0</v>
      </c>
      <c r="BI267" s="150">
        <f>IF(N267="nulová",J267,0)</f>
        <v>0</v>
      </c>
      <c r="BJ267" s="17" t="s">
        <v>86</v>
      </c>
      <c r="BK267" s="150">
        <f>ROUND(I267*H267,2)</f>
        <v>0</v>
      </c>
      <c r="BL267" s="17" t="s">
        <v>404</v>
      </c>
      <c r="BM267" s="149" t="s">
        <v>1444</v>
      </c>
    </row>
    <row r="268" spans="2:65" s="1" customFormat="1" ht="19.5">
      <c r="B268" s="33"/>
      <c r="D268" s="152" t="s">
        <v>375</v>
      </c>
      <c r="F268" s="172" t="s">
        <v>3013</v>
      </c>
      <c r="I268" s="173"/>
      <c r="L268" s="33"/>
      <c r="M268" s="174"/>
      <c r="T268" s="57"/>
      <c r="AT268" s="17" t="s">
        <v>375</v>
      </c>
      <c r="AU268" s="17" t="s">
        <v>86</v>
      </c>
    </row>
    <row r="269" spans="2:65" s="1" customFormat="1" ht="16.5" customHeight="1">
      <c r="B269" s="33"/>
      <c r="C269" s="138" t="s">
        <v>1025</v>
      </c>
      <c r="D269" s="138" t="s">
        <v>312</v>
      </c>
      <c r="E269" s="139" t="s">
        <v>3016</v>
      </c>
      <c r="F269" s="140" t="s">
        <v>3017</v>
      </c>
      <c r="G269" s="141" t="s">
        <v>718</v>
      </c>
      <c r="H269" s="142">
        <v>47</v>
      </c>
      <c r="I269" s="143"/>
      <c r="J269" s="144">
        <f>ROUND(I269*H269,2)</f>
        <v>0</v>
      </c>
      <c r="K269" s="140" t="s">
        <v>2821</v>
      </c>
      <c r="L269" s="33"/>
      <c r="M269" s="145" t="s">
        <v>1</v>
      </c>
      <c r="N269" s="146" t="s">
        <v>47</v>
      </c>
      <c r="P269" s="147">
        <f>O269*H269</f>
        <v>0</v>
      </c>
      <c r="Q269" s="147">
        <v>0</v>
      </c>
      <c r="R269" s="147">
        <f>Q269*H269</f>
        <v>0</v>
      </c>
      <c r="S269" s="147">
        <v>0</v>
      </c>
      <c r="T269" s="148">
        <f>S269*H269</f>
        <v>0</v>
      </c>
      <c r="AR269" s="149" t="s">
        <v>404</v>
      </c>
      <c r="AT269" s="149" t="s">
        <v>312</v>
      </c>
      <c r="AU269" s="149" t="s">
        <v>86</v>
      </c>
      <c r="AY269" s="17" t="s">
        <v>310</v>
      </c>
      <c r="BE269" s="150">
        <f>IF(N269="základní",J269,0)</f>
        <v>0</v>
      </c>
      <c r="BF269" s="150">
        <f>IF(N269="snížená",J269,0)</f>
        <v>0</v>
      </c>
      <c r="BG269" s="150">
        <f>IF(N269="zákl. přenesená",J269,0)</f>
        <v>0</v>
      </c>
      <c r="BH269" s="150">
        <f>IF(N269="sníž. přenesená",J269,0)</f>
        <v>0</v>
      </c>
      <c r="BI269" s="150">
        <f>IF(N269="nulová",J269,0)</f>
        <v>0</v>
      </c>
      <c r="BJ269" s="17" t="s">
        <v>86</v>
      </c>
      <c r="BK269" s="150">
        <f>ROUND(I269*H269,2)</f>
        <v>0</v>
      </c>
      <c r="BL269" s="17" t="s">
        <v>404</v>
      </c>
      <c r="BM269" s="149" t="s">
        <v>1450</v>
      </c>
    </row>
    <row r="270" spans="2:65" s="1" customFormat="1" ht="19.5">
      <c r="B270" s="33"/>
      <c r="D270" s="152" t="s">
        <v>375</v>
      </c>
      <c r="F270" s="172" t="s">
        <v>3013</v>
      </c>
      <c r="I270" s="173"/>
      <c r="L270" s="33"/>
      <c r="M270" s="174"/>
      <c r="T270" s="57"/>
      <c r="AT270" s="17" t="s">
        <v>375</v>
      </c>
      <c r="AU270" s="17" t="s">
        <v>86</v>
      </c>
    </row>
    <row r="271" spans="2:65" s="1" customFormat="1" ht="16.5" customHeight="1">
      <c r="B271" s="33"/>
      <c r="C271" s="138" t="s">
        <v>1029</v>
      </c>
      <c r="D271" s="138" t="s">
        <v>312</v>
      </c>
      <c r="E271" s="139" t="s">
        <v>3018</v>
      </c>
      <c r="F271" s="140" t="s">
        <v>3019</v>
      </c>
      <c r="G271" s="141" t="s">
        <v>718</v>
      </c>
      <c r="H271" s="142">
        <v>85</v>
      </c>
      <c r="I271" s="143"/>
      <c r="J271" s="144">
        <f>ROUND(I271*H271,2)</f>
        <v>0</v>
      </c>
      <c r="K271" s="140" t="s">
        <v>2821</v>
      </c>
      <c r="L271" s="33"/>
      <c r="M271" s="145" t="s">
        <v>1</v>
      </c>
      <c r="N271" s="146" t="s">
        <v>47</v>
      </c>
      <c r="P271" s="147">
        <f>O271*H271</f>
        <v>0</v>
      </c>
      <c r="Q271" s="147">
        <v>0</v>
      </c>
      <c r="R271" s="147">
        <f>Q271*H271</f>
        <v>0</v>
      </c>
      <c r="S271" s="147">
        <v>0</v>
      </c>
      <c r="T271" s="148">
        <f>S271*H271</f>
        <v>0</v>
      </c>
      <c r="AR271" s="149" t="s">
        <v>404</v>
      </c>
      <c r="AT271" s="149" t="s">
        <v>312</v>
      </c>
      <c r="AU271" s="149" t="s">
        <v>86</v>
      </c>
      <c r="AY271" s="17" t="s">
        <v>310</v>
      </c>
      <c r="BE271" s="150">
        <f>IF(N271="základní",J271,0)</f>
        <v>0</v>
      </c>
      <c r="BF271" s="150">
        <f>IF(N271="snížená",J271,0)</f>
        <v>0</v>
      </c>
      <c r="BG271" s="150">
        <f>IF(N271="zákl. přenesená",J271,0)</f>
        <v>0</v>
      </c>
      <c r="BH271" s="150">
        <f>IF(N271="sníž. přenesená",J271,0)</f>
        <v>0</v>
      </c>
      <c r="BI271" s="150">
        <f>IF(N271="nulová",J271,0)</f>
        <v>0</v>
      </c>
      <c r="BJ271" s="17" t="s">
        <v>86</v>
      </c>
      <c r="BK271" s="150">
        <f>ROUND(I271*H271,2)</f>
        <v>0</v>
      </c>
      <c r="BL271" s="17" t="s">
        <v>404</v>
      </c>
      <c r="BM271" s="149" t="s">
        <v>1455</v>
      </c>
    </row>
    <row r="272" spans="2:65" s="1" customFormat="1" ht="29.25">
      <c r="B272" s="33"/>
      <c r="D272" s="152" t="s">
        <v>375</v>
      </c>
      <c r="F272" s="172" t="s">
        <v>3020</v>
      </c>
      <c r="I272" s="173"/>
      <c r="L272" s="33"/>
      <c r="M272" s="174"/>
      <c r="T272" s="57"/>
      <c r="AT272" s="17" t="s">
        <v>375</v>
      </c>
      <c r="AU272" s="17" t="s">
        <v>86</v>
      </c>
    </row>
    <row r="273" spans="2:65" s="1" customFormat="1" ht="16.5" customHeight="1">
      <c r="B273" s="33"/>
      <c r="C273" s="138" t="s">
        <v>1033</v>
      </c>
      <c r="D273" s="138" t="s">
        <v>312</v>
      </c>
      <c r="E273" s="139" t="s">
        <v>3021</v>
      </c>
      <c r="F273" s="140" t="s">
        <v>3022</v>
      </c>
      <c r="G273" s="141" t="s">
        <v>718</v>
      </c>
      <c r="H273" s="142">
        <v>422</v>
      </c>
      <c r="I273" s="143"/>
      <c r="J273" s="144">
        <f>ROUND(I273*H273,2)</f>
        <v>0</v>
      </c>
      <c r="K273" s="140" t="s">
        <v>2821</v>
      </c>
      <c r="L273" s="33"/>
      <c r="M273" s="145" t="s">
        <v>1</v>
      </c>
      <c r="N273" s="146" t="s">
        <v>47</v>
      </c>
      <c r="P273" s="147">
        <f>O273*H273</f>
        <v>0</v>
      </c>
      <c r="Q273" s="147">
        <v>0</v>
      </c>
      <c r="R273" s="147">
        <f>Q273*H273</f>
        <v>0</v>
      </c>
      <c r="S273" s="147">
        <v>0</v>
      </c>
      <c r="T273" s="148">
        <f>S273*H273</f>
        <v>0</v>
      </c>
      <c r="AR273" s="149" t="s">
        <v>404</v>
      </c>
      <c r="AT273" s="149" t="s">
        <v>312</v>
      </c>
      <c r="AU273" s="149" t="s">
        <v>86</v>
      </c>
      <c r="AY273" s="17" t="s">
        <v>310</v>
      </c>
      <c r="BE273" s="150">
        <f>IF(N273="základní",J273,0)</f>
        <v>0</v>
      </c>
      <c r="BF273" s="150">
        <f>IF(N273="snížená",J273,0)</f>
        <v>0</v>
      </c>
      <c r="BG273" s="150">
        <f>IF(N273="zákl. přenesená",J273,0)</f>
        <v>0</v>
      </c>
      <c r="BH273" s="150">
        <f>IF(N273="sníž. přenesená",J273,0)</f>
        <v>0</v>
      </c>
      <c r="BI273" s="150">
        <f>IF(N273="nulová",J273,0)</f>
        <v>0</v>
      </c>
      <c r="BJ273" s="17" t="s">
        <v>86</v>
      </c>
      <c r="BK273" s="150">
        <f>ROUND(I273*H273,2)</f>
        <v>0</v>
      </c>
      <c r="BL273" s="17" t="s">
        <v>404</v>
      </c>
      <c r="BM273" s="149" t="s">
        <v>1461</v>
      </c>
    </row>
    <row r="274" spans="2:65" s="1" customFormat="1" ht="29.25">
      <c r="B274" s="33"/>
      <c r="D274" s="152" t="s">
        <v>375</v>
      </c>
      <c r="F274" s="172" t="s">
        <v>3023</v>
      </c>
      <c r="I274" s="173"/>
      <c r="L274" s="33"/>
      <c r="M274" s="174"/>
      <c r="T274" s="57"/>
      <c r="AT274" s="17" t="s">
        <v>375</v>
      </c>
      <c r="AU274" s="17" t="s">
        <v>86</v>
      </c>
    </row>
    <row r="275" spans="2:65" s="1" customFormat="1" ht="16.5" customHeight="1">
      <c r="B275" s="33"/>
      <c r="C275" s="138" t="s">
        <v>1045</v>
      </c>
      <c r="D275" s="138" t="s">
        <v>312</v>
      </c>
      <c r="E275" s="139" t="s">
        <v>3024</v>
      </c>
      <c r="F275" s="140" t="s">
        <v>3025</v>
      </c>
      <c r="G275" s="141" t="s">
        <v>460</v>
      </c>
      <c r="H275" s="142">
        <v>1</v>
      </c>
      <c r="I275" s="143"/>
      <c r="J275" s="144">
        <f t="shared" ref="J275:J282" si="10">ROUND(I275*H275,2)</f>
        <v>0</v>
      </c>
      <c r="K275" s="140" t="s">
        <v>2896</v>
      </c>
      <c r="L275" s="33"/>
      <c r="M275" s="145" t="s">
        <v>1</v>
      </c>
      <c r="N275" s="146" t="s">
        <v>47</v>
      </c>
      <c r="P275" s="147">
        <f t="shared" ref="P275:P282" si="11">O275*H275</f>
        <v>0</v>
      </c>
      <c r="Q275" s="147">
        <v>0</v>
      </c>
      <c r="R275" s="147">
        <f t="shared" ref="R275:R282" si="12">Q275*H275</f>
        <v>0</v>
      </c>
      <c r="S275" s="147">
        <v>0</v>
      </c>
      <c r="T275" s="148">
        <f t="shared" ref="T275:T282" si="13">S275*H275</f>
        <v>0</v>
      </c>
      <c r="AR275" s="149" t="s">
        <v>404</v>
      </c>
      <c r="AT275" s="149" t="s">
        <v>312</v>
      </c>
      <c r="AU275" s="149" t="s">
        <v>86</v>
      </c>
      <c r="AY275" s="17" t="s">
        <v>310</v>
      </c>
      <c r="BE275" s="150">
        <f t="shared" ref="BE275:BE282" si="14">IF(N275="základní",J275,0)</f>
        <v>0</v>
      </c>
      <c r="BF275" s="150">
        <f t="shared" ref="BF275:BF282" si="15">IF(N275="snížená",J275,0)</f>
        <v>0</v>
      </c>
      <c r="BG275" s="150">
        <f t="shared" ref="BG275:BG282" si="16">IF(N275="zákl. přenesená",J275,0)</f>
        <v>0</v>
      </c>
      <c r="BH275" s="150">
        <f t="shared" ref="BH275:BH282" si="17">IF(N275="sníž. přenesená",J275,0)</f>
        <v>0</v>
      </c>
      <c r="BI275" s="150">
        <f t="shared" ref="BI275:BI282" si="18">IF(N275="nulová",J275,0)</f>
        <v>0</v>
      </c>
      <c r="BJ275" s="17" t="s">
        <v>86</v>
      </c>
      <c r="BK275" s="150">
        <f t="shared" ref="BK275:BK282" si="19">ROUND(I275*H275,2)</f>
        <v>0</v>
      </c>
      <c r="BL275" s="17" t="s">
        <v>404</v>
      </c>
      <c r="BM275" s="149" t="s">
        <v>1471</v>
      </c>
    </row>
    <row r="276" spans="2:65" s="1" customFormat="1" ht="16.5" customHeight="1">
      <c r="B276" s="33"/>
      <c r="C276" s="138" t="s">
        <v>1052</v>
      </c>
      <c r="D276" s="138" t="s">
        <v>312</v>
      </c>
      <c r="E276" s="139" t="s">
        <v>3026</v>
      </c>
      <c r="F276" s="140" t="s">
        <v>3027</v>
      </c>
      <c r="G276" s="141" t="s">
        <v>460</v>
      </c>
      <c r="H276" s="142">
        <v>1</v>
      </c>
      <c r="I276" s="143"/>
      <c r="J276" s="144">
        <f t="shared" si="10"/>
        <v>0</v>
      </c>
      <c r="K276" s="140" t="s">
        <v>2896</v>
      </c>
      <c r="L276" s="33"/>
      <c r="M276" s="145" t="s">
        <v>1</v>
      </c>
      <c r="N276" s="146" t="s">
        <v>47</v>
      </c>
      <c r="P276" s="147">
        <f t="shared" si="11"/>
        <v>0</v>
      </c>
      <c r="Q276" s="147">
        <v>0</v>
      </c>
      <c r="R276" s="147">
        <f t="shared" si="12"/>
        <v>0</v>
      </c>
      <c r="S276" s="147">
        <v>0</v>
      </c>
      <c r="T276" s="148">
        <f t="shared" si="13"/>
        <v>0</v>
      </c>
      <c r="AR276" s="149" t="s">
        <v>404</v>
      </c>
      <c r="AT276" s="149" t="s">
        <v>312</v>
      </c>
      <c r="AU276" s="149" t="s">
        <v>86</v>
      </c>
      <c r="AY276" s="17" t="s">
        <v>310</v>
      </c>
      <c r="BE276" s="150">
        <f t="shared" si="14"/>
        <v>0</v>
      </c>
      <c r="BF276" s="150">
        <f t="shared" si="15"/>
        <v>0</v>
      </c>
      <c r="BG276" s="150">
        <f t="shared" si="16"/>
        <v>0</v>
      </c>
      <c r="BH276" s="150">
        <f t="shared" si="17"/>
        <v>0</v>
      </c>
      <c r="BI276" s="150">
        <f t="shared" si="18"/>
        <v>0</v>
      </c>
      <c r="BJ276" s="17" t="s">
        <v>86</v>
      </c>
      <c r="BK276" s="150">
        <f t="shared" si="19"/>
        <v>0</v>
      </c>
      <c r="BL276" s="17" t="s">
        <v>404</v>
      </c>
      <c r="BM276" s="149" t="s">
        <v>1485</v>
      </c>
    </row>
    <row r="277" spans="2:65" s="1" customFormat="1" ht="16.5" customHeight="1">
      <c r="B277" s="33"/>
      <c r="C277" s="138" t="s">
        <v>1057</v>
      </c>
      <c r="D277" s="138" t="s">
        <v>312</v>
      </c>
      <c r="E277" s="139" t="s">
        <v>3028</v>
      </c>
      <c r="F277" s="140" t="s">
        <v>3029</v>
      </c>
      <c r="G277" s="141" t="s">
        <v>460</v>
      </c>
      <c r="H277" s="142">
        <v>2</v>
      </c>
      <c r="I277" s="143"/>
      <c r="J277" s="144">
        <f t="shared" si="10"/>
        <v>0</v>
      </c>
      <c r="K277" s="140" t="s">
        <v>2821</v>
      </c>
      <c r="L277" s="33"/>
      <c r="M277" s="145" t="s">
        <v>1</v>
      </c>
      <c r="N277" s="146" t="s">
        <v>47</v>
      </c>
      <c r="P277" s="147">
        <f t="shared" si="11"/>
        <v>0</v>
      </c>
      <c r="Q277" s="147">
        <v>0</v>
      </c>
      <c r="R277" s="147">
        <f t="shared" si="12"/>
        <v>0</v>
      </c>
      <c r="S277" s="147">
        <v>0</v>
      </c>
      <c r="T277" s="148">
        <f t="shared" si="13"/>
        <v>0</v>
      </c>
      <c r="AR277" s="149" t="s">
        <v>404</v>
      </c>
      <c r="AT277" s="149" t="s">
        <v>312</v>
      </c>
      <c r="AU277" s="149" t="s">
        <v>86</v>
      </c>
      <c r="AY277" s="17" t="s">
        <v>310</v>
      </c>
      <c r="BE277" s="150">
        <f t="shared" si="14"/>
        <v>0</v>
      </c>
      <c r="BF277" s="150">
        <f t="shared" si="15"/>
        <v>0</v>
      </c>
      <c r="BG277" s="150">
        <f t="shared" si="16"/>
        <v>0</v>
      </c>
      <c r="BH277" s="150">
        <f t="shared" si="17"/>
        <v>0</v>
      </c>
      <c r="BI277" s="150">
        <f t="shared" si="18"/>
        <v>0</v>
      </c>
      <c r="BJ277" s="17" t="s">
        <v>86</v>
      </c>
      <c r="BK277" s="150">
        <f t="shared" si="19"/>
        <v>0</v>
      </c>
      <c r="BL277" s="17" t="s">
        <v>404</v>
      </c>
      <c r="BM277" s="149" t="s">
        <v>1493</v>
      </c>
    </row>
    <row r="278" spans="2:65" s="1" customFormat="1" ht="37.9" customHeight="1">
      <c r="B278" s="33"/>
      <c r="C278" s="138" t="s">
        <v>1061</v>
      </c>
      <c r="D278" s="138" t="s">
        <v>312</v>
      </c>
      <c r="E278" s="139" t="s">
        <v>3030</v>
      </c>
      <c r="F278" s="140" t="s">
        <v>3031</v>
      </c>
      <c r="G278" s="141" t="s">
        <v>718</v>
      </c>
      <c r="H278" s="142">
        <v>55</v>
      </c>
      <c r="I278" s="143"/>
      <c r="J278" s="144">
        <f t="shared" si="10"/>
        <v>0</v>
      </c>
      <c r="K278" s="140" t="s">
        <v>2821</v>
      </c>
      <c r="L278" s="33"/>
      <c r="M278" s="145" t="s">
        <v>1</v>
      </c>
      <c r="N278" s="146" t="s">
        <v>47</v>
      </c>
      <c r="P278" s="147">
        <f t="shared" si="11"/>
        <v>0</v>
      </c>
      <c r="Q278" s="147">
        <v>0</v>
      </c>
      <c r="R278" s="147">
        <f t="shared" si="12"/>
        <v>0</v>
      </c>
      <c r="S278" s="147">
        <v>0</v>
      </c>
      <c r="T278" s="148">
        <f t="shared" si="13"/>
        <v>0</v>
      </c>
      <c r="AR278" s="149" t="s">
        <v>404</v>
      </c>
      <c r="AT278" s="149" t="s">
        <v>312</v>
      </c>
      <c r="AU278" s="149" t="s">
        <v>86</v>
      </c>
      <c r="AY278" s="17" t="s">
        <v>310</v>
      </c>
      <c r="BE278" s="150">
        <f t="shared" si="14"/>
        <v>0</v>
      </c>
      <c r="BF278" s="150">
        <f t="shared" si="15"/>
        <v>0</v>
      </c>
      <c r="BG278" s="150">
        <f t="shared" si="16"/>
        <v>0</v>
      </c>
      <c r="BH278" s="150">
        <f t="shared" si="17"/>
        <v>0</v>
      </c>
      <c r="BI278" s="150">
        <f t="shared" si="18"/>
        <v>0</v>
      </c>
      <c r="BJ278" s="17" t="s">
        <v>86</v>
      </c>
      <c r="BK278" s="150">
        <f t="shared" si="19"/>
        <v>0</v>
      </c>
      <c r="BL278" s="17" t="s">
        <v>404</v>
      </c>
      <c r="BM278" s="149" t="s">
        <v>1502</v>
      </c>
    </row>
    <row r="279" spans="2:65" s="1" customFormat="1" ht="37.9" customHeight="1">
      <c r="B279" s="33"/>
      <c r="C279" s="138" t="s">
        <v>1065</v>
      </c>
      <c r="D279" s="138" t="s">
        <v>312</v>
      </c>
      <c r="E279" s="139" t="s">
        <v>3032</v>
      </c>
      <c r="F279" s="140" t="s">
        <v>3033</v>
      </c>
      <c r="G279" s="141" t="s">
        <v>718</v>
      </c>
      <c r="H279" s="142">
        <v>5</v>
      </c>
      <c r="I279" s="143"/>
      <c r="J279" s="144">
        <f t="shared" si="10"/>
        <v>0</v>
      </c>
      <c r="K279" s="140" t="s">
        <v>2821</v>
      </c>
      <c r="L279" s="33"/>
      <c r="M279" s="145" t="s">
        <v>1</v>
      </c>
      <c r="N279" s="146" t="s">
        <v>47</v>
      </c>
      <c r="P279" s="147">
        <f t="shared" si="11"/>
        <v>0</v>
      </c>
      <c r="Q279" s="147">
        <v>0</v>
      </c>
      <c r="R279" s="147">
        <f t="shared" si="12"/>
        <v>0</v>
      </c>
      <c r="S279" s="147">
        <v>0</v>
      </c>
      <c r="T279" s="148">
        <f t="shared" si="13"/>
        <v>0</v>
      </c>
      <c r="AR279" s="149" t="s">
        <v>404</v>
      </c>
      <c r="AT279" s="149" t="s">
        <v>312</v>
      </c>
      <c r="AU279" s="149" t="s">
        <v>86</v>
      </c>
      <c r="AY279" s="17" t="s">
        <v>310</v>
      </c>
      <c r="BE279" s="150">
        <f t="shared" si="14"/>
        <v>0</v>
      </c>
      <c r="BF279" s="150">
        <f t="shared" si="15"/>
        <v>0</v>
      </c>
      <c r="BG279" s="150">
        <f t="shared" si="16"/>
        <v>0</v>
      </c>
      <c r="BH279" s="150">
        <f t="shared" si="17"/>
        <v>0</v>
      </c>
      <c r="BI279" s="150">
        <f t="shared" si="18"/>
        <v>0</v>
      </c>
      <c r="BJ279" s="17" t="s">
        <v>86</v>
      </c>
      <c r="BK279" s="150">
        <f t="shared" si="19"/>
        <v>0</v>
      </c>
      <c r="BL279" s="17" t="s">
        <v>404</v>
      </c>
      <c r="BM279" s="149" t="s">
        <v>1512</v>
      </c>
    </row>
    <row r="280" spans="2:65" s="1" customFormat="1" ht="37.9" customHeight="1">
      <c r="B280" s="33"/>
      <c r="C280" s="138" t="s">
        <v>1069</v>
      </c>
      <c r="D280" s="138" t="s">
        <v>312</v>
      </c>
      <c r="E280" s="139" t="s">
        <v>3034</v>
      </c>
      <c r="F280" s="140" t="s">
        <v>3035</v>
      </c>
      <c r="G280" s="141" t="s">
        <v>718</v>
      </c>
      <c r="H280" s="142">
        <v>25</v>
      </c>
      <c r="I280" s="143"/>
      <c r="J280" s="144">
        <f t="shared" si="10"/>
        <v>0</v>
      </c>
      <c r="K280" s="140" t="s">
        <v>2821</v>
      </c>
      <c r="L280" s="33"/>
      <c r="M280" s="145" t="s">
        <v>1</v>
      </c>
      <c r="N280" s="146" t="s">
        <v>47</v>
      </c>
      <c r="P280" s="147">
        <f t="shared" si="11"/>
        <v>0</v>
      </c>
      <c r="Q280" s="147">
        <v>0</v>
      </c>
      <c r="R280" s="147">
        <f t="shared" si="12"/>
        <v>0</v>
      </c>
      <c r="S280" s="147">
        <v>0</v>
      </c>
      <c r="T280" s="148">
        <f t="shared" si="13"/>
        <v>0</v>
      </c>
      <c r="AR280" s="149" t="s">
        <v>404</v>
      </c>
      <c r="AT280" s="149" t="s">
        <v>312</v>
      </c>
      <c r="AU280" s="149" t="s">
        <v>86</v>
      </c>
      <c r="AY280" s="17" t="s">
        <v>310</v>
      </c>
      <c r="BE280" s="150">
        <f t="shared" si="14"/>
        <v>0</v>
      </c>
      <c r="BF280" s="150">
        <f t="shared" si="15"/>
        <v>0</v>
      </c>
      <c r="BG280" s="150">
        <f t="shared" si="16"/>
        <v>0</v>
      </c>
      <c r="BH280" s="150">
        <f t="shared" si="17"/>
        <v>0</v>
      </c>
      <c r="BI280" s="150">
        <f t="shared" si="18"/>
        <v>0</v>
      </c>
      <c r="BJ280" s="17" t="s">
        <v>86</v>
      </c>
      <c r="BK280" s="150">
        <f t="shared" si="19"/>
        <v>0</v>
      </c>
      <c r="BL280" s="17" t="s">
        <v>404</v>
      </c>
      <c r="BM280" s="149" t="s">
        <v>1520</v>
      </c>
    </row>
    <row r="281" spans="2:65" s="1" customFormat="1" ht="37.9" customHeight="1">
      <c r="B281" s="33"/>
      <c r="C281" s="138" t="s">
        <v>1074</v>
      </c>
      <c r="D281" s="138" t="s">
        <v>312</v>
      </c>
      <c r="E281" s="139" t="s">
        <v>3036</v>
      </c>
      <c r="F281" s="140" t="s">
        <v>3037</v>
      </c>
      <c r="G281" s="141" t="s">
        <v>718</v>
      </c>
      <c r="H281" s="142">
        <v>10</v>
      </c>
      <c r="I281" s="143"/>
      <c r="J281" s="144">
        <f t="shared" si="10"/>
        <v>0</v>
      </c>
      <c r="K281" s="140" t="s">
        <v>2821</v>
      </c>
      <c r="L281" s="33"/>
      <c r="M281" s="145" t="s">
        <v>1</v>
      </c>
      <c r="N281" s="146" t="s">
        <v>47</v>
      </c>
      <c r="P281" s="147">
        <f t="shared" si="11"/>
        <v>0</v>
      </c>
      <c r="Q281" s="147">
        <v>0</v>
      </c>
      <c r="R281" s="147">
        <f t="shared" si="12"/>
        <v>0</v>
      </c>
      <c r="S281" s="147">
        <v>0</v>
      </c>
      <c r="T281" s="148">
        <f t="shared" si="13"/>
        <v>0</v>
      </c>
      <c r="AR281" s="149" t="s">
        <v>404</v>
      </c>
      <c r="AT281" s="149" t="s">
        <v>312</v>
      </c>
      <c r="AU281" s="149" t="s">
        <v>86</v>
      </c>
      <c r="AY281" s="17" t="s">
        <v>310</v>
      </c>
      <c r="BE281" s="150">
        <f t="shared" si="14"/>
        <v>0</v>
      </c>
      <c r="BF281" s="150">
        <f t="shared" si="15"/>
        <v>0</v>
      </c>
      <c r="BG281" s="150">
        <f t="shared" si="16"/>
        <v>0</v>
      </c>
      <c r="BH281" s="150">
        <f t="shared" si="17"/>
        <v>0</v>
      </c>
      <c r="BI281" s="150">
        <f t="shared" si="18"/>
        <v>0</v>
      </c>
      <c r="BJ281" s="17" t="s">
        <v>86</v>
      </c>
      <c r="BK281" s="150">
        <f t="shared" si="19"/>
        <v>0</v>
      </c>
      <c r="BL281" s="17" t="s">
        <v>404</v>
      </c>
      <c r="BM281" s="149" t="s">
        <v>1527</v>
      </c>
    </row>
    <row r="282" spans="2:65" s="1" customFormat="1" ht="16.5" customHeight="1">
      <c r="B282" s="33"/>
      <c r="C282" s="138" t="s">
        <v>1090</v>
      </c>
      <c r="D282" s="138" t="s">
        <v>312</v>
      </c>
      <c r="E282" s="139" t="s">
        <v>3038</v>
      </c>
      <c r="F282" s="140" t="s">
        <v>3039</v>
      </c>
      <c r="G282" s="141" t="s">
        <v>361</v>
      </c>
      <c r="H282" s="142">
        <v>2.4</v>
      </c>
      <c r="I282" s="143"/>
      <c r="J282" s="144">
        <f t="shared" si="10"/>
        <v>0</v>
      </c>
      <c r="K282" s="140" t="s">
        <v>2821</v>
      </c>
      <c r="L282" s="33"/>
      <c r="M282" s="145" t="s">
        <v>1</v>
      </c>
      <c r="N282" s="146" t="s">
        <v>47</v>
      </c>
      <c r="P282" s="147">
        <f t="shared" si="11"/>
        <v>0</v>
      </c>
      <c r="Q282" s="147">
        <v>0</v>
      </c>
      <c r="R282" s="147">
        <f t="shared" si="12"/>
        <v>0</v>
      </c>
      <c r="S282" s="147">
        <v>0</v>
      </c>
      <c r="T282" s="148">
        <f t="shared" si="13"/>
        <v>0</v>
      </c>
      <c r="AR282" s="149" t="s">
        <v>404</v>
      </c>
      <c r="AT282" s="149" t="s">
        <v>312</v>
      </c>
      <c r="AU282" s="149" t="s">
        <v>86</v>
      </c>
      <c r="AY282" s="17" t="s">
        <v>310</v>
      </c>
      <c r="BE282" s="150">
        <f t="shared" si="14"/>
        <v>0</v>
      </c>
      <c r="BF282" s="150">
        <f t="shared" si="15"/>
        <v>0</v>
      </c>
      <c r="BG282" s="150">
        <f t="shared" si="16"/>
        <v>0</v>
      </c>
      <c r="BH282" s="150">
        <f t="shared" si="17"/>
        <v>0</v>
      </c>
      <c r="BI282" s="150">
        <f t="shared" si="18"/>
        <v>0</v>
      </c>
      <c r="BJ282" s="17" t="s">
        <v>86</v>
      </c>
      <c r="BK282" s="150">
        <f t="shared" si="19"/>
        <v>0</v>
      </c>
      <c r="BL282" s="17" t="s">
        <v>404</v>
      </c>
      <c r="BM282" s="149" t="s">
        <v>1542</v>
      </c>
    </row>
    <row r="283" spans="2:65" s="1" customFormat="1" ht="19.5">
      <c r="B283" s="33"/>
      <c r="D283" s="152" t="s">
        <v>375</v>
      </c>
      <c r="F283" s="172" t="s">
        <v>3040</v>
      </c>
      <c r="I283" s="173"/>
      <c r="L283" s="33"/>
      <c r="M283" s="174"/>
      <c r="T283" s="57"/>
      <c r="AT283" s="17" t="s">
        <v>375</v>
      </c>
      <c r="AU283" s="17" t="s">
        <v>86</v>
      </c>
    </row>
    <row r="284" spans="2:65" s="11" customFormat="1" ht="25.9" customHeight="1">
      <c r="B284" s="126"/>
      <c r="D284" s="127" t="s">
        <v>81</v>
      </c>
      <c r="E284" s="128" t="s">
        <v>3041</v>
      </c>
      <c r="F284" s="128" t="s">
        <v>3042</v>
      </c>
      <c r="I284" s="129"/>
      <c r="J284" s="130">
        <f>BK284</f>
        <v>0</v>
      </c>
      <c r="L284" s="126"/>
      <c r="M284" s="131"/>
      <c r="P284" s="132">
        <f>SUM(P285:P302)</f>
        <v>0</v>
      </c>
      <c r="R284" s="132">
        <f>SUM(R285:R302)</f>
        <v>0</v>
      </c>
      <c r="T284" s="133">
        <f>SUM(T285:T302)</f>
        <v>0</v>
      </c>
      <c r="AR284" s="127" t="s">
        <v>90</v>
      </c>
      <c r="AT284" s="134" t="s">
        <v>81</v>
      </c>
      <c r="AU284" s="134" t="s">
        <v>82</v>
      </c>
      <c r="AY284" s="127" t="s">
        <v>310</v>
      </c>
      <c r="BK284" s="135">
        <f>SUM(BK285:BK302)</f>
        <v>0</v>
      </c>
    </row>
    <row r="285" spans="2:65" s="1" customFormat="1" ht="16.5" customHeight="1">
      <c r="B285" s="33"/>
      <c r="C285" s="138" t="s">
        <v>1096</v>
      </c>
      <c r="D285" s="138" t="s">
        <v>312</v>
      </c>
      <c r="E285" s="139" t="s">
        <v>3043</v>
      </c>
      <c r="F285" s="140" t="s">
        <v>3044</v>
      </c>
      <c r="G285" s="141" t="s">
        <v>1744</v>
      </c>
      <c r="H285" s="142">
        <v>1</v>
      </c>
      <c r="I285" s="143"/>
      <c r="J285" s="144">
        <f>ROUND(I285*H285,2)</f>
        <v>0</v>
      </c>
      <c r="K285" s="140" t="s">
        <v>2821</v>
      </c>
      <c r="L285" s="33"/>
      <c r="M285" s="145" t="s">
        <v>1</v>
      </c>
      <c r="N285" s="146" t="s">
        <v>47</v>
      </c>
      <c r="P285" s="147">
        <f>O285*H285</f>
        <v>0</v>
      </c>
      <c r="Q285" s="147">
        <v>0</v>
      </c>
      <c r="R285" s="147">
        <f>Q285*H285</f>
        <v>0</v>
      </c>
      <c r="S285" s="147">
        <v>0</v>
      </c>
      <c r="T285" s="148">
        <f>S285*H285</f>
        <v>0</v>
      </c>
      <c r="AR285" s="149" t="s">
        <v>404</v>
      </c>
      <c r="AT285" s="149" t="s">
        <v>312</v>
      </c>
      <c r="AU285" s="149" t="s">
        <v>86</v>
      </c>
      <c r="AY285" s="17" t="s">
        <v>310</v>
      </c>
      <c r="BE285" s="150">
        <f>IF(N285="základní",J285,0)</f>
        <v>0</v>
      </c>
      <c r="BF285" s="150">
        <f>IF(N285="snížená",J285,0)</f>
        <v>0</v>
      </c>
      <c r="BG285" s="150">
        <f>IF(N285="zákl. přenesená",J285,0)</f>
        <v>0</v>
      </c>
      <c r="BH285" s="150">
        <f>IF(N285="sníž. přenesená",J285,0)</f>
        <v>0</v>
      </c>
      <c r="BI285" s="150">
        <f>IF(N285="nulová",J285,0)</f>
        <v>0</v>
      </c>
      <c r="BJ285" s="17" t="s">
        <v>86</v>
      </c>
      <c r="BK285" s="150">
        <f>ROUND(I285*H285,2)</f>
        <v>0</v>
      </c>
      <c r="BL285" s="17" t="s">
        <v>404</v>
      </c>
      <c r="BM285" s="149" t="s">
        <v>1551</v>
      </c>
    </row>
    <row r="286" spans="2:65" s="1" customFormat="1" ht="16.5" customHeight="1">
      <c r="B286" s="33"/>
      <c r="C286" s="138" t="s">
        <v>1111</v>
      </c>
      <c r="D286" s="138" t="s">
        <v>312</v>
      </c>
      <c r="E286" s="139" t="s">
        <v>3045</v>
      </c>
      <c r="F286" s="140" t="s">
        <v>3046</v>
      </c>
      <c r="G286" s="141" t="s">
        <v>1744</v>
      </c>
      <c r="H286" s="142">
        <v>1</v>
      </c>
      <c r="I286" s="143"/>
      <c r="J286" s="144">
        <f>ROUND(I286*H286,2)</f>
        <v>0</v>
      </c>
      <c r="K286" s="140" t="s">
        <v>2821</v>
      </c>
      <c r="L286" s="33"/>
      <c r="M286" s="145" t="s">
        <v>1</v>
      </c>
      <c r="N286" s="146" t="s">
        <v>47</v>
      </c>
      <c r="P286" s="147">
        <f>O286*H286</f>
        <v>0</v>
      </c>
      <c r="Q286" s="147">
        <v>0</v>
      </c>
      <c r="R286" s="147">
        <f>Q286*H286</f>
        <v>0</v>
      </c>
      <c r="S286" s="147">
        <v>0</v>
      </c>
      <c r="T286" s="148">
        <f>S286*H286</f>
        <v>0</v>
      </c>
      <c r="AR286" s="149" t="s">
        <v>404</v>
      </c>
      <c r="AT286" s="149" t="s">
        <v>312</v>
      </c>
      <c r="AU286" s="149" t="s">
        <v>86</v>
      </c>
      <c r="AY286" s="17" t="s">
        <v>310</v>
      </c>
      <c r="BE286" s="150">
        <f>IF(N286="základní",J286,0)</f>
        <v>0</v>
      </c>
      <c r="BF286" s="150">
        <f>IF(N286="snížená",J286,0)</f>
        <v>0</v>
      </c>
      <c r="BG286" s="150">
        <f>IF(N286="zákl. přenesená",J286,0)</f>
        <v>0</v>
      </c>
      <c r="BH286" s="150">
        <f>IF(N286="sníž. přenesená",J286,0)</f>
        <v>0</v>
      </c>
      <c r="BI286" s="150">
        <f>IF(N286="nulová",J286,0)</f>
        <v>0</v>
      </c>
      <c r="BJ286" s="17" t="s">
        <v>86</v>
      </c>
      <c r="BK286" s="150">
        <f>ROUND(I286*H286,2)</f>
        <v>0</v>
      </c>
      <c r="BL286" s="17" t="s">
        <v>404</v>
      </c>
      <c r="BM286" s="149" t="s">
        <v>1560</v>
      </c>
    </row>
    <row r="287" spans="2:65" s="1" customFormat="1" ht="16.5" customHeight="1">
      <c r="B287" s="33"/>
      <c r="C287" s="138" t="s">
        <v>1115</v>
      </c>
      <c r="D287" s="138" t="s">
        <v>312</v>
      </c>
      <c r="E287" s="139" t="s">
        <v>3047</v>
      </c>
      <c r="F287" s="140" t="s">
        <v>3048</v>
      </c>
      <c r="G287" s="141" t="s">
        <v>1744</v>
      </c>
      <c r="H287" s="142">
        <v>1</v>
      </c>
      <c r="I287" s="143"/>
      <c r="J287" s="144">
        <f>ROUND(I287*H287,2)</f>
        <v>0</v>
      </c>
      <c r="K287" s="140" t="s">
        <v>2821</v>
      </c>
      <c r="L287" s="33"/>
      <c r="M287" s="145" t="s">
        <v>1</v>
      </c>
      <c r="N287" s="146" t="s">
        <v>47</v>
      </c>
      <c r="P287" s="147">
        <f>O287*H287</f>
        <v>0</v>
      </c>
      <c r="Q287" s="147">
        <v>0</v>
      </c>
      <c r="R287" s="147">
        <f>Q287*H287</f>
        <v>0</v>
      </c>
      <c r="S287" s="147">
        <v>0</v>
      </c>
      <c r="T287" s="148">
        <f>S287*H287</f>
        <v>0</v>
      </c>
      <c r="AR287" s="149" t="s">
        <v>404</v>
      </c>
      <c r="AT287" s="149" t="s">
        <v>312</v>
      </c>
      <c r="AU287" s="149" t="s">
        <v>86</v>
      </c>
      <c r="AY287" s="17" t="s">
        <v>310</v>
      </c>
      <c r="BE287" s="150">
        <f>IF(N287="základní",J287,0)</f>
        <v>0</v>
      </c>
      <c r="BF287" s="150">
        <f>IF(N287="snížená",J287,0)</f>
        <v>0</v>
      </c>
      <c r="BG287" s="150">
        <f>IF(N287="zákl. přenesená",J287,0)</f>
        <v>0</v>
      </c>
      <c r="BH287" s="150">
        <f>IF(N287="sníž. přenesená",J287,0)</f>
        <v>0</v>
      </c>
      <c r="BI287" s="150">
        <f>IF(N287="nulová",J287,0)</f>
        <v>0</v>
      </c>
      <c r="BJ287" s="17" t="s">
        <v>86</v>
      </c>
      <c r="BK287" s="150">
        <f>ROUND(I287*H287,2)</f>
        <v>0</v>
      </c>
      <c r="BL287" s="17" t="s">
        <v>404</v>
      </c>
      <c r="BM287" s="149" t="s">
        <v>1568</v>
      </c>
    </row>
    <row r="288" spans="2:65" s="1" customFormat="1" ht="16.5" customHeight="1">
      <c r="B288" s="33"/>
      <c r="C288" s="138" t="s">
        <v>1122</v>
      </c>
      <c r="D288" s="138" t="s">
        <v>312</v>
      </c>
      <c r="E288" s="139" t="s">
        <v>3049</v>
      </c>
      <c r="F288" s="140" t="s">
        <v>3050</v>
      </c>
      <c r="G288" s="141" t="s">
        <v>1744</v>
      </c>
      <c r="H288" s="142">
        <v>1</v>
      </c>
      <c r="I288" s="143"/>
      <c r="J288" s="144">
        <f>ROUND(I288*H288,2)</f>
        <v>0</v>
      </c>
      <c r="K288" s="140" t="s">
        <v>2821</v>
      </c>
      <c r="L288" s="33"/>
      <c r="M288" s="145" t="s">
        <v>1</v>
      </c>
      <c r="N288" s="146" t="s">
        <v>47</v>
      </c>
      <c r="P288" s="147">
        <f>O288*H288</f>
        <v>0</v>
      </c>
      <c r="Q288" s="147">
        <v>0</v>
      </c>
      <c r="R288" s="147">
        <f>Q288*H288</f>
        <v>0</v>
      </c>
      <c r="S288" s="147">
        <v>0</v>
      </c>
      <c r="T288" s="148">
        <f>S288*H288</f>
        <v>0</v>
      </c>
      <c r="AR288" s="149" t="s">
        <v>404</v>
      </c>
      <c r="AT288" s="149" t="s">
        <v>312</v>
      </c>
      <c r="AU288" s="149" t="s">
        <v>86</v>
      </c>
      <c r="AY288" s="17" t="s">
        <v>310</v>
      </c>
      <c r="BE288" s="150">
        <f>IF(N288="základní",J288,0)</f>
        <v>0</v>
      </c>
      <c r="BF288" s="150">
        <f>IF(N288="snížená",J288,0)</f>
        <v>0</v>
      </c>
      <c r="BG288" s="150">
        <f>IF(N288="zákl. přenesená",J288,0)</f>
        <v>0</v>
      </c>
      <c r="BH288" s="150">
        <f>IF(N288="sníž. přenesená",J288,0)</f>
        <v>0</v>
      </c>
      <c r="BI288" s="150">
        <f>IF(N288="nulová",J288,0)</f>
        <v>0</v>
      </c>
      <c r="BJ288" s="17" t="s">
        <v>86</v>
      </c>
      <c r="BK288" s="150">
        <f>ROUND(I288*H288,2)</f>
        <v>0</v>
      </c>
      <c r="BL288" s="17" t="s">
        <v>404</v>
      </c>
      <c r="BM288" s="149" t="s">
        <v>1576</v>
      </c>
    </row>
    <row r="289" spans="2:65" s="1" customFormat="1" ht="16.5" customHeight="1">
      <c r="B289" s="33"/>
      <c r="C289" s="138" t="s">
        <v>1127</v>
      </c>
      <c r="D289" s="138" t="s">
        <v>312</v>
      </c>
      <c r="E289" s="139" t="s">
        <v>3051</v>
      </c>
      <c r="F289" s="140" t="s">
        <v>3052</v>
      </c>
      <c r="G289" s="141" t="s">
        <v>1744</v>
      </c>
      <c r="H289" s="142">
        <v>1</v>
      </c>
      <c r="I289" s="143"/>
      <c r="J289" s="144">
        <f>ROUND(I289*H289,2)</f>
        <v>0</v>
      </c>
      <c r="K289" s="140" t="s">
        <v>2821</v>
      </c>
      <c r="L289" s="33"/>
      <c r="M289" s="145" t="s">
        <v>1</v>
      </c>
      <c r="N289" s="146" t="s">
        <v>47</v>
      </c>
      <c r="P289" s="147">
        <f>O289*H289</f>
        <v>0</v>
      </c>
      <c r="Q289" s="147">
        <v>0</v>
      </c>
      <c r="R289" s="147">
        <f>Q289*H289</f>
        <v>0</v>
      </c>
      <c r="S289" s="147">
        <v>0</v>
      </c>
      <c r="T289" s="148">
        <f>S289*H289</f>
        <v>0</v>
      </c>
      <c r="AR289" s="149" t="s">
        <v>404</v>
      </c>
      <c r="AT289" s="149" t="s">
        <v>312</v>
      </c>
      <c r="AU289" s="149" t="s">
        <v>86</v>
      </c>
      <c r="AY289" s="17" t="s">
        <v>310</v>
      </c>
      <c r="BE289" s="150">
        <f>IF(N289="základní",J289,0)</f>
        <v>0</v>
      </c>
      <c r="BF289" s="150">
        <f>IF(N289="snížená",J289,0)</f>
        <v>0</v>
      </c>
      <c r="BG289" s="150">
        <f>IF(N289="zákl. přenesená",J289,0)</f>
        <v>0</v>
      </c>
      <c r="BH289" s="150">
        <f>IF(N289="sníž. přenesená",J289,0)</f>
        <v>0</v>
      </c>
      <c r="BI289" s="150">
        <f>IF(N289="nulová",J289,0)</f>
        <v>0</v>
      </c>
      <c r="BJ289" s="17" t="s">
        <v>86</v>
      </c>
      <c r="BK289" s="150">
        <f>ROUND(I289*H289,2)</f>
        <v>0</v>
      </c>
      <c r="BL289" s="17" t="s">
        <v>404</v>
      </c>
      <c r="BM289" s="149" t="s">
        <v>1584</v>
      </c>
    </row>
    <row r="290" spans="2:65" s="1" customFormat="1" ht="19.5">
      <c r="B290" s="33"/>
      <c r="D290" s="152" t="s">
        <v>375</v>
      </c>
      <c r="F290" s="172" t="s">
        <v>3053</v>
      </c>
      <c r="I290" s="173"/>
      <c r="L290" s="33"/>
      <c r="M290" s="174"/>
      <c r="T290" s="57"/>
      <c r="AT290" s="17" t="s">
        <v>375</v>
      </c>
      <c r="AU290" s="17" t="s">
        <v>86</v>
      </c>
    </row>
    <row r="291" spans="2:65" s="1" customFormat="1" ht="16.5" customHeight="1">
      <c r="B291" s="33"/>
      <c r="C291" s="138" t="s">
        <v>1131</v>
      </c>
      <c r="D291" s="138" t="s">
        <v>312</v>
      </c>
      <c r="E291" s="139" t="s">
        <v>3054</v>
      </c>
      <c r="F291" s="140" t="s">
        <v>3055</v>
      </c>
      <c r="G291" s="141" t="s">
        <v>429</v>
      </c>
      <c r="H291" s="142">
        <v>1</v>
      </c>
      <c r="I291" s="143"/>
      <c r="J291" s="144">
        <f>ROUND(I291*H291,2)</f>
        <v>0</v>
      </c>
      <c r="K291" s="140" t="s">
        <v>2896</v>
      </c>
      <c r="L291" s="33"/>
      <c r="M291" s="145" t="s">
        <v>1</v>
      </c>
      <c r="N291" s="146" t="s">
        <v>47</v>
      </c>
      <c r="P291" s="147">
        <f>O291*H291</f>
        <v>0</v>
      </c>
      <c r="Q291" s="147">
        <v>0</v>
      </c>
      <c r="R291" s="147">
        <f>Q291*H291</f>
        <v>0</v>
      </c>
      <c r="S291" s="147">
        <v>0</v>
      </c>
      <c r="T291" s="148">
        <f>S291*H291</f>
        <v>0</v>
      </c>
      <c r="AR291" s="149" t="s">
        <v>404</v>
      </c>
      <c r="AT291" s="149" t="s">
        <v>312</v>
      </c>
      <c r="AU291" s="149" t="s">
        <v>86</v>
      </c>
      <c r="AY291" s="17" t="s">
        <v>310</v>
      </c>
      <c r="BE291" s="150">
        <f>IF(N291="základní",J291,0)</f>
        <v>0</v>
      </c>
      <c r="BF291" s="150">
        <f>IF(N291="snížená",J291,0)</f>
        <v>0</v>
      </c>
      <c r="BG291" s="150">
        <f>IF(N291="zákl. přenesená",J291,0)</f>
        <v>0</v>
      </c>
      <c r="BH291" s="150">
        <f>IF(N291="sníž. přenesená",J291,0)</f>
        <v>0</v>
      </c>
      <c r="BI291" s="150">
        <f>IF(N291="nulová",J291,0)</f>
        <v>0</v>
      </c>
      <c r="BJ291" s="17" t="s">
        <v>86</v>
      </c>
      <c r="BK291" s="150">
        <f>ROUND(I291*H291,2)</f>
        <v>0</v>
      </c>
      <c r="BL291" s="17" t="s">
        <v>404</v>
      </c>
      <c r="BM291" s="149" t="s">
        <v>1594</v>
      </c>
    </row>
    <row r="292" spans="2:65" s="1" customFormat="1" ht="16.5" customHeight="1">
      <c r="B292" s="33"/>
      <c r="C292" s="138" t="s">
        <v>1137</v>
      </c>
      <c r="D292" s="138" t="s">
        <v>312</v>
      </c>
      <c r="E292" s="139" t="s">
        <v>3056</v>
      </c>
      <c r="F292" s="140" t="s">
        <v>3057</v>
      </c>
      <c r="G292" s="141" t="s">
        <v>1744</v>
      </c>
      <c r="H292" s="142">
        <v>1</v>
      </c>
      <c r="I292" s="143"/>
      <c r="J292" s="144">
        <f>ROUND(I292*H292,2)</f>
        <v>0</v>
      </c>
      <c r="K292" s="140" t="s">
        <v>2896</v>
      </c>
      <c r="L292" s="33"/>
      <c r="M292" s="145" t="s">
        <v>1</v>
      </c>
      <c r="N292" s="146" t="s">
        <v>47</v>
      </c>
      <c r="P292" s="147">
        <f>O292*H292</f>
        <v>0</v>
      </c>
      <c r="Q292" s="147">
        <v>0</v>
      </c>
      <c r="R292" s="147">
        <f>Q292*H292</f>
        <v>0</v>
      </c>
      <c r="S292" s="147">
        <v>0</v>
      </c>
      <c r="T292" s="148">
        <f>S292*H292</f>
        <v>0</v>
      </c>
      <c r="AR292" s="149" t="s">
        <v>404</v>
      </c>
      <c r="AT292" s="149" t="s">
        <v>312</v>
      </c>
      <c r="AU292" s="149" t="s">
        <v>86</v>
      </c>
      <c r="AY292" s="17" t="s">
        <v>310</v>
      </c>
      <c r="BE292" s="150">
        <f>IF(N292="základní",J292,0)</f>
        <v>0</v>
      </c>
      <c r="BF292" s="150">
        <f>IF(N292="snížená",J292,0)</f>
        <v>0</v>
      </c>
      <c r="BG292" s="150">
        <f>IF(N292="zákl. přenesená",J292,0)</f>
        <v>0</v>
      </c>
      <c r="BH292" s="150">
        <f>IF(N292="sníž. přenesená",J292,0)</f>
        <v>0</v>
      </c>
      <c r="BI292" s="150">
        <f>IF(N292="nulová",J292,0)</f>
        <v>0</v>
      </c>
      <c r="BJ292" s="17" t="s">
        <v>86</v>
      </c>
      <c r="BK292" s="150">
        <f>ROUND(I292*H292,2)</f>
        <v>0</v>
      </c>
      <c r="BL292" s="17" t="s">
        <v>404</v>
      </c>
      <c r="BM292" s="149" t="s">
        <v>1601</v>
      </c>
    </row>
    <row r="293" spans="2:65" s="1" customFormat="1" ht="24.2" customHeight="1">
      <c r="B293" s="33"/>
      <c r="C293" s="138" t="s">
        <v>1142</v>
      </c>
      <c r="D293" s="138" t="s">
        <v>312</v>
      </c>
      <c r="E293" s="139" t="s">
        <v>3058</v>
      </c>
      <c r="F293" s="140" t="s">
        <v>3059</v>
      </c>
      <c r="G293" s="141" t="s">
        <v>460</v>
      </c>
      <c r="H293" s="142">
        <v>1</v>
      </c>
      <c r="I293" s="143"/>
      <c r="J293" s="144">
        <f>ROUND(I293*H293,2)</f>
        <v>0</v>
      </c>
      <c r="K293" s="140" t="s">
        <v>2821</v>
      </c>
      <c r="L293" s="33"/>
      <c r="M293" s="145" t="s">
        <v>1</v>
      </c>
      <c r="N293" s="146" t="s">
        <v>47</v>
      </c>
      <c r="P293" s="147">
        <f>O293*H293</f>
        <v>0</v>
      </c>
      <c r="Q293" s="147">
        <v>0</v>
      </c>
      <c r="R293" s="147">
        <f>Q293*H293</f>
        <v>0</v>
      </c>
      <c r="S293" s="147">
        <v>0</v>
      </c>
      <c r="T293" s="148">
        <f>S293*H293</f>
        <v>0</v>
      </c>
      <c r="AR293" s="149" t="s">
        <v>404</v>
      </c>
      <c r="AT293" s="149" t="s">
        <v>312</v>
      </c>
      <c r="AU293" s="149" t="s">
        <v>86</v>
      </c>
      <c r="AY293" s="17" t="s">
        <v>310</v>
      </c>
      <c r="BE293" s="150">
        <f>IF(N293="základní",J293,0)</f>
        <v>0</v>
      </c>
      <c r="BF293" s="150">
        <f>IF(N293="snížená",J293,0)</f>
        <v>0</v>
      </c>
      <c r="BG293" s="150">
        <f>IF(N293="zákl. přenesená",J293,0)</f>
        <v>0</v>
      </c>
      <c r="BH293" s="150">
        <f>IF(N293="sníž. přenesená",J293,0)</f>
        <v>0</v>
      </c>
      <c r="BI293" s="150">
        <f>IF(N293="nulová",J293,0)</f>
        <v>0</v>
      </c>
      <c r="BJ293" s="17" t="s">
        <v>86</v>
      </c>
      <c r="BK293" s="150">
        <f>ROUND(I293*H293,2)</f>
        <v>0</v>
      </c>
      <c r="BL293" s="17" t="s">
        <v>404</v>
      </c>
      <c r="BM293" s="149" t="s">
        <v>1608</v>
      </c>
    </row>
    <row r="294" spans="2:65" s="1" customFormat="1" ht="48.75">
      <c r="B294" s="33"/>
      <c r="D294" s="152" t="s">
        <v>375</v>
      </c>
      <c r="F294" s="172" t="s">
        <v>3060</v>
      </c>
      <c r="I294" s="173"/>
      <c r="L294" s="33"/>
      <c r="M294" s="174"/>
      <c r="T294" s="57"/>
      <c r="AT294" s="17" t="s">
        <v>375</v>
      </c>
      <c r="AU294" s="17" t="s">
        <v>86</v>
      </c>
    </row>
    <row r="295" spans="2:65" s="1" customFormat="1" ht="16.5" customHeight="1">
      <c r="B295" s="33"/>
      <c r="C295" s="138" t="s">
        <v>1148</v>
      </c>
      <c r="D295" s="138" t="s">
        <v>312</v>
      </c>
      <c r="E295" s="139" t="s">
        <v>3061</v>
      </c>
      <c r="F295" s="140" t="s">
        <v>3062</v>
      </c>
      <c r="G295" s="141" t="s">
        <v>460</v>
      </c>
      <c r="H295" s="142">
        <v>1</v>
      </c>
      <c r="I295" s="143"/>
      <c r="J295" s="144">
        <f>ROUND(I295*H295,2)</f>
        <v>0</v>
      </c>
      <c r="K295" s="140" t="s">
        <v>2896</v>
      </c>
      <c r="L295" s="33"/>
      <c r="M295" s="145" t="s">
        <v>1</v>
      </c>
      <c r="N295" s="146" t="s">
        <v>47</v>
      </c>
      <c r="P295" s="147">
        <f>O295*H295</f>
        <v>0</v>
      </c>
      <c r="Q295" s="147">
        <v>0</v>
      </c>
      <c r="R295" s="147">
        <f>Q295*H295</f>
        <v>0</v>
      </c>
      <c r="S295" s="147">
        <v>0</v>
      </c>
      <c r="T295" s="148">
        <f>S295*H295</f>
        <v>0</v>
      </c>
      <c r="AR295" s="149" t="s">
        <v>404</v>
      </c>
      <c r="AT295" s="149" t="s">
        <v>312</v>
      </c>
      <c r="AU295" s="149" t="s">
        <v>86</v>
      </c>
      <c r="AY295" s="17" t="s">
        <v>310</v>
      </c>
      <c r="BE295" s="150">
        <f>IF(N295="základní",J295,0)</f>
        <v>0</v>
      </c>
      <c r="BF295" s="150">
        <f>IF(N295="snížená",J295,0)</f>
        <v>0</v>
      </c>
      <c r="BG295" s="150">
        <f>IF(N295="zákl. přenesená",J295,0)</f>
        <v>0</v>
      </c>
      <c r="BH295" s="150">
        <f>IF(N295="sníž. přenesená",J295,0)</f>
        <v>0</v>
      </c>
      <c r="BI295" s="150">
        <f>IF(N295="nulová",J295,0)</f>
        <v>0</v>
      </c>
      <c r="BJ295" s="17" t="s">
        <v>86</v>
      </c>
      <c r="BK295" s="150">
        <f>ROUND(I295*H295,2)</f>
        <v>0</v>
      </c>
      <c r="BL295" s="17" t="s">
        <v>404</v>
      </c>
      <c r="BM295" s="149" t="s">
        <v>1616</v>
      </c>
    </row>
    <row r="296" spans="2:65" s="1" customFormat="1" ht="37.9" customHeight="1">
      <c r="B296" s="33"/>
      <c r="C296" s="138" t="s">
        <v>1152</v>
      </c>
      <c r="D296" s="138" t="s">
        <v>312</v>
      </c>
      <c r="E296" s="139" t="s">
        <v>3063</v>
      </c>
      <c r="F296" s="140" t="s">
        <v>3064</v>
      </c>
      <c r="G296" s="141" t="s">
        <v>460</v>
      </c>
      <c r="H296" s="142">
        <v>1</v>
      </c>
      <c r="I296" s="143"/>
      <c r="J296" s="144">
        <f>ROUND(I296*H296,2)</f>
        <v>0</v>
      </c>
      <c r="K296" s="140" t="s">
        <v>2821</v>
      </c>
      <c r="L296" s="33"/>
      <c r="M296" s="145" t="s">
        <v>1</v>
      </c>
      <c r="N296" s="146" t="s">
        <v>47</v>
      </c>
      <c r="P296" s="147">
        <f>O296*H296</f>
        <v>0</v>
      </c>
      <c r="Q296" s="147">
        <v>0</v>
      </c>
      <c r="R296" s="147">
        <f>Q296*H296</f>
        <v>0</v>
      </c>
      <c r="S296" s="147">
        <v>0</v>
      </c>
      <c r="T296" s="148">
        <f>S296*H296</f>
        <v>0</v>
      </c>
      <c r="AR296" s="149" t="s">
        <v>404</v>
      </c>
      <c r="AT296" s="149" t="s">
        <v>312</v>
      </c>
      <c r="AU296" s="149" t="s">
        <v>86</v>
      </c>
      <c r="AY296" s="17" t="s">
        <v>310</v>
      </c>
      <c r="BE296" s="150">
        <f>IF(N296="základní",J296,0)</f>
        <v>0</v>
      </c>
      <c r="BF296" s="150">
        <f>IF(N296="snížená",J296,0)</f>
        <v>0</v>
      </c>
      <c r="BG296" s="150">
        <f>IF(N296="zákl. přenesená",J296,0)</f>
        <v>0</v>
      </c>
      <c r="BH296" s="150">
        <f>IF(N296="sníž. přenesená",J296,0)</f>
        <v>0</v>
      </c>
      <c r="BI296" s="150">
        <f>IF(N296="nulová",J296,0)</f>
        <v>0</v>
      </c>
      <c r="BJ296" s="17" t="s">
        <v>86</v>
      </c>
      <c r="BK296" s="150">
        <f>ROUND(I296*H296,2)</f>
        <v>0</v>
      </c>
      <c r="BL296" s="17" t="s">
        <v>404</v>
      </c>
      <c r="BM296" s="149" t="s">
        <v>1623</v>
      </c>
    </row>
    <row r="297" spans="2:65" s="1" customFormat="1" ht="37.9" customHeight="1">
      <c r="B297" s="33"/>
      <c r="C297" s="138" t="s">
        <v>1162</v>
      </c>
      <c r="D297" s="138" t="s">
        <v>312</v>
      </c>
      <c r="E297" s="139" t="s">
        <v>3065</v>
      </c>
      <c r="F297" s="140" t="s">
        <v>3066</v>
      </c>
      <c r="G297" s="141" t="s">
        <v>460</v>
      </c>
      <c r="H297" s="142">
        <v>1</v>
      </c>
      <c r="I297" s="143"/>
      <c r="J297" s="144">
        <f>ROUND(I297*H297,2)</f>
        <v>0</v>
      </c>
      <c r="K297" s="140" t="s">
        <v>2821</v>
      </c>
      <c r="L297" s="33"/>
      <c r="M297" s="145" t="s">
        <v>1</v>
      </c>
      <c r="N297" s="146" t="s">
        <v>47</v>
      </c>
      <c r="P297" s="147">
        <f>O297*H297</f>
        <v>0</v>
      </c>
      <c r="Q297" s="147">
        <v>0</v>
      </c>
      <c r="R297" s="147">
        <f>Q297*H297</f>
        <v>0</v>
      </c>
      <c r="S297" s="147">
        <v>0</v>
      </c>
      <c r="T297" s="148">
        <f>S297*H297</f>
        <v>0</v>
      </c>
      <c r="AR297" s="149" t="s">
        <v>404</v>
      </c>
      <c r="AT297" s="149" t="s">
        <v>312</v>
      </c>
      <c r="AU297" s="149" t="s">
        <v>86</v>
      </c>
      <c r="AY297" s="17" t="s">
        <v>310</v>
      </c>
      <c r="BE297" s="150">
        <f>IF(N297="základní",J297,0)</f>
        <v>0</v>
      </c>
      <c r="BF297" s="150">
        <f>IF(N297="snížená",J297,0)</f>
        <v>0</v>
      </c>
      <c r="BG297" s="150">
        <f>IF(N297="zákl. přenesená",J297,0)</f>
        <v>0</v>
      </c>
      <c r="BH297" s="150">
        <f>IF(N297="sníž. přenesená",J297,0)</f>
        <v>0</v>
      </c>
      <c r="BI297" s="150">
        <f>IF(N297="nulová",J297,0)</f>
        <v>0</v>
      </c>
      <c r="BJ297" s="17" t="s">
        <v>86</v>
      </c>
      <c r="BK297" s="150">
        <f>ROUND(I297*H297,2)</f>
        <v>0</v>
      </c>
      <c r="BL297" s="17" t="s">
        <v>404</v>
      </c>
      <c r="BM297" s="149" t="s">
        <v>1632</v>
      </c>
    </row>
    <row r="298" spans="2:65" s="1" customFormat="1" ht="29.25">
      <c r="B298" s="33"/>
      <c r="D298" s="152" t="s">
        <v>375</v>
      </c>
      <c r="F298" s="172" t="s">
        <v>3067</v>
      </c>
      <c r="I298" s="173"/>
      <c r="L298" s="33"/>
      <c r="M298" s="174"/>
      <c r="T298" s="57"/>
      <c r="AT298" s="17" t="s">
        <v>375</v>
      </c>
      <c r="AU298" s="17" t="s">
        <v>86</v>
      </c>
    </row>
    <row r="299" spans="2:65" s="1" customFormat="1" ht="16.5" customHeight="1">
      <c r="B299" s="33"/>
      <c r="C299" s="138" t="s">
        <v>1168</v>
      </c>
      <c r="D299" s="138" t="s">
        <v>312</v>
      </c>
      <c r="E299" s="139" t="s">
        <v>3068</v>
      </c>
      <c r="F299" s="140" t="s">
        <v>3069</v>
      </c>
      <c r="G299" s="141" t="s">
        <v>3070</v>
      </c>
      <c r="H299" s="142">
        <v>1</v>
      </c>
      <c r="I299" s="143"/>
      <c r="J299" s="144">
        <f>ROUND(I299*H299,2)</f>
        <v>0</v>
      </c>
      <c r="K299" s="140" t="s">
        <v>2896</v>
      </c>
      <c r="L299" s="33"/>
      <c r="M299" s="145" t="s">
        <v>1</v>
      </c>
      <c r="N299" s="146" t="s">
        <v>47</v>
      </c>
      <c r="P299" s="147">
        <f>O299*H299</f>
        <v>0</v>
      </c>
      <c r="Q299" s="147">
        <v>0</v>
      </c>
      <c r="R299" s="147">
        <f>Q299*H299</f>
        <v>0</v>
      </c>
      <c r="S299" s="147">
        <v>0</v>
      </c>
      <c r="T299" s="148">
        <f>S299*H299</f>
        <v>0</v>
      </c>
      <c r="AR299" s="149" t="s">
        <v>404</v>
      </c>
      <c r="AT299" s="149" t="s">
        <v>312</v>
      </c>
      <c r="AU299" s="149" t="s">
        <v>86</v>
      </c>
      <c r="AY299" s="17" t="s">
        <v>310</v>
      </c>
      <c r="BE299" s="150">
        <f>IF(N299="základní",J299,0)</f>
        <v>0</v>
      </c>
      <c r="BF299" s="150">
        <f>IF(N299="snížená",J299,0)</f>
        <v>0</v>
      </c>
      <c r="BG299" s="150">
        <f>IF(N299="zákl. přenesená",J299,0)</f>
        <v>0</v>
      </c>
      <c r="BH299" s="150">
        <f>IF(N299="sníž. přenesená",J299,0)</f>
        <v>0</v>
      </c>
      <c r="BI299" s="150">
        <f>IF(N299="nulová",J299,0)</f>
        <v>0</v>
      </c>
      <c r="BJ299" s="17" t="s">
        <v>86</v>
      </c>
      <c r="BK299" s="150">
        <f>ROUND(I299*H299,2)</f>
        <v>0</v>
      </c>
      <c r="BL299" s="17" t="s">
        <v>404</v>
      </c>
      <c r="BM299" s="149" t="s">
        <v>1642</v>
      </c>
    </row>
    <row r="300" spans="2:65" s="1" customFormat="1" ht="29.25">
      <c r="B300" s="33"/>
      <c r="D300" s="152" t="s">
        <v>375</v>
      </c>
      <c r="F300" s="172" t="s">
        <v>3071</v>
      </c>
      <c r="I300" s="173"/>
      <c r="L300" s="33"/>
      <c r="M300" s="174"/>
      <c r="T300" s="57"/>
      <c r="AT300" s="17" t="s">
        <v>375</v>
      </c>
      <c r="AU300" s="17" t="s">
        <v>86</v>
      </c>
    </row>
    <row r="301" spans="2:65" s="1" customFormat="1" ht="16.5" customHeight="1">
      <c r="B301" s="33"/>
      <c r="C301" s="138" t="s">
        <v>1175</v>
      </c>
      <c r="D301" s="138" t="s">
        <v>312</v>
      </c>
      <c r="E301" s="139" t="s">
        <v>3072</v>
      </c>
      <c r="F301" s="140" t="s">
        <v>3073</v>
      </c>
      <c r="G301" s="141" t="s">
        <v>361</v>
      </c>
      <c r="H301" s="142">
        <v>0.186</v>
      </c>
      <c r="I301" s="143"/>
      <c r="J301" s="144">
        <f>ROUND(I301*H301,2)</f>
        <v>0</v>
      </c>
      <c r="K301" s="140" t="s">
        <v>2821</v>
      </c>
      <c r="L301" s="33"/>
      <c r="M301" s="145" t="s">
        <v>1</v>
      </c>
      <c r="N301" s="146" t="s">
        <v>47</v>
      </c>
      <c r="P301" s="147">
        <f>O301*H301</f>
        <v>0</v>
      </c>
      <c r="Q301" s="147">
        <v>0</v>
      </c>
      <c r="R301" s="147">
        <f>Q301*H301</f>
        <v>0</v>
      </c>
      <c r="S301" s="147">
        <v>0</v>
      </c>
      <c r="T301" s="148">
        <f>S301*H301</f>
        <v>0</v>
      </c>
      <c r="AR301" s="149" t="s">
        <v>404</v>
      </c>
      <c r="AT301" s="149" t="s">
        <v>312</v>
      </c>
      <c r="AU301" s="149" t="s">
        <v>86</v>
      </c>
      <c r="AY301" s="17" t="s">
        <v>310</v>
      </c>
      <c r="BE301" s="150">
        <f>IF(N301="základní",J301,0)</f>
        <v>0</v>
      </c>
      <c r="BF301" s="150">
        <f>IF(N301="snížená",J301,0)</f>
        <v>0</v>
      </c>
      <c r="BG301" s="150">
        <f>IF(N301="zákl. přenesená",J301,0)</f>
        <v>0</v>
      </c>
      <c r="BH301" s="150">
        <f>IF(N301="sníž. přenesená",J301,0)</f>
        <v>0</v>
      </c>
      <c r="BI301" s="150">
        <f>IF(N301="nulová",J301,0)</f>
        <v>0</v>
      </c>
      <c r="BJ301" s="17" t="s">
        <v>86</v>
      </c>
      <c r="BK301" s="150">
        <f>ROUND(I301*H301,2)</f>
        <v>0</v>
      </c>
      <c r="BL301" s="17" t="s">
        <v>404</v>
      </c>
      <c r="BM301" s="149" t="s">
        <v>1650</v>
      </c>
    </row>
    <row r="302" spans="2:65" s="1" customFormat="1" ht="19.5">
      <c r="B302" s="33"/>
      <c r="D302" s="152" t="s">
        <v>375</v>
      </c>
      <c r="F302" s="172" t="s">
        <v>3040</v>
      </c>
      <c r="I302" s="173"/>
      <c r="L302" s="33"/>
      <c r="M302" s="174"/>
      <c r="T302" s="57"/>
      <c r="AT302" s="17" t="s">
        <v>375</v>
      </c>
      <c r="AU302" s="17" t="s">
        <v>86</v>
      </c>
    </row>
    <row r="303" spans="2:65" s="11" customFormat="1" ht="25.9" customHeight="1">
      <c r="B303" s="126"/>
      <c r="D303" s="127" t="s">
        <v>81</v>
      </c>
      <c r="E303" s="128" t="s">
        <v>1739</v>
      </c>
      <c r="F303" s="128" t="s">
        <v>3074</v>
      </c>
      <c r="I303" s="129"/>
      <c r="J303" s="130">
        <f>BK303</f>
        <v>0</v>
      </c>
      <c r="L303" s="126"/>
      <c r="M303" s="131"/>
      <c r="P303" s="132">
        <f>SUM(P304:P321)</f>
        <v>0</v>
      </c>
      <c r="R303" s="132">
        <f>SUM(R304:R321)</f>
        <v>0</v>
      </c>
      <c r="T303" s="133">
        <f>SUM(T304:T321)</f>
        <v>0</v>
      </c>
      <c r="AR303" s="127" t="s">
        <v>90</v>
      </c>
      <c r="AT303" s="134" t="s">
        <v>81</v>
      </c>
      <c r="AU303" s="134" t="s">
        <v>82</v>
      </c>
      <c r="AY303" s="127" t="s">
        <v>310</v>
      </c>
      <c r="BK303" s="135">
        <f>SUM(BK304:BK321)</f>
        <v>0</v>
      </c>
    </row>
    <row r="304" spans="2:65" s="1" customFormat="1" ht="16.5" customHeight="1">
      <c r="B304" s="33"/>
      <c r="C304" s="138" t="s">
        <v>1181</v>
      </c>
      <c r="D304" s="138" t="s">
        <v>312</v>
      </c>
      <c r="E304" s="139" t="s">
        <v>3075</v>
      </c>
      <c r="F304" s="140" t="s">
        <v>3076</v>
      </c>
      <c r="G304" s="141" t="s">
        <v>1744</v>
      </c>
      <c r="H304" s="142">
        <v>1</v>
      </c>
      <c r="I304" s="143"/>
      <c r="J304" s="144">
        <f>ROUND(I304*H304,2)</f>
        <v>0</v>
      </c>
      <c r="K304" s="140" t="s">
        <v>2821</v>
      </c>
      <c r="L304" s="33"/>
      <c r="M304" s="145" t="s">
        <v>1</v>
      </c>
      <c r="N304" s="146" t="s">
        <v>47</v>
      </c>
      <c r="P304" s="147">
        <f>O304*H304</f>
        <v>0</v>
      </c>
      <c r="Q304" s="147">
        <v>0</v>
      </c>
      <c r="R304" s="147">
        <f>Q304*H304</f>
        <v>0</v>
      </c>
      <c r="S304" s="147">
        <v>0</v>
      </c>
      <c r="T304" s="148">
        <f>S304*H304</f>
        <v>0</v>
      </c>
      <c r="AR304" s="149" t="s">
        <v>404</v>
      </c>
      <c r="AT304" s="149" t="s">
        <v>312</v>
      </c>
      <c r="AU304" s="149" t="s">
        <v>86</v>
      </c>
      <c r="AY304" s="17" t="s">
        <v>310</v>
      </c>
      <c r="BE304" s="150">
        <f>IF(N304="základní",J304,0)</f>
        <v>0</v>
      </c>
      <c r="BF304" s="150">
        <f>IF(N304="snížená",J304,0)</f>
        <v>0</v>
      </c>
      <c r="BG304" s="150">
        <f>IF(N304="zákl. přenesená",J304,0)</f>
        <v>0</v>
      </c>
      <c r="BH304" s="150">
        <f>IF(N304="sníž. přenesená",J304,0)</f>
        <v>0</v>
      </c>
      <c r="BI304" s="150">
        <f>IF(N304="nulová",J304,0)</f>
        <v>0</v>
      </c>
      <c r="BJ304" s="17" t="s">
        <v>86</v>
      </c>
      <c r="BK304" s="150">
        <f>ROUND(I304*H304,2)</f>
        <v>0</v>
      </c>
      <c r="BL304" s="17" t="s">
        <v>404</v>
      </c>
      <c r="BM304" s="149" t="s">
        <v>1659</v>
      </c>
    </row>
    <row r="305" spans="2:65" s="1" customFormat="1" ht="16.5" customHeight="1">
      <c r="B305" s="33"/>
      <c r="C305" s="138" t="s">
        <v>1186</v>
      </c>
      <c r="D305" s="138" t="s">
        <v>312</v>
      </c>
      <c r="E305" s="139" t="s">
        <v>3077</v>
      </c>
      <c r="F305" s="140" t="s">
        <v>3078</v>
      </c>
      <c r="G305" s="141" t="s">
        <v>1744</v>
      </c>
      <c r="H305" s="142">
        <v>2</v>
      </c>
      <c r="I305" s="143"/>
      <c r="J305" s="144">
        <f>ROUND(I305*H305,2)</f>
        <v>0</v>
      </c>
      <c r="K305" s="140" t="s">
        <v>2821</v>
      </c>
      <c r="L305" s="33"/>
      <c r="M305" s="145" t="s">
        <v>1</v>
      </c>
      <c r="N305" s="146" t="s">
        <v>47</v>
      </c>
      <c r="P305" s="147">
        <f>O305*H305</f>
        <v>0</v>
      </c>
      <c r="Q305" s="147">
        <v>0</v>
      </c>
      <c r="R305" s="147">
        <f>Q305*H305</f>
        <v>0</v>
      </c>
      <c r="S305" s="147">
        <v>0</v>
      </c>
      <c r="T305" s="148">
        <f>S305*H305</f>
        <v>0</v>
      </c>
      <c r="AR305" s="149" t="s">
        <v>404</v>
      </c>
      <c r="AT305" s="149" t="s">
        <v>312</v>
      </c>
      <c r="AU305" s="149" t="s">
        <v>86</v>
      </c>
      <c r="AY305" s="17" t="s">
        <v>310</v>
      </c>
      <c r="BE305" s="150">
        <f>IF(N305="základní",J305,0)</f>
        <v>0</v>
      </c>
      <c r="BF305" s="150">
        <f>IF(N305="snížená",J305,0)</f>
        <v>0</v>
      </c>
      <c r="BG305" s="150">
        <f>IF(N305="zákl. přenesená",J305,0)</f>
        <v>0</v>
      </c>
      <c r="BH305" s="150">
        <f>IF(N305="sníž. přenesená",J305,0)</f>
        <v>0</v>
      </c>
      <c r="BI305" s="150">
        <f>IF(N305="nulová",J305,0)</f>
        <v>0</v>
      </c>
      <c r="BJ305" s="17" t="s">
        <v>86</v>
      </c>
      <c r="BK305" s="150">
        <f>ROUND(I305*H305,2)</f>
        <v>0</v>
      </c>
      <c r="BL305" s="17" t="s">
        <v>404</v>
      </c>
      <c r="BM305" s="149" t="s">
        <v>1665</v>
      </c>
    </row>
    <row r="306" spans="2:65" s="1" customFormat="1" ht="19.5">
      <c r="B306" s="33"/>
      <c r="D306" s="152" t="s">
        <v>375</v>
      </c>
      <c r="F306" s="172" t="s">
        <v>3079</v>
      </c>
      <c r="I306" s="173"/>
      <c r="L306" s="33"/>
      <c r="M306" s="174"/>
      <c r="T306" s="57"/>
      <c r="AT306" s="17" t="s">
        <v>375</v>
      </c>
      <c r="AU306" s="17" t="s">
        <v>86</v>
      </c>
    </row>
    <row r="307" spans="2:65" s="1" customFormat="1" ht="16.5" customHeight="1">
      <c r="B307" s="33"/>
      <c r="C307" s="138" t="s">
        <v>1190</v>
      </c>
      <c r="D307" s="138" t="s">
        <v>312</v>
      </c>
      <c r="E307" s="139" t="s">
        <v>3080</v>
      </c>
      <c r="F307" s="140" t="s">
        <v>3081</v>
      </c>
      <c r="G307" s="141" t="s">
        <v>1744</v>
      </c>
      <c r="H307" s="142">
        <v>1</v>
      </c>
      <c r="I307" s="143"/>
      <c r="J307" s="144">
        <f>ROUND(I307*H307,2)</f>
        <v>0</v>
      </c>
      <c r="K307" s="140" t="s">
        <v>2821</v>
      </c>
      <c r="L307" s="33"/>
      <c r="M307" s="145" t="s">
        <v>1</v>
      </c>
      <c r="N307" s="146" t="s">
        <v>47</v>
      </c>
      <c r="P307" s="147">
        <f>O307*H307</f>
        <v>0</v>
      </c>
      <c r="Q307" s="147">
        <v>0</v>
      </c>
      <c r="R307" s="147">
        <f>Q307*H307</f>
        <v>0</v>
      </c>
      <c r="S307" s="147">
        <v>0</v>
      </c>
      <c r="T307" s="148">
        <f>S307*H307</f>
        <v>0</v>
      </c>
      <c r="AR307" s="149" t="s">
        <v>404</v>
      </c>
      <c r="AT307" s="149" t="s">
        <v>312</v>
      </c>
      <c r="AU307" s="149" t="s">
        <v>86</v>
      </c>
      <c r="AY307" s="17" t="s">
        <v>310</v>
      </c>
      <c r="BE307" s="150">
        <f>IF(N307="základní",J307,0)</f>
        <v>0</v>
      </c>
      <c r="BF307" s="150">
        <f>IF(N307="snížená",J307,0)</f>
        <v>0</v>
      </c>
      <c r="BG307" s="150">
        <f>IF(N307="zákl. přenesená",J307,0)</f>
        <v>0</v>
      </c>
      <c r="BH307" s="150">
        <f>IF(N307="sníž. přenesená",J307,0)</f>
        <v>0</v>
      </c>
      <c r="BI307" s="150">
        <f>IF(N307="nulová",J307,0)</f>
        <v>0</v>
      </c>
      <c r="BJ307" s="17" t="s">
        <v>86</v>
      </c>
      <c r="BK307" s="150">
        <f>ROUND(I307*H307,2)</f>
        <v>0</v>
      </c>
      <c r="BL307" s="17" t="s">
        <v>404</v>
      </c>
      <c r="BM307" s="149" t="s">
        <v>1674</v>
      </c>
    </row>
    <row r="308" spans="2:65" s="1" customFormat="1" ht="19.5">
      <c r="B308" s="33"/>
      <c r="D308" s="152" t="s">
        <v>375</v>
      </c>
      <c r="F308" s="172" t="s">
        <v>3082</v>
      </c>
      <c r="I308" s="173"/>
      <c r="L308" s="33"/>
      <c r="M308" s="174"/>
      <c r="T308" s="57"/>
      <c r="AT308" s="17" t="s">
        <v>375</v>
      </c>
      <c r="AU308" s="17" t="s">
        <v>86</v>
      </c>
    </row>
    <row r="309" spans="2:65" s="1" customFormat="1" ht="16.5" customHeight="1">
      <c r="B309" s="33"/>
      <c r="C309" s="138" t="s">
        <v>1196</v>
      </c>
      <c r="D309" s="138" t="s">
        <v>312</v>
      </c>
      <c r="E309" s="139" t="s">
        <v>3083</v>
      </c>
      <c r="F309" s="140" t="s">
        <v>3084</v>
      </c>
      <c r="G309" s="141" t="s">
        <v>1744</v>
      </c>
      <c r="H309" s="142">
        <v>6</v>
      </c>
      <c r="I309" s="143"/>
      <c r="J309" s="144">
        <f t="shared" ref="J309:J320" si="20">ROUND(I309*H309,2)</f>
        <v>0</v>
      </c>
      <c r="K309" s="140" t="s">
        <v>2821</v>
      </c>
      <c r="L309" s="33"/>
      <c r="M309" s="145" t="s">
        <v>1</v>
      </c>
      <c r="N309" s="146" t="s">
        <v>47</v>
      </c>
      <c r="P309" s="147">
        <f t="shared" ref="P309:P320" si="21">O309*H309</f>
        <v>0</v>
      </c>
      <c r="Q309" s="147">
        <v>0</v>
      </c>
      <c r="R309" s="147">
        <f t="shared" ref="R309:R320" si="22">Q309*H309</f>
        <v>0</v>
      </c>
      <c r="S309" s="147">
        <v>0</v>
      </c>
      <c r="T309" s="148">
        <f t="shared" ref="T309:T320" si="23">S309*H309</f>
        <v>0</v>
      </c>
      <c r="AR309" s="149" t="s">
        <v>404</v>
      </c>
      <c r="AT309" s="149" t="s">
        <v>312</v>
      </c>
      <c r="AU309" s="149" t="s">
        <v>86</v>
      </c>
      <c r="AY309" s="17" t="s">
        <v>310</v>
      </c>
      <c r="BE309" s="150">
        <f t="shared" ref="BE309:BE320" si="24">IF(N309="základní",J309,0)</f>
        <v>0</v>
      </c>
      <c r="BF309" s="150">
        <f t="shared" ref="BF309:BF320" si="25">IF(N309="snížená",J309,0)</f>
        <v>0</v>
      </c>
      <c r="BG309" s="150">
        <f t="shared" ref="BG309:BG320" si="26">IF(N309="zákl. přenesená",J309,0)</f>
        <v>0</v>
      </c>
      <c r="BH309" s="150">
        <f t="shared" ref="BH309:BH320" si="27">IF(N309="sníž. přenesená",J309,0)</f>
        <v>0</v>
      </c>
      <c r="BI309" s="150">
        <f t="shared" ref="BI309:BI320" si="28">IF(N309="nulová",J309,0)</f>
        <v>0</v>
      </c>
      <c r="BJ309" s="17" t="s">
        <v>86</v>
      </c>
      <c r="BK309" s="150">
        <f t="shared" ref="BK309:BK320" si="29">ROUND(I309*H309,2)</f>
        <v>0</v>
      </c>
      <c r="BL309" s="17" t="s">
        <v>404</v>
      </c>
      <c r="BM309" s="149" t="s">
        <v>1686</v>
      </c>
    </row>
    <row r="310" spans="2:65" s="1" customFormat="1" ht="16.5" customHeight="1">
      <c r="B310" s="33"/>
      <c r="C310" s="138" t="s">
        <v>1201</v>
      </c>
      <c r="D310" s="138" t="s">
        <v>312</v>
      </c>
      <c r="E310" s="139" t="s">
        <v>3085</v>
      </c>
      <c r="F310" s="140" t="s">
        <v>3086</v>
      </c>
      <c r="G310" s="141" t="s">
        <v>460</v>
      </c>
      <c r="H310" s="142">
        <v>2</v>
      </c>
      <c r="I310" s="143"/>
      <c r="J310" s="144">
        <f t="shared" si="20"/>
        <v>0</v>
      </c>
      <c r="K310" s="140" t="s">
        <v>2821</v>
      </c>
      <c r="L310" s="33"/>
      <c r="M310" s="145" t="s">
        <v>1</v>
      </c>
      <c r="N310" s="146" t="s">
        <v>47</v>
      </c>
      <c r="P310" s="147">
        <f t="shared" si="21"/>
        <v>0</v>
      </c>
      <c r="Q310" s="147">
        <v>0</v>
      </c>
      <c r="R310" s="147">
        <f t="shared" si="22"/>
        <v>0</v>
      </c>
      <c r="S310" s="147">
        <v>0</v>
      </c>
      <c r="T310" s="148">
        <f t="shared" si="23"/>
        <v>0</v>
      </c>
      <c r="AR310" s="149" t="s">
        <v>404</v>
      </c>
      <c r="AT310" s="149" t="s">
        <v>312</v>
      </c>
      <c r="AU310" s="149" t="s">
        <v>86</v>
      </c>
      <c r="AY310" s="17" t="s">
        <v>310</v>
      </c>
      <c r="BE310" s="150">
        <f t="shared" si="24"/>
        <v>0</v>
      </c>
      <c r="BF310" s="150">
        <f t="shared" si="25"/>
        <v>0</v>
      </c>
      <c r="BG310" s="150">
        <f t="shared" si="26"/>
        <v>0</v>
      </c>
      <c r="BH310" s="150">
        <f t="shared" si="27"/>
        <v>0</v>
      </c>
      <c r="BI310" s="150">
        <f t="shared" si="28"/>
        <v>0</v>
      </c>
      <c r="BJ310" s="17" t="s">
        <v>86</v>
      </c>
      <c r="BK310" s="150">
        <f t="shared" si="29"/>
        <v>0</v>
      </c>
      <c r="BL310" s="17" t="s">
        <v>404</v>
      </c>
      <c r="BM310" s="149" t="s">
        <v>1710</v>
      </c>
    </row>
    <row r="311" spans="2:65" s="1" customFormat="1" ht="16.5" customHeight="1">
      <c r="B311" s="33"/>
      <c r="C311" s="138" t="s">
        <v>1206</v>
      </c>
      <c r="D311" s="138" t="s">
        <v>312</v>
      </c>
      <c r="E311" s="139" t="s">
        <v>3087</v>
      </c>
      <c r="F311" s="140" t="s">
        <v>3088</v>
      </c>
      <c r="G311" s="141" t="s">
        <v>460</v>
      </c>
      <c r="H311" s="142">
        <v>10</v>
      </c>
      <c r="I311" s="143"/>
      <c r="J311" s="144">
        <f t="shared" si="20"/>
        <v>0</v>
      </c>
      <c r="K311" s="140" t="s">
        <v>2821</v>
      </c>
      <c r="L311" s="33"/>
      <c r="M311" s="145" t="s">
        <v>1</v>
      </c>
      <c r="N311" s="146" t="s">
        <v>47</v>
      </c>
      <c r="P311" s="147">
        <f t="shared" si="21"/>
        <v>0</v>
      </c>
      <c r="Q311" s="147">
        <v>0</v>
      </c>
      <c r="R311" s="147">
        <f t="shared" si="22"/>
        <v>0</v>
      </c>
      <c r="S311" s="147">
        <v>0</v>
      </c>
      <c r="T311" s="148">
        <f t="shared" si="23"/>
        <v>0</v>
      </c>
      <c r="AR311" s="149" t="s">
        <v>404</v>
      </c>
      <c r="AT311" s="149" t="s">
        <v>312</v>
      </c>
      <c r="AU311" s="149" t="s">
        <v>86</v>
      </c>
      <c r="AY311" s="17" t="s">
        <v>310</v>
      </c>
      <c r="BE311" s="150">
        <f t="shared" si="24"/>
        <v>0</v>
      </c>
      <c r="BF311" s="150">
        <f t="shared" si="25"/>
        <v>0</v>
      </c>
      <c r="BG311" s="150">
        <f t="shared" si="26"/>
        <v>0</v>
      </c>
      <c r="BH311" s="150">
        <f t="shared" si="27"/>
        <v>0</v>
      </c>
      <c r="BI311" s="150">
        <f t="shared" si="28"/>
        <v>0</v>
      </c>
      <c r="BJ311" s="17" t="s">
        <v>86</v>
      </c>
      <c r="BK311" s="150">
        <f t="shared" si="29"/>
        <v>0</v>
      </c>
      <c r="BL311" s="17" t="s">
        <v>404</v>
      </c>
      <c r="BM311" s="149" t="s">
        <v>1720</v>
      </c>
    </row>
    <row r="312" spans="2:65" s="1" customFormat="1" ht="16.5" customHeight="1">
      <c r="B312" s="33"/>
      <c r="C312" s="138" t="s">
        <v>1210</v>
      </c>
      <c r="D312" s="138" t="s">
        <v>312</v>
      </c>
      <c r="E312" s="139" t="s">
        <v>3089</v>
      </c>
      <c r="F312" s="140" t="s">
        <v>3090</v>
      </c>
      <c r="G312" s="141" t="s">
        <v>460</v>
      </c>
      <c r="H312" s="142">
        <v>6</v>
      </c>
      <c r="I312" s="143"/>
      <c r="J312" s="144">
        <f t="shared" si="20"/>
        <v>0</v>
      </c>
      <c r="K312" s="140" t="s">
        <v>2821</v>
      </c>
      <c r="L312" s="33"/>
      <c r="M312" s="145" t="s">
        <v>1</v>
      </c>
      <c r="N312" s="146" t="s">
        <v>47</v>
      </c>
      <c r="P312" s="147">
        <f t="shared" si="21"/>
        <v>0</v>
      </c>
      <c r="Q312" s="147">
        <v>0</v>
      </c>
      <c r="R312" s="147">
        <f t="shared" si="22"/>
        <v>0</v>
      </c>
      <c r="S312" s="147">
        <v>0</v>
      </c>
      <c r="T312" s="148">
        <f t="shared" si="23"/>
        <v>0</v>
      </c>
      <c r="AR312" s="149" t="s">
        <v>404</v>
      </c>
      <c r="AT312" s="149" t="s">
        <v>312</v>
      </c>
      <c r="AU312" s="149" t="s">
        <v>86</v>
      </c>
      <c r="AY312" s="17" t="s">
        <v>310</v>
      </c>
      <c r="BE312" s="150">
        <f t="shared" si="24"/>
        <v>0</v>
      </c>
      <c r="BF312" s="150">
        <f t="shared" si="25"/>
        <v>0</v>
      </c>
      <c r="BG312" s="150">
        <f t="shared" si="26"/>
        <v>0</v>
      </c>
      <c r="BH312" s="150">
        <f t="shared" si="27"/>
        <v>0</v>
      </c>
      <c r="BI312" s="150">
        <f t="shared" si="28"/>
        <v>0</v>
      </c>
      <c r="BJ312" s="17" t="s">
        <v>86</v>
      </c>
      <c r="BK312" s="150">
        <f t="shared" si="29"/>
        <v>0</v>
      </c>
      <c r="BL312" s="17" t="s">
        <v>404</v>
      </c>
      <c r="BM312" s="149" t="s">
        <v>1731</v>
      </c>
    </row>
    <row r="313" spans="2:65" s="1" customFormat="1" ht="16.5" customHeight="1">
      <c r="B313" s="33"/>
      <c r="C313" s="138" t="s">
        <v>1217</v>
      </c>
      <c r="D313" s="138" t="s">
        <v>312</v>
      </c>
      <c r="E313" s="139" t="s">
        <v>3091</v>
      </c>
      <c r="F313" s="140" t="s">
        <v>3092</v>
      </c>
      <c r="G313" s="141" t="s">
        <v>460</v>
      </c>
      <c r="H313" s="142">
        <v>5</v>
      </c>
      <c r="I313" s="143"/>
      <c r="J313" s="144">
        <f t="shared" si="20"/>
        <v>0</v>
      </c>
      <c r="K313" s="140" t="s">
        <v>2896</v>
      </c>
      <c r="L313" s="33"/>
      <c r="M313" s="145" t="s">
        <v>1</v>
      </c>
      <c r="N313" s="146" t="s">
        <v>47</v>
      </c>
      <c r="P313" s="147">
        <f t="shared" si="21"/>
        <v>0</v>
      </c>
      <c r="Q313" s="147">
        <v>0</v>
      </c>
      <c r="R313" s="147">
        <f t="shared" si="22"/>
        <v>0</v>
      </c>
      <c r="S313" s="147">
        <v>0</v>
      </c>
      <c r="T313" s="148">
        <f t="shared" si="23"/>
        <v>0</v>
      </c>
      <c r="AR313" s="149" t="s">
        <v>404</v>
      </c>
      <c r="AT313" s="149" t="s">
        <v>312</v>
      </c>
      <c r="AU313" s="149" t="s">
        <v>86</v>
      </c>
      <c r="AY313" s="17" t="s">
        <v>310</v>
      </c>
      <c r="BE313" s="150">
        <f t="shared" si="24"/>
        <v>0</v>
      </c>
      <c r="BF313" s="150">
        <f t="shared" si="25"/>
        <v>0</v>
      </c>
      <c r="BG313" s="150">
        <f t="shared" si="26"/>
        <v>0</v>
      </c>
      <c r="BH313" s="150">
        <f t="shared" si="27"/>
        <v>0</v>
      </c>
      <c r="BI313" s="150">
        <f t="shared" si="28"/>
        <v>0</v>
      </c>
      <c r="BJ313" s="17" t="s">
        <v>86</v>
      </c>
      <c r="BK313" s="150">
        <f t="shared" si="29"/>
        <v>0</v>
      </c>
      <c r="BL313" s="17" t="s">
        <v>404</v>
      </c>
      <c r="BM313" s="149" t="s">
        <v>1741</v>
      </c>
    </row>
    <row r="314" spans="2:65" s="1" customFormat="1" ht="16.5" customHeight="1">
      <c r="B314" s="33"/>
      <c r="C314" s="138" t="s">
        <v>1222</v>
      </c>
      <c r="D314" s="138" t="s">
        <v>312</v>
      </c>
      <c r="E314" s="139" t="s">
        <v>3093</v>
      </c>
      <c r="F314" s="140" t="s">
        <v>3094</v>
      </c>
      <c r="G314" s="141" t="s">
        <v>460</v>
      </c>
      <c r="H314" s="142">
        <v>5</v>
      </c>
      <c r="I314" s="143"/>
      <c r="J314" s="144">
        <f t="shared" si="20"/>
        <v>0</v>
      </c>
      <c r="K314" s="140" t="s">
        <v>2896</v>
      </c>
      <c r="L314" s="33"/>
      <c r="M314" s="145" t="s">
        <v>1</v>
      </c>
      <c r="N314" s="146" t="s">
        <v>47</v>
      </c>
      <c r="P314" s="147">
        <f t="shared" si="21"/>
        <v>0</v>
      </c>
      <c r="Q314" s="147">
        <v>0</v>
      </c>
      <c r="R314" s="147">
        <f t="shared" si="22"/>
        <v>0</v>
      </c>
      <c r="S314" s="147">
        <v>0</v>
      </c>
      <c r="T314" s="148">
        <f t="shared" si="23"/>
        <v>0</v>
      </c>
      <c r="AR314" s="149" t="s">
        <v>404</v>
      </c>
      <c r="AT314" s="149" t="s">
        <v>312</v>
      </c>
      <c r="AU314" s="149" t="s">
        <v>86</v>
      </c>
      <c r="AY314" s="17" t="s">
        <v>310</v>
      </c>
      <c r="BE314" s="150">
        <f t="shared" si="24"/>
        <v>0</v>
      </c>
      <c r="BF314" s="150">
        <f t="shared" si="25"/>
        <v>0</v>
      </c>
      <c r="BG314" s="150">
        <f t="shared" si="26"/>
        <v>0</v>
      </c>
      <c r="BH314" s="150">
        <f t="shared" si="27"/>
        <v>0</v>
      </c>
      <c r="BI314" s="150">
        <f t="shared" si="28"/>
        <v>0</v>
      </c>
      <c r="BJ314" s="17" t="s">
        <v>86</v>
      </c>
      <c r="BK314" s="150">
        <f t="shared" si="29"/>
        <v>0</v>
      </c>
      <c r="BL314" s="17" t="s">
        <v>404</v>
      </c>
      <c r="BM314" s="149" t="s">
        <v>1750</v>
      </c>
    </row>
    <row r="315" spans="2:65" s="1" customFormat="1" ht="24.2" customHeight="1">
      <c r="B315" s="33"/>
      <c r="C315" s="138" t="s">
        <v>1226</v>
      </c>
      <c r="D315" s="138" t="s">
        <v>312</v>
      </c>
      <c r="E315" s="139" t="s">
        <v>3095</v>
      </c>
      <c r="F315" s="140" t="s">
        <v>3096</v>
      </c>
      <c r="G315" s="141" t="s">
        <v>460</v>
      </c>
      <c r="H315" s="142">
        <v>2</v>
      </c>
      <c r="I315" s="143"/>
      <c r="J315" s="144">
        <f t="shared" si="20"/>
        <v>0</v>
      </c>
      <c r="K315" s="140" t="s">
        <v>2821</v>
      </c>
      <c r="L315" s="33"/>
      <c r="M315" s="145" t="s">
        <v>1</v>
      </c>
      <c r="N315" s="146" t="s">
        <v>47</v>
      </c>
      <c r="P315" s="147">
        <f t="shared" si="21"/>
        <v>0</v>
      </c>
      <c r="Q315" s="147">
        <v>0</v>
      </c>
      <c r="R315" s="147">
        <f t="shared" si="22"/>
        <v>0</v>
      </c>
      <c r="S315" s="147">
        <v>0</v>
      </c>
      <c r="T315" s="148">
        <f t="shared" si="23"/>
        <v>0</v>
      </c>
      <c r="AR315" s="149" t="s">
        <v>404</v>
      </c>
      <c r="AT315" s="149" t="s">
        <v>312</v>
      </c>
      <c r="AU315" s="149" t="s">
        <v>86</v>
      </c>
      <c r="AY315" s="17" t="s">
        <v>310</v>
      </c>
      <c r="BE315" s="150">
        <f t="shared" si="24"/>
        <v>0</v>
      </c>
      <c r="BF315" s="150">
        <f t="shared" si="25"/>
        <v>0</v>
      </c>
      <c r="BG315" s="150">
        <f t="shared" si="26"/>
        <v>0</v>
      </c>
      <c r="BH315" s="150">
        <f t="shared" si="27"/>
        <v>0</v>
      </c>
      <c r="BI315" s="150">
        <f t="shared" si="28"/>
        <v>0</v>
      </c>
      <c r="BJ315" s="17" t="s">
        <v>86</v>
      </c>
      <c r="BK315" s="150">
        <f t="shared" si="29"/>
        <v>0</v>
      </c>
      <c r="BL315" s="17" t="s">
        <v>404</v>
      </c>
      <c r="BM315" s="149" t="s">
        <v>1758</v>
      </c>
    </row>
    <row r="316" spans="2:65" s="1" customFormat="1" ht="24.2" customHeight="1">
      <c r="B316" s="33"/>
      <c r="C316" s="138" t="s">
        <v>1230</v>
      </c>
      <c r="D316" s="138" t="s">
        <v>312</v>
      </c>
      <c r="E316" s="139" t="s">
        <v>3097</v>
      </c>
      <c r="F316" s="140" t="s">
        <v>3098</v>
      </c>
      <c r="G316" s="141" t="s">
        <v>460</v>
      </c>
      <c r="H316" s="142">
        <v>1</v>
      </c>
      <c r="I316" s="143"/>
      <c r="J316" s="144">
        <f t="shared" si="20"/>
        <v>0</v>
      </c>
      <c r="K316" s="140" t="s">
        <v>2821</v>
      </c>
      <c r="L316" s="33"/>
      <c r="M316" s="145" t="s">
        <v>1</v>
      </c>
      <c r="N316" s="146" t="s">
        <v>47</v>
      </c>
      <c r="P316" s="147">
        <f t="shared" si="21"/>
        <v>0</v>
      </c>
      <c r="Q316" s="147">
        <v>0</v>
      </c>
      <c r="R316" s="147">
        <f t="shared" si="22"/>
        <v>0</v>
      </c>
      <c r="S316" s="147">
        <v>0</v>
      </c>
      <c r="T316" s="148">
        <f t="shared" si="23"/>
        <v>0</v>
      </c>
      <c r="AR316" s="149" t="s">
        <v>404</v>
      </c>
      <c r="AT316" s="149" t="s">
        <v>312</v>
      </c>
      <c r="AU316" s="149" t="s">
        <v>86</v>
      </c>
      <c r="AY316" s="17" t="s">
        <v>310</v>
      </c>
      <c r="BE316" s="150">
        <f t="shared" si="24"/>
        <v>0</v>
      </c>
      <c r="BF316" s="150">
        <f t="shared" si="25"/>
        <v>0</v>
      </c>
      <c r="BG316" s="150">
        <f t="shared" si="26"/>
        <v>0</v>
      </c>
      <c r="BH316" s="150">
        <f t="shared" si="27"/>
        <v>0</v>
      </c>
      <c r="BI316" s="150">
        <f t="shared" si="28"/>
        <v>0</v>
      </c>
      <c r="BJ316" s="17" t="s">
        <v>86</v>
      </c>
      <c r="BK316" s="150">
        <f t="shared" si="29"/>
        <v>0</v>
      </c>
      <c r="BL316" s="17" t="s">
        <v>404</v>
      </c>
      <c r="BM316" s="149" t="s">
        <v>1766</v>
      </c>
    </row>
    <row r="317" spans="2:65" s="1" customFormat="1" ht="21.75" customHeight="1">
      <c r="B317" s="33"/>
      <c r="C317" s="138" t="s">
        <v>1235</v>
      </c>
      <c r="D317" s="138" t="s">
        <v>312</v>
      </c>
      <c r="E317" s="139" t="s">
        <v>3099</v>
      </c>
      <c r="F317" s="140" t="s">
        <v>3100</v>
      </c>
      <c r="G317" s="141" t="s">
        <v>460</v>
      </c>
      <c r="H317" s="142">
        <v>1</v>
      </c>
      <c r="I317" s="143"/>
      <c r="J317" s="144">
        <f t="shared" si="20"/>
        <v>0</v>
      </c>
      <c r="K317" s="140" t="s">
        <v>2821</v>
      </c>
      <c r="L317" s="33"/>
      <c r="M317" s="145" t="s">
        <v>1</v>
      </c>
      <c r="N317" s="146" t="s">
        <v>47</v>
      </c>
      <c r="P317" s="147">
        <f t="shared" si="21"/>
        <v>0</v>
      </c>
      <c r="Q317" s="147">
        <v>0</v>
      </c>
      <c r="R317" s="147">
        <f t="shared" si="22"/>
        <v>0</v>
      </c>
      <c r="S317" s="147">
        <v>0</v>
      </c>
      <c r="T317" s="148">
        <f t="shared" si="23"/>
        <v>0</v>
      </c>
      <c r="AR317" s="149" t="s">
        <v>404</v>
      </c>
      <c r="AT317" s="149" t="s">
        <v>312</v>
      </c>
      <c r="AU317" s="149" t="s">
        <v>86</v>
      </c>
      <c r="AY317" s="17" t="s">
        <v>310</v>
      </c>
      <c r="BE317" s="150">
        <f t="shared" si="24"/>
        <v>0</v>
      </c>
      <c r="BF317" s="150">
        <f t="shared" si="25"/>
        <v>0</v>
      </c>
      <c r="BG317" s="150">
        <f t="shared" si="26"/>
        <v>0</v>
      </c>
      <c r="BH317" s="150">
        <f t="shared" si="27"/>
        <v>0</v>
      </c>
      <c r="BI317" s="150">
        <f t="shared" si="28"/>
        <v>0</v>
      </c>
      <c r="BJ317" s="17" t="s">
        <v>86</v>
      </c>
      <c r="BK317" s="150">
        <f t="shared" si="29"/>
        <v>0</v>
      </c>
      <c r="BL317" s="17" t="s">
        <v>404</v>
      </c>
      <c r="BM317" s="149" t="s">
        <v>1777</v>
      </c>
    </row>
    <row r="318" spans="2:65" s="1" customFormat="1" ht="16.5" customHeight="1">
      <c r="B318" s="33"/>
      <c r="C318" s="138" t="s">
        <v>1239</v>
      </c>
      <c r="D318" s="138" t="s">
        <v>312</v>
      </c>
      <c r="E318" s="139" t="s">
        <v>3101</v>
      </c>
      <c r="F318" s="140" t="s">
        <v>3102</v>
      </c>
      <c r="G318" s="141" t="s">
        <v>460</v>
      </c>
      <c r="H318" s="142">
        <v>1</v>
      </c>
      <c r="I318" s="143"/>
      <c r="J318" s="144">
        <f t="shared" si="20"/>
        <v>0</v>
      </c>
      <c r="K318" s="140" t="s">
        <v>2821</v>
      </c>
      <c r="L318" s="33"/>
      <c r="M318" s="145" t="s">
        <v>1</v>
      </c>
      <c r="N318" s="146" t="s">
        <v>47</v>
      </c>
      <c r="P318" s="147">
        <f t="shared" si="21"/>
        <v>0</v>
      </c>
      <c r="Q318" s="147">
        <v>0</v>
      </c>
      <c r="R318" s="147">
        <f t="shared" si="22"/>
        <v>0</v>
      </c>
      <c r="S318" s="147">
        <v>0</v>
      </c>
      <c r="T318" s="148">
        <f t="shared" si="23"/>
        <v>0</v>
      </c>
      <c r="AR318" s="149" t="s">
        <v>404</v>
      </c>
      <c r="AT318" s="149" t="s">
        <v>312</v>
      </c>
      <c r="AU318" s="149" t="s">
        <v>86</v>
      </c>
      <c r="AY318" s="17" t="s">
        <v>310</v>
      </c>
      <c r="BE318" s="150">
        <f t="shared" si="24"/>
        <v>0</v>
      </c>
      <c r="BF318" s="150">
        <f t="shared" si="25"/>
        <v>0</v>
      </c>
      <c r="BG318" s="150">
        <f t="shared" si="26"/>
        <v>0</v>
      </c>
      <c r="BH318" s="150">
        <f t="shared" si="27"/>
        <v>0</v>
      </c>
      <c r="BI318" s="150">
        <f t="shared" si="28"/>
        <v>0</v>
      </c>
      <c r="BJ318" s="17" t="s">
        <v>86</v>
      </c>
      <c r="BK318" s="150">
        <f t="shared" si="29"/>
        <v>0</v>
      </c>
      <c r="BL318" s="17" t="s">
        <v>404</v>
      </c>
      <c r="BM318" s="149" t="s">
        <v>1794</v>
      </c>
    </row>
    <row r="319" spans="2:65" s="1" customFormat="1" ht="24.2" customHeight="1">
      <c r="B319" s="33"/>
      <c r="C319" s="138" t="s">
        <v>1243</v>
      </c>
      <c r="D319" s="138" t="s">
        <v>312</v>
      </c>
      <c r="E319" s="139" t="s">
        <v>3103</v>
      </c>
      <c r="F319" s="140" t="s">
        <v>3104</v>
      </c>
      <c r="G319" s="141" t="s">
        <v>460</v>
      </c>
      <c r="H319" s="142">
        <v>1</v>
      </c>
      <c r="I319" s="143"/>
      <c r="J319" s="144">
        <f t="shared" si="20"/>
        <v>0</v>
      </c>
      <c r="K319" s="140" t="s">
        <v>2821</v>
      </c>
      <c r="L319" s="33"/>
      <c r="M319" s="145" t="s">
        <v>1</v>
      </c>
      <c r="N319" s="146" t="s">
        <v>47</v>
      </c>
      <c r="P319" s="147">
        <f t="shared" si="21"/>
        <v>0</v>
      </c>
      <c r="Q319" s="147">
        <v>0</v>
      </c>
      <c r="R319" s="147">
        <f t="shared" si="22"/>
        <v>0</v>
      </c>
      <c r="S319" s="147">
        <v>0</v>
      </c>
      <c r="T319" s="148">
        <f t="shared" si="23"/>
        <v>0</v>
      </c>
      <c r="AR319" s="149" t="s">
        <v>404</v>
      </c>
      <c r="AT319" s="149" t="s">
        <v>312</v>
      </c>
      <c r="AU319" s="149" t="s">
        <v>86</v>
      </c>
      <c r="AY319" s="17" t="s">
        <v>310</v>
      </c>
      <c r="BE319" s="150">
        <f t="shared" si="24"/>
        <v>0</v>
      </c>
      <c r="BF319" s="150">
        <f t="shared" si="25"/>
        <v>0</v>
      </c>
      <c r="BG319" s="150">
        <f t="shared" si="26"/>
        <v>0</v>
      </c>
      <c r="BH319" s="150">
        <f t="shared" si="27"/>
        <v>0</v>
      </c>
      <c r="BI319" s="150">
        <f t="shared" si="28"/>
        <v>0</v>
      </c>
      <c r="BJ319" s="17" t="s">
        <v>86</v>
      </c>
      <c r="BK319" s="150">
        <f t="shared" si="29"/>
        <v>0</v>
      </c>
      <c r="BL319" s="17" t="s">
        <v>404</v>
      </c>
      <c r="BM319" s="149" t="s">
        <v>1810</v>
      </c>
    </row>
    <row r="320" spans="2:65" s="1" customFormat="1" ht="16.5" customHeight="1">
      <c r="B320" s="33"/>
      <c r="C320" s="138" t="s">
        <v>1247</v>
      </c>
      <c r="D320" s="138" t="s">
        <v>312</v>
      </c>
      <c r="E320" s="139" t="s">
        <v>3105</v>
      </c>
      <c r="F320" s="140" t="s">
        <v>3106</v>
      </c>
      <c r="G320" s="141" t="s">
        <v>361</v>
      </c>
      <c r="H320" s="142">
        <v>5.8999999999999997E-2</v>
      </c>
      <c r="I320" s="143"/>
      <c r="J320" s="144">
        <f t="shared" si="20"/>
        <v>0</v>
      </c>
      <c r="K320" s="140" t="s">
        <v>2821</v>
      </c>
      <c r="L320" s="33"/>
      <c r="M320" s="145" t="s">
        <v>1</v>
      </c>
      <c r="N320" s="146" t="s">
        <v>47</v>
      </c>
      <c r="P320" s="147">
        <f t="shared" si="21"/>
        <v>0</v>
      </c>
      <c r="Q320" s="147">
        <v>0</v>
      </c>
      <c r="R320" s="147">
        <f t="shared" si="22"/>
        <v>0</v>
      </c>
      <c r="S320" s="147">
        <v>0</v>
      </c>
      <c r="T320" s="148">
        <f t="shared" si="23"/>
        <v>0</v>
      </c>
      <c r="AR320" s="149" t="s">
        <v>404</v>
      </c>
      <c r="AT320" s="149" t="s">
        <v>312</v>
      </c>
      <c r="AU320" s="149" t="s">
        <v>86</v>
      </c>
      <c r="AY320" s="17" t="s">
        <v>310</v>
      </c>
      <c r="BE320" s="150">
        <f t="shared" si="24"/>
        <v>0</v>
      </c>
      <c r="BF320" s="150">
        <f t="shared" si="25"/>
        <v>0</v>
      </c>
      <c r="BG320" s="150">
        <f t="shared" si="26"/>
        <v>0</v>
      </c>
      <c r="BH320" s="150">
        <f t="shared" si="27"/>
        <v>0</v>
      </c>
      <c r="BI320" s="150">
        <f t="shared" si="28"/>
        <v>0</v>
      </c>
      <c r="BJ320" s="17" t="s">
        <v>86</v>
      </c>
      <c r="BK320" s="150">
        <f t="shared" si="29"/>
        <v>0</v>
      </c>
      <c r="BL320" s="17" t="s">
        <v>404</v>
      </c>
      <c r="BM320" s="149" t="s">
        <v>1823</v>
      </c>
    </row>
    <row r="321" spans="2:65" s="1" customFormat="1" ht="19.5">
      <c r="B321" s="33"/>
      <c r="D321" s="152" t="s">
        <v>375</v>
      </c>
      <c r="F321" s="172" t="s">
        <v>3040</v>
      </c>
      <c r="I321" s="173"/>
      <c r="L321" s="33"/>
      <c r="M321" s="174"/>
      <c r="T321" s="57"/>
      <c r="AT321" s="17" t="s">
        <v>375</v>
      </c>
      <c r="AU321" s="17" t="s">
        <v>86</v>
      </c>
    </row>
    <row r="322" spans="2:65" s="11" customFormat="1" ht="25.9" customHeight="1">
      <c r="B322" s="126"/>
      <c r="D322" s="127" t="s">
        <v>81</v>
      </c>
      <c r="E322" s="128" t="s">
        <v>3107</v>
      </c>
      <c r="F322" s="128" t="s">
        <v>3108</v>
      </c>
      <c r="I322" s="129"/>
      <c r="J322" s="130">
        <f>BK322</f>
        <v>0</v>
      </c>
      <c r="L322" s="126"/>
      <c r="M322" s="131"/>
      <c r="P322" s="132">
        <f>SUM(P323:P327)</f>
        <v>0</v>
      </c>
      <c r="R322" s="132">
        <f>SUM(R323:R327)</f>
        <v>0</v>
      </c>
      <c r="T322" s="133">
        <f>SUM(T323:T327)</f>
        <v>0</v>
      </c>
      <c r="AR322" s="127" t="s">
        <v>90</v>
      </c>
      <c r="AT322" s="134" t="s">
        <v>81</v>
      </c>
      <c r="AU322" s="134" t="s">
        <v>82</v>
      </c>
      <c r="AY322" s="127" t="s">
        <v>310</v>
      </c>
      <c r="BK322" s="135">
        <f>SUM(BK323:BK327)</f>
        <v>0</v>
      </c>
    </row>
    <row r="323" spans="2:65" s="1" customFormat="1" ht="37.9" customHeight="1">
      <c r="B323" s="33"/>
      <c r="C323" s="138" t="s">
        <v>1251</v>
      </c>
      <c r="D323" s="138" t="s">
        <v>312</v>
      </c>
      <c r="E323" s="139" t="s">
        <v>3109</v>
      </c>
      <c r="F323" s="140" t="s">
        <v>3110</v>
      </c>
      <c r="G323" s="141" t="s">
        <v>1744</v>
      </c>
      <c r="H323" s="142">
        <v>1</v>
      </c>
      <c r="I323" s="143"/>
      <c r="J323" s="144">
        <f>ROUND(I323*H323,2)</f>
        <v>0</v>
      </c>
      <c r="K323" s="140" t="s">
        <v>2821</v>
      </c>
      <c r="L323" s="33"/>
      <c r="M323" s="145" t="s">
        <v>1</v>
      </c>
      <c r="N323" s="146" t="s">
        <v>47</v>
      </c>
      <c r="P323" s="147">
        <f>O323*H323</f>
        <v>0</v>
      </c>
      <c r="Q323" s="147">
        <v>0</v>
      </c>
      <c r="R323" s="147">
        <f>Q323*H323</f>
        <v>0</v>
      </c>
      <c r="S323" s="147">
        <v>0</v>
      </c>
      <c r="T323" s="148">
        <f>S323*H323</f>
        <v>0</v>
      </c>
      <c r="AR323" s="149" t="s">
        <v>404</v>
      </c>
      <c r="AT323" s="149" t="s">
        <v>312</v>
      </c>
      <c r="AU323" s="149" t="s">
        <v>86</v>
      </c>
      <c r="AY323" s="17" t="s">
        <v>310</v>
      </c>
      <c r="BE323" s="150">
        <f>IF(N323="základní",J323,0)</f>
        <v>0</v>
      </c>
      <c r="BF323" s="150">
        <f>IF(N323="snížená",J323,0)</f>
        <v>0</v>
      </c>
      <c r="BG323" s="150">
        <f>IF(N323="zákl. přenesená",J323,0)</f>
        <v>0</v>
      </c>
      <c r="BH323" s="150">
        <f>IF(N323="sníž. přenesená",J323,0)</f>
        <v>0</v>
      </c>
      <c r="BI323" s="150">
        <f>IF(N323="nulová",J323,0)</f>
        <v>0</v>
      </c>
      <c r="BJ323" s="17" t="s">
        <v>86</v>
      </c>
      <c r="BK323" s="150">
        <f>ROUND(I323*H323,2)</f>
        <v>0</v>
      </c>
      <c r="BL323" s="17" t="s">
        <v>404</v>
      </c>
      <c r="BM323" s="149" t="s">
        <v>1832</v>
      </c>
    </row>
    <row r="324" spans="2:65" s="1" customFormat="1" ht="19.5">
      <c r="B324" s="33"/>
      <c r="D324" s="152" t="s">
        <v>375</v>
      </c>
      <c r="F324" s="172" t="s">
        <v>3111</v>
      </c>
      <c r="I324" s="173"/>
      <c r="L324" s="33"/>
      <c r="M324" s="174"/>
      <c r="T324" s="57"/>
      <c r="AT324" s="17" t="s">
        <v>375</v>
      </c>
      <c r="AU324" s="17" t="s">
        <v>86</v>
      </c>
    </row>
    <row r="325" spans="2:65" s="1" customFormat="1" ht="24.2" customHeight="1">
      <c r="B325" s="33"/>
      <c r="C325" s="138" t="s">
        <v>1255</v>
      </c>
      <c r="D325" s="138" t="s">
        <v>312</v>
      </c>
      <c r="E325" s="139" t="s">
        <v>3112</v>
      </c>
      <c r="F325" s="140" t="s">
        <v>3113</v>
      </c>
      <c r="G325" s="141" t="s">
        <v>460</v>
      </c>
      <c r="H325" s="142">
        <v>1</v>
      </c>
      <c r="I325" s="143"/>
      <c r="J325" s="144">
        <f>ROUND(I325*H325,2)</f>
        <v>0</v>
      </c>
      <c r="K325" s="140" t="s">
        <v>2821</v>
      </c>
      <c r="L325" s="33"/>
      <c r="M325" s="145" t="s">
        <v>1</v>
      </c>
      <c r="N325" s="146" t="s">
        <v>47</v>
      </c>
      <c r="P325" s="147">
        <f>O325*H325</f>
        <v>0</v>
      </c>
      <c r="Q325" s="147">
        <v>0</v>
      </c>
      <c r="R325" s="147">
        <f>Q325*H325</f>
        <v>0</v>
      </c>
      <c r="S325" s="147">
        <v>0</v>
      </c>
      <c r="T325" s="148">
        <f>S325*H325</f>
        <v>0</v>
      </c>
      <c r="AR325" s="149" t="s">
        <v>404</v>
      </c>
      <c r="AT325" s="149" t="s">
        <v>312</v>
      </c>
      <c r="AU325" s="149" t="s">
        <v>86</v>
      </c>
      <c r="AY325" s="17" t="s">
        <v>310</v>
      </c>
      <c r="BE325" s="150">
        <f>IF(N325="základní",J325,0)</f>
        <v>0</v>
      </c>
      <c r="BF325" s="150">
        <f>IF(N325="snížená",J325,0)</f>
        <v>0</v>
      </c>
      <c r="BG325" s="150">
        <f>IF(N325="zákl. přenesená",J325,0)</f>
        <v>0</v>
      </c>
      <c r="BH325" s="150">
        <f>IF(N325="sníž. přenesená",J325,0)</f>
        <v>0</v>
      </c>
      <c r="BI325" s="150">
        <f>IF(N325="nulová",J325,0)</f>
        <v>0</v>
      </c>
      <c r="BJ325" s="17" t="s">
        <v>86</v>
      </c>
      <c r="BK325" s="150">
        <f>ROUND(I325*H325,2)</f>
        <v>0</v>
      </c>
      <c r="BL325" s="17" t="s">
        <v>404</v>
      </c>
      <c r="BM325" s="149" t="s">
        <v>1842</v>
      </c>
    </row>
    <row r="326" spans="2:65" s="1" customFormat="1" ht="16.5" customHeight="1">
      <c r="B326" s="33"/>
      <c r="C326" s="138" t="s">
        <v>1260</v>
      </c>
      <c r="D326" s="138" t="s">
        <v>312</v>
      </c>
      <c r="E326" s="139" t="s">
        <v>3114</v>
      </c>
      <c r="F326" s="140" t="s">
        <v>3115</v>
      </c>
      <c r="G326" s="141" t="s">
        <v>361</v>
      </c>
      <c r="H326" s="142">
        <v>7.0000000000000001E-3</v>
      </c>
      <c r="I326" s="143"/>
      <c r="J326" s="144">
        <f>ROUND(I326*H326,2)</f>
        <v>0</v>
      </c>
      <c r="K326" s="140" t="s">
        <v>2821</v>
      </c>
      <c r="L326" s="33"/>
      <c r="M326" s="145" t="s">
        <v>1</v>
      </c>
      <c r="N326" s="146" t="s">
        <v>47</v>
      </c>
      <c r="P326" s="147">
        <f>O326*H326</f>
        <v>0</v>
      </c>
      <c r="Q326" s="147">
        <v>0</v>
      </c>
      <c r="R326" s="147">
        <f>Q326*H326</f>
        <v>0</v>
      </c>
      <c r="S326" s="147">
        <v>0</v>
      </c>
      <c r="T326" s="148">
        <f>S326*H326</f>
        <v>0</v>
      </c>
      <c r="AR326" s="149" t="s">
        <v>404</v>
      </c>
      <c r="AT326" s="149" t="s">
        <v>312</v>
      </c>
      <c r="AU326" s="149" t="s">
        <v>86</v>
      </c>
      <c r="AY326" s="17" t="s">
        <v>310</v>
      </c>
      <c r="BE326" s="150">
        <f>IF(N326="základní",J326,0)</f>
        <v>0</v>
      </c>
      <c r="BF326" s="150">
        <f>IF(N326="snížená",J326,0)</f>
        <v>0</v>
      </c>
      <c r="BG326" s="150">
        <f>IF(N326="zákl. přenesená",J326,0)</f>
        <v>0</v>
      </c>
      <c r="BH326" s="150">
        <f>IF(N326="sníž. přenesená",J326,0)</f>
        <v>0</v>
      </c>
      <c r="BI326" s="150">
        <f>IF(N326="nulová",J326,0)</f>
        <v>0</v>
      </c>
      <c r="BJ326" s="17" t="s">
        <v>86</v>
      </c>
      <c r="BK326" s="150">
        <f>ROUND(I326*H326,2)</f>
        <v>0</v>
      </c>
      <c r="BL326" s="17" t="s">
        <v>404</v>
      </c>
      <c r="BM326" s="149" t="s">
        <v>1852</v>
      </c>
    </row>
    <row r="327" spans="2:65" s="1" customFormat="1" ht="19.5">
      <c r="B327" s="33"/>
      <c r="D327" s="152" t="s">
        <v>375</v>
      </c>
      <c r="F327" s="172" t="s">
        <v>3040</v>
      </c>
      <c r="I327" s="173"/>
      <c r="L327" s="33"/>
      <c r="M327" s="174"/>
      <c r="T327" s="57"/>
      <c r="AT327" s="17" t="s">
        <v>375</v>
      </c>
      <c r="AU327" s="17" t="s">
        <v>86</v>
      </c>
    </row>
    <row r="328" spans="2:65" s="11" customFormat="1" ht="25.9" customHeight="1">
      <c r="B328" s="126"/>
      <c r="D328" s="127" t="s">
        <v>81</v>
      </c>
      <c r="E328" s="128" t="s">
        <v>2060</v>
      </c>
      <c r="F328" s="128" t="s">
        <v>2061</v>
      </c>
      <c r="I328" s="129"/>
      <c r="J328" s="130">
        <f>BK328</f>
        <v>0</v>
      </c>
      <c r="L328" s="126"/>
      <c r="M328" s="131"/>
      <c r="P328" s="132">
        <f>SUM(P329:P343)</f>
        <v>0</v>
      </c>
      <c r="R328" s="132">
        <f>SUM(R329:R343)</f>
        <v>0</v>
      </c>
      <c r="T328" s="133">
        <f>SUM(T329:T343)</f>
        <v>0</v>
      </c>
      <c r="AR328" s="127" t="s">
        <v>90</v>
      </c>
      <c r="AT328" s="134" t="s">
        <v>81</v>
      </c>
      <c r="AU328" s="134" t="s">
        <v>82</v>
      </c>
      <c r="AY328" s="127" t="s">
        <v>310</v>
      </c>
      <c r="BK328" s="135">
        <f>SUM(BK329:BK343)</f>
        <v>0</v>
      </c>
    </row>
    <row r="329" spans="2:65" s="1" customFormat="1" ht="16.5" customHeight="1">
      <c r="B329" s="33"/>
      <c r="C329" s="138" t="s">
        <v>1264</v>
      </c>
      <c r="D329" s="138" t="s">
        <v>312</v>
      </c>
      <c r="E329" s="139" t="s">
        <v>3116</v>
      </c>
      <c r="F329" s="140" t="s">
        <v>3117</v>
      </c>
      <c r="G329" s="141" t="s">
        <v>718</v>
      </c>
      <c r="H329" s="142">
        <v>95</v>
      </c>
      <c r="I329" s="143"/>
      <c r="J329" s="144">
        <f>ROUND(I329*H329,2)</f>
        <v>0</v>
      </c>
      <c r="K329" s="140" t="s">
        <v>2821</v>
      </c>
      <c r="L329" s="33"/>
      <c r="M329" s="145" t="s">
        <v>1</v>
      </c>
      <c r="N329" s="146" t="s">
        <v>47</v>
      </c>
      <c r="P329" s="147">
        <f>O329*H329</f>
        <v>0</v>
      </c>
      <c r="Q329" s="147">
        <v>0</v>
      </c>
      <c r="R329" s="147">
        <f>Q329*H329</f>
        <v>0</v>
      </c>
      <c r="S329" s="147">
        <v>0</v>
      </c>
      <c r="T329" s="148">
        <f>S329*H329</f>
        <v>0</v>
      </c>
      <c r="AR329" s="149" t="s">
        <v>404</v>
      </c>
      <c r="AT329" s="149" t="s">
        <v>312</v>
      </c>
      <c r="AU329" s="149" t="s">
        <v>86</v>
      </c>
      <c r="AY329" s="17" t="s">
        <v>310</v>
      </c>
      <c r="BE329" s="150">
        <f>IF(N329="základní",J329,0)</f>
        <v>0</v>
      </c>
      <c r="BF329" s="150">
        <f>IF(N329="snížená",J329,0)</f>
        <v>0</v>
      </c>
      <c r="BG329" s="150">
        <f>IF(N329="zákl. přenesená",J329,0)</f>
        <v>0</v>
      </c>
      <c r="BH329" s="150">
        <f>IF(N329="sníž. přenesená",J329,0)</f>
        <v>0</v>
      </c>
      <c r="BI329" s="150">
        <f>IF(N329="nulová",J329,0)</f>
        <v>0</v>
      </c>
      <c r="BJ329" s="17" t="s">
        <v>86</v>
      </c>
      <c r="BK329" s="150">
        <f>ROUND(I329*H329,2)</f>
        <v>0</v>
      </c>
      <c r="BL329" s="17" t="s">
        <v>404</v>
      </c>
      <c r="BM329" s="149" t="s">
        <v>1867</v>
      </c>
    </row>
    <row r="330" spans="2:65" s="1" customFormat="1" ht="19.5">
      <c r="B330" s="33"/>
      <c r="D330" s="152" t="s">
        <v>375</v>
      </c>
      <c r="F330" s="172" t="s">
        <v>3118</v>
      </c>
      <c r="I330" s="173"/>
      <c r="L330" s="33"/>
      <c r="M330" s="174"/>
      <c r="T330" s="57"/>
      <c r="AT330" s="17" t="s">
        <v>375</v>
      </c>
      <c r="AU330" s="17" t="s">
        <v>86</v>
      </c>
    </row>
    <row r="331" spans="2:65" s="1" customFormat="1" ht="16.5" customHeight="1">
      <c r="B331" s="33"/>
      <c r="C331" s="138" t="s">
        <v>1271</v>
      </c>
      <c r="D331" s="138" t="s">
        <v>312</v>
      </c>
      <c r="E331" s="139" t="s">
        <v>3119</v>
      </c>
      <c r="F331" s="140" t="s">
        <v>3120</v>
      </c>
      <c r="G331" s="141" t="s">
        <v>718</v>
      </c>
      <c r="H331" s="142">
        <v>1</v>
      </c>
      <c r="I331" s="143"/>
      <c r="J331" s="144">
        <f>ROUND(I331*H331,2)</f>
        <v>0</v>
      </c>
      <c r="K331" s="140" t="s">
        <v>2821</v>
      </c>
      <c r="L331" s="33"/>
      <c r="M331" s="145" t="s">
        <v>1</v>
      </c>
      <c r="N331" s="146" t="s">
        <v>47</v>
      </c>
      <c r="P331" s="147">
        <f>O331*H331</f>
        <v>0</v>
      </c>
      <c r="Q331" s="147">
        <v>0</v>
      </c>
      <c r="R331" s="147">
        <f>Q331*H331</f>
        <v>0</v>
      </c>
      <c r="S331" s="147">
        <v>0</v>
      </c>
      <c r="T331" s="148">
        <f>S331*H331</f>
        <v>0</v>
      </c>
      <c r="AR331" s="149" t="s">
        <v>404</v>
      </c>
      <c r="AT331" s="149" t="s">
        <v>312</v>
      </c>
      <c r="AU331" s="149" t="s">
        <v>86</v>
      </c>
      <c r="AY331" s="17" t="s">
        <v>310</v>
      </c>
      <c r="BE331" s="150">
        <f>IF(N331="základní",J331,0)</f>
        <v>0</v>
      </c>
      <c r="BF331" s="150">
        <f>IF(N331="snížená",J331,0)</f>
        <v>0</v>
      </c>
      <c r="BG331" s="150">
        <f>IF(N331="zákl. přenesená",J331,0)</f>
        <v>0</v>
      </c>
      <c r="BH331" s="150">
        <f>IF(N331="sníž. přenesená",J331,0)</f>
        <v>0</v>
      </c>
      <c r="BI331" s="150">
        <f>IF(N331="nulová",J331,0)</f>
        <v>0</v>
      </c>
      <c r="BJ331" s="17" t="s">
        <v>86</v>
      </c>
      <c r="BK331" s="150">
        <f>ROUND(I331*H331,2)</f>
        <v>0</v>
      </c>
      <c r="BL331" s="17" t="s">
        <v>404</v>
      </c>
      <c r="BM331" s="149" t="s">
        <v>1876</v>
      </c>
    </row>
    <row r="332" spans="2:65" s="1" customFormat="1" ht="19.5">
      <c r="B332" s="33"/>
      <c r="D332" s="152" t="s">
        <v>375</v>
      </c>
      <c r="F332" s="172" t="s">
        <v>3118</v>
      </c>
      <c r="I332" s="173"/>
      <c r="L332" s="33"/>
      <c r="M332" s="174"/>
      <c r="T332" s="57"/>
      <c r="AT332" s="17" t="s">
        <v>375</v>
      </c>
      <c r="AU332" s="17" t="s">
        <v>86</v>
      </c>
    </row>
    <row r="333" spans="2:65" s="1" customFormat="1" ht="16.5" customHeight="1">
      <c r="B333" s="33"/>
      <c r="C333" s="138" t="s">
        <v>1276</v>
      </c>
      <c r="D333" s="138" t="s">
        <v>312</v>
      </c>
      <c r="E333" s="139" t="s">
        <v>3121</v>
      </c>
      <c r="F333" s="140" t="s">
        <v>3122</v>
      </c>
      <c r="G333" s="141" t="s">
        <v>718</v>
      </c>
      <c r="H333" s="142">
        <v>23</v>
      </c>
      <c r="I333" s="143"/>
      <c r="J333" s="144">
        <f>ROUND(I333*H333,2)</f>
        <v>0</v>
      </c>
      <c r="K333" s="140" t="s">
        <v>2821</v>
      </c>
      <c r="L333" s="33"/>
      <c r="M333" s="145" t="s">
        <v>1</v>
      </c>
      <c r="N333" s="146" t="s">
        <v>47</v>
      </c>
      <c r="P333" s="147">
        <f>O333*H333</f>
        <v>0</v>
      </c>
      <c r="Q333" s="147">
        <v>0</v>
      </c>
      <c r="R333" s="147">
        <f>Q333*H333</f>
        <v>0</v>
      </c>
      <c r="S333" s="147">
        <v>0</v>
      </c>
      <c r="T333" s="148">
        <f>S333*H333</f>
        <v>0</v>
      </c>
      <c r="AR333" s="149" t="s">
        <v>404</v>
      </c>
      <c r="AT333" s="149" t="s">
        <v>312</v>
      </c>
      <c r="AU333" s="149" t="s">
        <v>86</v>
      </c>
      <c r="AY333" s="17" t="s">
        <v>310</v>
      </c>
      <c r="BE333" s="150">
        <f>IF(N333="základní",J333,0)</f>
        <v>0</v>
      </c>
      <c r="BF333" s="150">
        <f>IF(N333="snížená",J333,0)</f>
        <v>0</v>
      </c>
      <c r="BG333" s="150">
        <f>IF(N333="zákl. přenesená",J333,0)</f>
        <v>0</v>
      </c>
      <c r="BH333" s="150">
        <f>IF(N333="sníž. přenesená",J333,0)</f>
        <v>0</v>
      </c>
      <c r="BI333" s="150">
        <f>IF(N333="nulová",J333,0)</f>
        <v>0</v>
      </c>
      <c r="BJ333" s="17" t="s">
        <v>86</v>
      </c>
      <c r="BK333" s="150">
        <f>ROUND(I333*H333,2)</f>
        <v>0</v>
      </c>
      <c r="BL333" s="17" t="s">
        <v>404</v>
      </c>
      <c r="BM333" s="149" t="s">
        <v>1891</v>
      </c>
    </row>
    <row r="334" spans="2:65" s="1" customFormat="1" ht="19.5">
      <c r="B334" s="33"/>
      <c r="D334" s="152" t="s">
        <v>375</v>
      </c>
      <c r="F334" s="172" t="s">
        <v>3118</v>
      </c>
      <c r="I334" s="173"/>
      <c r="L334" s="33"/>
      <c r="M334" s="174"/>
      <c r="T334" s="57"/>
      <c r="AT334" s="17" t="s">
        <v>375</v>
      </c>
      <c r="AU334" s="17" t="s">
        <v>86</v>
      </c>
    </row>
    <row r="335" spans="2:65" s="1" customFormat="1" ht="16.5" customHeight="1">
      <c r="B335" s="33"/>
      <c r="C335" s="138" t="s">
        <v>1283</v>
      </c>
      <c r="D335" s="138" t="s">
        <v>312</v>
      </c>
      <c r="E335" s="139" t="s">
        <v>3123</v>
      </c>
      <c r="F335" s="140" t="s">
        <v>3124</v>
      </c>
      <c r="G335" s="141" t="s">
        <v>718</v>
      </c>
      <c r="H335" s="142">
        <v>6</v>
      </c>
      <c r="I335" s="143"/>
      <c r="J335" s="144">
        <f>ROUND(I335*H335,2)</f>
        <v>0</v>
      </c>
      <c r="K335" s="140" t="s">
        <v>2821</v>
      </c>
      <c r="L335" s="33"/>
      <c r="M335" s="145" t="s">
        <v>1</v>
      </c>
      <c r="N335" s="146" t="s">
        <v>47</v>
      </c>
      <c r="P335" s="147">
        <f>O335*H335</f>
        <v>0</v>
      </c>
      <c r="Q335" s="147">
        <v>0</v>
      </c>
      <c r="R335" s="147">
        <f>Q335*H335</f>
        <v>0</v>
      </c>
      <c r="S335" s="147">
        <v>0</v>
      </c>
      <c r="T335" s="148">
        <f>S335*H335</f>
        <v>0</v>
      </c>
      <c r="AR335" s="149" t="s">
        <v>404</v>
      </c>
      <c r="AT335" s="149" t="s">
        <v>312</v>
      </c>
      <c r="AU335" s="149" t="s">
        <v>86</v>
      </c>
      <c r="AY335" s="17" t="s">
        <v>310</v>
      </c>
      <c r="BE335" s="150">
        <f>IF(N335="základní",J335,0)</f>
        <v>0</v>
      </c>
      <c r="BF335" s="150">
        <f>IF(N335="snížená",J335,0)</f>
        <v>0</v>
      </c>
      <c r="BG335" s="150">
        <f>IF(N335="zákl. přenesená",J335,0)</f>
        <v>0</v>
      </c>
      <c r="BH335" s="150">
        <f>IF(N335="sníž. přenesená",J335,0)</f>
        <v>0</v>
      </c>
      <c r="BI335" s="150">
        <f>IF(N335="nulová",J335,0)</f>
        <v>0</v>
      </c>
      <c r="BJ335" s="17" t="s">
        <v>86</v>
      </c>
      <c r="BK335" s="150">
        <f>ROUND(I335*H335,2)</f>
        <v>0</v>
      </c>
      <c r="BL335" s="17" t="s">
        <v>404</v>
      </c>
      <c r="BM335" s="149" t="s">
        <v>1905</v>
      </c>
    </row>
    <row r="336" spans="2:65" s="1" customFormat="1" ht="19.5">
      <c r="B336" s="33"/>
      <c r="D336" s="152" t="s">
        <v>375</v>
      </c>
      <c r="F336" s="172" t="s">
        <v>3118</v>
      </c>
      <c r="I336" s="173"/>
      <c r="L336" s="33"/>
      <c r="M336" s="174"/>
      <c r="T336" s="57"/>
      <c r="AT336" s="17" t="s">
        <v>375</v>
      </c>
      <c r="AU336" s="17" t="s">
        <v>86</v>
      </c>
    </row>
    <row r="337" spans="2:65" s="1" customFormat="1" ht="16.5" customHeight="1">
      <c r="B337" s="33"/>
      <c r="C337" s="138" t="s">
        <v>1287</v>
      </c>
      <c r="D337" s="138" t="s">
        <v>312</v>
      </c>
      <c r="E337" s="139" t="s">
        <v>3125</v>
      </c>
      <c r="F337" s="140" t="s">
        <v>3126</v>
      </c>
      <c r="G337" s="141" t="s">
        <v>718</v>
      </c>
      <c r="H337" s="142">
        <v>4</v>
      </c>
      <c r="I337" s="143"/>
      <c r="J337" s="144">
        <f>ROUND(I337*H337,2)</f>
        <v>0</v>
      </c>
      <c r="K337" s="140" t="s">
        <v>2821</v>
      </c>
      <c r="L337" s="33"/>
      <c r="M337" s="145" t="s">
        <v>1</v>
      </c>
      <c r="N337" s="146" t="s">
        <v>47</v>
      </c>
      <c r="P337" s="147">
        <f>O337*H337</f>
        <v>0</v>
      </c>
      <c r="Q337" s="147">
        <v>0</v>
      </c>
      <c r="R337" s="147">
        <f>Q337*H337</f>
        <v>0</v>
      </c>
      <c r="S337" s="147">
        <v>0</v>
      </c>
      <c r="T337" s="148">
        <f>S337*H337</f>
        <v>0</v>
      </c>
      <c r="AR337" s="149" t="s">
        <v>404</v>
      </c>
      <c r="AT337" s="149" t="s">
        <v>312</v>
      </c>
      <c r="AU337" s="149" t="s">
        <v>86</v>
      </c>
      <c r="AY337" s="17" t="s">
        <v>310</v>
      </c>
      <c r="BE337" s="150">
        <f>IF(N337="základní",J337,0)</f>
        <v>0</v>
      </c>
      <c r="BF337" s="150">
        <f>IF(N337="snížená",J337,0)</f>
        <v>0</v>
      </c>
      <c r="BG337" s="150">
        <f>IF(N337="zákl. přenesená",J337,0)</f>
        <v>0</v>
      </c>
      <c r="BH337" s="150">
        <f>IF(N337="sníž. přenesená",J337,0)</f>
        <v>0</v>
      </c>
      <c r="BI337" s="150">
        <f>IF(N337="nulová",J337,0)</f>
        <v>0</v>
      </c>
      <c r="BJ337" s="17" t="s">
        <v>86</v>
      </c>
      <c r="BK337" s="150">
        <f>ROUND(I337*H337,2)</f>
        <v>0</v>
      </c>
      <c r="BL337" s="17" t="s">
        <v>404</v>
      </c>
      <c r="BM337" s="149" t="s">
        <v>1917</v>
      </c>
    </row>
    <row r="338" spans="2:65" s="1" customFormat="1" ht="19.5">
      <c r="B338" s="33"/>
      <c r="D338" s="152" t="s">
        <v>375</v>
      </c>
      <c r="F338" s="172" t="s">
        <v>3118</v>
      </c>
      <c r="I338" s="173"/>
      <c r="L338" s="33"/>
      <c r="M338" s="174"/>
      <c r="T338" s="57"/>
      <c r="AT338" s="17" t="s">
        <v>375</v>
      </c>
      <c r="AU338" s="17" t="s">
        <v>86</v>
      </c>
    </row>
    <row r="339" spans="2:65" s="1" customFormat="1" ht="16.5" customHeight="1">
      <c r="B339" s="33"/>
      <c r="C339" s="138" t="s">
        <v>1291</v>
      </c>
      <c r="D339" s="138" t="s">
        <v>312</v>
      </c>
      <c r="E339" s="139" t="s">
        <v>3127</v>
      </c>
      <c r="F339" s="140" t="s">
        <v>3128</v>
      </c>
      <c r="G339" s="141" t="s">
        <v>2191</v>
      </c>
      <c r="H339" s="142">
        <v>32.25</v>
      </c>
      <c r="I339" s="143"/>
      <c r="J339" s="144">
        <f>ROUND(I339*H339,2)</f>
        <v>0</v>
      </c>
      <c r="K339" s="140" t="s">
        <v>2821</v>
      </c>
      <c r="L339" s="33"/>
      <c r="M339" s="145" t="s">
        <v>1</v>
      </c>
      <c r="N339" s="146" t="s">
        <v>47</v>
      </c>
      <c r="P339" s="147">
        <f>O339*H339</f>
        <v>0</v>
      </c>
      <c r="Q339" s="147">
        <v>0</v>
      </c>
      <c r="R339" s="147">
        <f>Q339*H339</f>
        <v>0</v>
      </c>
      <c r="S339" s="147">
        <v>0</v>
      </c>
      <c r="T339" s="148">
        <f>S339*H339</f>
        <v>0</v>
      </c>
      <c r="AR339" s="149" t="s">
        <v>404</v>
      </c>
      <c r="AT339" s="149" t="s">
        <v>312</v>
      </c>
      <c r="AU339" s="149" t="s">
        <v>86</v>
      </c>
      <c r="AY339" s="17" t="s">
        <v>310</v>
      </c>
      <c r="BE339" s="150">
        <f>IF(N339="základní",J339,0)</f>
        <v>0</v>
      </c>
      <c r="BF339" s="150">
        <f>IF(N339="snížená",J339,0)</f>
        <v>0</v>
      </c>
      <c r="BG339" s="150">
        <f>IF(N339="zákl. přenesená",J339,0)</f>
        <v>0</v>
      </c>
      <c r="BH339" s="150">
        <f>IF(N339="sníž. přenesená",J339,0)</f>
        <v>0</v>
      </c>
      <c r="BI339" s="150">
        <f>IF(N339="nulová",J339,0)</f>
        <v>0</v>
      </c>
      <c r="BJ339" s="17" t="s">
        <v>86</v>
      </c>
      <c r="BK339" s="150">
        <f>ROUND(I339*H339,2)</f>
        <v>0</v>
      </c>
      <c r="BL339" s="17" t="s">
        <v>404</v>
      </c>
      <c r="BM339" s="149" t="s">
        <v>1931</v>
      </c>
    </row>
    <row r="340" spans="2:65" s="1" customFormat="1" ht="19.5">
      <c r="B340" s="33"/>
      <c r="D340" s="152" t="s">
        <v>375</v>
      </c>
      <c r="F340" s="172" t="s">
        <v>3129</v>
      </c>
      <c r="I340" s="173"/>
      <c r="L340" s="33"/>
      <c r="M340" s="174"/>
      <c r="T340" s="57"/>
      <c r="AT340" s="17" t="s">
        <v>375</v>
      </c>
      <c r="AU340" s="17" t="s">
        <v>86</v>
      </c>
    </row>
    <row r="341" spans="2:65" s="1" customFormat="1" ht="16.5" customHeight="1">
      <c r="B341" s="33"/>
      <c r="C341" s="138" t="s">
        <v>1295</v>
      </c>
      <c r="D341" s="138" t="s">
        <v>312</v>
      </c>
      <c r="E341" s="139" t="s">
        <v>3130</v>
      </c>
      <c r="F341" s="140" t="s">
        <v>3131</v>
      </c>
      <c r="G341" s="141" t="s">
        <v>2191</v>
      </c>
      <c r="H341" s="142">
        <v>32.25</v>
      </c>
      <c r="I341" s="143"/>
      <c r="J341" s="144">
        <f>ROUND(I341*H341,2)</f>
        <v>0</v>
      </c>
      <c r="K341" s="140" t="s">
        <v>2821</v>
      </c>
      <c r="L341" s="33"/>
      <c r="M341" s="145" t="s">
        <v>1</v>
      </c>
      <c r="N341" s="146" t="s">
        <v>47</v>
      </c>
      <c r="P341" s="147">
        <f>O341*H341</f>
        <v>0</v>
      </c>
      <c r="Q341" s="147">
        <v>0</v>
      </c>
      <c r="R341" s="147">
        <f>Q341*H341</f>
        <v>0</v>
      </c>
      <c r="S341" s="147">
        <v>0</v>
      </c>
      <c r="T341" s="148">
        <f>S341*H341</f>
        <v>0</v>
      </c>
      <c r="AR341" s="149" t="s">
        <v>404</v>
      </c>
      <c r="AT341" s="149" t="s">
        <v>312</v>
      </c>
      <c r="AU341" s="149" t="s">
        <v>86</v>
      </c>
      <c r="AY341" s="17" t="s">
        <v>310</v>
      </c>
      <c r="BE341" s="150">
        <f>IF(N341="základní",J341,0)</f>
        <v>0</v>
      </c>
      <c r="BF341" s="150">
        <f>IF(N341="snížená",J341,0)</f>
        <v>0</v>
      </c>
      <c r="BG341" s="150">
        <f>IF(N341="zákl. přenesená",J341,0)</f>
        <v>0</v>
      </c>
      <c r="BH341" s="150">
        <f>IF(N341="sníž. přenesená",J341,0)</f>
        <v>0</v>
      </c>
      <c r="BI341" s="150">
        <f>IF(N341="nulová",J341,0)</f>
        <v>0</v>
      </c>
      <c r="BJ341" s="17" t="s">
        <v>86</v>
      </c>
      <c r="BK341" s="150">
        <f>ROUND(I341*H341,2)</f>
        <v>0</v>
      </c>
      <c r="BL341" s="17" t="s">
        <v>404</v>
      </c>
      <c r="BM341" s="149" t="s">
        <v>1943</v>
      </c>
    </row>
    <row r="342" spans="2:65" s="1" customFormat="1" ht="16.5" customHeight="1">
      <c r="B342" s="33"/>
      <c r="C342" s="138" t="s">
        <v>1301</v>
      </c>
      <c r="D342" s="138" t="s">
        <v>312</v>
      </c>
      <c r="E342" s="139" t="s">
        <v>3132</v>
      </c>
      <c r="F342" s="140" t="s">
        <v>3133</v>
      </c>
      <c r="G342" s="141" t="s">
        <v>361</v>
      </c>
      <c r="H342" s="142">
        <v>3.4000000000000002E-2</v>
      </c>
      <c r="I342" s="143"/>
      <c r="J342" s="144">
        <f>ROUND(I342*H342,2)</f>
        <v>0</v>
      </c>
      <c r="K342" s="140" t="s">
        <v>2821</v>
      </c>
      <c r="L342" s="33"/>
      <c r="M342" s="145" t="s">
        <v>1</v>
      </c>
      <c r="N342" s="146" t="s">
        <v>47</v>
      </c>
      <c r="P342" s="147">
        <f>O342*H342</f>
        <v>0</v>
      </c>
      <c r="Q342" s="147">
        <v>0</v>
      </c>
      <c r="R342" s="147">
        <f>Q342*H342</f>
        <v>0</v>
      </c>
      <c r="S342" s="147">
        <v>0</v>
      </c>
      <c r="T342" s="148">
        <f>S342*H342</f>
        <v>0</v>
      </c>
      <c r="AR342" s="149" t="s">
        <v>404</v>
      </c>
      <c r="AT342" s="149" t="s">
        <v>312</v>
      </c>
      <c r="AU342" s="149" t="s">
        <v>86</v>
      </c>
      <c r="AY342" s="17" t="s">
        <v>310</v>
      </c>
      <c r="BE342" s="150">
        <f>IF(N342="základní",J342,0)</f>
        <v>0</v>
      </c>
      <c r="BF342" s="150">
        <f>IF(N342="snížená",J342,0)</f>
        <v>0</v>
      </c>
      <c r="BG342" s="150">
        <f>IF(N342="zákl. přenesená",J342,0)</f>
        <v>0</v>
      </c>
      <c r="BH342" s="150">
        <f>IF(N342="sníž. přenesená",J342,0)</f>
        <v>0</v>
      </c>
      <c r="BI342" s="150">
        <f>IF(N342="nulová",J342,0)</f>
        <v>0</v>
      </c>
      <c r="BJ342" s="17" t="s">
        <v>86</v>
      </c>
      <c r="BK342" s="150">
        <f>ROUND(I342*H342,2)</f>
        <v>0</v>
      </c>
      <c r="BL342" s="17" t="s">
        <v>404</v>
      </c>
      <c r="BM342" s="149" t="s">
        <v>1951</v>
      </c>
    </row>
    <row r="343" spans="2:65" s="1" customFormat="1" ht="19.5">
      <c r="B343" s="33"/>
      <c r="D343" s="152" t="s">
        <v>375</v>
      </c>
      <c r="F343" s="172" t="s">
        <v>3134</v>
      </c>
      <c r="I343" s="173"/>
      <c r="L343" s="33"/>
      <c r="M343" s="174"/>
      <c r="T343" s="57"/>
      <c r="AT343" s="17" t="s">
        <v>375</v>
      </c>
      <c r="AU343" s="17" t="s">
        <v>86</v>
      </c>
    </row>
    <row r="344" spans="2:65" s="11" customFormat="1" ht="25.9" customHeight="1">
      <c r="B344" s="126"/>
      <c r="D344" s="127" t="s">
        <v>81</v>
      </c>
      <c r="E344" s="128" t="s">
        <v>3135</v>
      </c>
      <c r="F344" s="128" t="s">
        <v>3136</v>
      </c>
      <c r="I344" s="129"/>
      <c r="J344" s="130">
        <f>BK344</f>
        <v>0</v>
      </c>
      <c r="L344" s="126"/>
      <c r="M344" s="131"/>
      <c r="P344" s="132">
        <f>SUM(P345:P348)</f>
        <v>0</v>
      </c>
      <c r="R344" s="132">
        <f>SUM(R345:R348)</f>
        <v>0</v>
      </c>
      <c r="T344" s="133">
        <f>SUM(T345:T348)</f>
        <v>0</v>
      </c>
      <c r="AR344" s="127" t="s">
        <v>86</v>
      </c>
      <c r="AT344" s="134" t="s">
        <v>81</v>
      </c>
      <c r="AU344" s="134" t="s">
        <v>82</v>
      </c>
      <c r="AY344" s="127" t="s">
        <v>310</v>
      </c>
      <c r="BK344" s="135">
        <f>SUM(BK345:BK348)</f>
        <v>0</v>
      </c>
    </row>
    <row r="345" spans="2:65" s="1" customFormat="1" ht="24.2" customHeight="1">
      <c r="B345" s="33"/>
      <c r="C345" s="138" t="s">
        <v>1307</v>
      </c>
      <c r="D345" s="138" t="s">
        <v>312</v>
      </c>
      <c r="E345" s="139" t="s">
        <v>3137</v>
      </c>
      <c r="F345" s="140" t="s">
        <v>3138</v>
      </c>
      <c r="G345" s="141" t="s">
        <v>3139</v>
      </c>
      <c r="H345" s="142">
        <v>1</v>
      </c>
      <c r="I345" s="143"/>
      <c r="J345" s="144">
        <f>ROUND(I345*H345,2)</f>
        <v>0</v>
      </c>
      <c r="K345" s="140" t="s">
        <v>2821</v>
      </c>
      <c r="L345" s="33"/>
      <c r="M345" s="145" t="s">
        <v>1</v>
      </c>
      <c r="N345" s="146" t="s">
        <v>47</v>
      </c>
      <c r="P345" s="147">
        <f>O345*H345</f>
        <v>0</v>
      </c>
      <c r="Q345" s="147">
        <v>0</v>
      </c>
      <c r="R345" s="147">
        <f>Q345*H345</f>
        <v>0</v>
      </c>
      <c r="S345" s="147">
        <v>0</v>
      </c>
      <c r="T345" s="148">
        <f>S345*H345</f>
        <v>0</v>
      </c>
      <c r="AR345" s="149" t="s">
        <v>108</v>
      </c>
      <c r="AT345" s="149" t="s">
        <v>312</v>
      </c>
      <c r="AU345" s="149" t="s">
        <v>86</v>
      </c>
      <c r="AY345" s="17" t="s">
        <v>310</v>
      </c>
      <c r="BE345" s="150">
        <f>IF(N345="základní",J345,0)</f>
        <v>0</v>
      </c>
      <c r="BF345" s="150">
        <f>IF(N345="snížená",J345,0)</f>
        <v>0</v>
      </c>
      <c r="BG345" s="150">
        <f>IF(N345="zákl. přenesená",J345,0)</f>
        <v>0</v>
      </c>
      <c r="BH345" s="150">
        <f>IF(N345="sníž. přenesená",J345,0)</f>
        <v>0</v>
      </c>
      <c r="BI345" s="150">
        <f>IF(N345="nulová",J345,0)</f>
        <v>0</v>
      </c>
      <c r="BJ345" s="17" t="s">
        <v>86</v>
      </c>
      <c r="BK345" s="150">
        <f>ROUND(I345*H345,2)</f>
        <v>0</v>
      </c>
      <c r="BL345" s="17" t="s">
        <v>108</v>
      </c>
      <c r="BM345" s="149" t="s">
        <v>1959</v>
      </c>
    </row>
    <row r="346" spans="2:65" s="1" customFormat="1" ht="19.5">
      <c r="B346" s="33"/>
      <c r="D346" s="152" t="s">
        <v>375</v>
      </c>
      <c r="F346" s="172" t="s">
        <v>3140</v>
      </c>
      <c r="I346" s="173"/>
      <c r="L346" s="33"/>
      <c r="M346" s="174"/>
      <c r="T346" s="57"/>
      <c r="AT346" s="17" t="s">
        <v>375</v>
      </c>
      <c r="AU346" s="17" t="s">
        <v>86</v>
      </c>
    </row>
    <row r="347" spans="2:65" s="1" customFormat="1" ht="24.2" customHeight="1">
      <c r="B347" s="33"/>
      <c r="C347" s="138" t="s">
        <v>1312</v>
      </c>
      <c r="D347" s="138" t="s">
        <v>312</v>
      </c>
      <c r="E347" s="139" t="s">
        <v>3141</v>
      </c>
      <c r="F347" s="140" t="s">
        <v>3142</v>
      </c>
      <c r="G347" s="141" t="s">
        <v>3139</v>
      </c>
      <c r="H347" s="142">
        <v>1</v>
      </c>
      <c r="I347" s="143"/>
      <c r="J347" s="144">
        <f>ROUND(I347*H347,2)</f>
        <v>0</v>
      </c>
      <c r="K347" s="140" t="s">
        <v>2821</v>
      </c>
      <c r="L347" s="33"/>
      <c r="M347" s="145" t="s">
        <v>1</v>
      </c>
      <c r="N347" s="146" t="s">
        <v>47</v>
      </c>
      <c r="P347" s="147">
        <f>O347*H347</f>
        <v>0</v>
      </c>
      <c r="Q347" s="147">
        <v>0</v>
      </c>
      <c r="R347" s="147">
        <f>Q347*H347</f>
        <v>0</v>
      </c>
      <c r="S347" s="147">
        <v>0</v>
      </c>
      <c r="T347" s="148">
        <f>S347*H347</f>
        <v>0</v>
      </c>
      <c r="AR347" s="149" t="s">
        <v>108</v>
      </c>
      <c r="AT347" s="149" t="s">
        <v>312</v>
      </c>
      <c r="AU347" s="149" t="s">
        <v>86</v>
      </c>
      <c r="AY347" s="17" t="s">
        <v>310</v>
      </c>
      <c r="BE347" s="150">
        <f>IF(N347="základní",J347,0)</f>
        <v>0</v>
      </c>
      <c r="BF347" s="150">
        <f>IF(N347="snížená",J347,0)</f>
        <v>0</v>
      </c>
      <c r="BG347" s="150">
        <f>IF(N347="zákl. přenesená",J347,0)</f>
        <v>0</v>
      </c>
      <c r="BH347" s="150">
        <f>IF(N347="sníž. přenesená",J347,0)</f>
        <v>0</v>
      </c>
      <c r="BI347" s="150">
        <f>IF(N347="nulová",J347,0)</f>
        <v>0</v>
      </c>
      <c r="BJ347" s="17" t="s">
        <v>86</v>
      </c>
      <c r="BK347" s="150">
        <f>ROUND(I347*H347,2)</f>
        <v>0</v>
      </c>
      <c r="BL347" s="17" t="s">
        <v>108</v>
      </c>
      <c r="BM347" s="149" t="s">
        <v>1969</v>
      </c>
    </row>
    <row r="348" spans="2:65" s="1" customFormat="1" ht="29.25">
      <c r="B348" s="33"/>
      <c r="D348" s="152" t="s">
        <v>375</v>
      </c>
      <c r="F348" s="172" t="s">
        <v>3143</v>
      </c>
      <c r="I348" s="173"/>
      <c r="L348" s="33"/>
      <c r="M348" s="175"/>
      <c r="N348" s="176"/>
      <c r="O348" s="176"/>
      <c r="P348" s="176"/>
      <c r="Q348" s="176"/>
      <c r="R348" s="176"/>
      <c r="S348" s="176"/>
      <c r="T348" s="177"/>
      <c r="AT348" s="17" t="s">
        <v>375</v>
      </c>
      <c r="AU348" s="17" t="s">
        <v>86</v>
      </c>
    </row>
    <row r="349" spans="2:65" s="1" customFormat="1" ht="6.95" customHeight="1">
      <c r="B349" s="45"/>
      <c r="C349" s="46"/>
      <c r="D349" s="46"/>
      <c r="E349" s="46"/>
      <c r="F349" s="46"/>
      <c r="G349" s="46"/>
      <c r="H349" s="46"/>
      <c r="I349" s="46"/>
      <c r="J349" s="46"/>
      <c r="K349" s="46"/>
      <c r="L349" s="33"/>
    </row>
  </sheetData>
  <sheetProtection algorithmName="SHA-512" hashValue="nnsp6dlmHIlwwO5Um0BIZIUGywZz/QCQPPUj+CggARnU/WCtX74dKCWrmmvNQLSBoIFSeG3X+dp9NWLcqbPj3A==" saltValue="IGvXKuBXXyjRSlGWHCbW8vyk/GPv7h70sbuQyccUr+oNj6hpGFWuLwg9dAfBA2WkY7DE8RsqqIKoVD6bwZ0cuQ==" spinCount="100000" sheet="1" objects="1" scenarios="1" formatColumns="0" formatRows="0" autoFilter="0"/>
  <autoFilter ref="C132:K348" xr:uid="{00000000-0009-0000-0000-000006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30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125</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3144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ROUND(J134,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ROUND((SUM(BE134:BE299)),  2)</f>
        <v>0</v>
      </c>
      <c r="I37" s="98">
        <v>0.21</v>
      </c>
      <c r="J37" s="86">
        <f>ROUND(((SUM(BE134:BE299))*I37),  2)</f>
        <v>0</v>
      </c>
      <c r="L37" s="33"/>
    </row>
    <row r="38" spans="2:12" s="1" customFormat="1" ht="14.45" customHeight="1">
      <c r="B38" s="33"/>
      <c r="E38" s="27" t="s">
        <v>48</v>
      </c>
      <c r="F38" s="86">
        <f>ROUND((SUM(BF134:BF299)),  2)</f>
        <v>0</v>
      </c>
      <c r="I38" s="98">
        <v>0.15</v>
      </c>
      <c r="J38" s="86">
        <f>ROUND(((SUM(BF134:BF299))*I38),  2)</f>
        <v>0</v>
      </c>
      <c r="L38" s="33"/>
    </row>
    <row r="39" spans="2:12" s="1" customFormat="1" ht="14.45" hidden="1" customHeight="1">
      <c r="B39" s="33"/>
      <c r="E39" s="27" t="s">
        <v>49</v>
      </c>
      <c r="F39" s="86">
        <f>ROUND((SUM(BG134:BG299)),  2)</f>
        <v>0</v>
      </c>
      <c r="I39" s="98">
        <v>0.21</v>
      </c>
      <c r="J39" s="86">
        <f>0</f>
        <v>0</v>
      </c>
      <c r="L39" s="33"/>
    </row>
    <row r="40" spans="2:12" s="1" customFormat="1" ht="14.45" hidden="1" customHeight="1">
      <c r="B40" s="33"/>
      <c r="E40" s="27" t="s">
        <v>50</v>
      </c>
      <c r="F40" s="86">
        <f>ROUND((SUM(BH134:BH299)),  2)</f>
        <v>0</v>
      </c>
      <c r="I40" s="98">
        <v>0.15</v>
      </c>
      <c r="J40" s="86">
        <f>0</f>
        <v>0</v>
      </c>
      <c r="L40" s="33"/>
    </row>
    <row r="41" spans="2:12" s="1" customFormat="1" ht="14.45" hidden="1" customHeight="1">
      <c r="B41" s="33"/>
      <c r="E41" s="27" t="s">
        <v>51</v>
      </c>
      <c r="F41" s="86">
        <f>ROUND((SUM(BI134:BI299)),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 xml:space="preserve">D.1.4.2 - Vzduchotechnika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J134</f>
        <v>0</v>
      </c>
      <c r="L100" s="33"/>
      <c r="AU100" s="17" t="s">
        <v>288</v>
      </c>
    </row>
    <row r="101" spans="2:47" s="8" customFormat="1" ht="24.95" customHeight="1">
      <c r="B101" s="110"/>
      <c r="D101" s="111" t="s">
        <v>3145</v>
      </c>
      <c r="E101" s="112"/>
      <c r="F101" s="112"/>
      <c r="G101" s="112"/>
      <c r="H101" s="112"/>
      <c r="I101" s="112"/>
      <c r="J101" s="113">
        <f>J135</f>
        <v>0</v>
      </c>
      <c r="L101" s="110"/>
    </row>
    <row r="102" spans="2:47" s="8" customFormat="1" ht="24.95" customHeight="1">
      <c r="B102" s="110"/>
      <c r="D102" s="111" t="s">
        <v>3146</v>
      </c>
      <c r="E102" s="112"/>
      <c r="F102" s="112"/>
      <c r="G102" s="112"/>
      <c r="H102" s="112"/>
      <c r="I102" s="112"/>
      <c r="J102" s="113">
        <f>J148</f>
        <v>0</v>
      </c>
      <c r="L102" s="110"/>
    </row>
    <row r="103" spans="2:47" s="8" customFormat="1" ht="24.95" customHeight="1">
      <c r="B103" s="110"/>
      <c r="D103" s="111" t="s">
        <v>3147</v>
      </c>
      <c r="E103" s="112"/>
      <c r="F103" s="112"/>
      <c r="G103" s="112"/>
      <c r="H103" s="112"/>
      <c r="I103" s="112"/>
      <c r="J103" s="113">
        <f>J165</f>
        <v>0</v>
      </c>
      <c r="L103" s="110"/>
    </row>
    <row r="104" spans="2:47" s="8" customFormat="1" ht="24.95" customHeight="1">
      <c r="B104" s="110"/>
      <c r="D104" s="111" t="s">
        <v>3148</v>
      </c>
      <c r="E104" s="112"/>
      <c r="F104" s="112"/>
      <c r="G104" s="112"/>
      <c r="H104" s="112"/>
      <c r="I104" s="112"/>
      <c r="J104" s="113">
        <f>J195</f>
        <v>0</v>
      </c>
      <c r="L104" s="110"/>
    </row>
    <row r="105" spans="2:47" s="8" customFormat="1" ht="24.95" customHeight="1">
      <c r="B105" s="110"/>
      <c r="D105" s="111" t="s">
        <v>3149</v>
      </c>
      <c r="E105" s="112"/>
      <c r="F105" s="112"/>
      <c r="G105" s="112"/>
      <c r="H105" s="112"/>
      <c r="I105" s="112"/>
      <c r="J105" s="113">
        <f>J212</f>
        <v>0</v>
      </c>
      <c r="L105" s="110"/>
    </row>
    <row r="106" spans="2:47" s="8" customFormat="1" ht="24.95" customHeight="1">
      <c r="B106" s="110"/>
      <c r="D106" s="111" t="s">
        <v>3150</v>
      </c>
      <c r="E106" s="112"/>
      <c r="F106" s="112"/>
      <c r="G106" s="112"/>
      <c r="H106" s="112"/>
      <c r="I106" s="112"/>
      <c r="J106" s="113">
        <f>J249</f>
        <v>0</v>
      </c>
      <c r="L106" s="110"/>
    </row>
    <row r="107" spans="2:47" s="8" customFormat="1" ht="24.95" customHeight="1">
      <c r="B107" s="110"/>
      <c r="D107" s="111" t="s">
        <v>3151</v>
      </c>
      <c r="E107" s="112"/>
      <c r="F107" s="112"/>
      <c r="G107" s="112"/>
      <c r="H107" s="112"/>
      <c r="I107" s="112"/>
      <c r="J107" s="113">
        <f>J256</f>
        <v>0</v>
      </c>
      <c r="L107" s="110"/>
    </row>
    <row r="108" spans="2:47" s="8" customFormat="1" ht="24.95" customHeight="1">
      <c r="B108" s="110"/>
      <c r="D108" s="111" t="s">
        <v>3152</v>
      </c>
      <c r="E108" s="112"/>
      <c r="F108" s="112"/>
      <c r="G108" s="112"/>
      <c r="H108" s="112"/>
      <c r="I108" s="112"/>
      <c r="J108" s="113">
        <f>J263</f>
        <v>0</v>
      </c>
      <c r="L108" s="110"/>
    </row>
    <row r="109" spans="2:47" s="8" customFormat="1" ht="24.95" customHeight="1">
      <c r="B109" s="110"/>
      <c r="D109" s="111" t="s">
        <v>3153</v>
      </c>
      <c r="E109" s="112"/>
      <c r="F109" s="112"/>
      <c r="G109" s="112"/>
      <c r="H109" s="112"/>
      <c r="I109" s="112"/>
      <c r="J109" s="113">
        <f>J269</f>
        <v>0</v>
      </c>
      <c r="L109" s="110"/>
    </row>
    <row r="110" spans="2:47" s="8" customFormat="1" ht="24.95" customHeight="1">
      <c r="B110" s="110"/>
      <c r="D110" s="111" t="s">
        <v>2818</v>
      </c>
      <c r="E110" s="112"/>
      <c r="F110" s="112"/>
      <c r="G110" s="112"/>
      <c r="H110" s="112"/>
      <c r="I110" s="112"/>
      <c r="J110" s="113">
        <f>J278</f>
        <v>0</v>
      </c>
      <c r="L110" s="110"/>
    </row>
    <row r="111" spans="2:47" s="1" customFormat="1" ht="21.75" customHeight="1">
      <c r="B111" s="33"/>
      <c r="L111" s="33"/>
    </row>
    <row r="112" spans="2:47" s="1" customFormat="1" ht="6.95" customHeight="1">
      <c r="B112" s="45"/>
      <c r="C112" s="46"/>
      <c r="D112" s="46"/>
      <c r="E112" s="46"/>
      <c r="F112" s="46"/>
      <c r="G112" s="46"/>
      <c r="H112" s="46"/>
      <c r="I112" s="46"/>
      <c r="J112" s="46"/>
      <c r="K112" s="46"/>
      <c r="L112" s="33"/>
    </row>
    <row r="116" spans="2:12" s="1" customFormat="1" ht="6.95" customHeight="1">
      <c r="B116" s="47"/>
      <c r="C116" s="48"/>
      <c r="D116" s="48"/>
      <c r="E116" s="48"/>
      <c r="F116" s="48"/>
      <c r="G116" s="48"/>
      <c r="H116" s="48"/>
      <c r="I116" s="48"/>
      <c r="J116" s="48"/>
      <c r="K116" s="48"/>
      <c r="L116" s="33"/>
    </row>
    <row r="117" spans="2:12" s="1" customFormat="1" ht="24.95" customHeight="1">
      <c r="B117" s="33"/>
      <c r="C117" s="21" t="s">
        <v>295</v>
      </c>
      <c r="L117" s="33"/>
    </row>
    <row r="118" spans="2:12" s="1" customFormat="1" ht="6.95" customHeight="1">
      <c r="B118" s="33"/>
      <c r="L118" s="33"/>
    </row>
    <row r="119" spans="2:12" s="1" customFormat="1" ht="12" customHeight="1">
      <c r="B119" s="33"/>
      <c r="C119" s="27" t="s">
        <v>16</v>
      </c>
      <c r="L119" s="33"/>
    </row>
    <row r="120" spans="2:12" s="1" customFormat="1" ht="16.5" customHeight="1">
      <c r="B120" s="33"/>
      <c r="E120" s="254" t="str">
        <f>E7</f>
        <v>HODONÍN NEMOCNICE – VÝSTAVBA PAVILONU MAGNETICKÉ REZONANCE</v>
      </c>
      <c r="F120" s="255"/>
      <c r="G120" s="255"/>
      <c r="H120" s="255"/>
      <c r="L120" s="33"/>
    </row>
    <row r="121" spans="2:12" ht="12" customHeight="1">
      <c r="B121" s="20"/>
      <c r="C121" s="27" t="s">
        <v>277</v>
      </c>
      <c r="L121" s="20"/>
    </row>
    <row r="122" spans="2:12" ht="16.5" customHeight="1">
      <c r="B122" s="20"/>
      <c r="E122" s="254" t="s">
        <v>278</v>
      </c>
      <c r="F122" s="215"/>
      <c r="G122" s="215"/>
      <c r="H122" s="215"/>
      <c r="L122" s="20"/>
    </row>
    <row r="123" spans="2:12" ht="12" customHeight="1">
      <c r="B123" s="20"/>
      <c r="C123" s="27" t="s">
        <v>279</v>
      </c>
      <c r="L123" s="20"/>
    </row>
    <row r="124" spans="2:12" s="1" customFormat="1" ht="16.5" customHeight="1">
      <c r="B124" s="33"/>
      <c r="E124" s="249" t="s">
        <v>280</v>
      </c>
      <c r="F124" s="256"/>
      <c r="G124" s="256"/>
      <c r="H124" s="256"/>
      <c r="L124" s="33"/>
    </row>
    <row r="125" spans="2:12" s="1" customFormat="1" ht="12" customHeight="1">
      <c r="B125" s="33"/>
      <c r="C125" s="27" t="s">
        <v>2808</v>
      </c>
      <c r="L125" s="33"/>
    </row>
    <row r="126" spans="2:12" s="1" customFormat="1" ht="16.5" customHeight="1">
      <c r="B126" s="33"/>
      <c r="E126" s="236" t="str">
        <f>E13</f>
        <v xml:space="preserve">D.1.4.2 - Vzduchotechnika </v>
      </c>
      <c r="F126" s="256"/>
      <c r="G126" s="256"/>
      <c r="H126" s="256"/>
      <c r="L126" s="33"/>
    </row>
    <row r="127" spans="2:12" s="1" customFormat="1" ht="6.95" customHeight="1">
      <c r="B127" s="33"/>
      <c r="L127" s="33"/>
    </row>
    <row r="128" spans="2:12" s="1" customFormat="1" ht="12" customHeight="1">
      <c r="B128" s="33"/>
      <c r="C128" s="27" t="s">
        <v>22</v>
      </c>
      <c r="F128" s="25" t="str">
        <f>F16</f>
        <v xml:space="preserve"> </v>
      </c>
      <c r="I128" s="27" t="s">
        <v>24</v>
      </c>
      <c r="J128" s="53" t="str">
        <f>IF(J16="","",J16)</f>
        <v>2. 12. 2022</v>
      </c>
      <c r="L128" s="33"/>
    </row>
    <row r="129" spans="2:65" s="1" customFormat="1" ht="6.95" customHeight="1">
      <c r="B129" s="33"/>
      <c r="L129" s="33"/>
    </row>
    <row r="130" spans="2:65" s="1" customFormat="1" ht="15.2" customHeight="1">
      <c r="B130" s="33"/>
      <c r="C130" s="27" t="s">
        <v>30</v>
      </c>
      <c r="F130" s="25" t="str">
        <f>E19</f>
        <v>NEMOCNICE TGM HODONÍN, p.o.</v>
      </c>
      <c r="I130" s="27" t="s">
        <v>36</v>
      </c>
      <c r="J130" s="31" t="str">
        <f>E25</f>
        <v>KANIA a.s.</v>
      </c>
      <c r="L130" s="33"/>
    </row>
    <row r="131" spans="2:65" s="1" customFormat="1" ht="15.2" customHeight="1">
      <c r="B131" s="33"/>
      <c r="C131" s="27" t="s">
        <v>34</v>
      </c>
      <c r="F131" s="25" t="str">
        <f>IF(E22="","",E22)</f>
        <v>Vyplň údaj</v>
      </c>
      <c r="I131" s="27" t="s">
        <v>39</v>
      </c>
      <c r="J131" s="31" t="str">
        <f>E28</f>
        <v xml:space="preserve"> </v>
      </c>
      <c r="L131" s="33"/>
    </row>
    <row r="132" spans="2:65" s="1" customFormat="1" ht="10.35" customHeight="1">
      <c r="B132" s="33"/>
      <c r="L132" s="33"/>
    </row>
    <row r="133" spans="2:65" s="10" customFormat="1" ht="29.25" customHeight="1">
      <c r="B133" s="118"/>
      <c r="C133" s="119" t="s">
        <v>296</v>
      </c>
      <c r="D133" s="120" t="s">
        <v>67</v>
      </c>
      <c r="E133" s="120" t="s">
        <v>63</v>
      </c>
      <c r="F133" s="120" t="s">
        <v>64</v>
      </c>
      <c r="G133" s="120" t="s">
        <v>297</v>
      </c>
      <c r="H133" s="120" t="s">
        <v>298</v>
      </c>
      <c r="I133" s="120" t="s">
        <v>299</v>
      </c>
      <c r="J133" s="120" t="s">
        <v>286</v>
      </c>
      <c r="K133" s="121" t="s">
        <v>300</v>
      </c>
      <c r="L133" s="118"/>
      <c r="M133" s="60" t="s">
        <v>1</v>
      </c>
      <c r="N133" s="61" t="s">
        <v>46</v>
      </c>
      <c r="O133" s="61" t="s">
        <v>301</v>
      </c>
      <c r="P133" s="61" t="s">
        <v>302</v>
      </c>
      <c r="Q133" s="61" t="s">
        <v>303</v>
      </c>
      <c r="R133" s="61" t="s">
        <v>304</v>
      </c>
      <c r="S133" s="61" t="s">
        <v>305</v>
      </c>
      <c r="T133" s="62" t="s">
        <v>306</v>
      </c>
    </row>
    <row r="134" spans="2:65" s="1" customFormat="1" ht="22.9" customHeight="1">
      <c r="B134" s="33"/>
      <c r="C134" s="65" t="s">
        <v>307</v>
      </c>
      <c r="J134" s="122">
        <f>BK134</f>
        <v>0</v>
      </c>
      <c r="L134" s="33"/>
      <c r="M134" s="63"/>
      <c r="N134" s="54"/>
      <c r="O134" s="54"/>
      <c r="P134" s="123">
        <f>P135+P148+P165+P195+P212+P249+P256+P263+P269+P278</f>
        <v>0</v>
      </c>
      <c r="Q134" s="54"/>
      <c r="R134" s="123">
        <f>R135+R148+R165+R195+R212+R249+R256+R263+R269+R278</f>
        <v>0</v>
      </c>
      <c r="S134" s="54"/>
      <c r="T134" s="124">
        <f>T135+T148+T165+T195+T212+T249+T256+T263+T269+T278</f>
        <v>0</v>
      </c>
      <c r="AT134" s="17" t="s">
        <v>81</v>
      </c>
      <c r="AU134" s="17" t="s">
        <v>288</v>
      </c>
      <c r="BK134" s="125">
        <f>BK135+BK148+BK165+BK195+BK212+BK249+BK256+BK263+BK269+BK278</f>
        <v>0</v>
      </c>
    </row>
    <row r="135" spans="2:65" s="11" customFormat="1" ht="25.9" customHeight="1">
      <c r="B135" s="126"/>
      <c r="D135" s="127" t="s">
        <v>81</v>
      </c>
      <c r="E135" s="128" t="s">
        <v>135</v>
      </c>
      <c r="F135" s="128" t="s">
        <v>3154</v>
      </c>
      <c r="I135" s="129"/>
      <c r="J135" s="130">
        <f>BK135</f>
        <v>0</v>
      </c>
      <c r="L135" s="126"/>
      <c r="M135" s="131"/>
      <c r="P135" s="132">
        <f>SUM(P136:P147)</f>
        <v>0</v>
      </c>
      <c r="R135" s="132">
        <f>SUM(R136:R147)</f>
        <v>0</v>
      </c>
      <c r="T135" s="133">
        <f>SUM(T136:T147)</f>
        <v>0</v>
      </c>
      <c r="AR135" s="127" t="s">
        <v>86</v>
      </c>
      <c r="AT135" s="134" t="s">
        <v>81</v>
      </c>
      <c r="AU135" s="134" t="s">
        <v>82</v>
      </c>
      <c r="AY135" s="127" t="s">
        <v>310</v>
      </c>
      <c r="BK135" s="135">
        <f>SUM(BK136:BK147)</f>
        <v>0</v>
      </c>
    </row>
    <row r="136" spans="2:65" s="1" customFormat="1" ht="16.5" customHeight="1">
      <c r="B136" s="33"/>
      <c r="C136" s="138" t="s">
        <v>86</v>
      </c>
      <c r="D136" s="138" t="s">
        <v>312</v>
      </c>
      <c r="E136" s="139" t="s">
        <v>3155</v>
      </c>
      <c r="F136" s="140" t="s">
        <v>3156</v>
      </c>
      <c r="G136" s="141" t="s">
        <v>718</v>
      </c>
      <c r="H136" s="142">
        <v>1.5</v>
      </c>
      <c r="I136" s="143"/>
      <c r="J136" s="144">
        <f>ROUND(I136*H136,2)</f>
        <v>0</v>
      </c>
      <c r="K136" s="140" t="s">
        <v>2896</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90</v>
      </c>
    </row>
    <row r="137" spans="2:65" s="1" customFormat="1" ht="24.2" customHeight="1">
      <c r="B137" s="33"/>
      <c r="C137" s="138" t="s">
        <v>90</v>
      </c>
      <c r="D137" s="138" t="s">
        <v>312</v>
      </c>
      <c r="E137" s="139" t="s">
        <v>3157</v>
      </c>
      <c r="F137" s="140" t="s">
        <v>3158</v>
      </c>
      <c r="G137" s="141" t="s">
        <v>652</v>
      </c>
      <c r="H137" s="142">
        <v>16</v>
      </c>
      <c r="I137" s="143"/>
      <c r="J137" s="144">
        <f>ROUND(I137*H137,2)</f>
        <v>0</v>
      </c>
      <c r="K137" s="140" t="s">
        <v>2896</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108</v>
      </c>
    </row>
    <row r="138" spans="2:65" s="1" customFormat="1" ht="16.5" customHeight="1">
      <c r="B138" s="33"/>
      <c r="C138" s="138" t="s">
        <v>98</v>
      </c>
      <c r="D138" s="138" t="s">
        <v>312</v>
      </c>
      <c r="E138" s="139" t="s">
        <v>3159</v>
      </c>
      <c r="F138" s="140" t="s">
        <v>3160</v>
      </c>
      <c r="G138" s="141" t="s">
        <v>652</v>
      </c>
      <c r="H138" s="142">
        <v>24</v>
      </c>
      <c r="I138" s="143"/>
      <c r="J138" s="144">
        <f>ROUND(I138*H138,2)</f>
        <v>0</v>
      </c>
      <c r="K138" s="140" t="s">
        <v>2896</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137</v>
      </c>
    </row>
    <row r="139" spans="2:65" s="1" customFormat="1" ht="16.5" customHeight="1">
      <c r="B139" s="33"/>
      <c r="C139" s="138" t="s">
        <v>108</v>
      </c>
      <c r="D139" s="138" t="s">
        <v>312</v>
      </c>
      <c r="E139" s="139" t="s">
        <v>3161</v>
      </c>
      <c r="F139" s="140" t="s">
        <v>3162</v>
      </c>
      <c r="G139" s="141" t="s">
        <v>652</v>
      </c>
      <c r="H139" s="142">
        <v>40</v>
      </c>
      <c r="I139" s="143"/>
      <c r="J139" s="144">
        <f>ROUND(I139*H139,2)</f>
        <v>0</v>
      </c>
      <c r="K139" s="140" t="s">
        <v>2896</v>
      </c>
      <c r="L139" s="33"/>
      <c r="M139" s="145" t="s">
        <v>1</v>
      </c>
      <c r="N139" s="146" t="s">
        <v>47</v>
      </c>
      <c r="P139" s="147">
        <f>O139*H139</f>
        <v>0</v>
      </c>
      <c r="Q139" s="147">
        <v>0</v>
      </c>
      <c r="R139" s="147">
        <f>Q139*H139</f>
        <v>0</v>
      </c>
      <c r="S139" s="147">
        <v>0</v>
      </c>
      <c r="T139" s="148">
        <f>S139*H139</f>
        <v>0</v>
      </c>
      <c r="AR139" s="149" t="s">
        <v>108</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347</v>
      </c>
    </row>
    <row r="140" spans="2:65" s="1" customFormat="1" ht="24.2" customHeight="1">
      <c r="B140" s="33"/>
      <c r="C140" s="138" t="s">
        <v>121</v>
      </c>
      <c r="D140" s="138" t="s">
        <v>312</v>
      </c>
      <c r="E140" s="139" t="s">
        <v>3163</v>
      </c>
      <c r="F140" s="140" t="s">
        <v>3164</v>
      </c>
      <c r="G140" s="141" t="s">
        <v>652</v>
      </c>
      <c r="H140" s="142">
        <v>40</v>
      </c>
      <c r="I140" s="143"/>
      <c r="J140" s="144">
        <f>ROUND(I140*H140,2)</f>
        <v>0</v>
      </c>
      <c r="K140" s="140" t="s">
        <v>2896</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19.5">
      <c r="B141" s="33"/>
      <c r="D141" s="152" t="s">
        <v>375</v>
      </c>
      <c r="F141" s="172" t="s">
        <v>3165</v>
      </c>
      <c r="I141" s="173"/>
      <c r="L141" s="33"/>
      <c r="M141" s="174"/>
      <c r="T141" s="57"/>
      <c r="AT141" s="17" t="s">
        <v>375</v>
      </c>
      <c r="AU141" s="17" t="s">
        <v>86</v>
      </c>
    </row>
    <row r="142" spans="2:65" s="1" customFormat="1" ht="24.2" customHeight="1">
      <c r="B142" s="33"/>
      <c r="C142" s="138" t="s">
        <v>137</v>
      </c>
      <c r="D142" s="138" t="s">
        <v>312</v>
      </c>
      <c r="E142" s="139" t="s">
        <v>3166</v>
      </c>
      <c r="F142" s="140" t="s">
        <v>3167</v>
      </c>
      <c r="G142" s="141" t="s">
        <v>1972</v>
      </c>
      <c r="H142" s="142">
        <v>1</v>
      </c>
      <c r="I142" s="143"/>
      <c r="J142" s="144">
        <f t="shared" ref="J142:J147" si="0">ROUND(I142*H142,2)</f>
        <v>0</v>
      </c>
      <c r="K142" s="140" t="s">
        <v>2896</v>
      </c>
      <c r="L142" s="33"/>
      <c r="M142" s="145" t="s">
        <v>1</v>
      </c>
      <c r="N142" s="146" t="s">
        <v>47</v>
      </c>
      <c r="P142" s="147">
        <f t="shared" ref="P142:P147" si="1">O142*H142</f>
        <v>0</v>
      </c>
      <c r="Q142" s="147">
        <v>0</v>
      </c>
      <c r="R142" s="147">
        <f t="shared" ref="R142:R147" si="2">Q142*H142</f>
        <v>0</v>
      </c>
      <c r="S142" s="147">
        <v>0</v>
      </c>
      <c r="T142" s="148">
        <f t="shared" ref="T142:T147" si="3">S142*H142</f>
        <v>0</v>
      </c>
      <c r="AR142" s="149" t="s">
        <v>108</v>
      </c>
      <c r="AT142" s="149" t="s">
        <v>312</v>
      </c>
      <c r="AU142" s="149" t="s">
        <v>86</v>
      </c>
      <c r="AY142" s="17" t="s">
        <v>310</v>
      </c>
      <c r="BE142" s="150">
        <f t="shared" ref="BE142:BE147" si="4">IF(N142="základní",J142,0)</f>
        <v>0</v>
      </c>
      <c r="BF142" s="150">
        <f t="shared" ref="BF142:BF147" si="5">IF(N142="snížená",J142,0)</f>
        <v>0</v>
      </c>
      <c r="BG142" s="150">
        <f t="shared" ref="BG142:BG147" si="6">IF(N142="zákl. přenesená",J142,0)</f>
        <v>0</v>
      </c>
      <c r="BH142" s="150">
        <f t="shared" ref="BH142:BH147" si="7">IF(N142="sníž. přenesená",J142,0)</f>
        <v>0</v>
      </c>
      <c r="BI142" s="150">
        <f t="shared" ref="BI142:BI147" si="8">IF(N142="nulová",J142,0)</f>
        <v>0</v>
      </c>
      <c r="BJ142" s="17" t="s">
        <v>86</v>
      </c>
      <c r="BK142" s="150">
        <f t="shared" ref="BK142:BK147" si="9">ROUND(I142*H142,2)</f>
        <v>0</v>
      </c>
      <c r="BL142" s="17" t="s">
        <v>108</v>
      </c>
      <c r="BM142" s="149" t="s">
        <v>371</v>
      </c>
    </row>
    <row r="143" spans="2:65" s="1" customFormat="1" ht="21.75" customHeight="1">
      <c r="B143" s="33"/>
      <c r="C143" s="138" t="s">
        <v>342</v>
      </c>
      <c r="D143" s="138" t="s">
        <v>312</v>
      </c>
      <c r="E143" s="139" t="s">
        <v>3168</v>
      </c>
      <c r="F143" s="140" t="s">
        <v>3169</v>
      </c>
      <c r="G143" s="141" t="s">
        <v>1972</v>
      </c>
      <c r="H143" s="142">
        <v>1</v>
      </c>
      <c r="I143" s="143"/>
      <c r="J143" s="144">
        <f t="shared" si="0"/>
        <v>0</v>
      </c>
      <c r="K143" s="140" t="s">
        <v>2896</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388</v>
      </c>
    </row>
    <row r="144" spans="2:65" s="1" customFormat="1" ht="16.5" customHeight="1">
      <c r="B144" s="33"/>
      <c r="C144" s="138" t="s">
        <v>347</v>
      </c>
      <c r="D144" s="138" t="s">
        <v>312</v>
      </c>
      <c r="E144" s="139" t="s">
        <v>3170</v>
      </c>
      <c r="F144" s="140" t="s">
        <v>3171</v>
      </c>
      <c r="G144" s="141" t="s">
        <v>1972</v>
      </c>
      <c r="H144" s="142">
        <v>1</v>
      </c>
      <c r="I144" s="143"/>
      <c r="J144" s="144">
        <f t="shared" si="0"/>
        <v>0</v>
      </c>
      <c r="K144" s="140" t="s">
        <v>2896</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404</v>
      </c>
    </row>
    <row r="145" spans="2:65" s="1" customFormat="1" ht="16.5" customHeight="1">
      <c r="B145" s="33"/>
      <c r="C145" s="138" t="s">
        <v>354</v>
      </c>
      <c r="D145" s="138" t="s">
        <v>312</v>
      </c>
      <c r="E145" s="139" t="s">
        <v>3172</v>
      </c>
      <c r="F145" s="140" t="s">
        <v>3173</v>
      </c>
      <c r="G145" s="141" t="s">
        <v>1972</v>
      </c>
      <c r="H145" s="142">
        <v>1</v>
      </c>
      <c r="I145" s="143"/>
      <c r="J145" s="144">
        <f t="shared" si="0"/>
        <v>0</v>
      </c>
      <c r="K145" s="140" t="s">
        <v>2896</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412</v>
      </c>
    </row>
    <row r="146" spans="2:65" s="1" customFormat="1" ht="21.75" customHeight="1">
      <c r="B146" s="33"/>
      <c r="C146" s="138" t="s">
        <v>180</v>
      </c>
      <c r="D146" s="138" t="s">
        <v>312</v>
      </c>
      <c r="E146" s="139" t="s">
        <v>3174</v>
      </c>
      <c r="F146" s="140" t="s">
        <v>3175</v>
      </c>
      <c r="G146" s="141" t="s">
        <v>1972</v>
      </c>
      <c r="H146" s="142">
        <v>1</v>
      </c>
      <c r="I146" s="143"/>
      <c r="J146" s="144">
        <f t="shared" si="0"/>
        <v>0</v>
      </c>
      <c r="K146" s="140" t="s">
        <v>2896</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421</v>
      </c>
    </row>
    <row r="147" spans="2:65" s="1" customFormat="1" ht="16.5" customHeight="1">
      <c r="B147" s="33"/>
      <c r="C147" s="138" t="s">
        <v>364</v>
      </c>
      <c r="D147" s="138" t="s">
        <v>312</v>
      </c>
      <c r="E147" s="139" t="s">
        <v>3176</v>
      </c>
      <c r="F147" s="140" t="s">
        <v>3177</v>
      </c>
      <c r="G147" s="141" t="s">
        <v>1972</v>
      </c>
      <c r="H147" s="142">
        <v>1</v>
      </c>
      <c r="I147" s="143"/>
      <c r="J147" s="144">
        <f t="shared" si="0"/>
        <v>0</v>
      </c>
      <c r="K147" s="140" t="s">
        <v>2896</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434</v>
      </c>
    </row>
    <row r="148" spans="2:65" s="11" customFormat="1" ht="25.9" customHeight="1">
      <c r="B148" s="126"/>
      <c r="D148" s="127" t="s">
        <v>81</v>
      </c>
      <c r="E148" s="128" t="s">
        <v>142</v>
      </c>
      <c r="F148" s="128" t="s">
        <v>3178</v>
      </c>
      <c r="I148" s="129"/>
      <c r="J148" s="130">
        <f>BK148</f>
        <v>0</v>
      </c>
      <c r="L148" s="126"/>
      <c r="M148" s="131"/>
      <c r="P148" s="132">
        <f>SUM(P149:P164)</f>
        <v>0</v>
      </c>
      <c r="R148" s="132">
        <f>SUM(R149:R164)</f>
        <v>0</v>
      </c>
      <c r="T148" s="133">
        <f>SUM(T149:T164)</f>
        <v>0</v>
      </c>
      <c r="AR148" s="127" t="s">
        <v>86</v>
      </c>
      <c r="AT148" s="134" t="s">
        <v>81</v>
      </c>
      <c r="AU148" s="134" t="s">
        <v>82</v>
      </c>
      <c r="AY148" s="127" t="s">
        <v>310</v>
      </c>
      <c r="BK148" s="135">
        <f>SUM(BK149:BK164)</f>
        <v>0</v>
      </c>
    </row>
    <row r="149" spans="2:65" s="1" customFormat="1" ht="16.5" customHeight="1">
      <c r="B149" s="33"/>
      <c r="C149" s="138" t="s">
        <v>371</v>
      </c>
      <c r="D149" s="138" t="s">
        <v>312</v>
      </c>
      <c r="E149" s="139" t="s">
        <v>3179</v>
      </c>
      <c r="F149" s="140" t="s">
        <v>3180</v>
      </c>
      <c r="G149" s="141" t="s">
        <v>1972</v>
      </c>
      <c r="H149" s="142">
        <v>2</v>
      </c>
      <c r="I149" s="143"/>
      <c r="J149" s="144">
        <f t="shared" ref="J149:J158" si="10">ROUND(I149*H149,2)</f>
        <v>0</v>
      </c>
      <c r="K149" s="140" t="s">
        <v>2896</v>
      </c>
      <c r="L149" s="33"/>
      <c r="M149" s="145" t="s">
        <v>1</v>
      </c>
      <c r="N149" s="146" t="s">
        <v>47</v>
      </c>
      <c r="P149" s="147">
        <f t="shared" ref="P149:P158" si="11">O149*H149</f>
        <v>0</v>
      </c>
      <c r="Q149" s="147">
        <v>0</v>
      </c>
      <c r="R149" s="147">
        <f t="shared" ref="R149:R158" si="12">Q149*H149</f>
        <v>0</v>
      </c>
      <c r="S149" s="147">
        <v>0</v>
      </c>
      <c r="T149" s="148">
        <f t="shared" ref="T149:T158" si="13">S149*H149</f>
        <v>0</v>
      </c>
      <c r="AR149" s="149" t="s">
        <v>108</v>
      </c>
      <c r="AT149" s="149" t="s">
        <v>312</v>
      </c>
      <c r="AU149" s="149" t="s">
        <v>86</v>
      </c>
      <c r="AY149" s="17" t="s">
        <v>310</v>
      </c>
      <c r="BE149" s="150">
        <f t="shared" ref="BE149:BE158" si="14">IF(N149="základní",J149,0)</f>
        <v>0</v>
      </c>
      <c r="BF149" s="150">
        <f t="shared" ref="BF149:BF158" si="15">IF(N149="snížená",J149,0)</f>
        <v>0</v>
      </c>
      <c r="BG149" s="150">
        <f t="shared" ref="BG149:BG158" si="16">IF(N149="zákl. přenesená",J149,0)</f>
        <v>0</v>
      </c>
      <c r="BH149" s="150">
        <f t="shared" ref="BH149:BH158" si="17">IF(N149="sníž. přenesená",J149,0)</f>
        <v>0</v>
      </c>
      <c r="BI149" s="150">
        <f t="shared" ref="BI149:BI158" si="18">IF(N149="nulová",J149,0)</f>
        <v>0</v>
      </c>
      <c r="BJ149" s="17" t="s">
        <v>86</v>
      </c>
      <c r="BK149" s="150">
        <f t="shared" ref="BK149:BK158" si="19">ROUND(I149*H149,2)</f>
        <v>0</v>
      </c>
      <c r="BL149" s="17" t="s">
        <v>108</v>
      </c>
      <c r="BM149" s="149" t="s">
        <v>539</v>
      </c>
    </row>
    <row r="150" spans="2:65" s="1" customFormat="1" ht="16.5" customHeight="1">
      <c r="B150" s="33"/>
      <c r="C150" s="138" t="s">
        <v>379</v>
      </c>
      <c r="D150" s="138" t="s">
        <v>312</v>
      </c>
      <c r="E150" s="139" t="s">
        <v>3181</v>
      </c>
      <c r="F150" s="140" t="s">
        <v>3182</v>
      </c>
      <c r="G150" s="141" t="s">
        <v>1972</v>
      </c>
      <c r="H150" s="142">
        <v>2</v>
      </c>
      <c r="I150" s="143"/>
      <c r="J150" s="144">
        <f t="shared" si="10"/>
        <v>0</v>
      </c>
      <c r="K150" s="140" t="s">
        <v>2896</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548</v>
      </c>
    </row>
    <row r="151" spans="2:65" s="1" customFormat="1" ht="21.75" customHeight="1">
      <c r="B151" s="33"/>
      <c r="C151" s="138" t="s">
        <v>388</v>
      </c>
      <c r="D151" s="138" t="s">
        <v>312</v>
      </c>
      <c r="E151" s="139" t="s">
        <v>3183</v>
      </c>
      <c r="F151" s="140" t="s">
        <v>3184</v>
      </c>
      <c r="G151" s="141" t="s">
        <v>718</v>
      </c>
      <c r="H151" s="142">
        <v>30</v>
      </c>
      <c r="I151" s="143"/>
      <c r="J151" s="144">
        <f t="shared" si="10"/>
        <v>0</v>
      </c>
      <c r="K151" s="140" t="s">
        <v>2896</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558</v>
      </c>
    </row>
    <row r="152" spans="2:65" s="1" customFormat="1" ht="21.75" customHeight="1">
      <c r="B152" s="33"/>
      <c r="C152" s="138" t="s">
        <v>8</v>
      </c>
      <c r="D152" s="138" t="s">
        <v>312</v>
      </c>
      <c r="E152" s="139" t="s">
        <v>3185</v>
      </c>
      <c r="F152" s="140" t="s">
        <v>3186</v>
      </c>
      <c r="G152" s="141" t="s">
        <v>718</v>
      </c>
      <c r="H152" s="142">
        <v>30</v>
      </c>
      <c r="I152" s="143"/>
      <c r="J152" s="144">
        <f t="shared" si="10"/>
        <v>0</v>
      </c>
      <c r="K152" s="140" t="s">
        <v>2896</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566</v>
      </c>
    </row>
    <row r="153" spans="2:65" s="1" customFormat="1" ht="16.5" customHeight="1">
      <c r="B153" s="33"/>
      <c r="C153" s="138" t="s">
        <v>404</v>
      </c>
      <c r="D153" s="138" t="s">
        <v>312</v>
      </c>
      <c r="E153" s="139" t="s">
        <v>3187</v>
      </c>
      <c r="F153" s="140" t="s">
        <v>3188</v>
      </c>
      <c r="G153" s="141" t="s">
        <v>718</v>
      </c>
      <c r="H153" s="142">
        <v>3</v>
      </c>
      <c r="I153" s="143"/>
      <c r="J153" s="144">
        <f t="shared" si="10"/>
        <v>0</v>
      </c>
      <c r="K153" s="140" t="s">
        <v>2896</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574</v>
      </c>
    </row>
    <row r="154" spans="2:65" s="1" customFormat="1" ht="16.5" customHeight="1">
      <c r="B154" s="33"/>
      <c r="C154" s="138" t="s">
        <v>408</v>
      </c>
      <c r="D154" s="138" t="s">
        <v>312</v>
      </c>
      <c r="E154" s="139" t="s">
        <v>3189</v>
      </c>
      <c r="F154" s="140" t="s">
        <v>3190</v>
      </c>
      <c r="G154" s="141" t="s">
        <v>1972</v>
      </c>
      <c r="H154" s="142">
        <v>8</v>
      </c>
      <c r="I154" s="143"/>
      <c r="J154" s="144">
        <f t="shared" si="10"/>
        <v>0</v>
      </c>
      <c r="K154" s="140" t="s">
        <v>2896</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582</v>
      </c>
    </row>
    <row r="155" spans="2:65" s="1" customFormat="1" ht="16.5" customHeight="1">
      <c r="B155" s="33"/>
      <c r="C155" s="138" t="s">
        <v>412</v>
      </c>
      <c r="D155" s="138" t="s">
        <v>312</v>
      </c>
      <c r="E155" s="139" t="s">
        <v>3191</v>
      </c>
      <c r="F155" s="140" t="s">
        <v>3192</v>
      </c>
      <c r="G155" s="141" t="s">
        <v>1972</v>
      </c>
      <c r="H155" s="142">
        <v>2</v>
      </c>
      <c r="I155" s="143"/>
      <c r="J155" s="144">
        <f t="shared" si="10"/>
        <v>0</v>
      </c>
      <c r="K155" s="140" t="s">
        <v>2896</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590</v>
      </c>
    </row>
    <row r="156" spans="2:65" s="1" customFormat="1" ht="16.5" customHeight="1">
      <c r="B156" s="33"/>
      <c r="C156" s="138" t="s">
        <v>417</v>
      </c>
      <c r="D156" s="138" t="s">
        <v>312</v>
      </c>
      <c r="E156" s="139" t="s">
        <v>3193</v>
      </c>
      <c r="F156" s="140" t="s">
        <v>3194</v>
      </c>
      <c r="G156" s="141" t="s">
        <v>1972</v>
      </c>
      <c r="H156" s="142">
        <v>1</v>
      </c>
      <c r="I156" s="143"/>
      <c r="J156" s="144">
        <f t="shared" si="10"/>
        <v>0</v>
      </c>
      <c r="K156" s="140" t="s">
        <v>2896</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598</v>
      </c>
    </row>
    <row r="157" spans="2:65" s="1" customFormat="1" ht="16.5" customHeight="1">
      <c r="B157" s="33"/>
      <c r="C157" s="138" t="s">
        <v>421</v>
      </c>
      <c r="D157" s="138" t="s">
        <v>312</v>
      </c>
      <c r="E157" s="139" t="s">
        <v>3195</v>
      </c>
      <c r="F157" s="140" t="s">
        <v>3196</v>
      </c>
      <c r="G157" s="141" t="s">
        <v>1972</v>
      </c>
      <c r="H157" s="142">
        <v>2</v>
      </c>
      <c r="I157" s="143"/>
      <c r="J157" s="144">
        <f t="shared" si="10"/>
        <v>0</v>
      </c>
      <c r="K157" s="140" t="s">
        <v>2896</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617</v>
      </c>
    </row>
    <row r="158" spans="2:65" s="1" customFormat="1" ht="16.5" customHeight="1">
      <c r="B158" s="33"/>
      <c r="C158" s="138" t="s">
        <v>7</v>
      </c>
      <c r="D158" s="138" t="s">
        <v>312</v>
      </c>
      <c r="E158" s="139" t="s">
        <v>3197</v>
      </c>
      <c r="F158" s="140" t="s">
        <v>3198</v>
      </c>
      <c r="G158" s="141" t="s">
        <v>652</v>
      </c>
      <c r="H158" s="142">
        <v>12</v>
      </c>
      <c r="I158" s="143"/>
      <c r="J158" s="144">
        <f t="shared" si="10"/>
        <v>0</v>
      </c>
      <c r="K158" s="140" t="s">
        <v>2896</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607</v>
      </c>
    </row>
    <row r="159" spans="2:65" s="1" customFormat="1" ht="19.5">
      <c r="B159" s="33"/>
      <c r="D159" s="152" t="s">
        <v>375</v>
      </c>
      <c r="F159" s="172" t="s">
        <v>3199</v>
      </c>
      <c r="I159" s="173"/>
      <c r="L159" s="33"/>
      <c r="M159" s="174"/>
      <c r="T159" s="57"/>
      <c r="AT159" s="17" t="s">
        <v>375</v>
      </c>
      <c r="AU159" s="17" t="s">
        <v>86</v>
      </c>
    </row>
    <row r="160" spans="2:65" s="1" customFormat="1" ht="16.5" customHeight="1">
      <c r="B160" s="33"/>
      <c r="C160" s="138" t="s">
        <v>434</v>
      </c>
      <c r="D160" s="138" t="s">
        <v>312</v>
      </c>
      <c r="E160" s="139" t="s">
        <v>3200</v>
      </c>
      <c r="F160" s="140" t="s">
        <v>3201</v>
      </c>
      <c r="G160" s="141" t="s">
        <v>652</v>
      </c>
      <c r="H160" s="142">
        <v>8</v>
      </c>
      <c r="I160" s="143"/>
      <c r="J160" s="144">
        <f>ROUND(I160*H160,2)</f>
        <v>0</v>
      </c>
      <c r="K160" s="140" t="s">
        <v>2896</v>
      </c>
      <c r="L160" s="33"/>
      <c r="M160" s="145" t="s">
        <v>1</v>
      </c>
      <c r="N160" s="146" t="s">
        <v>47</v>
      </c>
      <c r="P160" s="147">
        <f>O160*H160</f>
        <v>0</v>
      </c>
      <c r="Q160" s="147">
        <v>0</v>
      </c>
      <c r="R160" s="147">
        <f>Q160*H160</f>
        <v>0</v>
      </c>
      <c r="S160" s="147">
        <v>0</v>
      </c>
      <c r="T160" s="148">
        <f>S160*H160</f>
        <v>0</v>
      </c>
      <c r="AR160" s="149" t="s">
        <v>108</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828</v>
      </c>
    </row>
    <row r="161" spans="2:65" s="1" customFormat="1" ht="19.5">
      <c r="B161" s="33"/>
      <c r="D161" s="152" t="s">
        <v>375</v>
      </c>
      <c r="F161" s="172" t="s">
        <v>3202</v>
      </c>
      <c r="I161" s="173"/>
      <c r="L161" s="33"/>
      <c r="M161" s="174"/>
      <c r="T161" s="57"/>
      <c r="AT161" s="17" t="s">
        <v>375</v>
      </c>
      <c r="AU161" s="17" t="s">
        <v>86</v>
      </c>
    </row>
    <row r="162" spans="2:65" s="1" customFormat="1" ht="24.2" customHeight="1">
      <c r="B162" s="33"/>
      <c r="C162" s="138" t="s">
        <v>534</v>
      </c>
      <c r="D162" s="138" t="s">
        <v>312</v>
      </c>
      <c r="E162" s="139" t="s">
        <v>3203</v>
      </c>
      <c r="F162" s="140" t="s">
        <v>3204</v>
      </c>
      <c r="G162" s="141" t="s">
        <v>652</v>
      </c>
      <c r="H162" s="142">
        <v>18</v>
      </c>
      <c r="I162" s="143"/>
      <c r="J162" s="144">
        <f>ROUND(I162*H162,2)</f>
        <v>0</v>
      </c>
      <c r="K162" s="140" t="s">
        <v>2896</v>
      </c>
      <c r="L162" s="33"/>
      <c r="M162" s="145" t="s">
        <v>1</v>
      </c>
      <c r="N162" s="146" t="s">
        <v>47</v>
      </c>
      <c r="P162" s="147">
        <f>O162*H162</f>
        <v>0</v>
      </c>
      <c r="Q162" s="147">
        <v>0</v>
      </c>
      <c r="R162" s="147">
        <f>Q162*H162</f>
        <v>0</v>
      </c>
      <c r="S162" s="147">
        <v>0</v>
      </c>
      <c r="T162" s="148">
        <f>S162*H162</f>
        <v>0</v>
      </c>
      <c r="AR162" s="149" t="s">
        <v>108</v>
      </c>
      <c r="AT162" s="149" t="s">
        <v>312</v>
      </c>
      <c r="AU162" s="149" t="s">
        <v>86</v>
      </c>
      <c r="AY162" s="17" t="s">
        <v>310</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839</v>
      </c>
    </row>
    <row r="163" spans="2:65" s="1" customFormat="1" ht="24.2" customHeight="1">
      <c r="B163" s="33"/>
      <c r="C163" s="138" t="s">
        <v>539</v>
      </c>
      <c r="D163" s="138" t="s">
        <v>312</v>
      </c>
      <c r="E163" s="139" t="s">
        <v>3205</v>
      </c>
      <c r="F163" s="140" t="s">
        <v>3206</v>
      </c>
      <c r="G163" s="141" t="s">
        <v>1972</v>
      </c>
      <c r="H163" s="142">
        <v>2</v>
      </c>
      <c r="I163" s="143"/>
      <c r="J163" s="144">
        <f>ROUND(I163*H163,2)</f>
        <v>0</v>
      </c>
      <c r="K163" s="140" t="s">
        <v>2896</v>
      </c>
      <c r="L163" s="33"/>
      <c r="M163" s="145" t="s">
        <v>1</v>
      </c>
      <c r="N163" s="146" t="s">
        <v>47</v>
      </c>
      <c r="P163" s="147">
        <f>O163*H163</f>
        <v>0</v>
      </c>
      <c r="Q163" s="147">
        <v>0</v>
      </c>
      <c r="R163" s="147">
        <f>Q163*H163</f>
        <v>0</v>
      </c>
      <c r="S163" s="147">
        <v>0</v>
      </c>
      <c r="T163" s="148">
        <f>S163*H163</f>
        <v>0</v>
      </c>
      <c r="AR163" s="149" t="s">
        <v>108</v>
      </c>
      <c r="AT163" s="149" t="s">
        <v>312</v>
      </c>
      <c r="AU163" s="149" t="s">
        <v>86</v>
      </c>
      <c r="AY163" s="17" t="s">
        <v>310</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850</v>
      </c>
    </row>
    <row r="164" spans="2:65" s="1" customFormat="1" ht="16.5" customHeight="1">
      <c r="B164" s="33"/>
      <c r="C164" s="138" t="s">
        <v>543</v>
      </c>
      <c r="D164" s="138" t="s">
        <v>312</v>
      </c>
      <c r="E164" s="139" t="s">
        <v>3207</v>
      </c>
      <c r="F164" s="140" t="s">
        <v>3208</v>
      </c>
      <c r="G164" s="141" t="s">
        <v>1972</v>
      </c>
      <c r="H164" s="142">
        <v>2</v>
      </c>
      <c r="I164" s="143"/>
      <c r="J164" s="144">
        <f>ROUND(I164*H164,2)</f>
        <v>0</v>
      </c>
      <c r="K164" s="140" t="s">
        <v>2896</v>
      </c>
      <c r="L164" s="33"/>
      <c r="M164" s="145" t="s">
        <v>1</v>
      </c>
      <c r="N164" s="146" t="s">
        <v>47</v>
      </c>
      <c r="P164" s="147">
        <f>O164*H164</f>
        <v>0</v>
      </c>
      <c r="Q164" s="147">
        <v>0</v>
      </c>
      <c r="R164" s="147">
        <f>Q164*H164</f>
        <v>0</v>
      </c>
      <c r="S164" s="147">
        <v>0</v>
      </c>
      <c r="T164" s="148">
        <f>S164*H164</f>
        <v>0</v>
      </c>
      <c r="AR164" s="149" t="s">
        <v>108</v>
      </c>
      <c r="AT164" s="149" t="s">
        <v>312</v>
      </c>
      <c r="AU164" s="149" t="s">
        <v>86</v>
      </c>
      <c r="AY164" s="17" t="s">
        <v>310</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860</v>
      </c>
    </row>
    <row r="165" spans="2:65" s="11" customFormat="1" ht="25.9" customHeight="1">
      <c r="B165" s="126"/>
      <c r="D165" s="127" t="s">
        <v>81</v>
      </c>
      <c r="E165" s="128" t="s">
        <v>151</v>
      </c>
      <c r="F165" s="128" t="s">
        <v>3209</v>
      </c>
      <c r="I165" s="129"/>
      <c r="J165" s="130">
        <f>BK165</f>
        <v>0</v>
      </c>
      <c r="L165" s="126"/>
      <c r="M165" s="131"/>
      <c r="P165" s="132">
        <f>SUM(P166:P194)</f>
        <v>0</v>
      </c>
      <c r="R165" s="132">
        <f>SUM(R166:R194)</f>
        <v>0</v>
      </c>
      <c r="T165" s="133">
        <f>SUM(T166:T194)</f>
        <v>0</v>
      </c>
      <c r="AR165" s="127" t="s">
        <v>86</v>
      </c>
      <c r="AT165" s="134" t="s">
        <v>81</v>
      </c>
      <c r="AU165" s="134" t="s">
        <v>82</v>
      </c>
      <c r="AY165" s="127" t="s">
        <v>310</v>
      </c>
      <c r="BK165" s="135">
        <f>SUM(BK166:BK194)</f>
        <v>0</v>
      </c>
    </row>
    <row r="166" spans="2:65" s="1" customFormat="1" ht="16.5" customHeight="1">
      <c r="B166" s="33"/>
      <c r="C166" s="138" t="s">
        <v>548</v>
      </c>
      <c r="D166" s="138" t="s">
        <v>312</v>
      </c>
      <c r="E166" s="139" t="s">
        <v>3210</v>
      </c>
      <c r="F166" s="140" t="s">
        <v>3196</v>
      </c>
      <c r="G166" s="141" t="s">
        <v>1972</v>
      </c>
      <c r="H166" s="142">
        <v>4</v>
      </c>
      <c r="I166" s="143"/>
      <c r="J166" s="144">
        <f t="shared" ref="J166:J175" si="20">ROUND(I166*H166,2)</f>
        <v>0</v>
      </c>
      <c r="K166" s="140" t="s">
        <v>2896</v>
      </c>
      <c r="L166" s="33"/>
      <c r="M166" s="145" t="s">
        <v>1</v>
      </c>
      <c r="N166" s="146" t="s">
        <v>47</v>
      </c>
      <c r="P166" s="147">
        <f t="shared" ref="P166:P175" si="21">O166*H166</f>
        <v>0</v>
      </c>
      <c r="Q166" s="147">
        <v>0</v>
      </c>
      <c r="R166" s="147">
        <f t="shared" ref="R166:R175" si="22">Q166*H166</f>
        <v>0</v>
      </c>
      <c r="S166" s="147">
        <v>0</v>
      </c>
      <c r="T166" s="148">
        <f t="shared" ref="T166:T175" si="23">S166*H166</f>
        <v>0</v>
      </c>
      <c r="AR166" s="149" t="s">
        <v>108</v>
      </c>
      <c r="AT166" s="149" t="s">
        <v>312</v>
      </c>
      <c r="AU166" s="149" t="s">
        <v>86</v>
      </c>
      <c r="AY166" s="17" t="s">
        <v>310</v>
      </c>
      <c r="BE166" s="150">
        <f t="shared" ref="BE166:BE175" si="24">IF(N166="základní",J166,0)</f>
        <v>0</v>
      </c>
      <c r="BF166" s="150">
        <f t="shared" ref="BF166:BF175" si="25">IF(N166="snížená",J166,0)</f>
        <v>0</v>
      </c>
      <c r="BG166" s="150">
        <f t="shared" ref="BG166:BG175" si="26">IF(N166="zákl. přenesená",J166,0)</f>
        <v>0</v>
      </c>
      <c r="BH166" s="150">
        <f t="shared" ref="BH166:BH175" si="27">IF(N166="sníž. přenesená",J166,0)</f>
        <v>0</v>
      </c>
      <c r="BI166" s="150">
        <f t="shared" ref="BI166:BI175" si="28">IF(N166="nulová",J166,0)</f>
        <v>0</v>
      </c>
      <c r="BJ166" s="17" t="s">
        <v>86</v>
      </c>
      <c r="BK166" s="150">
        <f t="shared" ref="BK166:BK175" si="29">ROUND(I166*H166,2)</f>
        <v>0</v>
      </c>
      <c r="BL166" s="17" t="s">
        <v>108</v>
      </c>
      <c r="BM166" s="149" t="s">
        <v>868</v>
      </c>
    </row>
    <row r="167" spans="2:65" s="1" customFormat="1" ht="16.5" customHeight="1">
      <c r="B167" s="33"/>
      <c r="C167" s="138" t="s">
        <v>553</v>
      </c>
      <c r="D167" s="138" t="s">
        <v>312</v>
      </c>
      <c r="E167" s="139" t="s">
        <v>3211</v>
      </c>
      <c r="F167" s="140" t="s">
        <v>3212</v>
      </c>
      <c r="G167" s="141" t="s">
        <v>1972</v>
      </c>
      <c r="H167" s="142">
        <v>2</v>
      </c>
      <c r="I167" s="143"/>
      <c r="J167" s="144">
        <f t="shared" si="20"/>
        <v>0</v>
      </c>
      <c r="K167" s="140" t="s">
        <v>2896</v>
      </c>
      <c r="L167" s="33"/>
      <c r="M167" s="145" t="s">
        <v>1</v>
      </c>
      <c r="N167" s="146" t="s">
        <v>47</v>
      </c>
      <c r="P167" s="147">
        <f t="shared" si="21"/>
        <v>0</v>
      </c>
      <c r="Q167" s="147">
        <v>0</v>
      </c>
      <c r="R167" s="147">
        <f t="shared" si="22"/>
        <v>0</v>
      </c>
      <c r="S167" s="147">
        <v>0</v>
      </c>
      <c r="T167" s="148">
        <f t="shared" si="23"/>
        <v>0</v>
      </c>
      <c r="AR167" s="149" t="s">
        <v>108</v>
      </c>
      <c r="AT167" s="149" t="s">
        <v>312</v>
      </c>
      <c r="AU167" s="149" t="s">
        <v>86</v>
      </c>
      <c r="AY167" s="17" t="s">
        <v>310</v>
      </c>
      <c r="BE167" s="150">
        <f t="shared" si="24"/>
        <v>0</v>
      </c>
      <c r="BF167" s="150">
        <f t="shared" si="25"/>
        <v>0</v>
      </c>
      <c r="BG167" s="150">
        <f t="shared" si="26"/>
        <v>0</v>
      </c>
      <c r="BH167" s="150">
        <f t="shared" si="27"/>
        <v>0</v>
      </c>
      <c r="BI167" s="150">
        <f t="shared" si="28"/>
        <v>0</v>
      </c>
      <c r="BJ167" s="17" t="s">
        <v>86</v>
      </c>
      <c r="BK167" s="150">
        <f t="shared" si="29"/>
        <v>0</v>
      </c>
      <c r="BL167" s="17" t="s">
        <v>108</v>
      </c>
      <c r="BM167" s="149" t="s">
        <v>876</v>
      </c>
    </row>
    <row r="168" spans="2:65" s="1" customFormat="1" ht="16.5" customHeight="1">
      <c r="B168" s="33"/>
      <c r="C168" s="138" t="s">
        <v>558</v>
      </c>
      <c r="D168" s="138" t="s">
        <v>312</v>
      </c>
      <c r="E168" s="139" t="s">
        <v>3213</v>
      </c>
      <c r="F168" s="140" t="s">
        <v>3214</v>
      </c>
      <c r="G168" s="141" t="s">
        <v>1972</v>
      </c>
      <c r="H168" s="142">
        <v>2</v>
      </c>
      <c r="I168" s="143"/>
      <c r="J168" s="144">
        <f t="shared" si="20"/>
        <v>0</v>
      </c>
      <c r="K168" s="140" t="s">
        <v>2896</v>
      </c>
      <c r="L168" s="33"/>
      <c r="M168" s="145" t="s">
        <v>1</v>
      </c>
      <c r="N168" s="146" t="s">
        <v>47</v>
      </c>
      <c r="P168" s="147">
        <f t="shared" si="21"/>
        <v>0</v>
      </c>
      <c r="Q168" s="147">
        <v>0</v>
      </c>
      <c r="R168" s="147">
        <f t="shared" si="22"/>
        <v>0</v>
      </c>
      <c r="S168" s="147">
        <v>0</v>
      </c>
      <c r="T168" s="148">
        <f t="shared" si="23"/>
        <v>0</v>
      </c>
      <c r="AR168" s="149" t="s">
        <v>108</v>
      </c>
      <c r="AT168" s="149" t="s">
        <v>312</v>
      </c>
      <c r="AU168" s="149" t="s">
        <v>86</v>
      </c>
      <c r="AY168" s="17" t="s">
        <v>310</v>
      </c>
      <c r="BE168" s="150">
        <f t="shared" si="24"/>
        <v>0</v>
      </c>
      <c r="BF168" s="150">
        <f t="shared" si="25"/>
        <v>0</v>
      </c>
      <c r="BG168" s="150">
        <f t="shared" si="26"/>
        <v>0</v>
      </c>
      <c r="BH168" s="150">
        <f t="shared" si="27"/>
        <v>0</v>
      </c>
      <c r="BI168" s="150">
        <f t="shared" si="28"/>
        <v>0</v>
      </c>
      <c r="BJ168" s="17" t="s">
        <v>86</v>
      </c>
      <c r="BK168" s="150">
        <f t="shared" si="29"/>
        <v>0</v>
      </c>
      <c r="BL168" s="17" t="s">
        <v>108</v>
      </c>
      <c r="BM168" s="149" t="s">
        <v>886</v>
      </c>
    </row>
    <row r="169" spans="2:65" s="1" customFormat="1" ht="16.5" customHeight="1">
      <c r="B169" s="33"/>
      <c r="C169" s="138" t="s">
        <v>562</v>
      </c>
      <c r="D169" s="138" t="s">
        <v>312</v>
      </c>
      <c r="E169" s="139" t="s">
        <v>3215</v>
      </c>
      <c r="F169" s="140" t="s">
        <v>3216</v>
      </c>
      <c r="G169" s="141" t="s">
        <v>1972</v>
      </c>
      <c r="H169" s="142">
        <v>2</v>
      </c>
      <c r="I169" s="143"/>
      <c r="J169" s="144">
        <f t="shared" si="20"/>
        <v>0</v>
      </c>
      <c r="K169" s="140" t="s">
        <v>2896</v>
      </c>
      <c r="L169" s="33"/>
      <c r="M169" s="145" t="s">
        <v>1</v>
      </c>
      <c r="N169" s="146" t="s">
        <v>47</v>
      </c>
      <c r="P169" s="147">
        <f t="shared" si="21"/>
        <v>0</v>
      </c>
      <c r="Q169" s="147">
        <v>0</v>
      </c>
      <c r="R169" s="147">
        <f t="shared" si="22"/>
        <v>0</v>
      </c>
      <c r="S169" s="147">
        <v>0</v>
      </c>
      <c r="T169" s="148">
        <f t="shared" si="23"/>
        <v>0</v>
      </c>
      <c r="AR169" s="149" t="s">
        <v>108</v>
      </c>
      <c r="AT169" s="149" t="s">
        <v>312</v>
      </c>
      <c r="AU169" s="149" t="s">
        <v>86</v>
      </c>
      <c r="AY169" s="17" t="s">
        <v>310</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900</v>
      </c>
    </row>
    <row r="170" spans="2:65" s="1" customFormat="1" ht="16.5" customHeight="1">
      <c r="B170" s="33"/>
      <c r="C170" s="138" t="s">
        <v>566</v>
      </c>
      <c r="D170" s="138" t="s">
        <v>312</v>
      </c>
      <c r="E170" s="139" t="s">
        <v>3217</v>
      </c>
      <c r="F170" s="140" t="s">
        <v>3218</v>
      </c>
      <c r="G170" s="141" t="s">
        <v>1972</v>
      </c>
      <c r="H170" s="142">
        <v>2</v>
      </c>
      <c r="I170" s="143"/>
      <c r="J170" s="144">
        <f t="shared" si="20"/>
        <v>0</v>
      </c>
      <c r="K170" s="140" t="s">
        <v>2896</v>
      </c>
      <c r="L170" s="33"/>
      <c r="M170" s="145" t="s">
        <v>1</v>
      </c>
      <c r="N170" s="146" t="s">
        <v>47</v>
      </c>
      <c r="P170" s="147">
        <f t="shared" si="21"/>
        <v>0</v>
      </c>
      <c r="Q170" s="147">
        <v>0</v>
      </c>
      <c r="R170" s="147">
        <f t="shared" si="22"/>
        <v>0</v>
      </c>
      <c r="S170" s="147">
        <v>0</v>
      </c>
      <c r="T170" s="148">
        <f t="shared" si="23"/>
        <v>0</v>
      </c>
      <c r="AR170" s="149" t="s">
        <v>108</v>
      </c>
      <c r="AT170" s="149" t="s">
        <v>312</v>
      </c>
      <c r="AU170" s="149" t="s">
        <v>86</v>
      </c>
      <c r="AY170" s="17" t="s">
        <v>310</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910</v>
      </c>
    </row>
    <row r="171" spans="2:65" s="1" customFormat="1" ht="24.2" customHeight="1">
      <c r="B171" s="33"/>
      <c r="C171" s="138" t="s">
        <v>570</v>
      </c>
      <c r="D171" s="138" t="s">
        <v>312</v>
      </c>
      <c r="E171" s="139" t="s">
        <v>3219</v>
      </c>
      <c r="F171" s="140" t="s">
        <v>3220</v>
      </c>
      <c r="G171" s="141" t="s">
        <v>1972</v>
      </c>
      <c r="H171" s="142">
        <v>1</v>
      </c>
      <c r="I171" s="143"/>
      <c r="J171" s="144">
        <f t="shared" si="20"/>
        <v>0</v>
      </c>
      <c r="K171" s="140" t="s">
        <v>2896</v>
      </c>
      <c r="L171" s="33"/>
      <c r="M171" s="145" t="s">
        <v>1</v>
      </c>
      <c r="N171" s="146" t="s">
        <v>47</v>
      </c>
      <c r="P171" s="147">
        <f t="shared" si="21"/>
        <v>0</v>
      </c>
      <c r="Q171" s="147">
        <v>0</v>
      </c>
      <c r="R171" s="147">
        <f t="shared" si="22"/>
        <v>0</v>
      </c>
      <c r="S171" s="147">
        <v>0</v>
      </c>
      <c r="T171" s="148">
        <f t="shared" si="23"/>
        <v>0</v>
      </c>
      <c r="AR171" s="149" t="s">
        <v>108</v>
      </c>
      <c r="AT171" s="149" t="s">
        <v>312</v>
      </c>
      <c r="AU171" s="149" t="s">
        <v>86</v>
      </c>
      <c r="AY171" s="17" t="s">
        <v>310</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921</v>
      </c>
    </row>
    <row r="172" spans="2:65" s="1" customFormat="1" ht="16.5" customHeight="1">
      <c r="B172" s="33"/>
      <c r="C172" s="138" t="s">
        <v>574</v>
      </c>
      <c r="D172" s="138" t="s">
        <v>312</v>
      </c>
      <c r="E172" s="139" t="s">
        <v>3221</v>
      </c>
      <c r="F172" s="140" t="s">
        <v>3222</v>
      </c>
      <c r="G172" s="141" t="s">
        <v>315</v>
      </c>
      <c r="H172" s="142">
        <v>9.5</v>
      </c>
      <c r="I172" s="143"/>
      <c r="J172" s="144">
        <f t="shared" si="20"/>
        <v>0</v>
      </c>
      <c r="K172" s="140" t="s">
        <v>2896</v>
      </c>
      <c r="L172" s="33"/>
      <c r="M172" s="145" t="s">
        <v>1</v>
      </c>
      <c r="N172" s="146" t="s">
        <v>47</v>
      </c>
      <c r="P172" s="147">
        <f t="shared" si="21"/>
        <v>0</v>
      </c>
      <c r="Q172" s="147">
        <v>0</v>
      </c>
      <c r="R172" s="147">
        <f t="shared" si="22"/>
        <v>0</v>
      </c>
      <c r="S172" s="147">
        <v>0</v>
      </c>
      <c r="T172" s="148">
        <f t="shared" si="23"/>
        <v>0</v>
      </c>
      <c r="AR172" s="149" t="s">
        <v>108</v>
      </c>
      <c r="AT172" s="149" t="s">
        <v>312</v>
      </c>
      <c r="AU172" s="149" t="s">
        <v>86</v>
      </c>
      <c r="AY172" s="17" t="s">
        <v>310</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930</v>
      </c>
    </row>
    <row r="173" spans="2:65" s="1" customFormat="1" ht="16.5" customHeight="1">
      <c r="B173" s="33"/>
      <c r="C173" s="138" t="s">
        <v>578</v>
      </c>
      <c r="D173" s="138" t="s">
        <v>312</v>
      </c>
      <c r="E173" s="139" t="s">
        <v>3223</v>
      </c>
      <c r="F173" s="140" t="s">
        <v>3224</v>
      </c>
      <c r="G173" s="141" t="s">
        <v>1972</v>
      </c>
      <c r="H173" s="142">
        <v>1</v>
      </c>
      <c r="I173" s="143"/>
      <c r="J173" s="144">
        <f t="shared" si="20"/>
        <v>0</v>
      </c>
      <c r="K173" s="140" t="s">
        <v>2896</v>
      </c>
      <c r="L173" s="33"/>
      <c r="M173" s="145" t="s">
        <v>1</v>
      </c>
      <c r="N173" s="146" t="s">
        <v>47</v>
      </c>
      <c r="P173" s="147">
        <f t="shared" si="21"/>
        <v>0</v>
      </c>
      <c r="Q173" s="147">
        <v>0</v>
      </c>
      <c r="R173" s="147">
        <f t="shared" si="22"/>
        <v>0</v>
      </c>
      <c r="S173" s="147">
        <v>0</v>
      </c>
      <c r="T173" s="148">
        <f t="shared" si="23"/>
        <v>0</v>
      </c>
      <c r="AR173" s="149" t="s">
        <v>108</v>
      </c>
      <c r="AT173" s="149" t="s">
        <v>312</v>
      </c>
      <c r="AU173" s="149" t="s">
        <v>86</v>
      </c>
      <c r="AY173" s="17" t="s">
        <v>310</v>
      </c>
      <c r="BE173" s="150">
        <f t="shared" si="24"/>
        <v>0</v>
      </c>
      <c r="BF173" s="150">
        <f t="shared" si="25"/>
        <v>0</v>
      </c>
      <c r="BG173" s="150">
        <f t="shared" si="26"/>
        <v>0</v>
      </c>
      <c r="BH173" s="150">
        <f t="shared" si="27"/>
        <v>0</v>
      </c>
      <c r="BI173" s="150">
        <f t="shared" si="28"/>
        <v>0</v>
      </c>
      <c r="BJ173" s="17" t="s">
        <v>86</v>
      </c>
      <c r="BK173" s="150">
        <f t="shared" si="29"/>
        <v>0</v>
      </c>
      <c r="BL173" s="17" t="s">
        <v>108</v>
      </c>
      <c r="BM173" s="149" t="s">
        <v>938</v>
      </c>
    </row>
    <row r="174" spans="2:65" s="1" customFormat="1" ht="33" customHeight="1">
      <c r="B174" s="33"/>
      <c r="C174" s="138" t="s">
        <v>582</v>
      </c>
      <c r="D174" s="138" t="s">
        <v>312</v>
      </c>
      <c r="E174" s="139" t="s">
        <v>3225</v>
      </c>
      <c r="F174" s="140" t="s">
        <v>3226</v>
      </c>
      <c r="G174" s="141" t="s">
        <v>1972</v>
      </c>
      <c r="H174" s="142">
        <v>1</v>
      </c>
      <c r="I174" s="143"/>
      <c r="J174" s="144">
        <f t="shared" si="20"/>
        <v>0</v>
      </c>
      <c r="K174" s="140" t="s">
        <v>2896</v>
      </c>
      <c r="L174" s="33"/>
      <c r="M174" s="145" t="s">
        <v>1</v>
      </c>
      <c r="N174" s="146" t="s">
        <v>47</v>
      </c>
      <c r="P174" s="147">
        <f t="shared" si="21"/>
        <v>0</v>
      </c>
      <c r="Q174" s="147">
        <v>0</v>
      </c>
      <c r="R174" s="147">
        <f t="shared" si="22"/>
        <v>0</v>
      </c>
      <c r="S174" s="147">
        <v>0</v>
      </c>
      <c r="T174" s="148">
        <f t="shared" si="23"/>
        <v>0</v>
      </c>
      <c r="AR174" s="149" t="s">
        <v>108</v>
      </c>
      <c r="AT174" s="149" t="s">
        <v>312</v>
      </c>
      <c r="AU174" s="149" t="s">
        <v>86</v>
      </c>
      <c r="AY174" s="17" t="s">
        <v>310</v>
      </c>
      <c r="BE174" s="150">
        <f t="shared" si="24"/>
        <v>0</v>
      </c>
      <c r="BF174" s="150">
        <f t="shared" si="25"/>
        <v>0</v>
      </c>
      <c r="BG174" s="150">
        <f t="shared" si="26"/>
        <v>0</v>
      </c>
      <c r="BH174" s="150">
        <f t="shared" si="27"/>
        <v>0</v>
      </c>
      <c r="BI174" s="150">
        <f t="shared" si="28"/>
        <v>0</v>
      </c>
      <c r="BJ174" s="17" t="s">
        <v>86</v>
      </c>
      <c r="BK174" s="150">
        <f t="shared" si="29"/>
        <v>0</v>
      </c>
      <c r="BL174" s="17" t="s">
        <v>108</v>
      </c>
      <c r="BM174" s="149" t="s">
        <v>949</v>
      </c>
    </row>
    <row r="175" spans="2:65" s="1" customFormat="1" ht="24.2" customHeight="1">
      <c r="B175" s="33"/>
      <c r="C175" s="138" t="s">
        <v>586</v>
      </c>
      <c r="D175" s="138" t="s">
        <v>312</v>
      </c>
      <c r="E175" s="139" t="s">
        <v>3227</v>
      </c>
      <c r="F175" s="140" t="s">
        <v>3228</v>
      </c>
      <c r="G175" s="141" t="s">
        <v>1972</v>
      </c>
      <c r="H175" s="142">
        <v>1</v>
      </c>
      <c r="I175" s="143"/>
      <c r="J175" s="144">
        <f t="shared" si="20"/>
        <v>0</v>
      </c>
      <c r="K175" s="140" t="s">
        <v>2896</v>
      </c>
      <c r="L175" s="33"/>
      <c r="M175" s="145" t="s">
        <v>1</v>
      </c>
      <c r="N175" s="146" t="s">
        <v>47</v>
      </c>
      <c r="P175" s="147">
        <f t="shared" si="21"/>
        <v>0</v>
      </c>
      <c r="Q175" s="147">
        <v>0</v>
      </c>
      <c r="R175" s="147">
        <f t="shared" si="22"/>
        <v>0</v>
      </c>
      <c r="S175" s="147">
        <v>0</v>
      </c>
      <c r="T175" s="148">
        <f t="shared" si="23"/>
        <v>0</v>
      </c>
      <c r="AR175" s="149" t="s">
        <v>108</v>
      </c>
      <c r="AT175" s="149" t="s">
        <v>312</v>
      </c>
      <c r="AU175" s="149" t="s">
        <v>86</v>
      </c>
      <c r="AY175" s="17" t="s">
        <v>310</v>
      </c>
      <c r="BE175" s="150">
        <f t="shared" si="24"/>
        <v>0</v>
      </c>
      <c r="BF175" s="150">
        <f t="shared" si="25"/>
        <v>0</v>
      </c>
      <c r="BG175" s="150">
        <f t="shared" si="26"/>
        <v>0</v>
      </c>
      <c r="BH175" s="150">
        <f t="shared" si="27"/>
        <v>0</v>
      </c>
      <c r="BI175" s="150">
        <f t="shared" si="28"/>
        <v>0</v>
      </c>
      <c r="BJ175" s="17" t="s">
        <v>86</v>
      </c>
      <c r="BK175" s="150">
        <f t="shared" si="29"/>
        <v>0</v>
      </c>
      <c r="BL175" s="17" t="s">
        <v>108</v>
      </c>
      <c r="BM175" s="149" t="s">
        <v>958</v>
      </c>
    </row>
    <row r="176" spans="2:65" s="1" customFormat="1" ht="19.5">
      <c r="B176" s="33"/>
      <c r="D176" s="152" t="s">
        <v>375</v>
      </c>
      <c r="F176" s="172" t="s">
        <v>3229</v>
      </c>
      <c r="I176" s="173"/>
      <c r="L176" s="33"/>
      <c r="M176" s="174"/>
      <c r="T176" s="57"/>
      <c r="AT176" s="17" t="s">
        <v>375</v>
      </c>
      <c r="AU176" s="17" t="s">
        <v>86</v>
      </c>
    </row>
    <row r="177" spans="2:65" s="1" customFormat="1" ht="21.75" customHeight="1">
      <c r="B177" s="33"/>
      <c r="C177" s="138" t="s">
        <v>590</v>
      </c>
      <c r="D177" s="138" t="s">
        <v>312</v>
      </c>
      <c r="E177" s="139" t="s">
        <v>3230</v>
      </c>
      <c r="F177" s="140" t="s">
        <v>3231</v>
      </c>
      <c r="G177" s="141" t="s">
        <v>1972</v>
      </c>
      <c r="H177" s="142">
        <v>1</v>
      </c>
      <c r="I177" s="143"/>
      <c r="J177" s="144">
        <f>ROUND(I177*H177,2)</f>
        <v>0</v>
      </c>
      <c r="K177" s="140" t="s">
        <v>2896</v>
      </c>
      <c r="L177" s="33"/>
      <c r="M177" s="145" t="s">
        <v>1</v>
      </c>
      <c r="N177" s="146" t="s">
        <v>47</v>
      </c>
      <c r="P177" s="147">
        <f>O177*H177</f>
        <v>0</v>
      </c>
      <c r="Q177" s="147">
        <v>0</v>
      </c>
      <c r="R177" s="147">
        <f>Q177*H177</f>
        <v>0</v>
      </c>
      <c r="S177" s="147">
        <v>0</v>
      </c>
      <c r="T177" s="148">
        <f>S177*H177</f>
        <v>0</v>
      </c>
      <c r="AR177" s="149" t="s">
        <v>108</v>
      </c>
      <c r="AT177" s="149" t="s">
        <v>312</v>
      </c>
      <c r="AU177" s="149" t="s">
        <v>86</v>
      </c>
      <c r="AY177" s="17" t="s">
        <v>310</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968</v>
      </c>
    </row>
    <row r="178" spans="2:65" s="1" customFormat="1" ht="19.5">
      <c r="B178" s="33"/>
      <c r="D178" s="152" t="s">
        <v>375</v>
      </c>
      <c r="F178" s="172" t="s">
        <v>3229</v>
      </c>
      <c r="I178" s="173"/>
      <c r="L178" s="33"/>
      <c r="M178" s="174"/>
      <c r="T178" s="57"/>
      <c r="AT178" s="17" t="s">
        <v>375</v>
      </c>
      <c r="AU178" s="17" t="s">
        <v>86</v>
      </c>
    </row>
    <row r="179" spans="2:65" s="1" customFormat="1" ht="16.5" customHeight="1">
      <c r="B179" s="33"/>
      <c r="C179" s="138" t="s">
        <v>594</v>
      </c>
      <c r="D179" s="138" t="s">
        <v>312</v>
      </c>
      <c r="E179" s="139" t="s">
        <v>3232</v>
      </c>
      <c r="F179" s="140" t="s">
        <v>3233</v>
      </c>
      <c r="G179" s="141" t="s">
        <v>1972</v>
      </c>
      <c r="H179" s="142">
        <v>18</v>
      </c>
      <c r="I179" s="143"/>
      <c r="J179" s="144">
        <f t="shared" ref="J179:J194" si="30">ROUND(I179*H179,2)</f>
        <v>0</v>
      </c>
      <c r="K179" s="140" t="s">
        <v>2896</v>
      </c>
      <c r="L179" s="33"/>
      <c r="M179" s="145" t="s">
        <v>1</v>
      </c>
      <c r="N179" s="146" t="s">
        <v>47</v>
      </c>
      <c r="P179" s="147">
        <f t="shared" ref="P179:P194" si="31">O179*H179</f>
        <v>0</v>
      </c>
      <c r="Q179" s="147">
        <v>0</v>
      </c>
      <c r="R179" s="147">
        <f t="shared" ref="R179:R194" si="32">Q179*H179</f>
        <v>0</v>
      </c>
      <c r="S179" s="147">
        <v>0</v>
      </c>
      <c r="T179" s="148">
        <f t="shared" ref="T179:T194" si="33">S179*H179</f>
        <v>0</v>
      </c>
      <c r="AR179" s="149" t="s">
        <v>108</v>
      </c>
      <c r="AT179" s="149" t="s">
        <v>312</v>
      </c>
      <c r="AU179" s="149" t="s">
        <v>86</v>
      </c>
      <c r="AY179" s="17" t="s">
        <v>310</v>
      </c>
      <c r="BE179" s="150">
        <f t="shared" ref="BE179:BE194" si="34">IF(N179="základní",J179,0)</f>
        <v>0</v>
      </c>
      <c r="BF179" s="150">
        <f t="shared" ref="BF179:BF194" si="35">IF(N179="snížená",J179,0)</f>
        <v>0</v>
      </c>
      <c r="BG179" s="150">
        <f t="shared" ref="BG179:BG194" si="36">IF(N179="zákl. přenesená",J179,0)</f>
        <v>0</v>
      </c>
      <c r="BH179" s="150">
        <f t="shared" ref="BH179:BH194" si="37">IF(N179="sníž. přenesená",J179,0)</f>
        <v>0</v>
      </c>
      <c r="BI179" s="150">
        <f t="shared" ref="BI179:BI194" si="38">IF(N179="nulová",J179,0)</f>
        <v>0</v>
      </c>
      <c r="BJ179" s="17" t="s">
        <v>86</v>
      </c>
      <c r="BK179" s="150">
        <f t="shared" ref="BK179:BK194" si="39">ROUND(I179*H179,2)</f>
        <v>0</v>
      </c>
      <c r="BL179" s="17" t="s">
        <v>108</v>
      </c>
      <c r="BM179" s="149" t="s">
        <v>978</v>
      </c>
    </row>
    <row r="180" spans="2:65" s="1" customFormat="1" ht="16.5" customHeight="1">
      <c r="B180" s="33"/>
      <c r="C180" s="138" t="s">
        <v>598</v>
      </c>
      <c r="D180" s="138" t="s">
        <v>312</v>
      </c>
      <c r="E180" s="139" t="s">
        <v>3234</v>
      </c>
      <c r="F180" s="140" t="s">
        <v>3235</v>
      </c>
      <c r="G180" s="141" t="s">
        <v>1972</v>
      </c>
      <c r="H180" s="142">
        <v>30</v>
      </c>
      <c r="I180" s="143"/>
      <c r="J180" s="144">
        <f t="shared" si="30"/>
        <v>0</v>
      </c>
      <c r="K180" s="140" t="s">
        <v>2896</v>
      </c>
      <c r="L180" s="33"/>
      <c r="M180" s="145" t="s">
        <v>1</v>
      </c>
      <c r="N180" s="146" t="s">
        <v>47</v>
      </c>
      <c r="P180" s="147">
        <f t="shared" si="31"/>
        <v>0</v>
      </c>
      <c r="Q180" s="147">
        <v>0</v>
      </c>
      <c r="R180" s="147">
        <f t="shared" si="32"/>
        <v>0</v>
      </c>
      <c r="S180" s="147">
        <v>0</v>
      </c>
      <c r="T180" s="148">
        <f t="shared" si="33"/>
        <v>0</v>
      </c>
      <c r="AR180" s="149" t="s">
        <v>108</v>
      </c>
      <c r="AT180" s="149" t="s">
        <v>312</v>
      </c>
      <c r="AU180" s="149" t="s">
        <v>86</v>
      </c>
      <c r="AY180" s="17" t="s">
        <v>310</v>
      </c>
      <c r="BE180" s="150">
        <f t="shared" si="34"/>
        <v>0</v>
      </c>
      <c r="BF180" s="150">
        <f t="shared" si="35"/>
        <v>0</v>
      </c>
      <c r="BG180" s="150">
        <f t="shared" si="36"/>
        <v>0</v>
      </c>
      <c r="BH180" s="150">
        <f t="shared" si="37"/>
        <v>0</v>
      </c>
      <c r="BI180" s="150">
        <f t="shared" si="38"/>
        <v>0</v>
      </c>
      <c r="BJ180" s="17" t="s">
        <v>86</v>
      </c>
      <c r="BK180" s="150">
        <f t="shared" si="39"/>
        <v>0</v>
      </c>
      <c r="BL180" s="17" t="s">
        <v>108</v>
      </c>
      <c r="BM180" s="149" t="s">
        <v>988</v>
      </c>
    </row>
    <row r="181" spans="2:65" s="1" customFormat="1" ht="16.5" customHeight="1">
      <c r="B181" s="33"/>
      <c r="C181" s="138" t="s">
        <v>613</v>
      </c>
      <c r="D181" s="138" t="s">
        <v>312</v>
      </c>
      <c r="E181" s="139" t="s">
        <v>3236</v>
      </c>
      <c r="F181" s="140" t="s">
        <v>3237</v>
      </c>
      <c r="G181" s="141" t="s">
        <v>1972</v>
      </c>
      <c r="H181" s="142">
        <v>12</v>
      </c>
      <c r="I181" s="143"/>
      <c r="J181" s="144">
        <f t="shared" si="30"/>
        <v>0</v>
      </c>
      <c r="K181" s="140" t="s">
        <v>2896</v>
      </c>
      <c r="L181" s="33"/>
      <c r="M181" s="145" t="s">
        <v>1</v>
      </c>
      <c r="N181" s="146" t="s">
        <v>47</v>
      </c>
      <c r="P181" s="147">
        <f t="shared" si="31"/>
        <v>0</v>
      </c>
      <c r="Q181" s="147">
        <v>0</v>
      </c>
      <c r="R181" s="147">
        <f t="shared" si="32"/>
        <v>0</v>
      </c>
      <c r="S181" s="147">
        <v>0</v>
      </c>
      <c r="T181" s="148">
        <f t="shared" si="33"/>
        <v>0</v>
      </c>
      <c r="AR181" s="149" t="s">
        <v>108</v>
      </c>
      <c r="AT181" s="149" t="s">
        <v>312</v>
      </c>
      <c r="AU181" s="149" t="s">
        <v>86</v>
      </c>
      <c r="AY181" s="17" t="s">
        <v>310</v>
      </c>
      <c r="BE181" s="150">
        <f t="shared" si="34"/>
        <v>0</v>
      </c>
      <c r="BF181" s="150">
        <f t="shared" si="35"/>
        <v>0</v>
      </c>
      <c r="BG181" s="150">
        <f t="shared" si="36"/>
        <v>0</v>
      </c>
      <c r="BH181" s="150">
        <f t="shared" si="37"/>
        <v>0</v>
      </c>
      <c r="BI181" s="150">
        <f t="shared" si="38"/>
        <v>0</v>
      </c>
      <c r="BJ181" s="17" t="s">
        <v>86</v>
      </c>
      <c r="BK181" s="150">
        <f t="shared" si="39"/>
        <v>0</v>
      </c>
      <c r="BL181" s="17" t="s">
        <v>108</v>
      </c>
      <c r="BM181" s="149" t="s">
        <v>997</v>
      </c>
    </row>
    <row r="182" spans="2:65" s="1" customFormat="1" ht="16.5" customHeight="1">
      <c r="B182" s="33"/>
      <c r="C182" s="138" t="s">
        <v>617</v>
      </c>
      <c r="D182" s="138" t="s">
        <v>312</v>
      </c>
      <c r="E182" s="139" t="s">
        <v>3238</v>
      </c>
      <c r="F182" s="140" t="s">
        <v>3239</v>
      </c>
      <c r="G182" s="141" t="s">
        <v>1972</v>
      </c>
      <c r="H182" s="142">
        <v>4</v>
      </c>
      <c r="I182" s="143"/>
      <c r="J182" s="144">
        <f t="shared" si="30"/>
        <v>0</v>
      </c>
      <c r="K182" s="140" t="s">
        <v>2896</v>
      </c>
      <c r="L182" s="33"/>
      <c r="M182" s="145" t="s">
        <v>1</v>
      </c>
      <c r="N182" s="146" t="s">
        <v>47</v>
      </c>
      <c r="P182" s="147">
        <f t="shared" si="31"/>
        <v>0</v>
      </c>
      <c r="Q182" s="147">
        <v>0</v>
      </c>
      <c r="R182" s="147">
        <f t="shared" si="32"/>
        <v>0</v>
      </c>
      <c r="S182" s="147">
        <v>0</v>
      </c>
      <c r="T182" s="148">
        <f t="shared" si="33"/>
        <v>0</v>
      </c>
      <c r="AR182" s="149" t="s">
        <v>108</v>
      </c>
      <c r="AT182" s="149" t="s">
        <v>312</v>
      </c>
      <c r="AU182" s="149" t="s">
        <v>86</v>
      </c>
      <c r="AY182" s="17" t="s">
        <v>310</v>
      </c>
      <c r="BE182" s="150">
        <f t="shared" si="34"/>
        <v>0</v>
      </c>
      <c r="BF182" s="150">
        <f t="shared" si="35"/>
        <v>0</v>
      </c>
      <c r="BG182" s="150">
        <f t="shared" si="36"/>
        <v>0</v>
      </c>
      <c r="BH182" s="150">
        <f t="shared" si="37"/>
        <v>0</v>
      </c>
      <c r="BI182" s="150">
        <f t="shared" si="38"/>
        <v>0</v>
      </c>
      <c r="BJ182" s="17" t="s">
        <v>86</v>
      </c>
      <c r="BK182" s="150">
        <f t="shared" si="39"/>
        <v>0</v>
      </c>
      <c r="BL182" s="17" t="s">
        <v>108</v>
      </c>
      <c r="BM182" s="149" t="s">
        <v>1007</v>
      </c>
    </row>
    <row r="183" spans="2:65" s="1" customFormat="1" ht="16.5" customHeight="1">
      <c r="B183" s="33"/>
      <c r="C183" s="138" t="s">
        <v>602</v>
      </c>
      <c r="D183" s="138" t="s">
        <v>312</v>
      </c>
      <c r="E183" s="139" t="s">
        <v>3240</v>
      </c>
      <c r="F183" s="140" t="s">
        <v>3241</v>
      </c>
      <c r="G183" s="141" t="s">
        <v>1972</v>
      </c>
      <c r="H183" s="142">
        <v>4</v>
      </c>
      <c r="I183" s="143"/>
      <c r="J183" s="144">
        <f t="shared" si="30"/>
        <v>0</v>
      </c>
      <c r="K183" s="140" t="s">
        <v>2896</v>
      </c>
      <c r="L183" s="33"/>
      <c r="M183" s="145" t="s">
        <v>1</v>
      </c>
      <c r="N183" s="146" t="s">
        <v>47</v>
      </c>
      <c r="P183" s="147">
        <f t="shared" si="31"/>
        <v>0</v>
      </c>
      <c r="Q183" s="147">
        <v>0</v>
      </c>
      <c r="R183" s="147">
        <f t="shared" si="32"/>
        <v>0</v>
      </c>
      <c r="S183" s="147">
        <v>0</v>
      </c>
      <c r="T183" s="148">
        <f t="shared" si="33"/>
        <v>0</v>
      </c>
      <c r="AR183" s="149" t="s">
        <v>108</v>
      </c>
      <c r="AT183" s="149" t="s">
        <v>312</v>
      </c>
      <c r="AU183" s="149" t="s">
        <v>86</v>
      </c>
      <c r="AY183" s="17" t="s">
        <v>310</v>
      </c>
      <c r="BE183" s="150">
        <f t="shared" si="34"/>
        <v>0</v>
      </c>
      <c r="BF183" s="150">
        <f t="shared" si="35"/>
        <v>0</v>
      </c>
      <c r="BG183" s="150">
        <f t="shared" si="36"/>
        <v>0</v>
      </c>
      <c r="BH183" s="150">
        <f t="shared" si="37"/>
        <v>0</v>
      </c>
      <c r="BI183" s="150">
        <f t="shared" si="38"/>
        <v>0</v>
      </c>
      <c r="BJ183" s="17" t="s">
        <v>86</v>
      </c>
      <c r="BK183" s="150">
        <f t="shared" si="39"/>
        <v>0</v>
      </c>
      <c r="BL183" s="17" t="s">
        <v>108</v>
      </c>
      <c r="BM183" s="149" t="s">
        <v>1017</v>
      </c>
    </row>
    <row r="184" spans="2:65" s="1" customFormat="1" ht="16.5" customHeight="1">
      <c r="B184" s="33"/>
      <c r="C184" s="138" t="s">
        <v>607</v>
      </c>
      <c r="D184" s="138" t="s">
        <v>312</v>
      </c>
      <c r="E184" s="139" t="s">
        <v>3242</v>
      </c>
      <c r="F184" s="140" t="s">
        <v>3243</v>
      </c>
      <c r="G184" s="141" t="s">
        <v>1972</v>
      </c>
      <c r="H184" s="142">
        <v>6</v>
      </c>
      <c r="I184" s="143"/>
      <c r="J184" s="144">
        <f t="shared" si="30"/>
        <v>0</v>
      </c>
      <c r="K184" s="140" t="s">
        <v>2896</v>
      </c>
      <c r="L184" s="33"/>
      <c r="M184" s="145" t="s">
        <v>1</v>
      </c>
      <c r="N184" s="146" t="s">
        <v>47</v>
      </c>
      <c r="P184" s="147">
        <f t="shared" si="31"/>
        <v>0</v>
      </c>
      <c r="Q184" s="147">
        <v>0</v>
      </c>
      <c r="R184" s="147">
        <f t="shared" si="32"/>
        <v>0</v>
      </c>
      <c r="S184" s="147">
        <v>0</v>
      </c>
      <c r="T184" s="148">
        <f t="shared" si="33"/>
        <v>0</v>
      </c>
      <c r="AR184" s="149" t="s">
        <v>108</v>
      </c>
      <c r="AT184" s="149" t="s">
        <v>312</v>
      </c>
      <c r="AU184" s="149" t="s">
        <v>86</v>
      </c>
      <c r="AY184" s="17" t="s">
        <v>310</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1025</v>
      </c>
    </row>
    <row r="185" spans="2:65" s="1" customFormat="1" ht="16.5" customHeight="1">
      <c r="B185" s="33"/>
      <c r="C185" s="138" t="s">
        <v>824</v>
      </c>
      <c r="D185" s="138" t="s">
        <v>312</v>
      </c>
      <c r="E185" s="139" t="s">
        <v>3244</v>
      </c>
      <c r="F185" s="140" t="s">
        <v>3245</v>
      </c>
      <c r="G185" s="141" t="s">
        <v>1972</v>
      </c>
      <c r="H185" s="142">
        <v>2</v>
      </c>
      <c r="I185" s="143"/>
      <c r="J185" s="144">
        <f t="shared" si="30"/>
        <v>0</v>
      </c>
      <c r="K185" s="140" t="s">
        <v>2896</v>
      </c>
      <c r="L185" s="33"/>
      <c r="M185" s="145" t="s">
        <v>1</v>
      </c>
      <c r="N185" s="146" t="s">
        <v>47</v>
      </c>
      <c r="P185" s="147">
        <f t="shared" si="31"/>
        <v>0</v>
      </c>
      <c r="Q185" s="147">
        <v>0</v>
      </c>
      <c r="R185" s="147">
        <f t="shared" si="32"/>
        <v>0</v>
      </c>
      <c r="S185" s="147">
        <v>0</v>
      </c>
      <c r="T185" s="148">
        <f t="shared" si="33"/>
        <v>0</v>
      </c>
      <c r="AR185" s="149" t="s">
        <v>108</v>
      </c>
      <c r="AT185" s="149" t="s">
        <v>312</v>
      </c>
      <c r="AU185" s="149" t="s">
        <v>86</v>
      </c>
      <c r="AY185" s="17" t="s">
        <v>310</v>
      </c>
      <c r="BE185" s="150">
        <f t="shared" si="34"/>
        <v>0</v>
      </c>
      <c r="BF185" s="150">
        <f t="shared" si="35"/>
        <v>0</v>
      </c>
      <c r="BG185" s="150">
        <f t="shared" si="36"/>
        <v>0</v>
      </c>
      <c r="BH185" s="150">
        <f t="shared" si="37"/>
        <v>0</v>
      </c>
      <c r="BI185" s="150">
        <f t="shared" si="38"/>
        <v>0</v>
      </c>
      <c r="BJ185" s="17" t="s">
        <v>86</v>
      </c>
      <c r="BK185" s="150">
        <f t="shared" si="39"/>
        <v>0</v>
      </c>
      <c r="BL185" s="17" t="s">
        <v>108</v>
      </c>
      <c r="BM185" s="149" t="s">
        <v>1033</v>
      </c>
    </row>
    <row r="186" spans="2:65" s="1" customFormat="1" ht="16.5" customHeight="1">
      <c r="B186" s="33"/>
      <c r="C186" s="138" t="s">
        <v>828</v>
      </c>
      <c r="D186" s="138" t="s">
        <v>312</v>
      </c>
      <c r="E186" s="139" t="s">
        <v>3246</v>
      </c>
      <c r="F186" s="140" t="s">
        <v>3247</v>
      </c>
      <c r="G186" s="141" t="s">
        <v>1972</v>
      </c>
      <c r="H186" s="142">
        <v>8</v>
      </c>
      <c r="I186" s="143"/>
      <c r="J186" s="144">
        <f t="shared" si="30"/>
        <v>0</v>
      </c>
      <c r="K186" s="140" t="s">
        <v>2896</v>
      </c>
      <c r="L186" s="33"/>
      <c r="M186" s="145" t="s">
        <v>1</v>
      </c>
      <c r="N186" s="146" t="s">
        <v>47</v>
      </c>
      <c r="P186" s="147">
        <f t="shared" si="31"/>
        <v>0</v>
      </c>
      <c r="Q186" s="147">
        <v>0</v>
      </c>
      <c r="R186" s="147">
        <f t="shared" si="32"/>
        <v>0</v>
      </c>
      <c r="S186" s="147">
        <v>0</v>
      </c>
      <c r="T186" s="148">
        <f t="shared" si="33"/>
        <v>0</v>
      </c>
      <c r="AR186" s="149" t="s">
        <v>108</v>
      </c>
      <c r="AT186" s="149" t="s">
        <v>312</v>
      </c>
      <c r="AU186" s="149" t="s">
        <v>86</v>
      </c>
      <c r="AY186" s="17" t="s">
        <v>310</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1052</v>
      </c>
    </row>
    <row r="187" spans="2:65" s="1" customFormat="1" ht="16.5" customHeight="1">
      <c r="B187" s="33"/>
      <c r="C187" s="138" t="s">
        <v>833</v>
      </c>
      <c r="D187" s="138" t="s">
        <v>312</v>
      </c>
      <c r="E187" s="139" t="s">
        <v>3248</v>
      </c>
      <c r="F187" s="140" t="s">
        <v>3249</v>
      </c>
      <c r="G187" s="141" t="s">
        <v>1972</v>
      </c>
      <c r="H187" s="142">
        <v>15</v>
      </c>
      <c r="I187" s="143"/>
      <c r="J187" s="144">
        <f t="shared" si="30"/>
        <v>0</v>
      </c>
      <c r="K187" s="140" t="s">
        <v>2896</v>
      </c>
      <c r="L187" s="33"/>
      <c r="M187" s="145" t="s">
        <v>1</v>
      </c>
      <c r="N187" s="146" t="s">
        <v>47</v>
      </c>
      <c r="P187" s="147">
        <f t="shared" si="31"/>
        <v>0</v>
      </c>
      <c r="Q187" s="147">
        <v>0</v>
      </c>
      <c r="R187" s="147">
        <f t="shared" si="32"/>
        <v>0</v>
      </c>
      <c r="S187" s="147">
        <v>0</v>
      </c>
      <c r="T187" s="148">
        <f t="shared" si="33"/>
        <v>0</v>
      </c>
      <c r="AR187" s="149" t="s">
        <v>108</v>
      </c>
      <c r="AT187" s="149" t="s">
        <v>312</v>
      </c>
      <c r="AU187" s="149" t="s">
        <v>86</v>
      </c>
      <c r="AY187" s="17" t="s">
        <v>310</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1061</v>
      </c>
    </row>
    <row r="188" spans="2:65" s="1" customFormat="1" ht="16.5" customHeight="1">
      <c r="B188" s="33"/>
      <c r="C188" s="138" t="s">
        <v>839</v>
      </c>
      <c r="D188" s="138" t="s">
        <v>312</v>
      </c>
      <c r="E188" s="139" t="s">
        <v>3250</v>
      </c>
      <c r="F188" s="140" t="s">
        <v>3251</v>
      </c>
      <c r="G188" s="141" t="s">
        <v>1972</v>
      </c>
      <c r="H188" s="142">
        <v>17</v>
      </c>
      <c r="I188" s="143"/>
      <c r="J188" s="144">
        <f t="shared" si="30"/>
        <v>0</v>
      </c>
      <c r="K188" s="140" t="s">
        <v>2896</v>
      </c>
      <c r="L188" s="33"/>
      <c r="M188" s="145" t="s">
        <v>1</v>
      </c>
      <c r="N188" s="146" t="s">
        <v>47</v>
      </c>
      <c r="P188" s="147">
        <f t="shared" si="31"/>
        <v>0</v>
      </c>
      <c r="Q188" s="147">
        <v>0</v>
      </c>
      <c r="R188" s="147">
        <f t="shared" si="32"/>
        <v>0</v>
      </c>
      <c r="S188" s="147">
        <v>0</v>
      </c>
      <c r="T188" s="148">
        <f t="shared" si="33"/>
        <v>0</v>
      </c>
      <c r="AR188" s="149" t="s">
        <v>108</v>
      </c>
      <c r="AT188" s="149" t="s">
        <v>312</v>
      </c>
      <c r="AU188" s="149" t="s">
        <v>86</v>
      </c>
      <c r="AY188" s="17" t="s">
        <v>310</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1069</v>
      </c>
    </row>
    <row r="189" spans="2:65" s="1" customFormat="1" ht="16.5" customHeight="1">
      <c r="B189" s="33"/>
      <c r="C189" s="138" t="s">
        <v>845</v>
      </c>
      <c r="D189" s="138" t="s">
        <v>312</v>
      </c>
      <c r="E189" s="139" t="s">
        <v>3252</v>
      </c>
      <c r="F189" s="140" t="s">
        <v>3253</v>
      </c>
      <c r="G189" s="141" t="s">
        <v>718</v>
      </c>
      <c r="H189" s="142">
        <v>40</v>
      </c>
      <c r="I189" s="143"/>
      <c r="J189" s="144">
        <f t="shared" si="30"/>
        <v>0</v>
      </c>
      <c r="K189" s="140" t="s">
        <v>2896</v>
      </c>
      <c r="L189" s="33"/>
      <c r="M189" s="145" t="s">
        <v>1</v>
      </c>
      <c r="N189" s="146" t="s">
        <v>47</v>
      </c>
      <c r="P189" s="147">
        <f t="shared" si="31"/>
        <v>0</v>
      </c>
      <c r="Q189" s="147">
        <v>0</v>
      </c>
      <c r="R189" s="147">
        <f t="shared" si="32"/>
        <v>0</v>
      </c>
      <c r="S189" s="147">
        <v>0</v>
      </c>
      <c r="T189" s="148">
        <f t="shared" si="33"/>
        <v>0</v>
      </c>
      <c r="AR189" s="149" t="s">
        <v>108</v>
      </c>
      <c r="AT189" s="149" t="s">
        <v>312</v>
      </c>
      <c r="AU189" s="149" t="s">
        <v>86</v>
      </c>
      <c r="AY189" s="17" t="s">
        <v>310</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1090</v>
      </c>
    </row>
    <row r="190" spans="2:65" s="1" customFormat="1" ht="16.5" customHeight="1">
      <c r="B190" s="33"/>
      <c r="C190" s="138" t="s">
        <v>850</v>
      </c>
      <c r="D190" s="138" t="s">
        <v>312</v>
      </c>
      <c r="E190" s="139" t="s">
        <v>3254</v>
      </c>
      <c r="F190" s="140" t="s">
        <v>3255</v>
      </c>
      <c r="G190" s="141" t="s">
        <v>718</v>
      </c>
      <c r="H190" s="142">
        <v>37</v>
      </c>
      <c r="I190" s="143"/>
      <c r="J190" s="144">
        <f t="shared" si="30"/>
        <v>0</v>
      </c>
      <c r="K190" s="140" t="s">
        <v>2896</v>
      </c>
      <c r="L190" s="33"/>
      <c r="M190" s="145" t="s">
        <v>1</v>
      </c>
      <c r="N190" s="146" t="s">
        <v>47</v>
      </c>
      <c r="P190" s="147">
        <f t="shared" si="31"/>
        <v>0</v>
      </c>
      <c r="Q190" s="147">
        <v>0</v>
      </c>
      <c r="R190" s="147">
        <f t="shared" si="32"/>
        <v>0</v>
      </c>
      <c r="S190" s="147">
        <v>0</v>
      </c>
      <c r="T190" s="148">
        <f t="shared" si="33"/>
        <v>0</v>
      </c>
      <c r="AR190" s="149" t="s">
        <v>108</v>
      </c>
      <c r="AT190" s="149" t="s">
        <v>312</v>
      </c>
      <c r="AU190" s="149" t="s">
        <v>86</v>
      </c>
      <c r="AY190" s="17" t="s">
        <v>310</v>
      </c>
      <c r="BE190" s="150">
        <f t="shared" si="34"/>
        <v>0</v>
      </c>
      <c r="BF190" s="150">
        <f t="shared" si="35"/>
        <v>0</v>
      </c>
      <c r="BG190" s="150">
        <f t="shared" si="36"/>
        <v>0</v>
      </c>
      <c r="BH190" s="150">
        <f t="shared" si="37"/>
        <v>0</v>
      </c>
      <c r="BI190" s="150">
        <f t="shared" si="38"/>
        <v>0</v>
      </c>
      <c r="BJ190" s="17" t="s">
        <v>86</v>
      </c>
      <c r="BK190" s="150">
        <f t="shared" si="39"/>
        <v>0</v>
      </c>
      <c r="BL190" s="17" t="s">
        <v>108</v>
      </c>
      <c r="BM190" s="149" t="s">
        <v>1111</v>
      </c>
    </row>
    <row r="191" spans="2:65" s="1" customFormat="1" ht="24.2" customHeight="1">
      <c r="B191" s="33"/>
      <c r="C191" s="138" t="s">
        <v>856</v>
      </c>
      <c r="D191" s="138" t="s">
        <v>312</v>
      </c>
      <c r="E191" s="139" t="s">
        <v>3256</v>
      </c>
      <c r="F191" s="140" t="s">
        <v>3257</v>
      </c>
      <c r="G191" s="141" t="s">
        <v>1972</v>
      </c>
      <c r="H191" s="142">
        <v>2</v>
      </c>
      <c r="I191" s="143"/>
      <c r="J191" s="144">
        <f t="shared" si="30"/>
        <v>0</v>
      </c>
      <c r="K191" s="140" t="s">
        <v>2896</v>
      </c>
      <c r="L191" s="33"/>
      <c r="M191" s="145" t="s">
        <v>1</v>
      </c>
      <c r="N191" s="146" t="s">
        <v>47</v>
      </c>
      <c r="P191" s="147">
        <f t="shared" si="31"/>
        <v>0</v>
      </c>
      <c r="Q191" s="147">
        <v>0</v>
      </c>
      <c r="R191" s="147">
        <f t="shared" si="32"/>
        <v>0</v>
      </c>
      <c r="S191" s="147">
        <v>0</v>
      </c>
      <c r="T191" s="148">
        <f t="shared" si="33"/>
        <v>0</v>
      </c>
      <c r="AR191" s="149" t="s">
        <v>108</v>
      </c>
      <c r="AT191" s="149" t="s">
        <v>312</v>
      </c>
      <c r="AU191" s="149" t="s">
        <v>86</v>
      </c>
      <c r="AY191" s="17" t="s">
        <v>310</v>
      </c>
      <c r="BE191" s="150">
        <f t="shared" si="34"/>
        <v>0</v>
      </c>
      <c r="BF191" s="150">
        <f t="shared" si="35"/>
        <v>0</v>
      </c>
      <c r="BG191" s="150">
        <f t="shared" si="36"/>
        <v>0</v>
      </c>
      <c r="BH191" s="150">
        <f t="shared" si="37"/>
        <v>0</v>
      </c>
      <c r="BI191" s="150">
        <f t="shared" si="38"/>
        <v>0</v>
      </c>
      <c r="BJ191" s="17" t="s">
        <v>86</v>
      </c>
      <c r="BK191" s="150">
        <f t="shared" si="39"/>
        <v>0</v>
      </c>
      <c r="BL191" s="17" t="s">
        <v>108</v>
      </c>
      <c r="BM191" s="149" t="s">
        <v>1122</v>
      </c>
    </row>
    <row r="192" spans="2:65" s="1" customFormat="1" ht="24.2" customHeight="1">
      <c r="B192" s="33"/>
      <c r="C192" s="138" t="s">
        <v>860</v>
      </c>
      <c r="D192" s="138" t="s">
        <v>312</v>
      </c>
      <c r="E192" s="139" t="s">
        <v>3258</v>
      </c>
      <c r="F192" s="140" t="s">
        <v>3259</v>
      </c>
      <c r="G192" s="141" t="s">
        <v>1972</v>
      </c>
      <c r="H192" s="142">
        <v>2</v>
      </c>
      <c r="I192" s="143"/>
      <c r="J192" s="144">
        <f t="shared" si="30"/>
        <v>0</v>
      </c>
      <c r="K192" s="140" t="s">
        <v>2896</v>
      </c>
      <c r="L192" s="33"/>
      <c r="M192" s="145" t="s">
        <v>1</v>
      </c>
      <c r="N192" s="146" t="s">
        <v>47</v>
      </c>
      <c r="P192" s="147">
        <f t="shared" si="31"/>
        <v>0</v>
      </c>
      <c r="Q192" s="147">
        <v>0</v>
      </c>
      <c r="R192" s="147">
        <f t="shared" si="32"/>
        <v>0</v>
      </c>
      <c r="S192" s="147">
        <v>0</v>
      </c>
      <c r="T192" s="148">
        <f t="shared" si="33"/>
        <v>0</v>
      </c>
      <c r="AR192" s="149" t="s">
        <v>108</v>
      </c>
      <c r="AT192" s="149" t="s">
        <v>312</v>
      </c>
      <c r="AU192" s="149" t="s">
        <v>86</v>
      </c>
      <c r="AY192" s="17" t="s">
        <v>310</v>
      </c>
      <c r="BE192" s="150">
        <f t="shared" si="34"/>
        <v>0</v>
      </c>
      <c r="BF192" s="150">
        <f t="shared" si="35"/>
        <v>0</v>
      </c>
      <c r="BG192" s="150">
        <f t="shared" si="36"/>
        <v>0</v>
      </c>
      <c r="BH192" s="150">
        <f t="shared" si="37"/>
        <v>0</v>
      </c>
      <c r="BI192" s="150">
        <f t="shared" si="38"/>
        <v>0</v>
      </c>
      <c r="BJ192" s="17" t="s">
        <v>86</v>
      </c>
      <c r="BK192" s="150">
        <f t="shared" si="39"/>
        <v>0</v>
      </c>
      <c r="BL192" s="17" t="s">
        <v>108</v>
      </c>
      <c r="BM192" s="149" t="s">
        <v>1131</v>
      </c>
    </row>
    <row r="193" spans="2:65" s="1" customFormat="1" ht="16.5" customHeight="1">
      <c r="B193" s="33"/>
      <c r="C193" s="138" t="s">
        <v>864</v>
      </c>
      <c r="D193" s="138" t="s">
        <v>312</v>
      </c>
      <c r="E193" s="139" t="s">
        <v>3260</v>
      </c>
      <c r="F193" s="140" t="s">
        <v>3261</v>
      </c>
      <c r="G193" s="141" t="s">
        <v>718</v>
      </c>
      <c r="H193" s="142">
        <v>15</v>
      </c>
      <c r="I193" s="143"/>
      <c r="J193" s="144">
        <f t="shared" si="30"/>
        <v>0</v>
      </c>
      <c r="K193" s="140" t="s">
        <v>2821</v>
      </c>
      <c r="L193" s="33"/>
      <c r="M193" s="145" t="s">
        <v>1</v>
      </c>
      <c r="N193" s="146" t="s">
        <v>47</v>
      </c>
      <c r="P193" s="147">
        <f t="shared" si="31"/>
        <v>0</v>
      </c>
      <c r="Q193" s="147">
        <v>0</v>
      </c>
      <c r="R193" s="147">
        <f t="shared" si="32"/>
        <v>0</v>
      </c>
      <c r="S193" s="147">
        <v>0</v>
      </c>
      <c r="T193" s="148">
        <f t="shared" si="33"/>
        <v>0</v>
      </c>
      <c r="AR193" s="149" t="s">
        <v>108</v>
      </c>
      <c r="AT193" s="149" t="s">
        <v>312</v>
      </c>
      <c r="AU193" s="149" t="s">
        <v>86</v>
      </c>
      <c r="AY193" s="17" t="s">
        <v>310</v>
      </c>
      <c r="BE193" s="150">
        <f t="shared" si="34"/>
        <v>0</v>
      </c>
      <c r="BF193" s="150">
        <f t="shared" si="35"/>
        <v>0</v>
      </c>
      <c r="BG193" s="150">
        <f t="shared" si="36"/>
        <v>0</v>
      </c>
      <c r="BH193" s="150">
        <f t="shared" si="37"/>
        <v>0</v>
      </c>
      <c r="BI193" s="150">
        <f t="shared" si="38"/>
        <v>0</v>
      </c>
      <c r="BJ193" s="17" t="s">
        <v>86</v>
      </c>
      <c r="BK193" s="150">
        <f t="shared" si="39"/>
        <v>0</v>
      </c>
      <c r="BL193" s="17" t="s">
        <v>108</v>
      </c>
      <c r="BM193" s="149" t="s">
        <v>1142</v>
      </c>
    </row>
    <row r="194" spans="2:65" s="1" customFormat="1" ht="16.5" customHeight="1">
      <c r="B194" s="33"/>
      <c r="C194" s="138" t="s">
        <v>868</v>
      </c>
      <c r="D194" s="138" t="s">
        <v>312</v>
      </c>
      <c r="E194" s="139" t="s">
        <v>3262</v>
      </c>
      <c r="F194" s="140" t="s">
        <v>3263</v>
      </c>
      <c r="G194" s="141" t="s">
        <v>718</v>
      </c>
      <c r="H194" s="142">
        <v>77</v>
      </c>
      <c r="I194" s="143"/>
      <c r="J194" s="144">
        <f t="shared" si="30"/>
        <v>0</v>
      </c>
      <c r="K194" s="140" t="s">
        <v>2821</v>
      </c>
      <c r="L194" s="33"/>
      <c r="M194" s="145" t="s">
        <v>1</v>
      </c>
      <c r="N194" s="146" t="s">
        <v>47</v>
      </c>
      <c r="P194" s="147">
        <f t="shared" si="31"/>
        <v>0</v>
      </c>
      <c r="Q194" s="147">
        <v>0</v>
      </c>
      <c r="R194" s="147">
        <f t="shared" si="32"/>
        <v>0</v>
      </c>
      <c r="S194" s="147">
        <v>0</v>
      </c>
      <c r="T194" s="148">
        <f t="shared" si="33"/>
        <v>0</v>
      </c>
      <c r="AR194" s="149" t="s">
        <v>108</v>
      </c>
      <c r="AT194" s="149" t="s">
        <v>312</v>
      </c>
      <c r="AU194" s="149" t="s">
        <v>86</v>
      </c>
      <c r="AY194" s="17" t="s">
        <v>310</v>
      </c>
      <c r="BE194" s="150">
        <f t="shared" si="34"/>
        <v>0</v>
      </c>
      <c r="BF194" s="150">
        <f t="shared" si="35"/>
        <v>0</v>
      </c>
      <c r="BG194" s="150">
        <f t="shared" si="36"/>
        <v>0</v>
      </c>
      <c r="BH194" s="150">
        <f t="shared" si="37"/>
        <v>0</v>
      </c>
      <c r="BI194" s="150">
        <f t="shared" si="38"/>
        <v>0</v>
      </c>
      <c r="BJ194" s="17" t="s">
        <v>86</v>
      </c>
      <c r="BK194" s="150">
        <f t="shared" si="39"/>
        <v>0</v>
      </c>
      <c r="BL194" s="17" t="s">
        <v>108</v>
      </c>
      <c r="BM194" s="149" t="s">
        <v>1152</v>
      </c>
    </row>
    <row r="195" spans="2:65" s="11" customFormat="1" ht="25.9" customHeight="1">
      <c r="B195" s="126"/>
      <c r="D195" s="127" t="s">
        <v>81</v>
      </c>
      <c r="E195" s="128" t="s">
        <v>177</v>
      </c>
      <c r="F195" s="128" t="s">
        <v>3264</v>
      </c>
      <c r="I195" s="129"/>
      <c r="J195" s="130">
        <f>BK195</f>
        <v>0</v>
      </c>
      <c r="L195" s="126"/>
      <c r="M195" s="131"/>
      <c r="P195" s="132">
        <f>SUM(P196:P211)</f>
        <v>0</v>
      </c>
      <c r="R195" s="132">
        <f>SUM(R196:R211)</f>
        <v>0</v>
      </c>
      <c r="T195" s="133">
        <f>SUM(T196:T211)</f>
        <v>0</v>
      </c>
      <c r="AR195" s="127" t="s">
        <v>86</v>
      </c>
      <c r="AT195" s="134" t="s">
        <v>81</v>
      </c>
      <c r="AU195" s="134" t="s">
        <v>82</v>
      </c>
      <c r="AY195" s="127" t="s">
        <v>310</v>
      </c>
      <c r="BK195" s="135">
        <f>SUM(BK196:BK211)</f>
        <v>0</v>
      </c>
    </row>
    <row r="196" spans="2:65" s="1" customFormat="1" ht="16.5" customHeight="1">
      <c r="B196" s="33"/>
      <c r="C196" s="138" t="s">
        <v>872</v>
      </c>
      <c r="D196" s="138" t="s">
        <v>312</v>
      </c>
      <c r="E196" s="139" t="s">
        <v>3265</v>
      </c>
      <c r="F196" s="140" t="s">
        <v>3266</v>
      </c>
      <c r="G196" s="141" t="s">
        <v>1972</v>
      </c>
      <c r="H196" s="142">
        <v>2</v>
      </c>
      <c r="I196" s="143"/>
      <c r="J196" s="144">
        <f t="shared" ref="J196:J211" si="40">ROUND(I196*H196,2)</f>
        <v>0</v>
      </c>
      <c r="K196" s="140" t="s">
        <v>2896</v>
      </c>
      <c r="L196" s="33"/>
      <c r="M196" s="145" t="s">
        <v>1</v>
      </c>
      <c r="N196" s="146" t="s">
        <v>47</v>
      </c>
      <c r="P196" s="147">
        <f t="shared" ref="P196:P211" si="41">O196*H196</f>
        <v>0</v>
      </c>
      <c r="Q196" s="147">
        <v>0</v>
      </c>
      <c r="R196" s="147">
        <f t="shared" ref="R196:R211" si="42">Q196*H196</f>
        <v>0</v>
      </c>
      <c r="S196" s="147">
        <v>0</v>
      </c>
      <c r="T196" s="148">
        <f t="shared" ref="T196:T211" si="43">S196*H196</f>
        <v>0</v>
      </c>
      <c r="AR196" s="149" t="s">
        <v>108</v>
      </c>
      <c r="AT196" s="149" t="s">
        <v>312</v>
      </c>
      <c r="AU196" s="149" t="s">
        <v>86</v>
      </c>
      <c r="AY196" s="17" t="s">
        <v>310</v>
      </c>
      <c r="BE196" s="150">
        <f t="shared" ref="BE196:BE211" si="44">IF(N196="základní",J196,0)</f>
        <v>0</v>
      </c>
      <c r="BF196" s="150">
        <f t="shared" ref="BF196:BF211" si="45">IF(N196="snížená",J196,0)</f>
        <v>0</v>
      </c>
      <c r="BG196" s="150">
        <f t="shared" ref="BG196:BG211" si="46">IF(N196="zákl. přenesená",J196,0)</f>
        <v>0</v>
      </c>
      <c r="BH196" s="150">
        <f t="shared" ref="BH196:BH211" si="47">IF(N196="sníž. přenesená",J196,0)</f>
        <v>0</v>
      </c>
      <c r="BI196" s="150">
        <f t="shared" ref="BI196:BI211" si="48">IF(N196="nulová",J196,0)</f>
        <v>0</v>
      </c>
      <c r="BJ196" s="17" t="s">
        <v>86</v>
      </c>
      <c r="BK196" s="150">
        <f t="shared" ref="BK196:BK211" si="49">ROUND(I196*H196,2)</f>
        <v>0</v>
      </c>
      <c r="BL196" s="17" t="s">
        <v>108</v>
      </c>
      <c r="BM196" s="149" t="s">
        <v>1168</v>
      </c>
    </row>
    <row r="197" spans="2:65" s="1" customFormat="1" ht="16.5" customHeight="1">
      <c r="B197" s="33"/>
      <c r="C197" s="138" t="s">
        <v>876</v>
      </c>
      <c r="D197" s="138" t="s">
        <v>312</v>
      </c>
      <c r="E197" s="139" t="s">
        <v>3267</v>
      </c>
      <c r="F197" s="140" t="s">
        <v>3268</v>
      </c>
      <c r="G197" s="141" t="s">
        <v>1972</v>
      </c>
      <c r="H197" s="142">
        <v>2</v>
      </c>
      <c r="I197" s="143"/>
      <c r="J197" s="144">
        <f t="shared" si="40"/>
        <v>0</v>
      </c>
      <c r="K197" s="140" t="s">
        <v>2896</v>
      </c>
      <c r="L197" s="33"/>
      <c r="M197" s="145" t="s">
        <v>1</v>
      </c>
      <c r="N197" s="146" t="s">
        <v>47</v>
      </c>
      <c r="P197" s="147">
        <f t="shared" si="41"/>
        <v>0</v>
      </c>
      <c r="Q197" s="147">
        <v>0</v>
      </c>
      <c r="R197" s="147">
        <f t="shared" si="42"/>
        <v>0</v>
      </c>
      <c r="S197" s="147">
        <v>0</v>
      </c>
      <c r="T197" s="148">
        <f t="shared" si="43"/>
        <v>0</v>
      </c>
      <c r="AR197" s="149" t="s">
        <v>108</v>
      </c>
      <c r="AT197" s="149" t="s">
        <v>312</v>
      </c>
      <c r="AU197" s="149" t="s">
        <v>86</v>
      </c>
      <c r="AY197" s="17" t="s">
        <v>310</v>
      </c>
      <c r="BE197" s="150">
        <f t="shared" si="44"/>
        <v>0</v>
      </c>
      <c r="BF197" s="150">
        <f t="shared" si="45"/>
        <v>0</v>
      </c>
      <c r="BG197" s="150">
        <f t="shared" si="46"/>
        <v>0</v>
      </c>
      <c r="BH197" s="150">
        <f t="shared" si="47"/>
        <v>0</v>
      </c>
      <c r="BI197" s="150">
        <f t="shared" si="48"/>
        <v>0</v>
      </c>
      <c r="BJ197" s="17" t="s">
        <v>86</v>
      </c>
      <c r="BK197" s="150">
        <f t="shared" si="49"/>
        <v>0</v>
      </c>
      <c r="BL197" s="17" t="s">
        <v>108</v>
      </c>
      <c r="BM197" s="149" t="s">
        <v>1181</v>
      </c>
    </row>
    <row r="198" spans="2:65" s="1" customFormat="1" ht="16.5" customHeight="1">
      <c r="B198" s="33"/>
      <c r="C198" s="138" t="s">
        <v>880</v>
      </c>
      <c r="D198" s="138" t="s">
        <v>312</v>
      </c>
      <c r="E198" s="139" t="s">
        <v>3269</v>
      </c>
      <c r="F198" s="140" t="s">
        <v>3214</v>
      </c>
      <c r="G198" s="141" t="s">
        <v>1972</v>
      </c>
      <c r="H198" s="142">
        <v>1</v>
      </c>
      <c r="I198" s="143"/>
      <c r="J198" s="144">
        <f t="shared" si="40"/>
        <v>0</v>
      </c>
      <c r="K198" s="140" t="s">
        <v>2896</v>
      </c>
      <c r="L198" s="33"/>
      <c r="M198" s="145" t="s">
        <v>1</v>
      </c>
      <c r="N198" s="146" t="s">
        <v>47</v>
      </c>
      <c r="P198" s="147">
        <f t="shared" si="41"/>
        <v>0</v>
      </c>
      <c r="Q198" s="147">
        <v>0</v>
      </c>
      <c r="R198" s="147">
        <f t="shared" si="42"/>
        <v>0</v>
      </c>
      <c r="S198" s="147">
        <v>0</v>
      </c>
      <c r="T198" s="148">
        <f t="shared" si="43"/>
        <v>0</v>
      </c>
      <c r="AR198" s="149" t="s">
        <v>108</v>
      </c>
      <c r="AT198" s="149" t="s">
        <v>312</v>
      </c>
      <c r="AU198" s="149" t="s">
        <v>86</v>
      </c>
      <c r="AY198" s="17" t="s">
        <v>310</v>
      </c>
      <c r="BE198" s="150">
        <f t="shared" si="44"/>
        <v>0</v>
      </c>
      <c r="BF198" s="150">
        <f t="shared" si="45"/>
        <v>0</v>
      </c>
      <c r="BG198" s="150">
        <f t="shared" si="46"/>
        <v>0</v>
      </c>
      <c r="BH198" s="150">
        <f t="shared" si="47"/>
        <v>0</v>
      </c>
      <c r="BI198" s="150">
        <f t="shared" si="48"/>
        <v>0</v>
      </c>
      <c r="BJ198" s="17" t="s">
        <v>86</v>
      </c>
      <c r="BK198" s="150">
        <f t="shared" si="49"/>
        <v>0</v>
      </c>
      <c r="BL198" s="17" t="s">
        <v>108</v>
      </c>
      <c r="BM198" s="149" t="s">
        <v>1190</v>
      </c>
    </row>
    <row r="199" spans="2:65" s="1" customFormat="1" ht="16.5" customHeight="1">
      <c r="B199" s="33"/>
      <c r="C199" s="138" t="s">
        <v>886</v>
      </c>
      <c r="D199" s="138" t="s">
        <v>312</v>
      </c>
      <c r="E199" s="139" t="s">
        <v>3270</v>
      </c>
      <c r="F199" s="140" t="s">
        <v>3235</v>
      </c>
      <c r="G199" s="141" t="s">
        <v>1972</v>
      </c>
      <c r="H199" s="142">
        <v>4</v>
      </c>
      <c r="I199" s="143"/>
      <c r="J199" s="144">
        <f t="shared" si="40"/>
        <v>0</v>
      </c>
      <c r="K199" s="140" t="s">
        <v>2896</v>
      </c>
      <c r="L199" s="33"/>
      <c r="M199" s="145" t="s">
        <v>1</v>
      </c>
      <c r="N199" s="146" t="s">
        <v>47</v>
      </c>
      <c r="P199" s="147">
        <f t="shared" si="41"/>
        <v>0</v>
      </c>
      <c r="Q199" s="147">
        <v>0</v>
      </c>
      <c r="R199" s="147">
        <f t="shared" si="42"/>
        <v>0</v>
      </c>
      <c r="S199" s="147">
        <v>0</v>
      </c>
      <c r="T199" s="148">
        <f t="shared" si="43"/>
        <v>0</v>
      </c>
      <c r="AR199" s="149" t="s">
        <v>108</v>
      </c>
      <c r="AT199" s="149" t="s">
        <v>312</v>
      </c>
      <c r="AU199" s="149" t="s">
        <v>86</v>
      </c>
      <c r="AY199" s="17" t="s">
        <v>310</v>
      </c>
      <c r="BE199" s="150">
        <f t="shared" si="44"/>
        <v>0</v>
      </c>
      <c r="BF199" s="150">
        <f t="shared" si="45"/>
        <v>0</v>
      </c>
      <c r="BG199" s="150">
        <f t="shared" si="46"/>
        <v>0</v>
      </c>
      <c r="BH199" s="150">
        <f t="shared" si="47"/>
        <v>0</v>
      </c>
      <c r="BI199" s="150">
        <f t="shared" si="48"/>
        <v>0</v>
      </c>
      <c r="BJ199" s="17" t="s">
        <v>86</v>
      </c>
      <c r="BK199" s="150">
        <f t="shared" si="49"/>
        <v>0</v>
      </c>
      <c r="BL199" s="17" t="s">
        <v>108</v>
      </c>
      <c r="BM199" s="149" t="s">
        <v>1201</v>
      </c>
    </row>
    <row r="200" spans="2:65" s="1" customFormat="1" ht="16.5" customHeight="1">
      <c r="B200" s="33"/>
      <c r="C200" s="138" t="s">
        <v>895</v>
      </c>
      <c r="D200" s="138" t="s">
        <v>312</v>
      </c>
      <c r="E200" s="139" t="s">
        <v>3271</v>
      </c>
      <c r="F200" s="140" t="s">
        <v>3237</v>
      </c>
      <c r="G200" s="141" t="s">
        <v>1972</v>
      </c>
      <c r="H200" s="142">
        <v>2</v>
      </c>
      <c r="I200" s="143"/>
      <c r="J200" s="144">
        <f t="shared" si="40"/>
        <v>0</v>
      </c>
      <c r="K200" s="140" t="s">
        <v>2896</v>
      </c>
      <c r="L200" s="33"/>
      <c r="M200" s="145" t="s">
        <v>1</v>
      </c>
      <c r="N200" s="146" t="s">
        <v>47</v>
      </c>
      <c r="P200" s="147">
        <f t="shared" si="41"/>
        <v>0</v>
      </c>
      <c r="Q200" s="147">
        <v>0</v>
      </c>
      <c r="R200" s="147">
        <f t="shared" si="42"/>
        <v>0</v>
      </c>
      <c r="S200" s="147">
        <v>0</v>
      </c>
      <c r="T200" s="148">
        <f t="shared" si="43"/>
        <v>0</v>
      </c>
      <c r="AR200" s="149" t="s">
        <v>108</v>
      </c>
      <c r="AT200" s="149" t="s">
        <v>312</v>
      </c>
      <c r="AU200" s="149" t="s">
        <v>86</v>
      </c>
      <c r="AY200" s="17" t="s">
        <v>310</v>
      </c>
      <c r="BE200" s="150">
        <f t="shared" si="44"/>
        <v>0</v>
      </c>
      <c r="BF200" s="150">
        <f t="shared" si="45"/>
        <v>0</v>
      </c>
      <c r="BG200" s="150">
        <f t="shared" si="46"/>
        <v>0</v>
      </c>
      <c r="BH200" s="150">
        <f t="shared" si="47"/>
        <v>0</v>
      </c>
      <c r="BI200" s="150">
        <f t="shared" si="48"/>
        <v>0</v>
      </c>
      <c r="BJ200" s="17" t="s">
        <v>86</v>
      </c>
      <c r="BK200" s="150">
        <f t="shared" si="49"/>
        <v>0</v>
      </c>
      <c r="BL200" s="17" t="s">
        <v>108</v>
      </c>
      <c r="BM200" s="149" t="s">
        <v>1210</v>
      </c>
    </row>
    <row r="201" spans="2:65" s="1" customFormat="1" ht="16.5" customHeight="1">
      <c r="B201" s="33"/>
      <c r="C201" s="138" t="s">
        <v>900</v>
      </c>
      <c r="D201" s="138" t="s">
        <v>312</v>
      </c>
      <c r="E201" s="139" t="s">
        <v>3272</v>
      </c>
      <c r="F201" s="140" t="s">
        <v>3239</v>
      </c>
      <c r="G201" s="141" t="s">
        <v>1972</v>
      </c>
      <c r="H201" s="142">
        <v>1</v>
      </c>
      <c r="I201" s="143"/>
      <c r="J201" s="144">
        <f t="shared" si="40"/>
        <v>0</v>
      </c>
      <c r="K201" s="140" t="s">
        <v>2896</v>
      </c>
      <c r="L201" s="33"/>
      <c r="M201" s="145" t="s">
        <v>1</v>
      </c>
      <c r="N201" s="146" t="s">
        <v>47</v>
      </c>
      <c r="P201" s="147">
        <f t="shared" si="41"/>
        <v>0</v>
      </c>
      <c r="Q201" s="147">
        <v>0</v>
      </c>
      <c r="R201" s="147">
        <f t="shared" si="42"/>
        <v>0</v>
      </c>
      <c r="S201" s="147">
        <v>0</v>
      </c>
      <c r="T201" s="148">
        <f t="shared" si="43"/>
        <v>0</v>
      </c>
      <c r="AR201" s="149" t="s">
        <v>108</v>
      </c>
      <c r="AT201" s="149" t="s">
        <v>312</v>
      </c>
      <c r="AU201" s="149" t="s">
        <v>86</v>
      </c>
      <c r="AY201" s="17" t="s">
        <v>310</v>
      </c>
      <c r="BE201" s="150">
        <f t="shared" si="44"/>
        <v>0</v>
      </c>
      <c r="BF201" s="150">
        <f t="shared" si="45"/>
        <v>0</v>
      </c>
      <c r="BG201" s="150">
        <f t="shared" si="46"/>
        <v>0</v>
      </c>
      <c r="BH201" s="150">
        <f t="shared" si="47"/>
        <v>0</v>
      </c>
      <c r="BI201" s="150">
        <f t="shared" si="48"/>
        <v>0</v>
      </c>
      <c r="BJ201" s="17" t="s">
        <v>86</v>
      </c>
      <c r="BK201" s="150">
        <f t="shared" si="49"/>
        <v>0</v>
      </c>
      <c r="BL201" s="17" t="s">
        <v>108</v>
      </c>
      <c r="BM201" s="149" t="s">
        <v>1222</v>
      </c>
    </row>
    <row r="202" spans="2:65" s="1" customFormat="1" ht="16.5" customHeight="1">
      <c r="B202" s="33"/>
      <c r="C202" s="138" t="s">
        <v>904</v>
      </c>
      <c r="D202" s="138" t="s">
        <v>312</v>
      </c>
      <c r="E202" s="139" t="s">
        <v>3273</v>
      </c>
      <c r="F202" s="140" t="s">
        <v>3241</v>
      </c>
      <c r="G202" s="141" t="s">
        <v>1972</v>
      </c>
      <c r="H202" s="142">
        <v>2</v>
      </c>
      <c r="I202" s="143"/>
      <c r="J202" s="144">
        <f t="shared" si="40"/>
        <v>0</v>
      </c>
      <c r="K202" s="140" t="s">
        <v>2896</v>
      </c>
      <c r="L202" s="33"/>
      <c r="M202" s="145" t="s">
        <v>1</v>
      </c>
      <c r="N202" s="146" t="s">
        <v>47</v>
      </c>
      <c r="P202" s="147">
        <f t="shared" si="41"/>
        <v>0</v>
      </c>
      <c r="Q202" s="147">
        <v>0</v>
      </c>
      <c r="R202" s="147">
        <f t="shared" si="42"/>
        <v>0</v>
      </c>
      <c r="S202" s="147">
        <v>0</v>
      </c>
      <c r="T202" s="148">
        <f t="shared" si="43"/>
        <v>0</v>
      </c>
      <c r="AR202" s="149" t="s">
        <v>108</v>
      </c>
      <c r="AT202" s="149" t="s">
        <v>312</v>
      </c>
      <c r="AU202" s="149" t="s">
        <v>86</v>
      </c>
      <c r="AY202" s="17" t="s">
        <v>310</v>
      </c>
      <c r="BE202" s="150">
        <f t="shared" si="44"/>
        <v>0</v>
      </c>
      <c r="BF202" s="150">
        <f t="shared" si="45"/>
        <v>0</v>
      </c>
      <c r="BG202" s="150">
        <f t="shared" si="46"/>
        <v>0</v>
      </c>
      <c r="BH202" s="150">
        <f t="shared" si="47"/>
        <v>0</v>
      </c>
      <c r="BI202" s="150">
        <f t="shared" si="48"/>
        <v>0</v>
      </c>
      <c r="BJ202" s="17" t="s">
        <v>86</v>
      </c>
      <c r="BK202" s="150">
        <f t="shared" si="49"/>
        <v>0</v>
      </c>
      <c r="BL202" s="17" t="s">
        <v>108</v>
      </c>
      <c r="BM202" s="149" t="s">
        <v>1230</v>
      </c>
    </row>
    <row r="203" spans="2:65" s="1" customFormat="1" ht="16.5" customHeight="1">
      <c r="B203" s="33"/>
      <c r="C203" s="138" t="s">
        <v>910</v>
      </c>
      <c r="D203" s="138" t="s">
        <v>312</v>
      </c>
      <c r="E203" s="139" t="s">
        <v>3274</v>
      </c>
      <c r="F203" s="140" t="s">
        <v>3243</v>
      </c>
      <c r="G203" s="141" t="s">
        <v>1972</v>
      </c>
      <c r="H203" s="142">
        <v>1</v>
      </c>
      <c r="I203" s="143"/>
      <c r="J203" s="144">
        <f t="shared" si="40"/>
        <v>0</v>
      </c>
      <c r="K203" s="140" t="s">
        <v>2896</v>
      </c>
      <c r="L203" s="33"/>
      <c r="M203" s="145" t="s">
        <v>1</v>
      </c>
      <c r="N203" s="146" t="s">
        <v>47</v>
      </c>
      <c r="P203" s="147">
        <f t="shared" si="41"/>
        <v>0</v>
      </c>
      <c r="Q203" s="147">
        <v>0</v>
      </c>
      <c r="R203" s="147">
        <f t="shared" si="42"/>
        <v>0</v>
      </c>
      <c r="S203" s="147">
        <v>0</v>
      </c>
      <c r="T203" s="148">
        <f t="shared" si="43"/>
        <v>0</v>
      </c>
      <c r="AR203" s="149" t="s">
        <v>108</v>
      </c>
      <c r="AT203" s="149" t="s">
        <v>312</v>
      </c>
      <c r="AU203" s="149" t="s">
        <v>86</v>
      </c>
      <c r="AY203" s="17" t="s">
        <v>310</v>
      </c>
      <c r="BE203" s="150">
        <f t="shared" si="44"/>
        <v>0</v>
      </c>
      <c r="BF203" s="150">
        <f t="shared" si="45"/>
        <v>0</v>
      </c>
      <c r="BG203" s="150">
        <f t="shared" si="46"/>
        <v>0</v>
      </c>
      <c r="BH203" s="150">
        <f t="shared" si="47"/>
        <v>0</v>
      </c>
      <c r="BI203" s="150">
        <f t="shared" si="48"/>
        <v>0</v>
      </c>
      <c r="BJ203" s="17" t="s">
        <v>86</v>
      </c>
      <c r="BK203" s="150">
        <f t="shared" si="49"/>
        <v>0</v>
      </c>
      <c r="BL203" s="17" t="s">
        <v>108</v>
      </c>
      <c r="BM203" s="149" t="s">
        <v>1239</v>
      </c>
    </row>
    <row r="204" spans="2:65" s="1" customFormat="1" ht="16.5" customHeight="1">
      <c r="B204" s="33"/>
      <c r="C204" s="138" t="s">
        <v>914</v>
      </c>
      <c r="D204" s="138" t="s">
        <v>312</v>
      </c>
      <c r="E204" s="139" t="s">
        <v>3275</v>
      </c>
      <c r="F204" s="140" t="s">
        <v>3276</v>
      </c>
      <c r="G204" s="141" t="s">
        <v>1972</v>
      </c>
      <c r="H204" s="142">
        <v>2</v>
      </c>
      <c r="I204" s="143"/>
      <c r="J204" s="144">
        <f t="shared" si="40"/>
        <v>0</v>
      </c>
      <c r="K204" s="140" t="s">
        <v>2896</v>
      </c>
      <c r="L204" s="33"/>
      <c r="M204" s="145" t="s">
        <v>1</v>
      </c>
      <c r="N204" s="146" t="s">
        <v>47</v>
      </c>
      <c r="P204" s="147">
        <f t="shared" si="41"/>
        <v>0</v>
      </c>
      <c r="Q204" s="147">
        <v>0</v>
      </c>
      <c r="R204" s="147">
        <f t="shared" si="42"/>
        <v>0</v>
      </c>
      <c r="S204" s="147">
        <v>0</v>
      </c>
      <c r="T204" s="148">
        <f t="shared" si="43"/>
        <v>0</v>
      </c>
      <c r="AR204" s="149" t="s">
        <v>108</v>
      </c>
      <c r="AT204" s="149" t="s">
        <v>312</v>
      </c>
      <c r="AU204" s="149" t="s">
        <v>86</v>
      </c>
      <c r="AY204" s="17" t="s">
        <v>310</v>
      </c>
      <c r="BE204" s="150">
        <f t="shared" si="44"/>
        <v>0</v>
      </c>
      <c r="BF204" s="150">
        <f t="shared" si="45"/>
        <v>0</v>
      </c>
      <c r="BG204" s="150">
        <f t="shared" si="46"/>
        <v>0</v>
      </c>
      <c r="BH204" s="150">
        <f t="shared" si="47"/>
        <v>0</v>
      </c>
      <c r="BI204" s="150">
        <f t="shared" si="48"/>
        <v>0</v>
      </c>
      <c r="BJ204" s="17" t="s">
        <v>86</v>
      </c>
      <c r="BK204" s="150">
        <f t="shared" si="49"/>
        <v>0</v>
      </c>
      <c r="BL204" s="17" t="s">
        <v>108</v>
      </c>
      <c r="BM204" s="149" t="s">
        <v>1247</v>
      </c>
    </row>
    <row r="205" spans="2:65" s="1" customFormat="1" ht="16.5" customHeight="1">
      <c r="B205" s="33"/>
      <c r="C205" s="138" t="s">
        <v>921</v>
      </c>
      <c r="D205" s="138" t="s">
        <v>312</v>
      </c>
      <c r="E205" s="139" t="s">
        <v>3277</v>
      </c>
      <c r="F205" s="140" t="s">
        <v>3247</v>
      </c>
      <c r="G205" s="141" t="s">
        <v>1972</v>
      </c>
      <c r="H205" s="142">
        <v>2</v>
      </c>
      <c r="I205" s="143"/>
      <c r="J205" s="144">
        <f t="shared" si="40"/>
        <v>0</v>
      </c>
      <c r="K205" s="140" t="s">
        <v>2896</v>
      </c>
      <c r="L205" s="33"/>
      <c r="M205" s="145" t="s">
        <v>1</v>
      </c>
      <c r="N205" s="146" t="s">
        <v>47</v>
      </c>
      <c r="P205" s="147">
        <f t="shared" si="41"/>
        <v>0</v>
      </c>
      <c r="Q205" s="147">
        <v>0</v>
      </c>
      <c r="R205" s="147">
        <f t="shared" si="42"/>
        <v>0</v>
      </c>
      <c r="S205" s="147">
        <v>0</v>
      </c>
      <c r="T205" s="148">
        <f t="shared" si="43"/>
        <v>0</v>
      </c>
      <c r="AR205" s="149" t="s">
        <v>108</v>
      </c>
      <c r="AT205" s="149" t="s">
        <v>312</v>
      </c>
      <c r="AU205" s="149" t="s">
        <v>86</v>
      </c>
      <c r="AY205" s="17" t="s">
        <v>310</v>
      </c>
      <c r="BE205" s="150">
        <f t="shared" si="44"/>
        <v>0</v>
      </c>
      <c r="BF205" s="150">
        <f t="shared" si="45"/>
        <v>0</v>
      </c>
      <c r="BG205" s="150">
        <f t="shared" si="46"/>
        <v>0</v>
      </c>
      <c r="BH205" s="150">
        <f t="shared" si="47"/>
        <v>0</v>
      </c>
      <c r="BI205" s="150">
        <f t="shared" si="48"/>
        <v>0</v>
      </c>
      <c r="BJ205" s="17" t="s">
        <v>86</v>
      </c>
      <c r="BK205" s="150">
        <f t="shared" si="49"/>
        <v>0</v>
      </c>
      <c r="BL205" s="17" t="s">
        <v>108</v>
      </c>
      <c r="BM205" s="149" t="s">
        <v>1255</v>
      </c>
    </row>
    <row r="206" spans="2:65" s="1" customFormat="1" ht="16.5" customHeight="1">
      <c r="B206" s="33"/>
      <c r="C206" s="138" t="s">
        <v>926</v>
      </c>
      <c r="D206" s="138" t="s">
        <v>312</v>
      </c>
      <c r="E206" s="139" t="s">
        <v>3278</v>
      </c>
      <c r="F206" s="140" t="s">
        <v>3249</v>
      </c>
      <c r="G206" s="141" t="s">
        <v>1972</v>
      </c>
      <c r="H206" s="142">
        <v>2</v>
      </c>
      <c r="I206" s="143"/>
      <c r="J206" s="144">
        <f t="shared" si="40"/>
        <v>0</v>
      </c>
      <c r="K206" s="140" t="s">
        <v>2896</v>
      </c>
      <c r="L206" s="33"/>
      <c r="M206" s="145" t="s">
        <v>1</v>
      </c>
      <c r="N206" s="146" t="s">
        <v>47</v>
      </c>
      <c r="P206" s="147">
        <f t="shared" si="41"/>
        <v>0</v>
      </c>
      <c r="Q206" s="147">
        <v>0</v>
      </c>
      <c r="R206" s="147">
        <f t="shared" si="42"/>
        <v>0</v>
      </c>
      <c r="S206" s="147">
        <v>0</v>
      </c>
      <c r="T206" s="148">
        <f t="shared" si="43"/>
        <v>0</v>
      </c>
      <c r="AR206" s="149" t="s">
        <v>108</v>
      </c>
      <c r="AT206" s="149" t="s">
        <v>312</v>
      </c>
      <c r="AU206" s="149" t="s">
        <v>86</v>
      </c>
      <c r="AY206" s="17" t="s">
        <v>310</v>
      </c>
      <c r="BE206" s="150">
        <f t="shared" si="44"/>
        <v>0</v>
      </c>
      <c r="BF206" s="150">
        <f t="shared" si="45"/>
        <v>0</v>
      </c>
      <c r="BG206" s="150">
        <f t="shared" si="46"/>
        <v>0</v>
      </c>
      <c r="BH206" s="150">
        <f t="shared" si="47"/>
        <v>0</v>
      </c>
      <c r="BI206" s="150">
        <f t="shared" si="48"/>
        <v>0</v>
      </c>
      <c r="BJ206" s="17" t="s">
        <v>86</v>
      </c>
      <c r="BK206" s="150">
        <f t="shared" si="49"/>
        <v>0</v>
      </c>
      <c r="BL206" s="17" t="s">
        <v>108</v>
      </c>
      <c r="BM206" s="149" t="s">
        <v>1264</v>
      </c>
    </row>
    <row r="207" spans="2:65" s="1" customFormat="1" ht="16.5" customHeight="1">
      <c r="B207" s="33"/>
      <c r="C207" s="138" t="s">
        <v>930</v>
      </c>
      <c r="D207" s="138" t="s">
        <v>312</v>
      </c>
      <c r="E207" s="139" t="s">
        <v>3279</v>
      </c>
      <c r="F207" s="140" t="s">
        <v>3251</v>
      </c>
      <c r="G207" s="141" t="s">
        <v>1972</v>
      </c>
      <c r="H207" s="142">
        <v>2</v>
      </c>
      <c r="I207" s="143"/>
      <c r="J207" s="144">
        <f t="shared" si="40"/>
        <v>0</v>
      </c>
      <c r="K207" s="140" t="s">
        <v>2896</v>
      </c>
      <c r="L207" s="33"/>
      <c r="M207" s="145" t="s">
        <v>1</v>
      </c>
      <c r="N207" s="146" t="s">
        <v>47</v>
      </c>
      <c r="P207" s="147">
        <f t="shared" si="41"/>
        <v>0</v>
      </c>
      <c r="Q207" s="147">
        <v>0</v>
      </c>
      <c r="R207" s="147">
        <f t="shared" si="42"/>
        <v>0</v>
      </c>
      <c r="S207" s="147">
        <v>0</v>
      </c>
      <c r="T207" s="148">
        <f t="shared" si="43"/>
        <v>0</v>
      </c>
      <c r="AR207" s="149" t="s">
        <v>108</v>
      </c>
      <c r="AT207" s="149" t="s">
        <v>312</v>
      </c>
      <c r="AU207" s="149" t="s">
        <v>86</v>
      </c>
      <c r="AY207" s="17" t="s">
        <v>310</v>
      </c>
      <c r="BE207" s="150">
        <f t="shared" si="44"/>
        <v>0</v>
      </c>
      <c r="BF207" s="150">
        <f t="shared" si="45"/>
        <v>0</v>
      </c>
      <c r="BG207" s="150">
        <f t="shared" si="46"/>
        <v>0</v>
      </c>
      <c r="BH207" s="150">
        <f t="shared" si="47"/>
        <v>0</v>
      </c>
      <c r="BI207" s="150">
        <f t="shared" si="48"/>
        <v>0</v>
      </c>
      <c r="BJ207" s="17" t="s">
        <v>86</v>
      </c>
      <c r="BK207" s="150">
        <f t="shared" si="49"/>
        <v>0</v>
      </c>
      <c r="BL207" s="17" t="s">
        <v>108</v>
      </c>
      <c r="BM207" s="149" t="s">
        <v>1276</v>
      </c>
    </row>
    <row r="208" spans="2:65" s="1" customFormat="1" ht="16.5" customHeight="1">
      <c r="B208" s="33"/>
      <c r="C208" s="138" t="s">
        <v>934</v>
      </c>
      <c r="D208" s="138" t="s">
        <v>312</v>
      </c>
      <c r="E208" s="139" t="s">
        <v>3280</v>
      </c>
      <c r="F208" s="140" t="s">
        <v>3255</v>
      </c>
      <c r="G208" s="141" t="s">
        <v>718</v>
      </c>
      <c r="H208" s="142">
        <v>70</v>
      </c>
      <c r="I208" s="143"/>
      <c r="J208" s="144">
        <f t="shared" si="40"/>
        <v>0</v>
      </c>
      <c r="K208" s="140" t="s">
        <v>2896</v>
      </c>
      <c r="L208" s="33"/>
      <c r="M208" s="145" t="s">
        <v>1</v>
      </c>
      <c r="N208" s="146" t="s">
        <v>47</v>
      </c>
      <c r="P208" s="147">
        <f t="shared" si="41"/>
        <v>0</v>
      </c>
      <c r="Q208" s="147">
        <v>0</v>
      </c>
      <c r="R208" s="147">
        <f t="shared" si="42"/>
        <v>0</v>
      </c>
      <c r="S208" s="147">
        <v>0</v>
      </c>
      <c r="T208" s="148">
        <f t="shared" si="43"/>
        <v>0</v>
      </c>
      <c r="AR208" s="149" t="s">
        <v>108</v>
      </c>
      <c r="AT208" s="149" t="s">
        <v>312</v>
      </c>
      <c r="AU208" s="149" t="s">
        <v>86</v>
      </c>
      <c r="AY208" s="17" t="s">
        <v>310</v>
      </c>
      <c r="BE208" s="150">
        <f t="shared" si="44"/>
        <v>0</v>
      </c>
      <c r="BF208" s="150">
        <f t="shared" si="45"/>
        <v>0</v>
      </c>
      <c r="BG208" s="150">
        <f t="shared" si="46"/>
        <v>0</v>
      </c>
      <c r="BH208" s="150">
        <f t="shared" si="47"/>
        <v>0</v>
      </c>
      <c r="BI208" s="150">
        <f t="shared" si="48"/>
        <v>0</v>
      </c>
      <c r="BJ208" s="17" t="s">
        <v>86</v>
      </c>
      <c r="BK208" s="150">
        <f t="shared" si="49"/>
        <v>0</v>
      </c>
      <c r="BL208" s="17" t="s">
        <v>108</v>
      </c>
      <c r="BM208" s="149" t="s">
        <v>1287</v>
      </c>
    </row>
    <row r="209" spans="2:65" s="1" customFormat="1" ht="16.5" customHeight="1">
      <c r="B209" s="33"/>
      <c r="C209" s="138" t="s">
        <v>938</v>
      </c>
      <c r="D209" s="138" t="s">
        <v>312</v>
      </c>
      <c r="E209" s="139" t="s">
        <v>3281</v>
      </c>
      <c r="F209" s="140" t="s">
        <v>3282</v>
      </c>
      <c r="G209" s="141" t="s">
        <v>718</v>
      </c>
      <c r="H209" s="142">
        <v>2</v>
      </c>
      <c r="I209" s="143"/>
      <c r="J209" s="144">
        <f t="shared" si="40"/>
        <v>0</v>
      </c>
      <c r="K209" s="140" t="s">
        <v>2896</v>
      </c>
      <c r="L209" s="33"/>
      <c r="M209" s="145" t="s">
        <v>1</v>
      </c>
      <c r="N209" s="146" t="s">
        <v>47</v>
      </c>
      <c r="P209" s="147">
        <f t="shared" si="41"/>
        <v>0</v>
      </c>
      <c r="Q209" s="147">
        <v>0</v>
      </c>
      <c r="R209" s="147">
        <f t="shared" si="42"/>
        <v>0</v>
      </c>
      <c r="S209" s="147">
        <v>0</v>
      </c>
      <c r="T209" s="148">
        <f t="shared" si="43"/>
        <v>0</v>
      </c>
      <c r="AR209" s="149" t="s">
        <v>108</v>
      </c>
      <c r="AT209" s="149" t="s">
        <v>312</v>
      </c>
      <c r="AU209" s="149" t="s">
        <v>86</v>
      </c>
      <c r="AY209" s="17" t="s">
        <v>310</v>
      </c>
      <c r="BE209" s="150">
        <f t="shared" si="44"/>
        <v>0</v>
      </c>
      <c r="BF209" s="150">
        <f t="shared" si="45"/>
        <v>0</v>
      </c>
      <c r="BG209" s="150">
        <f t="shared" si="46"/>
        <v>0</v>
      </c>
      <c r="BH209" s="150">
        <f t="shared" si="47"/>
        <v>0</v>
      </c>
      <c r="BI209" s="150">
        <f t="shared" si="48"/>
        <v>0</v>
      </c>
      <c r="BJ209" s="17" t="s">
        <v>86</v>
      </c>
      <c r="BK209" s="150">
        <f t="shared" si="49"/>
        <v>0</v>
      </c>
      <c r="BL209" s="17" t="s">
        <v>108</v>
      </c>
      <c r="BM209" s="149" t="s">
        <v>1295</v>
      </c>
    </row>
    <row r="210" spans="2:65" s="1" customFormat="1" ht="16.5" customHeight="1">
      <c r="B210" s="33"/>
      <c r="C210" s="138" t="s">
        <v>944</v>
      </c>
      <c r="D210" s="138" t="s">
        <v>312</v>
      </c>
      <c r="E210" s="139" t="s">
        <v>3283</v>
      </c>
      <c r="F210" s="140" t="s">
        <v>3284</v>
      </c>
      <c r="G210" s="141" t="s">
        <v>718</v>
      </c>
      <c r="H210" s="142">
        <v>2</v>
      </c>
      <c r="I210" s="143"/>
      <c r="J210" s="144">
        <f t="shared" si="40"/>
        <v>0</v>
      </c>
      <c r="K210" s="140" t="s">
        <v>2821</v>
      </c>
      <c r="L210" s="33"/>
      <c r="M210" s="145" t="s">
        <v>1</v>
      </c>
      <c r="N210" s="146" t="s">
        <v>47</v>
      </c>
      <c r="P210" s="147">
        <f t="shared" si="41"/>
        <v>0</v>
      </c>
      <c r="Q210" s="147">
        <v>0</v>
      </c>
      <c r="R210" s="147">
        <f t="shared" si="42"/>
        <v>0</v>
      </c>
      <c r="S210" s="147">
        <v>0</v>
      </c>
      <c r="T210" s="148">
        <f t="shared" si="43"/>
        <v>0</v>
      </c>
      <c r="AR210" s="149" t="s">
        <v>108</v>
      </c>
      <c r="AT210" s="149" t="s">
        <v>312</v>
      </c>
      <c r="AU210" s="149" t="s">
        <v>86</v>
      </c>
      <c r="AY210" s="17" t="s">
        <v>310</v>
      </c>
      <c r="BE210" s="150">
        <f t="shared" si="44"/>
        <v>0</v>
      </c>
      <c r="BF210" s="150">
        <f t="shared" si="45"/>
        <v>0</v>
      </c>
      <c r="BG210" s="150">
        <f t="shared" si="46"/>
        <v>0</v>
      </c>
      <c r="BH210" s="150">
        <f t="shared" si="47"/>
        <v>0</v>
      </c>
      <c r="BI210" s="150">
        <f t="shared" si="48"/>
        <v>0</v>
      </c>
      <c r="BJ210" s="17" t="s">
        <v>86</v>
      </c>
      <c r="BK210" s="150">
        <f t="shared" si="49"/>
        <v>0</v>
      </c>
      <c r="BL210" s="17" t="s">
        <v>108</v>
      </c>
      <c r="BM210" s="149" t="s">
        <v>1307</v>
      </c>
    </row>
    <row r="211" spans="2:65" s="1" customFormat="1" ht="16.5" customHeight="1">
      <c r="B211" s="33"/>
      <c r="C211" s="138" t="s">
        <v>949</v>
      </c>
      <c r="D211" s="138" t="s">
        <v>312</v>
      </c>
      <c r="E211" s="139" t="s">
        <v>3262</v>
      </c>
      <c r="F211" s="140" t="s">
        <v>3263</v>
      </c>
      <c r="G211" s="141" t="s">
        <v>718</v>
      </c>
      <c r="H211" s="142">
        <v>70</v>
      </c>
      <c r="I211" s="143"/>
      <c r="J211" s="144">
        <f t="shared" si="40"/>
        <v>0</v>
      </c>
      <c r="K211" s="140" t="s">
        <v>2821</v>
      </c>
      <c r="L211" s="33"/>
      <c r="M211" s="145" t="s">
        <v>1</v>
      </c>
      <c r="N211" s="146" t="s">
        <v>47</v>
      </c>
      <c r="P211" s="147">
        <f t="shared" si="41"/>
        <v>0</v>
      </c>
      <c r="Q211" s="147">
        <v>0</v>
      </c>
      <c r="R211" s="147">
        <f t="shared" si="42"/>
        <v>0</v>
      </c>
      <c r="S211" s="147">
        <v>0</v>
      </c>
      <c r="T211" s="148">
        <f t="shared" si="43"/>
        <v>0</v>
      </c>
      <c r="AR211" s="149" t="s">
        <v>108</v>
      </c>
      <c r="AT211" s="149" t="s">
        <v>312</v>
      </c>
      <c r="AU211" s="149" t="s">
        <v>86</v>
      </c>
      <c r="AY211" s="17" t="s">
        <v>310</v>
      </c>
      <c r="BE211" s="150">
        <f t="shared" si="44"/>
        <v>0</v>
      </c>
      <c r="BF211" s="150">
        <f t="shared" si="45"/>
        <v>0</v>
      </c>
      <c r="BG211" s="150">
        <f t="shared" si="46"/>
        <v>0</v>
      </c>
      <c r="BH211" s="150">
        <f t="shared" si="47"/>
        <v>0</v>
      </c>
      <c r="BI211" s="150">
        <f t="shared" si="48"/>
        <v>0</v>
      </c>
      <c r="BJ211" s="17" t="s">
        <v>86</v>
      </c>
      <c r="BK211" s="150">
        <f t="shared" si="49"/>
        <v>0</v>
      </c>
      <c r="BL211" s="17" t="s">
        <v>108</v>
      </c>
      <c r="BM211" s="149" t="s">
        <v>1316</v>
      </c>
    </row>
    <row r="212" spans="2:65" s="11" customFormat="1" ht="25.9" customHeight="1">
      <c r="B212" s="126"/>
      <c r="D212" s="127" t="s">
        <v>81</v>
      </c>
      <c r="E212" s="128" t="s">
        <v>180</v>
      </c>
      <c r="F212" s="128" t="s">
        <v>3285</v>
      </c>
      <c r="I212" s="129"/>
      <c r="J212" s="130">
        <f>BK212</f>
        <v>0</v>
      </c>
      <c r="L212" s="126"/>
      <c r="M212" s="131"/>
      <c r="P212" s="132">
        <f>SUM(P213:P248)</f>
        <v>0</v>
      </c>
      <c r="R212" s="132">
        <f>SUM(R213:R248)</f>
        <v>0</v>
      </c>
      <c r="T212" s="133">
        <f>SUM(T213:T248)</f>
        <v>0</v>
      </c>
      <c r="AR212" s="127" t="s">
        <v>86</v>
      </c>
      <c r="AT212" s="134" t="s">
        <v>81</v>
      </c>
      <c r="AU212" s="134" t="s">
        <v>82</v>
      </c>
      <c r="AY212" s="127" t="s">
        <v>310</v>
      </c>
      <c r="BK212" s="135">
        <f>SUM(BK213:BK248)</f>
        <v>0</v>
      </c>
    </row>
    <row r="213" spans="2:65" s="1" customFormat="1" ht="24.2" customHeight="1">
      <c r="B213" s="33"/>
      <c r="C213" s="138" t="s">
        <v>953</v>
      </c>
      <c r="D213" s="138" t="s">
        <v>312</v>
      </c>
      <c r="E213" s="139" t="s">
        <v>3286</v>
      </c>
      <c r="F213" s="140" t="s">
        <v>3287</v>
      </c>
      <c r="G213" s="141" t="s">
        <v>1972</v>
      </c>
      <c r="H213" s="142">
        <v>1</v>
      </c>
      <c r="I213" s="143"/>
      <c r="J213" s="144">
        <f>ROUND(I213*H213,2)</f>
        <v>0</v>
      </c>
      <c r="K213" s="140" t="s">
        <v>2896</v>
      </c>
      <c r="L213" s="33"/>
      <c r="M213" s="145" t="s">
        <v>1</v>
      </c>
      <c r="N213" s="146" t="s">
        <v>47</v>
      </c>
      <c r="P213" s="147">
        <f>O213*H213</f>
        <v>0</v>
      </c>
      <c r="Q213" s="147">
        <v>0</v>
      </c>
      <c r="R213" s="147">
        <f>Q213*H213</f>
        <v>0</v>
      </c>
      <c r="S213" s="147">
        <v>0</v>
      </c>
      <c r="T213" s="148">
        <f>S213*H213</f>
        <v>0</v>
      </c>
      <c r="AR213" s="149" t="s">
        <v>108</v>
      </c>
      <c r="AT213" s="149" t="s">
        <v>312</v>
      </c>
      <c r="AU213" s="149" t="s">
        <v>86</v>
      </c>
      <c r="AY213" s="17" t="s">
        <v>310</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1327</v>
      </c>
    </row>
    <row r="214" spans="2:65" s="1" customFormat="1" ht="19.5">
      <c r="B214" s="33"/>
      <c r="D214" s="152" t="s">
        <v>375</v>
      </c>
      <c r="F214" s="172" t="s">
        <v>3288</v>
      </c>
      <c r="I214" s="173"/>
      <c r="L214" s="33"/>
      <c r="M214" s="174"/>
      <c r="T214" s="57"/>
      <c r="AT214" s="17" t="s">
        <v>375</v>
      </c>
      <c r="AU214" s="17" t="s">
        <v>86</v>
      </c>
    </row>
    <row r="215" spans="2:65" s="1" customFormat="1" ht="24.2" customHeight="1">
      <c r="B215" s="33"/>
      <c r="C215" s="138" t="s">
        <v>958</v>
      </c>
      <c r="D215" s="138" t="s">
        <v>312</v>
      </c>
      <c r="E215" s="139" t="s">
        <v>3289</v>
      </c>
      <c r="F215" s="140" t="s">
        <v>3290</v>
      </c>
      <c r="G215" s="141" t="s">
        <v>1972</v>
      </c>
      <c r="H215" s="142">
        <v>1</v>
      </c>
      <c r="I215" s="143"/>
      <c r="J215" s="144">
        <f t="shared" ref="J215:J248" si="50">ROUND(I215*H215,2)</f>
        <v>0</v>
      </c>
      <c r="K215" s="140" t="s">
        <v>2896</v>
      </c>
      <c r="L215" s="33"/>
      <c r="M215" s="145" t="s">
        <v>1</v>
      </c>
      <c r="N215" s="146" t="s">
        <v>47</v>
      </c>
      <c r="P215" s="147">
        <f t="shared" ref="P215:P248" si="51">O215*H215</f>
        <v>0</v>
      </c>
      <c r="Q215" s="147">
        <v>0</v>
      </c>
      <c r="R215" s="147">
        <f t="shared" ref="R215:R248" si="52">Q215*H215</f>
        <v>0</v>
      </c>
      <c r="S215" s="147">
        <v>0</v>
      </c>
      <c r="T215" s="148">
        <f t="shared" ref="T215:T248" si="53">S215*H215</f>
        <v>0</v>
      </c>
      <c r="AR215" s="149" t="s">
        <v>108</v>
      </c>
      <c r="AT215" s="149" t="s">
        <v>312</v>
      </c>
      <c r="AU215" s="149" t="s">
        <v>86</v>
      </c>
      <c r="AY215" s="17" t="s">
        <v>310</v>
      </c>
      <c r="BE215" s="150">
        <f t="shared" ref="BE215:BE248" si="54">IF(N215="základní",J215,0)</f>
        <v>0</v>
      </c>
      <c r="BF215" s="150">
        <f t="shared" ref="BF215:BF248" si="55">IF(N215="snížená",J215,0)</f>
        <v>0</v>
      </c>
      <c r="BG215" s="150">
        <f t="shared" ref="BG215:BG248" si="56">IF(N215="zákl. přenesená",J215,0)</f>
        <v>0</v>
      </c>
      <c r="BH215" s="150">
        <f t="shared" ref="BH215:BH248" si="57">IF(N215="sníž. přenesená",J215,0)</f>
        <v>0</v>
      </c>
      <c r="BI215" s="150">
        <f t="shared" ref="BI215:BI248" si="58">IF(N215="nulová",J215,0)</f>
        <v>0</v>
      </c>
      <c r="BJ215" s="17" t="s">
        <v>86</v>
      </c>
      <c r="BK215" s="150">
        <f t="shared" ref="BK215:BK248" si="59">ROUND(I215*H215,2)</f>
        <v>0</v>
      </c>
      <c r="BL215" s="17" t="s">
        <v>108</v>
      </c>
      <c r="BM215" s="149" t="s">
        <v>1336</v>
      </c>
    </row>
    <row r="216" spans="2:65" s="1" customFormat="1" ht="24.2" customHeight="1">
      <c r="B216" s="33"/>
      <c r="C216" s="138" t="s">
        <v>964</v>
      </c>
      <c r="D216" s="138" t="s">
        <v>312</v>
      </c>
      <c r="E216" s="139" t="s">
        <v>3291</v>
      </c>
      <c r="F216" s="140" t="s">
        <v>3292</v>
      </c>
      <c r="G216" s="141" t="s">
        <v>1972</v>
      </c>
      <c r="H216" s="142">
        <v>2</v>
      </c>
      <c r="I216" s="143"/>
      <c r="J216" s="144">
        <f t="shared" si="50"/>
        <v>0</v>
      </c>
      <c r="K216" s="140" t="s">
        <v>2896</v>
      </c>
      <c r="L216" s="33"/>
      <c r="M216" s="145" t="s">
        <v>1</v>
      </c>
      <c r="N216" s="146" t="s">
        <v>47</v>
      </c>
      <c r="P216" s="147">
        <f t="shared" si="51"/>
        <v>0</v>
      </c>
      <c r="Q216" s="147">
        <v>0</v>
      </c>
      <c r="R216" s="147">
        <f t="shared" si="52"/>
        <v>0</v>
      </c>
      <c r="S216" s="147">
        <v>0</v>
      </c>
      <c r="T216" s="148">
        <f t="shared" si="53"/>
        <v>0</v>
      </c>
      <c r="AR216" s="149" t="s">
        <v>108</v>
      </c>
      <c r="AT216" s="149" t="s">
        <v>312</v>
      </c>
      <c r="AU216" s="149" t="s">
        <v>86</v>
      </c>
      <c r="AY216" s="17" t="s">
        <v>310</v>
      </c>
      <c r="BE216" s="150">
        <f t="shared" si="54"/>
        <v>0</v>
      </c>
      <c r="BF216" s="150">
        <f t="shared" si="55"/>
        <v>0</v>
      </c>
      <c r="BG216" s="150">
        <f t="shared" si="56"/>
        <v>0</v>
      </c>
      <c r="BH216" s="150">
        <f t="shared" si="57"/>
        <v>0</v>
      </c>
      <c r="BI216" s="150">
        <f t="shared" si="58"/>
        <v>0</v>
      </c>
      <c r="BJ216" s="17" t="s">
        <v>86</v>
      </c>
      <c r="BK216" s="150">
        <f t="shared" si="59"/>
        <v>0</v>
      </c>
      <c r="BL216" s="17" t="s">
        <v>108</v>
      </c>
      <c r="BM216" s="149" t="s">
        <v>1345</v>
      </c>
    </row>
    <row r="217" spans="2:65" s="1" customFormat="1" ht="21.75" customHeight="1">
      <c r="B217" s="33"/>
      <c r="C217" s="138" t="s">
        <v>968</v>
      </c>
      <c r="D217" s="138" t="s">
        <v>312</v>
      </c>
      <c r="E217" s="139" t="s">
        <v>3293</v>
      </c>
      <c r="F217" s="140" t="s">
        <v>3294</v>
      </c>
      <c r="G217" s="141" t="s">
        <v>1972</v>
      </c>
      <c r="H217" s="142">
        <v>1</v>
      </c>
      <c r="I217" s="143"/>
      <c r="J217" s="144">
        <f t="shared" si="50"/>
        <v>0</v>
      </c>
      <c r="K217" s="140" t="s">
        <v>2896</v>
      </c>
      <c r="L217" s="33"/>
      <c r="M217" s="145" t="s">
        <v>1</v>
      </c>
      <c r="N217" s="146" t="s">
        <v>47</v>
      </c>
      <c r="P217" s="147">
        <f t="shared" si="51"/>
        <v>0</v>
      </c>
      <c r="Q217" s="147">
        <v>0</v>
      </c>
      <c r="R217" s="147">
        <f t="shared" si="52"/>
        <v>0</v>
      </c>
      <c r="S217" s="147">
        <v>0</v>
      </c>
      <c r="T217" s="148">
        <f t="shared" si="53"/>
        <v>0</v>
      </c>
      <c r="AR217" s="149" t="s">
        <v>108</v>
      </c>
      <c r="AT217" s="149" t="s">
        <v>312</v>
      </c>
      <c r="AU217" s="149" t="s">
        <v>86</v>
      </c>
      <c r="AY217" s="17" t="s">
        <v>310</v>
      </c>
      <c r="BE217" s="150">
        <f t="shared" si="54"/>
        <v>0</v>
      </c>
      <c r="BF217" s="150">
        <f t="shared" si="55"/>
        <v>0</v>
      </c>
      <c r="BG217" s="150">
        <f t="shared" si="56"/>
        <v>0</v>
      </c>
      <c r="BH217" s="150">
        <f t="shared" si="57"/>
        <v>0</v>
      </c>
      <c r="BI217" s="150">
        <f t="shared" si="58"/>
        <v>0</v>
      </c>
      <c r="BJ217" s="17" t="s">
        <v>86</v>
      </c>
      <c r="BK217" s="150">
        <f t="shared" si="59"/>
        <v>0</v>
      </c>
      <c r="BL217" s="17" t="s">
        <v>108</v>
      </c>
      <c r="BM217" s="149" t="s">
        <v>1355</v>
      </c>
    </row>
    <row r="218" spans="2:65" s="1" customFormat="1" ht="21.75" customHeight="1">
      <c r="B218" s="33"/>
      <c r="C218" s="138" t="s">
        <v>973</v>
      </c>
      <c r="D218" s="138" t="s">
        <v>312</v>
      </c>
      <c r="E218" s="139" t="s">
        <v>3295</v>
      </c>
      <c r="F218" s="140" t="s">
        <v>3296</v>
      </c>
      <c r="G218" s="141" t="s">
        <v>1972</v>
      </c>
      <c r="H218" s="142">
        <v>1</v>
      </c>
      <c r="I218" s="143"/>
      <c r="J218" s="144">
        <f t="shared" si="50"/>
        <v>0</v>
      </c>
      <c r="K218" s="140" t="s">
        <v>2896</v>
      </c>
      <c r="L218" s="33"/>
      <c r="M218" s="145" t="s">
        <v>1</v>
      </c>
      <c r="N218" s="146" t="s">
        <v>47</v>
      </c>
      <c r="P218" s="147">
        <f t="shared" si="51"/>
        <v>0</v>
      </c>
      <c r="Q218" s="147">
        <v>0</v>
      </c>
      <c r="R218" s="147">
        <f t="shared" si="52"/>
        <v>0</v>
      </c>
      <c r="S218" s="147">
        <v>0</v>
      </c>
      <c r="T218" s="148">
        <f t="shared" si="53"/>
        <v>0</v>
      </c>
      <c r="AR218" s="149" t="s">
        <v>108</v>
      </c>
      <c r="AT218" s="149" t="s">
        <v>312</v>
      </c>
      <c r="AU218" s="149" t="s">
        <v>86</v>
      </c>
      <c r="AY218" s="17" t="s">
        <v>310</v>
      </c>
      <c r="BE218" s="150">
        <f t="shared" si="54"/>
        <v>0</v>
      </c>
      <c r="BF218" s="150">
        <f t="shared" si="55"/>
        <v>0</v>
      </c>
      <c r="BG218" s="150">
        <f t="shared" si="56"/>
        <v>0</v>
      </c>
      <c r="BH218" s="150">
        <f t="shared" si="57"/>
        <v>0</v>
      </c>
      <c r="BI218" s="150">
        <f t="shared" si="58"/>
        <v>0</v>
      </c>
      <c r="BJ218" s="17" t="s">
        <v>86</v>
      </c>
      <c r="BK218" s="150">
        <f t="shared" si="59"/>
        <v>0</v>
      </c>
      <c r="BL218" s="17" t="s">
        <v>108</v>
      </c>
      <c r="BM218" s="149" t="s">
        <v>1364</v>
      </c>
    </row>
    <row r="219" spans="2:65" s="1" customFormat="1" ht="21.75" customHeight="1">
      <c r="B219" s="33"/>
      <c r="C219" s="138" t="s">
        <v>978</v>
      </c>
      <c r="D219" s="138" t="s">
        <v>312</v>
      </c>
      <c r="E219" s="139" t="s">
        <v>3297</v>
      </c>
      <c r="F219" s="140" t="s">
        <v>3296</v>
      </c>
      <c r="G219" s="141" t="s">
        <v>1972</v>
      </c>
      <c r="H219" s="142">
        <v>1</v>
      </c>
      <c r="I219" s="143"/>
      <c r="J219" s="144">
        <f t="shared" si="50"/>
        <v>0</v>
      </c>
      <c r="K219" s="140" t="s">
        <v>2896</v>
      </c>
      <c r="L219" s="33"/>
      <c r="M219" s="145" t="s">
        <v>1</v>
      </c>
      <c r="N219" s="146" t="s">
        <v>47</v>
      </c>
      <c r="P219" s="147">
        <f t="shared" si="51"/>
        <v>0</v>
      </c>
      <c r="Q219" s="147">
        <v>0</v>
      </c>
      <c r="R219" s="147">
        <f t="shared" si="52"/>
        <v>0</v>
      </c>
      <c r="S219" s="147">
        <v>0</v>
      </c>
      <c r="T219" s="148">
        <f t="shared" si="53"/>
        <v>0</v>
      </c>
      <c r="AR219" s="149" t="s">
        <v>108</v>
      </c>
      <c r="AT219" s="149" t="s">
        <v>312</v>
      </c>
      <c r="AU219" s="149" t="s">
        <v>86</v>
      </c>
      <c r="AY219" s="17" t="s">
        <v>310</v>
      </c>
      <c r="BE219" s="150">
        <f t="shared" si="54"/>
        <v>0</v>
      </c>
      <c r="BF219" s="150">
        <f t="shared" si="55"/>
        <v>0</v>
      </c>
      <c r="BG219" s="150">
        <f t="shared" si="56"/>
        <v>0</v>
      </c>
      <c r="BH219" s="150">
        <f t="shared" si="57"/>
        <v>0</v>
      </c>
      <c r="BI219" s="150">
        <f t="shared" si="58"/>
        <v>0</v>
      </c>
      <c r="BJ219" s="17" t="s">
        <v>86</v>
      </c>
      <c r="BK219" s="150">
        <f t="shared" si="59"/>
        <v>0</v>
      </c>
      <c r="BL219" s="17" t="s">
        <v>108</v>
      </c>
      <c r="BM219" s="149" t="s">
        <v>1373</v>
      </c>
    </row>
    <row r="220" spans="2:65" s="1" customFormat="1" ht="21.75" customHeight="1">
      <c r="B220" s="33"/>
      <c r="C220" s="138" t="s">
        <v>983</v>
      </c>
      <c r="D220" s="138" t="s">
        <v>312</v>
      </c>
      <c r="E220" s="139" t="s">
        <v>3298</v>
      </c>
      <c r="F220" s="140" t="s">
        <v>3299</v>
      </c>
      <c r="G220" s="141" t="s">
        <v>1972</v>
      </c>
      <c r="H220" s="142">
        <v>1</v>
      </c>
      <c r="I220" s="143"/>
      <c r="J220" s="144">
        <f t="shared" si="50"/>
        <v>0</v>
      </c>
      <c r="K220" s="140" t="s">
        <v>2896</v>
      </c>
      <c r="L220" s="33"/>
      <c r="M220" s="145" t="s">
        <v>1</v>
      </c>
      <c r="N220" s="146" t="s">
        <v>47</v>
      </c>
      <c r="P220" s="147">
        <f t="shared" si="51"/>
        <v>0</v>
      </c>
      <c r="Q220" s="147">
        <v>0</v>
      </c>
      <c r="R220" s="147">
        <f t="shared" si="52"/>
        <v>0</v>
      </c>
      <c r="S220" s="147">
        <v>0</v>
      </c>
      <c r="T220" s="148">
        <f t="shared" si="53"/>
        <v>0</v>
      </c>
      <c r="AR220" s="149" t="s">
        <v>108</v>
      </c>
      <c r="AT220" s="149" t="s">
        <v>312</v>
      </c>
      <c r="AU220" s="149" t="s">
        <v>86</v>
      </c>
      <c r="AY220" s="17" t="s">
        <v>310</v>
      </c>
      <c r="BE220" s="150">
        <f t="shared" si="54"/>
        <v>0</v>
      </c>
      <c r="BF220" s="150">
        <f t="shared" si="55"/>
        <v>0</v>
      </c>
      <c r="BG220" s="150">
        <f t="shared" si="56"/>
        <v>0</v>
      </c>
      <c r="BH220" s="150">
        <f t="shared" si="57"/>
        <v>0</v>
      </c>
      <c r="BI220" s="150">
        <f t="shared" si="58"/>
        <v>0</v>
      </c>
      <c r="BJ220" s="17" t="s">
        <v>86</v>
      </c>
      <c r="BK220" s="150">
        <f t="shared" si="59"/>
        <v>0</v>
      </c>
      <c r="BL220" s="17" t="s">
        <v>108</v>
      </c>
      <c r="BM220" s="149" t="s">
        <v>1381</v>
      </c>
    </row>
    <row r="221" spans="2:65" s="1" customFormat="1" ht="21.75" customHeight="1">
      <c r="B221" s="33"/>
      <c r="C221" s="138" t="s">
        <v>988</v>
      </c>
      <c r="D221" s="138" t="s">
        <v>312</v>
      </c>
      <c r="E221" s="139" t="s">
        <v>3300</v>
      </c>
      <c r="F221" s="140" t="s">
        <v>3299</v>
      </c>
      <c r="G221" s="141" t="s">
        <v>1972</v>
      </c>
      <c r="H221" s="142">
        <v>1</v>
      </c>
      <c r="I221" s="143"/>
      <c r="J221" s="144">
        <f t="shared" si="50"/>
        <v>0</v>
      </c>
      <c r="K221" s="140" t="s">
        <v>2896</v>
      </c>
      <c r="L221" s="33"/>
      <c r="M221" s="145" t="s">
        <v>1</v>
      </c>
      <c r="N221" s="146" t="s">
        <v>47</v>
      </c>
      <c r="P221" s="147">
        <f t="shared" si="51"/>
        <v>0</v>
      </c>
      <c r="Q221" s="147">
        <v>0</v>
      </c>
      <c r="R221" s="147">
        <f t="shared" si="52"/>
        <v>0</v>
      </c>
      <c r="S221" s="147">
        <v>0</v>
      </c>
      <c r="T221" s="148">
        <f t="shared" si="53"/>
        <v>0</v>
      </c>
      <c r="AR221" s="149" t="s">
        <v>108</v>
      </c>
      <c r="AT221" s="149" t="s">
        <v>312</v>
      </c>
      <c r="AU221" s="149" t="s">
        <v>86</v>
      </c>
      <c r="AY221" s="17" t="s">
        <v>310</v>
      </c>
      <c r="BE221" s="150">
        <f t="shared" si="54"/>
        <v>0</v>
      </c>
      <c r="BF221" s="150">
        <f t="shared" si="55"/>
        <v>0</v>
      </c>
      <c r="BG221" s="150">
        <f t="shared" si="56"/>
        <v>0</v>
      </c>
      <c r="BH221" s="150">
        <f t="shared" si="57"/>
        <v>0</v>
      </c>
      <c r="BI221" s="150">
        <f t="shared" si="58"/>
        <v>0</v>
      </c>
      <c r="BJ221" s="17" t="s">
        <v>86</v>
      </c>
      <c r="BK221" s="150">
        <f t="shared" si="59"/>
        <v>0</v>
      </c>
      <c r="BL221" s="17" t="s">
        <v>108</v>
      </c>
      <c r="BM221" s="149" t="s">
        <v>1393</v>
      </c>
    </row>
    <row r="222" spans="2:65" s="1" customFormat="1" ht="16.5" customHeight="1">
      <c r="B222" s="33"/>
      <c r="C222" s="138" t="s">
        <v>992</v>
      </c>
      <c r="D222" s="138" t="s">
        <v>312</v>
      </c>
      <c r="E222" s="139" t="s">
        <v>3301</v>
      </c>
      <c r="F222" s="140" t="s">
        <v>3302</v>
      </c>
      <c r="G222" s="141" t="s">
        <v>1972</v>
      </c>
      <c r="H222" s="142">
        <v>1</v>
      </c>
      <c r="I222" s="143"/>
      <c r="J222" s="144">
        <f t="shared" si="50"/>
        <v>0</v>
      </c>
      <c r="K222" s="140" t="s">
        <v>2896</v>
      </c>
      <c r="L222" s="33"/>
      <c r="M222" s="145" t="s">
        <v>1</v>
      </c>
      <c r="N222" s="146" t="s">
        <v>47</v>
      </c>
      <c r="P222" s="147">
        <f t="shared" si="51"/>
        <v>0</v>
      </c>
      <c r="Q222" s="147">
        <v>0</v>
      </c>
      <c r="R222" s="147">
        <f t="shared" si="52"/>
        <v>0</v>
      </c>
      <c r="S222" s="147">
        <v>0</v>
      </c>
      <c r="T222" s="148">
        <f t="shared" si="53"/>
        <v>0</v>
      </c>
      <c r="AR222" s="149" t="s">
        <v>108</v>
      </c>
      <c r="AT222" s="149" t="s">
        <v>312</v>
      </c>
      <c r="AU222" s="149" t="s">
        <v>86</v>
      </c>
      <c r="AY222" s="17" t="s">
        <v>310</v>
      </c>
      <c r="BE222" s="150">
        <f t="shared" si="54"/>
        <v>0</v>
      </c>
      <c r="BF222" s="150">
        <f t="shared" si="55"/>
        <v>0</v>
      </c>
      <c r="BG222" s="150">
        <f t="shared" si="56"/>
        <v>0</v>
      </c>
      <c r="BH222" s="150">
        <f t="shared" si="57"/>
        <v>0</v>
      </c>
      <c r="BI222" s="150">
        <f t="shared" si="58"/>
        <v>0</v>
      </c>
      <c r="BJ222" s="17" t="s">
        <v>86</v>
      </c>
      <c r="BK222" s="150">
        <f t="shared" si="59"/>
        <v>0</v>
      </c>
      <c r="BL222" s="17" t="s">
        <v>108</v>
      </c>
      <c r="BM222" s="149" t="s">
        <v>1402</v>
      </c>
    </row>
    <row r="223" spans="2:65" s="1" customFormat="1" ht="16.5" customHeight="1">
      <c r="B223" s="33"/>
      <c r="C223" s="138" t="s">
        <v>997</v>
      </c>
      <c r="D223" s="138" t="s">
        <v>312</v>
      </c>
      <c r="E223" s="139" t="s">
        <v>3303</v>
      </c>
      <c r="F223" s="140" t="s">
        <v>3304</v>
      </c>
      <c r="G223" s="141" t="s">
        <v>1972</v>
      </c>
      <c r="H223" s="142">
        <v>1</v>
      </c>
      <c r="I223" s="143"/>
      <c r="J223" s="144">
        <f t="shared" si="50"/>
        <v>0</v>
      </c>
      <c r="K223" s="140" t="s">
        <v>2896</v>
      </c>
      <c r="L223" s="33"/>
      <c r="M223" s="145" t="s">
        <v>1</v>
      </c>
      <c r="N223" s="146" t="s">
        <v>47</v>
      </c>
      <c r="P223" s="147">
        <f t="shared" si="51"/>
        <v>0</v>
      </c>
      <c r="Q223" s="147">
        <v>0</v>
      </c>
      <c r="R223" s="147">
        <f t="shared" si="52"/>
        <v>0</v>
      </c>
      <c r="S223" s="147">
        <v>0</v>
      </c>
      <c r="T223" s="148">
        <f t="shared" si="53"/>
        <v>0</v>
      </c>
      <c r="AR223" s="149" t="s">
        <v>108</v>
      </c>
      <c r="AT223" s="149" t="s">
        <v>312</v>
      </c>
      <c r="AU223" s="149" t="s">
        <v>86</v>
      </c>
      <c r="AY223" s="17" t="s">
        <v>310</v>
      </c>
      <c r="BE223" s="150">
        <f t="shared" si="54"/>
        <v>0</v>
      </c>
      <c r="BF223" s="150">
        <f t="shared" si="55"/>
        <v>0</v>
      </c>
      <c r="BG223" s="150">
        <f t="shared" si="56"/>
        <v>0</v>
      </c>
      <c r="BH223" s="150">
        <f t="shared" si="57"/>
        <v>0</v>
      </c>
      <c r="BI223" s="150">
        <f t="shared" si="58"/>
        <v>0</v>
      </c>
      <c r="BJ223" s="17" t="s">
        <v>86</v>
      </c>
      <c r="BK223" s="150">
        <f t="shared" si="59"/>
        <v>0</v>
      </c>
      <c r="BL223" s="17" t="s">
        <v>108</v>
      </c>
      <c r="BM223" s="149" t="s">
        <v>1410</v>
      </c>
    </row>
    <row r="224" spans="2:65" s="1" customFormat="1" ht="16.5" customHeight="1">
      <c r="B224" s="33"/>
      <c r="C224" s="138" t="s">
        <v>1002</v>
      </c>
      <c r="D224" s="138" t="s">
        <v>312</v>
      </c>
      <c r="E224" s="139" t="s">
        <v>3305</v>
      </c>
      <c r="F224" s="140" t="s">
        <v>3306</v>
      </c>
      <c r="G224" s="141" t="s">
        <v>1972</v>
      </c>
      <c r="H224" s="142">
        <v>2</v>
      </c>
      <c r="I224" s="143"/>
      <c r="J224" s="144">
        <f t="shared" si="50"/>
        <v>0</v>
      </c>
      <c r="K224" s="140" t="s">
        <v>2896</v>
      </c>
      <c r="L224" s="33"/>
      <c r="M224" s="145" t="s">
        <v>1</v>
      </c>
      <c r="N224" s="146" t="s">
        <v>47</v>
      </c>
      <c r="P224" s="147">
        <f t="shared" si="51"/>
        <v>0</v>
      </c>
      <c r="Q224" s="147">
        <v>0</v>
      </c>
      <c r="R224" s="147">
        <f t="shared" si="52"/>
        <v>0</v>
      </c>
      <c r="S224" s="147">
        <v>0</v>
      </c>
      <c r="T224" s="148">
        <f t="shared" si="53"/>
        <v>0</v>
      </c>
      <c r="AR224" s="149" t="s">
        <v>108</v>
      </c>
      <c r="AT224" s="149" t="s">
        <v>312</v>
      </c>
      <c r="AU224" s="149" t="s">
        <v>86</v>
      </c>
      <c r="AY224" s="17" t="s">
        <v>310</v>
      </c>
      <c r="BE224" s="150">
        <f t="shared" si="54"/>
        <v>0</v>
      </c>
      <c r="BF224" s="150">
        <f t="shared" si="55"/>
        <v>0</v>
      </c>
      <c r="BG224" s="150">
        <f t="shared" si="56"/>
        <v>0</v>
      </c>
      <c r="BH224" s="150">
        <f t="shared" si="57"/>
        <v>0</v>
      </c>
      <c r="BI224" s="150">
        <f t="shared" si="58"/>
        <v>0</v>
      </c>
      <c r="BJ224" s="17" t="s">
        <v>86</v>
      </c>
      <c r="BK224" s="150">
        <f t="shared" si="59"/>
        <v>0</v>
      </c>
      <c r="BL224" s="17" t="s">
        <v>108</v>
      </c>
      <c r="BM224" s="149" t="s">
        <v>1418</v>
      </c>
    </row>
    <row r="225" spans="2:65" s="1" customFormat="1" ht="16.5" customHeight="1">
      <c r="B225" s="33"/>
      <c r="C225" s="138" t="s">
        <v>1007</v>
      </c>
      <c r="D225" s="138" t="s">
        <v>312</v>
      </c>
      <c r="E225" s="139" t="s">
        <v>3307</v>
      </c>
      <c r="F225" s="140" t="s">
        <v>3308</v>
      </c>
      <c r="G225" s="141" t="s">
        <v>1972</v>
      </c>
      <c r="H225" s="142">
        <v>3</v>
      </c>
      <c r="I225" s="143"/>
      <c r="J225" s="144">
        <f t="shared" si="50"/>
        <v>0</v>
      </c>
      <c r="K225" s="140" t="s">
        <v>2896</v>
      </c>
      <c r="L225" s="33"/>
      <c r="M225" s="145" t="s">
        <v>1</v>
      </c>
      <c r="N225" s="146" t="s">
        <v>47</v>
      </c>
      <c r="P225" s="147">
        <f t="shared" si="51"/>
        <v>0</v>
      </c>
      <c r="Q225" s="147">
        <v>0</v>
      </c>
      <c r="R225" s="147">
        <f t="shared" si="52"/>
        <v>0</v>
      </c>
      <c r="S225" s="147">
        <v>0</v>
      </c>
      <c r="T225" s="148">
        <f t="shared" si="53"/>
        <v>0</v>
      </c>
      <c r="AR225" s="149" t="s">
        <v>108</v>
      </c>
      <c r="AT225" s="149" t="s">
        <v>312</v>
      </c>
      <c r="AU225" s="149" t="s">
        <v>86</v>
      </c>
      <c r="AY225" s="17" t="s">
        <v>310</v>
      </c>
      <c r="BE225" s="150">
        <f t="shared" si="54"/>
        <v>0</v>
      </c>
      <c r="BF225" s="150">
        <f t="shared" si="55"/>
        <v>0</v>
      </c>
      <c r="BG225" s="150">
        <f t="shared" si="56"/>
        <v>0</v>
      </c>
      <c r="BH225" s="150">
        <f t="shared" si="57"/>
        <v>0</v>
      </c>
      <c r="BI225" s="150">
        <f t="shared" si="58"/>
        <v>0</v>
      </c>
      <c r="BJ225" s="17" t="s">
        <v>86</v>
      </c>
      <c r="BK225" s="150">
        <f t="shared" si="59"/>
        <v>0</v>
      </c>
      <c r="BL225" s="17" t="s">
        <v>108</v>
      </c>
      <c r="BM225" s="149" t="s">
        <v>1425</v>
      </c>
    </row>
    <row r="226" spans="2:65" s="1" customFormat="1" ht="16.5" customHeight="1">
      <c r="B226" s="33"/>
      <c r="C226" s="138" t="s">
        <v>1013</v>
      </c>
      <c r="D226" s="138" t="s">
        <v>312</v>
      </c>
      <c r="E226" s="139" t="s">
        <v>3309</v>
      </c>
      <c r="F226" s="140" t="s">
        <v>3310</v>
      </c>
      <c r="G226" s="141" t="s">
        <v>1972</v>
      </c>
      <c r="H226" s="142">
        <v>3</v>
      </c>
      <c r="I226" s="143"/>
      <c r="J226" s="144">
        <f t="shared" si="50"/>
        <v>0</v>
      </c>
      <c r="K226" s="140" t="s">
        <v>2896</v>
      </c>
      <c r="L226" s="33"/>
      <c r="M226" s="145" t="s">
        <v>1</v>
      </c>
      <c r="N226" s="146" t="s">
        <v>47</v>
      </c>
      <c r="P226" s="147">
        <f t="shared" si="51"/>
        <v>0</v>
      </c>
      <c r="Q226" s="147">
        <v>0</v>
      </c>
      <c r="R226" s="147">
        <f t="shared" si="52"/>
        <v>0</v>
      </c>
      <c r="S226" s="147">
        <v>0</v>
      </c>
      <c r="T226" s="148">
        <f t="shared" si="53"/>
        <v>0</v>
      </c>
      <c r="AR226" s="149" t="s">
        <v>108</v>
      </c>
      <c r="AT226" s="149" t="s">
        <v>312</v>
      </c>
      <c r="AU226" s="149" t="s">
        <v>86</v>
      </c>
      <c r="AY226" s="17" t="s">
        <v>310</v>
      </c>
      <c r="BE226" s="150">
        <f t="shared" si="54"/>
        <v>0</v>
      </c>
      <c r="BF226" s="150">
        <f t="shared" si="55"/>
        <v>0</v>
      </c>
      <c r="BG226" s="150">
        <f t="shared" si="56"/>
        <v>0</v>
      </c>
      <c r="BH226" s="150">
        <f t="shared" si="57"/>
        <v>0</v>
      </c>
      <c r="BI226" s="150">
        <f t="shared" si="58"/>
        <v>0</v>
      </c>
      <c r="BJ226" s="17" t="s">
        <v>86</v>
      </c>
      <c r="BK226" s="150">
        <f t="shared" si="59"/>
        <v>0</v>
      </c>
      <c r="BL226" s="17" t="s">
        <v>108</v>
      </c>
      <c r="BM226" s="149" t="s">
        <v>1432</v>
      </c>
    </row>
    <row r="227" spans="2:65" s="1" customFormat="1" ht="16.5" customHeight="1">
      <c r="B227" s="33"/>
      <c r="C227" s="138" t="s">
        <v>1017</v>
      </c>
      <c r="D227" s="138" t="s">
        <v>312</v>
      </c>
      <c r="E227" s="139" t="s">
        <v>3311</v>
      </c>
      <c r="F227" s="140" t="s">
        <v>3312</v>
      </c>
      <c r="G227" s="141" t="s">
        <v>1972</v>
      </c>
      <c r="H227" s="142">
        <v>1</v>
      </c>
      <c r="I227" s="143"/>
      <c r="J227" s="144">
        <f t="shared" si="50"/>
        <v>0</v>
      </c>
      <c r="K227" s="140" t="s">
        <v>2896</v>
      </c>
      <c r="L227" s="33"/>
      <c r="M227" s="145" t="s">
        <v>1</v>
      </c>
      <c r="N227" s="146" t="s">
        <v>47</v>
      </c>
      <c r="P227" s="147">
        <f t="shared" si="51"/>
        <v>0</v>
      </c>
      <c r="Q227" s="147">
        <v>0</v>
      </c>
      <c r="R227" s="147">
        <f t="shared" si="52"/>
        <v>0</v>
      </c>
      <c r="S227" s="147">
        <v>0</v>
      </c>
      <c r="T227" s="148">
        <f t="shared" si="53"/>
        <v>0</v>
      </c>
      <c r="AR227" s="149" t="s">
        <v>108</v>
      </c>
      <c r="AT227" s="149" t="s">
        <v>312</v>
      </c>
      <c r="AU227" s="149" t="s">
        <v>86</v>
      </c>
      <c r="AY227" s="17" t="s">
        <v>310</v>
      </c>
      <c r="BE227" s="150">
        <f t="shared" si="54"/>
        <v>0</v>
      </c>
      <c r="BF227" s="150">
        <f t="shared" si="55"/>
        <v>0</v>
      </c>
      <c r="BG227" s="150">
        <f t="shared" si="56"/>
        <v>0</v>
      </c>
      <c r="BH227" s="150">
        <f t="shared" si="57"/>
        <v>0</v>
      </c>
      <c r="BI227" s="150">
        <f t="shared" si="58"/>
        <v>0</v>
      </c>
      <c r="BJ227" s="17" t="s">
        <v>86</v>
      </c>
      <c r="BK227" s="150">
        <f t="shared" si="59"/>
        <v>0</v>
      </c>
      <c r="BL227" s="17" t="s">
        <v>108</v>
      </c>
      <c r="BM227" s="149" t="s">
        <v>1439</v>
      </c>
    </row>
    <row r="228" spans="2:65" s="1" customFormat="1" ht="16.5" customHeight="1">
      <c r="B228" s="33"/>
      <c r="C228" s="138" t="s">
        <v>1021</v>
      </c>
      <c r="D228" s="138" t="s">
        <v>312</v>
      </c>
      <c r="E228" s="139" t="s">
        <v>3313</v>
      </c>
      <c r="F228" s="140" t="s">
        <v>3314</v>
      </c>
      <c r="G228" s="141" t="s">
        <v>1972</v>
      </c>
      <c r="H228" s="142">
        <v>2</v>
      </c>
      <c r="I228" s="143"/>
      <c r="J228" s="144">
        <f t="shared" si="50"/>
        <v>0</v>
      </c>
      <c r="K228" s="140" t="s">
        <v>2896</v>
      </c>
      <c r="L228" s="33"/>
      <c r="M228" s="145" t="s">
        <v>1</v>
      </c>
      <c r="N228" s="146" t="s">
        <v>47</v>
      </c>
      <c r="P228" s="147">
        <f t="shared" si="51"/>
        <v>0</v>
      </c>
      <c r="Q228" s="147">
        <v>0</v>
      </c>
      <c r="R228" s="147">
        <f t="shared" si="52"/>
        <v>0</v>
      </c>
      <c r="S228" s="147">
        <v>0</v>
      </c>
      <c r="T228" s="148">
        <f t="shared" si="53"/>
        <v>0</v>
      </c>
      <c r="AR228" s="149" t="s">
        <v>108</v>
      </c>
      <c r="AT228" s="149" t="s">
        <v>312</v>
      </c>
      <c r="AU228" s="149" t="s">
        <v>86</v>
      </c>
      <c r="AY228" s="17" t="s">
        <v>310</v>
      </c>
      <c r="BE228" s="150">
        <f t="shared" si="54"/>
        <v>0</v>
      </c>
      <c r="BF228" s="150">
        <f t="shared" si="55"/>
        <v>0</v>
      </c>
      <c r="BG228" s="150">
        <f t="shared" si="56"/>
        <v>0</v>
      </c>
      <c r="BH228" s="150">
        <f t="shared" si="57"/>
        <v>0</v>
      </c>
      <c r="BI228" s="150">
        <f t="shared" si="58"/>
        <v>0</v>
      </c>
      <c r="BJ228" s="17" t="s">
        <v>86</v>
      </c>
      <c r="BK228" s="150">
        <f t="shared" si="59"/>
        <v>0</v>
      </c>
      <c r="BL228" s="17" t="s">
        <v>108</v>
      </c>
      <c r="BM228" s="149" t="s">
        <v>1444</v>
      </c>
    </row>
    <row r="229" spans="2:65" s="1" customFormat="1" ht="16.5" customHeight="1">
      <c r="B229" s="33"/>
      <c r="C229" s="138" t="s">
        <v>1025</v>
      </c>
      <c r="D229" s="138" t="s">
        <v>312</v>
      </c>
      <c r="E229" s="139" t="s">
        <v>3315</v>
      </c>
      <c r="F229" s="140" t="s">
        <v>3316</v>
      </c>
      <c r="G229" s="141" t="s">
        <v>1972</v>
      </c>
      <c r="H229" s="142">
        <v>2</v>
      </c>
      <c r="I229" s="143"/>
      <c r="J229" s="144">
        <f t="shared" si="50"/>
        <v>0</v>
      </c>
      <c r="K229" s="140" t="s">
        <v>2896</v>
      </c>
      <c r="L229" s="33"/>
      <c r="M229" s="145" t="s">
        <v>1</v>
      </c>
      <c r="N229" s="146" t="s">
        <v>47</v>
      </c>
      <c r="P229" s="147">
        <f t="shared" si="51"/>
        <v>0</v>
      </c>
      <c r="Q229" s="147">
        <v>0</v>
      </c>
      <c r="R229" s="147">
        <f t="shared" si="52"/>
        <v>0</v>
      </c>
      <c r="S229" s="147">
        <v>0</v>
      </c>
      <c r="T229" s="148">
        <f t="shared" si="53"/>
        <v>0</v>
      </c>
      <c r="AR229" s="149" t="s">
        <v>108</v>
      </c>
      <c r="AT229" s="149" t="s">
        <v>312</v>
      </c>
      <c r="AU229" s="149" t="s">
        <v>86</v>
      </c>
      <c r="AY229" s="17" t="s">
        <v>310</v>
      </c>
      <c r="BE229" s="150">
        <f t="shared" si="54"/>
        <v>0</v>
      </c>
      <c r="BF229" s="150">
        <f t="shared" si="55"/>
        <v>0</v>
      </c>
      <c r="BG229" s="150">
        <f t="shared" si="56"/>
        <v>0</v>
      </c>
      <c r="BH229" s="150">
        <f t="shared" si="57"/>
        <v>0</v>
      </c>
      <c r="BI229" s="150">
        <f t="shared" si="58"/>
        <v>0</v>
      </c>
      <c r="BJ229" s="17" t="s">
        <v>86</v>
      </c>
      <c r="BK229" s="150">
        <f t="shared" si="59"/>
        <v>0</v>
      </c>
      <c r="BL229" s="17" t="s">
        <v>108</v>
      </c>
      <c r="BM229" s="149" t="s">
        <v>1450</v>
      </c>
    </row>
    <row r="230" spans="2:65" s="1" customFormat="1" ht="16.5" customHeight="1">
      <c r="B230" s="33"/>
      <c r="C230" s="138" t="s">
        <v>1029</v>
      </c>
      <c r="D230" s="138" t="s">
        <v>312</v>
      </c>
      <c r="E230" s="139" t="s">
        <v>3317</v>
      </c>
      <c r="F230" s="140" t="s">
        <v>3318</v>
      </c>
      <c r="G230" s="141" t="s">
        <v>1972</v>
      </c>
      <c r="H230" s="142">
        <v>1</v>
      </c>
      <c r="I230" s="143"/>
      <c r="J230" s="144">
        <f t="shared" si="50"/>
        <v>0</v>
      </c>
      <c r="K230" s="140" t="s">
        <v>2896</v>
      </c>
      <c r="L230" s="33"/>
      <c r="M230" s="145" t="s">
        <v>1</v>
      </c>
      <c r="N230" s="146" t="s">
        <v>47</v>
      </c>
      <c r="P230" s="147">
        <f t="shared" si="51"/>
        <v>0</v>
      </c>
      <c r="Q230" s="147">
        <v>0</v>
      </c>
      <c r="R230" s="147">
        <f t="shared" si="52"/>
        <v>0</v>
      </c>
      <c r="S230" s="147">
        <v>0</v>
      </c>
      <c r="T230" s="148">
        <f t="shared" si="53"/>
        <v>0</v>
      </c>
      <c r="AR230" s="149" t="s">
        <v>108</v>
      </c>
      <c r="AT230" s="149" t="s">
        <v>312</v>
      </c>
      <c r="AU230" s="149" t="s">
        <v>86</v>
      </c>
      <c r="AY230" s="17" t="s">
        <v>310</v>
      </c>
      <c r="BE230" s="150">
        <f t="shared" si="54"/>
        <v>0</v>
      </c>
      <c r="BF230" s="150">
        <f t="shared" si="55"/>
        <v>0</v>
      </c>
      <c r="BG230" s="150">
        <f t="shared" si="56"/>
        <v>0</v>
      </c>
      <c r="BH230" s="150">
        <f t="shared" si="57"/>
        <v>0</v>
      </c>
      <c r="BI230" s="150">
        <f t="shared" si="58"/>
        <v>0</v>
      </c>
      <c r="BJ230" s="17" t="s">
        <v>86</v>
      </c>
      <c r="BK230" s="150">
        <f t="shared" si="59"/>
        <v>0</v>
      </c>
      <c r="BL230" s="17" t="s">
        <v>108</v>
      </c>
      <c r="BM230" s="149" t="s">
        <v>1455</v>
      </c>
    </row>
    <row r="231" spans="2:65" s="1" customFormat="1" ht="16.5" customHeight="1">
      <c r="B231" s="33"/>
      <c r="C231" s="138" t="s">
        <v>1033</v>
      </c>
      <c r="D231" s="138" t="s">
        <v>312</v>
      </c>
      <c r="E231" s="139" t="s">
        <v>3319</v>
      </c>
      <c r="F231" s="140" t="s">
        <v>3320</v>
      </c>
      <c r="G231" s="141" t="s">
        <v>1972</v>
      </c>
      <c r="H231" s="142">
        <v>2</v>
      </c>
      <c r="I231" s="143"/>
      <c r="J231" s="144">
        <f t="shared" si="50"/>
        <v>0</v>
      </c>
      <c r="K231" s="140" t="s">
        <v>2896</v>
      </c>
      <c r="L231" s="33"/>
      <c r="M231" s="145" t="s">
        <v>1</v>
      </c>
      <c r="N231" s="146" t="s">
        <v>47</v>
      </c>
      <c r="P231" s="147">
        <f t="shared" si="51"/>
        <v>0</v>
      </c>
      <c r="Q231" s="147">
        <v>0</v>
      </c>
      <c r="R231" s="147">
        <f t="shared" si="52"/>
        <v>0</v>
      </c>
      <c r="S231" s="147">
        <v>0</v>
      </c>
      <c r="T231" s="148">
        <f t="shared" si="53"/>
        <v>0</v>
      </c>
      <c r="AR231" s="149" t="s">
        <v>108</v>
      </c>
      <c r="AT231" s="149" t="s">
        <v>312</v>
      </c>
      <c r="AU231" s="149" t="s">
        <v>86</v>
      </c>
      <c r="AY231" s="17" t="s">
        <v>310</v>
      </c>
      <c r="BE231" s="150">
        <f t="shared" si="54"/>
        <v>0</v>
      </c>
      <c r="BF231" s="150">
        <f t="shared" si="55"/>
        <v>0</v>
      </c>
      <c r="BG231" s="150">
        <f t="shared" si="56"/>
        <v>0</v>
      </c>
      <c r="BH231" s="150">
        <f t="shared" si="57"/>
        <v>0</v>
      </c>
      <c r="BI231" s="150">
        <f t="shared" si="58"/>
        <v>0</v>
      </c>
      <c r="BJ231" s="17" t="s">
        <v>86</v>
      </c>
      <c r="BK231" s="150">
        <f t="shared" si="59"/>
        <v>0</v>
      </c>
      <c r="BL231" s="17" t="s">
        <v>108</v>
      </c>
      <c r="BM231" s="149" t="s">
        <v>1461</v>
      </c>
    </row>
    <row r="232" spans="2:65" s="1" customFormat="1" ht="16.5" customHeight="1">
      <c r="B232" s="33"/>
      <c r="C232" s="138" t="s">
        <v>1045</v>
      </c>
      <c r="D232" s="138" t="s">
        <v>312</v>
      </c>
      <c r="E232" s="139" t="s">
        <v>3321</v>
      </c>
      <c r="F232" s="140" t="s">
        <v>3322</v>
      </c>
      <c r="G232" s="141" t="s">
        <v>1972</v>
      </c>
      <c r="H232" s="142">
        <v>6</v>
      </c>
      <c r="I232" s="143"/>
      <c r="J232" s="144">
        <f t="shared" si="50"/>
        <v>0</v>
      </c>
      <c r="K232" s="140" t="s">
        <v>2896</v>
      </c>
      <c r="L232" s="33"/>
      <c r="M232" s="145" t="s">
        <v>1</v>
      </c>
      <c r="N232" s="146" t="s">
        <v>47</v>
      </c>
      <c r="P232" s="147">
        <f t="shared" si="51"/>
        <v>0</v>
      </c>
      <c r="Q232" s="147">
        <v>0</v>
      </c>
      <c r="R232" s="147">
        <f t="shared" si="52"/>
        <v>0</v>
      </c>
      <c r="S232" s="147">
        <v>0</v>
      </c>
      <c r="T232" s="148">
        <f t="shared" si="53"/>
        <v>0</v>
      </c>
      <c r="AR232" s="149" t="s">
        <v>108</v>
      </c>
      <c r="AT232" s="149" t="s">
        <v>312</v>
      </c>
      <c r="AU232" s="149" t="s">
        <v>86</v>
      </c>
      <c r="AY232" s="17" t="s">
        <v>310</v>
      </c>
      <c r="BE232" s="150">
        <f t="shared" si="54"/>
        <v>0</v>
      </c>
      <c r="BF232" s="150">
        <f t="shared" si="55"/>
        <v>0</v>
      </c>
      <c r="BG232" s="150">
        <f t="shared" si="56"/>
        <v>0</v>
      </c>
      <c r="BH232" s="150">
        <f t="shared" si="57"/>
        <v>0</v>
      </c>
      <c r="BI232" s="150">
        <f t="shared" si="58"/>
        <v>0</v>
      </c>
      <c r="BJ232" s="17" t="s">
        <v>86</v>
      </c>
      <c r="BK232" s="150">
        <f t="shared" si="59"/>
        <v>0</v>
      </c>
      <c r="BL232" s="17" t="s">
        <v>108</v>
      </c>
      <c r="BM232" s="149" t="s">
        <v>1471</v>
      </c>
    </row>
    <row r="233" spans="2:65" s="1" customFormat="1" ht="16.5" customHeight="1">
      <c r="B233" s="33"/>
      <c r="C233" s="138" t="s">
        <v>1052</v>
      </c>
      <c r="D233" s="138" t="s">
        <v>312</v>
      </c>
      <c r="E233" s="139" t="s">
        <v>3323</v>
      </c>
      <c r="F233" s="140" t="s">
        <v>3324</v>
      </c>
      <c r="G233" s="141" t="s">
        <v>1972</v>
      </c>
      <c r="H233" s="142">
        <v>3</v>
      </c>
      <c r="I233" s="143"/>
      <c r="J233" s="144">
        <f t="shared" si="50"/>
        <v>0</v>
      </c>
      <c r="K233" s="140" t="s">
        <v>2896</v>
      </c>
      <c r="L233" s="33"/>
      <c r="M233" s="145" t="s">
        <v>1</v>
      </c>
      <c r="N233" s="146" t="s">
        <v>47</v>
      </c>
      <c r="P233" s="147">
        <f t="shared" si="51"/>
        <v>0</v>
      </c>
      <c r="Q233" s="147">
        <v>0</v>
      </c>
      <c r="R233" s="147">
        <f t="shared" si="52"/>
        <v>0</v>
      </c>
      <c r="S233" s="147">
        <v>0</v>
      </c>
      <c r="T233" s="148">
        <f t="shared" si="53"/>
        <v>0</v>
      </c>
      <c r="AR233" s="149" t="s">
        <v>108</v>
      </c>
      <c r="AT233" s="149" t="s">
        <v>312</v>
      </c>
      <c r="AU233" s="149" t="s">
        <v>86</v>
      </c>
      <c r="AY233" s="17" t="s">
        <v>310</v>
      </c>
      <c r="BE233" s="150">
        <f t="shared" si="54"/>
        <v>0</v>
      </c>
      <c r="BF233" s="150">
        <f t="shared" si="55"/>
        <v>0</v>
      </c>
      <c r="BG233" s="150">
        <f t="shared" si="56"/>
        <v>0</v>
      </c>
      <c r="BH233" s="150">
        <f t="shared" si="57"/>
        <v>0</v>
      </c>
      <c r="BI233" s="150">
        <f t="shared" si="58"/>
        <v>0</v>
      </c>
      <c r="BJ233" s="17" t="s">
        <v>86</v>
      </c>
      <c r="BK233" s="150">
        <f t="shared" si="59"/>
        <v>0</v>
      </c>
      <c r="BL233" s="17" t="s">
        <v>108</v>
      </c>
      <c r="BM233" s="149" t="s">
        <v>1485</v>
      </c>
    </row>
    <row r="234" spans="2:65" s="1" customFormat="1" ht="16.5" customHeight="1">
      <c r="B234" s="33"/>
      <c r="C234" s="138" t="s">
        <v>1057</v>
      </c>
      <c r="D234" s="138" t="s">
        <v>312</v>
      </c>
      <c r="E234" s="139" t="s">
        <v>3325</v>
      </c>
      <c r="F234" s="140" t="s">
        <v>3326</v>
      </c>
      <c r="G234" s="141" t="s">
        <v>1972</v>
      </c>
      <c r="H234" s="142">
        <v>2</v>
      </c>
      <c r="I234" s="143"/>
      <c r="J234" s="144">
        <f t="shared" si="50"/>
        <v>0</v>
      </c>
      <c r="K234" s="140" t="s">
        <v>2896</v>
      </c>
      <c r="L234" s="33"/>
      <c r="M234" s="145" t="s">
        <v>1</v>
      </c>
      <c r="N234" s="146" t="s">
        <v>47</v>
      </c>
      <c r="P234" s="147">
        <f t="shared" si="51"/>
        <v>0</v>
      </c>
      <c r="Q234" s="147">
        <v>0</v>
      </c>
      <c r="R234" s="147">
        <f t="shared" si="52"/>
        <v>0</v>
      </c>
      <c r="S234" s="147">
        <v>0</v>
      </c>
      <c r="T234" s="148">
        <f t="shared" si="53"/>
        <v>0</v>
      </c>
      <c r="AR234" s="149" t="s">
        <v>108</v>
      </c>
      <c r="AT234" s="149" t="s">
        <v>312</v>
      </c>
      <c r="AU234" s="149" t="s">
        <v>86</v>
      </c>
      <c r="AY234" s="17" t="s">
        <v>310</v>
      </c>
      <c r="BE234" s="150">
        <f t="shared" si="54"/>
        <v>0</v>
      </c>
      <c r="BF234" s="150">
        <f t="shared" si="55"/>
        <v>0</v>
      </c>
      <c r="BG234" s="150">
        <f t="shared" si="56"/>
        <v>0</v>
      </c>
      <c r="BH234" s="150">
        <f t="shared" si="57"/>
        <v>0</v>
      </c>
      <c r="BI234" s="150">
        <f t="shared" si="58"/>
        <v>0</v>
      </c>
      <c r="BJ234" s="17" t="s">
        <v>86</v>
      </c>
      <c r="BK234" s="150">
        <f t="shared" si="59"/>
        <v>0</v>
      </c>
      <c r="BL234" s="17" t="s">
        <v>108</v>
      </c>
      <c r="BM234" s="149" t="s">
        <v>1493</v>
      </c>
    </row>
    <row r="235" spans="2:65" s="1" customFormat="1" ht="16.5" customHeight="1">
      <c r="B235" s="33"/>
      <c r="C235" s="138" t="s">
        <v>1061</v>
      </c>
      <c r="D235" s="138" t="s">
        <v>312</v>
      </c>
      <c r="E235" s="139" t="s">
        <v>3327</v>
      </c>
      <c r="F235" s="140" t="s">
        <v>3328</v>
      </c>
      <c r="G235" s="141" t="s">
        <v>1972</v>
      </c>
      <c r="H235" s="142">
        <v>3</v>
      </c>
      <c r="I235" s="143"/>
      <c r="J235" s="144">
        <f t="shared" si="50"/>
        <v>0</v>
      </c>
      <c r="K235" s="140" t="s">
        <v>2896</v>
      </c>
      <c r="L235" s="33"/>
      <c r="M235" s="145" t="s">
        <v>1</v>
      </c>
      <c r="N235" s="146" t="s">
        <v>47</v>
      </c>
      <c r="P235" s="147">
        <f t="shared" si="51"/>
        <v>0</v>
      </c>
      <c r="Q235" s="147">
        <v>0</v>
      </c>
      <c r="R235" s="147">
        <f t="shared" si="52"/>
        <v>0</v>
      </c>
      <c r="S235" s="147">
        <v>0</v>
      </c>
      <c r="T235" s="148">
        <f t="shared" si="53"/>
        <v>0</v>
      </c>
      <c r="AR235" s="149" t="s">
        <v>108</v>
      </c>
      <c r="AT235" s="149" t="s">
        <v>312</v>
      </c>
      <c r="AU235" s="149" t="s">
        <v>86</v>
      </c>
      <c r="AY235" s="17" t="s">
        <v>310</v>
      </c>
      <c r="BE235" s="150">
        <f t="shared" si="54"/>
        <v>0</v>
      </c>
      <c r="BF235" s="150">
        <f t="shared" si="55"/>
        <v>0</v>
      </c>
      <c r="BG235" s="150">
        <f t="shared" si="56"/>
        <v>0</v>
      </c>
      <c r="BH235" s="150">
        <f t="shared" si="57"/>
        <v>0</v>
      </c>
      <c r="BI235" s="150">
        <f t="shared" si="58"/>
        <v>0</v>
      </c>
      <c r="BJ235" s="17" t="s">
        <v>86</v>
      </c>
      <c r="BK235" s="150">
        <f t="shared" si="59"/>
        <v>0</v>
      </c>
      <c r="BL235" s="17" t="s">
        <v>108</v>
      </c>
      <c r="BM235" s="149" t="s">
        <v>1502</v>
      </c>
    </row>
    <row r="236" spans="2:65" s="1" customFormat="1" ht="24.2" customHeight="1">
      <c r="B236" s="33"/>
      <c r="C236" s="138" t="s">
        <v>1065</v>
      </c>
      <c r="D236" s="138" t="s">
        <v>312</v>
      </c>
      <c r="E236" s="139" t="s">
        <v>3329</v>
      </c>
      <c r="F236" s="140" t="s">
        <v>3330</v>
      </c>
      <c r="G236" s="141" t="s">
        <v>1972</v>
      </c>
      <c r="H236" s="142">
        <v>1</v>
      </c>
      <c r="I236" s="143"/>
      <c r="J236" s="144">
        <f t="shared" si="50"/>
        <v>0</v>
      </c>
      <c r="K236" s="140" t="s">
        <v>2896</v>
      </c>
      <c r="L236" s="33"/>
      <c r="M236" s="145" t="s">
        <v>1</v>
      </c>
      <c r="N236" s="146" t="s">
        <v>47</v>
      </c>
      <c r="P236" s="147">
        <f t="shared" si="51"/>
        <v>0</v>
      </c>
      <c r="Q236" s="147">
        <v>0</v>
      </c>
      <c r="R236" s="147">
        <f t="shared" si="52"/>
        <v>0</v>
      </c>
      <c r="S236" s="147">
        <v>0</v>
      </c>
      <c r="T236" s="148">
        <f t="shared" si="53"/>
        <v>0</v>
      </c>
      <c r="AR236" s="149" t="s">
        <v>108</v>
      </c>
      <c r="AT236" s="149" t="s">
        <v>312</v>
      </c>
      <c r="AU236" s="149" t="s">
        <v>86</v>
      </c>
      <c r="AY236" s="17" t="s">
        <v>310</v>
      </c>
      <c r="BE236" s="150">
        <f t="shared" si="54"/>
        <v>0</v>
      </c>
      <c r="BF236" s="150">
        <f t="shared" si="55"/>
        <v>0</v>
      </c>
      <c r="BG236" s="150">
        <f t="shared" si="56"/>
        <v>0</v>
      </c>
      <c r="BH236" s="150">
        <f t="shared" si="57"/>
        <v>0</v>
      </c>
      <c r="BI236" s="150">
        <f t="shared" si="58"/>
        <v>0</v>
      </c>
      <c r="BJ236" s="17" t="s">
        <v>86</v>
      </c>
      <c r="BK236" s="150">
        <f t="shared" si="59"/>
        <v>0</v>
      </c>
      <c r="BL236" s="17" t="s">
        <v>108</v>
      </c>
      <c r="BM236" s="149" t="s">
        <v>1512</v>
      </c>
    </row>
    <row r="237" spans="2:65" s="1" customFormat="1" ht="24.2" customHeight="1">
      <c r="B237" s="33"/>
      <c r="C237" s="138" t="s">
        <v>1069</v>
      </c>
      <c r="D237" s="138" t="s">
        <v>312</v>
      </c>
      <c r="E237" s="139" t="s">
        <v>3331</v>
      </c>
      <c r="F237" s="140" t="s">
        <v>3332</v>
      </c>
      <c r="G237" s="141" t="s">
        <v>1972</v>
      </c>
      <c r="H237" s="142">
        <v>1</v>
      </c>
      <c r="I237" s="143"/>
      <c r="J237" s="144">
        <f t="shared" si="50"/>
        <v>0</v>
      </c>
      <c r="K237" s="140" t="s">
        <v>2896</v>
      </c>
      <c r="L237" s="33"/>
      <c r="M237" s="145" t="s">
        <v>1</v>
      </c>
      <c r="N237" s="146" t="s">
        <v>47</v>
      </c>
      <c r="P237" s="147">
        <f t="shared" si="51"/>
        <v>0</v>
      </c>
      <c r="Q237" s="147">
        <v>0</v>
      </c>
      <c r="R237" s="147">
        <f t="shared" si="52"/>
        <v>0</v>
      </c>
      <c r="S237" s="147">
        <v>0</v>
      </c>
      <c r="T237" s="148">
        <f t="shared" si="53"/>
        <v>0</v>
      </c>
      <c r="AR237" s="149" t="s">
        <v>108</v>
      </c>
      <c r="AT237" s="149" t="s">
        <v>312</v>
      </c>
      <c r="AU237" s="149" t="s">
        <v>86</v>
      </c>
      <c r="AY237" s="17" t="s">
        <v>310</v>
      </c>
      <c r="BE237" s="150">
        <f t="shared" si="54"/>
        <v>0</v>
      </c>
      <c r="BF237" s="150">
        <f t="shared" si="55"/>
        <v>0</v>
      </c>
      <c r="BG237" s="150">
        <f t="shared" si="56"/>
        <v>0</v>
      </c>
      <c r="BH237" s="150">
        <f t="shared" si="57"/>
        <v>0</v>
      </c>
      <c r="BI237" s="150">
        <f t="shared" si="58"/>
        <v>0</v>
      </c>
      <c r="BJ237" s="17" t="s">
        <v>86</v>
      </c>
      <c r="BK237" s="150">
        <f t="shared" si="59"/>
        <v>0</v>
      </c>
      <c r="BL237" s="17" t="s">
        <v>108</v>
      </c>
      <c r="BM237" s="149" t="s">
        <v>1520</v>
      </c>
    </row>
    <row r="238" spans="2:65" s="1" customFormat="1" ht="21.75" customHeight="1">
      <c r="B238" s="33"/>
      <c r="C238" s="138" t="s">
        <v>1074</v>
      </c>
      <c r="D238" s="138" t="s">
        <v>312</v>
      </c>
      <c r="E238" s="139" t="s">
        <v>3333</v>
      </c>
      <c r="F238" s="140" t="s">
        <v>3334</v>
      </c>
      <c r="G238" s="141" t="s">
        <v>315</v>
      </c>
      <c r="H238" s="142">
        <v>475</v>
      </c>
      <c r="I238" s="143"/>
      <c r="J238" s="144">
        <f t="shared" si="50"/>
        <v>0</v>
      </c>
      <c r="K238" s="140" t="s">
        <v>2896</v>
      </c>
      <c r="L238" s="33"/>
      <c r="M238" s="145" t="s">
        <v>1</v>
      </c>
      <c r="N238" s="146" t="s">
        <v>47</v>
      </c>
      <c r="P238" s="147">
        <f t="shared" si="51"/>
        <v>0</v>
      </c>
      <c r="Q238" s="147">
        <v>0</v>
      </c>
      <c r="R238" s="147">
        <f t="shared" si="52"/>
        <v>0</v>
      </c>
      <c r="S238" s="147">
        <v>0</v>
      </c>
      <c r="T238" s="148">
        <f t="shared" si="53"/>
        <v>0</v>
      </c>
      <c r="AR238" s="149" t="s">
        <v>108</v>
      </c>
      <c r="AT238" s="149" t="s">
        <v>312</v>
      </c>
      <c r="AU238" s="149" t="s">
        <v>86</v>
      </c>
      <c r="AY238" s="17" t="s">
        <v>310</v>
      </c>
      <c r="BE238" s="150">
        <f t="shared" si="54"/>
        <v>0</v>
      </c>
      <c r="BF238" s="150">
        <f t="shared" si="55"/>
        <v>0</v>
      </c>
      <c r="BG238" s="150">
        <f t="shared" si="56"/>
        <v>0</v>
      </c>
      <c r="BH238" s="150">
        <f t="shared" si="57"/>
        <v>0</v>
      </c>
      <c r="BI238" s="150">
        <f t="shared" si="58"/>
        <v>0</v>
      </c>
      <c r="BJ238" s="17" t="s">
        <v>86</v>
      </c>
      <c r="BK238" s="150">
        <f t="shared" si="59"/>
        <v>0</v>
      </c>
      <c r="BL238" s="17" t="s">
        <v>108</v>
      </c>
      <c r="BM238" s="149" t="s">
        <v>1527</v>
      </c>
    </row>
    <row r="239" spans="2:65" s="1" customFormat="1" ht="16.5" customHeight="1">
      <c r="B239" s="33"/>
      <c r="C239" s="138" t="s">
        <v>1090</v>
      </c>
      <c r="D239" s="138" t="s">
        <v>312</v>
      </c>
      <c r="E239" s="139" t="s">
        <v>3335</v>
      </c>
      <c r="F239" s="140" t="s">
        <v>3336</v>
      </c>
      <c r="G239" s="141" t="s">
        <v>718</v>
      </c>
      <c r="H239" s="142">
        <v>1</v>
      </c>
      <c r="I239" s="143"/>
      <c r="J239" s="144">
        <f t="shared" si="50"/>
        <v>0</v>
      </c>
      <c r="K239" s="140" t="s">
        <v>2896</v>
      </c>
      <c r="L239" s="33"/>
      <c r="M239" s="145" t="s">
        <v>1</v>
      </c>
      <c r="N239" s="146" t="s">
        <v>47</v>
      </c>
      <c r="P239" s="147">
        <f t="shared" si="51"/>
        <v>0</v>
      </c>
      <c r="Q239" s="147">
        <v>0</v>
      </c>
      <c r="R239" s="147">
        <f t="shared" si="52"/>
        <v>0</v>
      </c>
      <c r="S239" s="147">
        <v>0</v>
      </c>
      <c r="T239" s="148">
        <f t="shared" si="53"/>
        <v>0</v>
      </c>
      <c r="AR239" s="149" t="s">
        <v>108</v>
      </c>
      <c r="AT239" s="149" t="s">
        <v>312</v>
      </c>
      <c r="AU239" s="149" t="s">
        <v>86</v>
      </c>
      <c r="AY239" s="17" t="s">
        <v>310</v>
      </c>
      <c r="BE239" s="150">
        <f t="shared" si="54"/>
        <v>0</v>
      </c>
      <c r="BF239" s="150">
        <f t="shared" si="55"/>
        <v>0</v>
      </c>
      <c r="BG239" s="150">
        <f t="shared" si="56"/>
        <v>0</v>
      </c>
      <c r="BH239" s="150">
        <f t="shared" si="57"/>
        <v>0</v>
      </c>
      <c r="BI239" s="150">
        <f t="shared" si="58"/>
        <v>0</v>
      </c>
      <c r="BJ239" s="17" t="s">
        <v>86</v>
      </c>
      <c r="BK239" s="150">
        <f t="shared" si="59"/>
        <v>0</v>
      </c>
      <c r="BL239" s="17" t="s">
        <v>108</v>
      </c>
      <c r="BM239" s="149" t="s">
        <v>1542</v>
      </c>
    </row>
    <row r="240" spans="2:65" s="1" customFormat="1" ht="16.5" customHeight="1">
      <c r="B240" s="33"/>
      <c r="C240" s="138" t="s">
        <v>1096</v>
      </c>
      <c r="D240" s="138" t="s">
        <v>312</v>
      </c>
      <c r="E240" s="139" t="s">
        <v>3337</v>
      </c>
      <c r="F240" s="140" t="s">
        <v>3338</v>
      </c>
      <c r="G240" s="141" t="s">
        <v>718</v>
      </c>
      <c r="H240" s="142">
        <v>2</v>
      </c>
      <c r="I240" s="143"/>
      <c r="J240" s="144">
        <f t="shared" si="50"/>
        <v>0</v>
      </c>
      <c r="K240" s="140" t="s">
        <v>2896</v>
      </c>
      <c r="L240" s="33"/>
      <c r="M240" s="145" t="s">
        <v>1</v>
      </c>
      <c r="N240" s="146" t="s">
        <v>47</v>
      </c>
      <c r="P240" s="147">
        <f t="shared" si="51"/>
        <v>0</v>
      </c>
      <c r="Q240" s="147">
        <v>0</v>
      </c>
      <c r="R240" s="147">
        <f t="shared" si="52"/>
        <v>0</v>
      </c>
      <c r="S240" s="147">
        <v>0</v>
      </c>
      <c r="T240" s="148">
        <f t="shared" si="53"/>
        <v>0</v>
      </c>
      <c r="AR240" s="149" t="s">
        <v>108</v>
      </c>
      <c r="AT240" s="149" t="s">
        <v>312</v>
      </c>
      <c r="AU240" s="149" t="s">
        <v>86</v>
      </c>
      <c r="AY240" s="17" t="s">
        <v>310</v>
      </c>
      <c r="BE240" s="150">
        <f t="shared" si="54"/>
        <v>0</v>
      </c>
      <c r="BF240" s="150">
        <f t="shared" si="55"/>
        <v>0</v>
      </c>
      <c r="BG240" s="150">
        <f t="shared" si="56"/>
        <v>0</v>
      </c>
      <c r="BH240" s="150">
        <f t="shared" si="57"/>
        <v>0</v>
      </c>
      <c r="BI240" s="150">
        <f t="shared" si="58"/>
        <v>0</v>
      </c>
      <c r="BJ240" s="17" t="s">
        <v>86</v>
      </c>
      <c r="BK240" s="150">
        <f t="shared" si="59"/>
        <v>0</v>
      </c>
      <c r="BL240" s="17" t="s">
        <v>108</v>
      </c>
      <c r="BM240" s="149" t="s">
        <v>1551</v>
      </c>
    </row>
    <row r="241" spans="2:65" s="1" customFormat="1" ht="16.5" customHeight="1">
      <c r="B241" s="33"/>
      <c r="C241" s="138" t="s">
        <v>1111</v>
      </c>
      <c r="D241" s="138" t="s">
        <v>312</v>
      </c>
      <c r="E241" s="139" t="s">
        <v>3339</v>
      </c>
      <c r="F241" s="140" t="s">
        <v>3340</v>
      </c>
      <c r="G241" s="141" t="s">
        <v>718</v>
      </c>
      <c r="H241" s="142">
        <v>2</v>
      </c>
      <c r="I241" s="143"/>
      <c r="J241" s="144">
        <f t="shared" si="50"/>
        <v>0</v>
      </c>
      <c r="K241" s="140" t="s">
        <v>2896</v>
      </c>
      <c r="L241" s="33"/>
      <c r="M241" s="145" t="s">
        <v>1</v>
      </c>
      <c r="N241" s="146" t="s">
        <v>47</v>
      </c>
      <c r="P241" s="147">
        <f t="shared" si="51"/>
        <v>0</v>
      </c>
      <c r="Q241" s="147">
        <v>0</v>
      </c>
      <c r="R241" s="147">
        <f t="shared" si="52"/>
        <v>0</v>
      </c>
      <c r="S241" s="147">
        <v>0</v>
      </c>
      <c r="T241" s="148">
        <f t="shared" si="53"/>
        <v>0</v>
      </c>
      <c r="AR241" s="149" t="s">
        <v>108</v>
      </c>
      <c r="AT241" s="149" t="s">
        <v>312</v>
      </c>
      <c r="AU241" s="149" t="s">
        <v>86</v>
      </c>
      <c r="AY241" s="17" t="s">
        <v>310</v>
      </c>
      <c r="BE241" s="150">
        <f t="shared" si="54"/>
        <v>0</v>
      </c>
      <c r="BF241" s="150">
        <f t="shared" si="55"/>
        <v>0</v>
      </c>
      <c r="BG241" s="150">
        <f t="shared" si="56"/>
        <v>0</v>
      </c>
      <c r="BH241" s="150">
        <f t="shared" si="57"/>
        <v>0</v>
      </c>
      <c r="BI241" s="150">
        <f t="shared" si="58"/>
        <v>0</v>
      </c>
      <c r="BJ241" s="17" t="s">
        <v>86</v>
      </c>
      <c r="BK241" s="150">
        <f t="shared" si="59"/>
        <v>0</v>
      </c>
      <c r="BL241" s="17" t="s">
        <v>108</v>
      </c>
      <c r="BM241" s="149" t="s">
        <v>1560</v>
      </c>
    </row>
    <row r="242" spans="2:65" s="1" customFormat="1" ht="16.5" customHeight="1">
      <c r="B242" s="33"/>
      <c r="C242" s="138" t="s">
        <v>1115</v>
      </c>
      <c r="D242" s="138" t="s">
        <v>312</v>
      </c>
      <c r="E242" s="139" t="s">
        <v>3341</v>
      </c>
      <c r="F242" s="140" t="s">
        <v>3342</v>
      </c>
      <c r="G242" s="141" t="s">
        <v>718</v>
      </c>
      <c r="H242" s="142">
        <v>8</v>
      </c>
      <c r="I242" s="143"/>
      <c r="J242" s="144">
        <f t="shared" si="50"/>
        <v>0</v>
      </c>
      <c r="K242" s="140" t="s">
        <v>2896</v>
      </c>
      <c r="L242" s="33"/>
      <c r="M242" s="145" t="s">
        <v>1</v>
      </c>
      <c r="N242" s="146" t="s">
        <v>47</v>
      </c>
      <c r="P242" s="147">
        <f t="shared" si="51"/>
        <v>0</v>
      </c>
      <c r="Q242" s="147">
        <v>0</v>
      </c>
      <c r="R242" s="147">
        <f t="shared" si="52"/>
        <v>0</v>
      </c>
      <c r="S242" s="147">
        <v>0</v>
      </c>
      <c r="T242" s="148">
        <f t="shared" si="53"/>
        <v>0</v>
      </c>
      <c r="AR242" s="149" t="s">
        <v>108</v>
      </c>
      <c r="AT242" s="149" t="s">
        <v>312</v>
      </c>
      <c r="AU242" s="149" t="s">
        <v>86</v>
      </c>
      <c r="AY242" s="17" t="s">
        <v>310</v>
      </c>
      <c r="BE242" s="150">
        <f t="shared" si="54"/>
        <v>0</v>
      </c>
      <c r="BF242" s="150">
        <f t="shared" si="55"/>
        <v>0</v>
      </c>
      <c r="BG242" s="150">
        <f t="shared" si="56"/>
        <v>0</v>
      </c>
      <c r="BH242" s="150">
        <f t="shared" si="57"/>
        <v>0</v>
      </c>
      <c r="BI242" s="150">
        <f t="shared" si="58"/>
        <v>0</v>
      </c>
      <c r="BJ242" s="17" t="s">
        <v>86</v>
      </c>
      <c r="BK242" s="150">
        <f t="shared" si="59"/>
        <v>0</v>
      </c>
      <c r="BL242" s="17" t="s">
        <v>108</v>
      </c>
      <c r="BM242" s="149" t="s">
        <v>1568</v>
      </c>
    </row>
    <row r="243" spans="2:65" s="1" customFormat="1" ht="16.5" customHeight="1">
      <c r="B243" s="33"/>
      <c r="C243" s="138" t="s">
        <v>1122</v>
      </c>
      <c r="D243" s="138" t="s">
        <v>312</v>
      </c>
      <c r="E243" s="139" t="s">
        <v>3343</v>
      </c>
      <c r="F243" s="140" t="s">
        <v>3344</v>
      </c>
      <c r="G243" s="141" t="s">
        <v>718</v>
      </c>
      <c r="H243" s="142">
        <v>4</v>
      </c>
      <c r="I243" s="143"/>
      <c r="J243" s="144">
        <f t="shared" si="50"/>
        <v>0</v>
      </c>
      <c r="K243" s="140" t="s">
        <v>2896</v>
      </c>
      <c r="L243" s="33"/>
      <c r="M243" s="145" t="s">
        <v>1</v>
      </c>
      <c r="N243" s="146" t="s">
        <v>47</v>
      </c>
      <c r="P243" s="147">
        <f t="shared" si="51"/>
        <v>0</v>
      </c>
      <c r="Q243" s="147">
        <v>0</v>
      </c>
      <c r="R243" s="147">
        <f t="shared" si="52"/>
        <v>0</v>
      </c>
      <c r="S243" s="147">
        <v>0</v>
      </c>
      <c r="T243" s="148">
        <f t="shared" si="53"/>
        <v>0</v>
      </c>
      <c r="AR243" s="149" t="s">
        <v>108</v>
      </c>
      <c r="AT243" s="149" t="s">
        <v>312</v>
      </c>
      <c r="AU243" s="149" t="s">
        <v>86</v>
      </c>
      <c r="AY243" s="17" t="s">
        <v>310</v>
      </c>
      <c r="BE243" s="150">
        <f t="shared" si="54"/>
        <v>0</v>
      </c>
      <c r="BF243" s="150">
        <f t="shared" si="55"/>
        <v>0</v>
      </c>
      <c r="BG243" s="150">
        <f t="shared" si="56"/>
        <v>0</v>
      </c>
      <c r="BH243" s="150">
        <f t="shared" si="57"/>
        <v>0</v>
      </c>
      <c r="BI243" s="150">
        <f t="shared" si="58"/>
        <v>0</v>
      </c>
      <c r="BJ243" s="17" t="s">
        <v>86</v>
      </c>
      <c r="BK243" s="150">
        <f t="shared" si="59"/>
        <v>0</v>
      </c>
      <c r="BL243" s="17" t="s">
        <v>108</v>
      </c>
      <c r="BM243" s="149" t="s">
        <v>1576</v>
      </c>
    </row>
    <row r="244" spans="2:65" s="1" customFormat="1" ht="16.5" customHeight="1">
      <c r="B244" s="33"/>
      <c r="C244" s="138" t="s">
        <v>1127</v>
      </c>
      <c r="D244" s="138" t="s">
        <v>312</v>
      </c>
      <c r="E244" s="139" t="s">
        <v>3345</v>
      </c>
      <c r="F244" s="140" t="s">
        <v>3346</v>
      </c>
      <c r="G244" s="141" t="s">
        <v>315</v>
      </c>
      <c r="H244" s="142">
        <v>275</v>
      </c>
      <c r="I244" s="143"/>
      <c r="J244" s="144">
        <f t="shared" si="50"/>
        <v>0</v>
      </c>
      <c r="K244" s="140" t="s">
        <v>2896</v>
      </c>
      <c r="L244" s="33"/>
      <c r="M244" s="145" t="s">
        <v>1</v>
      </c>
      <c r="N244" s="146" t="s">
        <v>47</v>
      </c>
      <c r="P244" s="147">
        <f t="shared" si="51"/>
        <v>0</v>
      </c>
      <c r="Q244" s="147">
        <v>0</v>
      </c>
      <c r="R244" s="147">
        <f t="shared" si="52"/>
        <v>0</v>
      </c>
      <c r="S244" s="147">
        <v>0</v>
      </c>
      <c r="T244" s="148">
        <f t="shared" si="53"/>
        <v>0</v>
      </c>
      <c r="AR244" s="149" t="s">
        <v>108</v>
      </c>
      <c r="AT244" s="149" t="s">
        <v>312</v>
      </c>
      <c r="AU244" s="149" t="s">
        <v>86</v>
      </c>
      <c r="AY244" s="17" t="s">
        <v>310</v>
      </c>
      <c r="BE244" s="150">
        <f t="shared" si="54"/>
        <v>0</v>
      </c>
      <c r="BF244" s="150">
        <f t="shared" si="55"/>
        <v>0</v>
      </c>
      <c r="BG244" s="150">
        <f t="shared" si="56"/>
        <v>0</v>
      </c>
      <c r="BH244" s="150">
        <f t="shared" si="57"/>
        <v>0</v>
      </c>
      <c r="BI244" s="150">
        <f t="shared" si="58"/>
        <v>0</v>
      </c>
      <c r="BJ244" s="17" t="s">
        <v>86</v>
      </c>
      <c r="BK244" s="150">
        <f t="shared" si="59"/>
        <v>0</v>
      </c>
      <c r="BL244" s="17" t="s">
        <v>108</v>
      </c>
      <c r="BM244" s="149" t="s">
        <v>1584</v>
      </c>
    </row>
    <row r="245" spans="2:65" s="1" customFormat="1" ht="16.5" customHeight="1">
      <c r="B245" s="33"/>
      <c r="C245" s="138" t="s">
        <v>1131</v>
      </c>
      <c r="D245" s="138" t="s">
        <v>312</v>
      </c>
      <c r="E245" s="139" t="s">
        <v>3347</v>
      </c>
      <c r="F245" s="140" t="s">
        <v>3348</v>
      </c>
      <c r="G245" s="141" t="s">
        <v>315</v>
      </c>
      <c r="H245" s="142">
        <v>44</v>
      </c>
      <c r="I245" s="143"/>
      <c r="J245" s="144">
        <f t="shared" si="50"/>
        <v>0</v>
      </c>
      <c r="K245" s="140" t="s">
        <v>2896</v>
      </c>
      <c r="L245" s="33"/>
      <c r="M245" s="145" t="s">
        <v>1</v>
      </c>
      <c r="N245" s="146" t="s">
        <v>47</v>
      </c>
      <c r="P245" s="147">
        <f t="shared" si="51"/>
        <v>0</v>
      </c>
      <c r="Q245" s="147">
        <v>0</v>
      </c>
      <c r="R245" s="147">
        <f t="shared" si="52"/>
        <v>0</v>
      </c>
      <c r="S245" s="147">
        <v>0</v>
      </c>
      <c r="T245" s="148">
        <f t="shared" si="53"/>
        <v>0</v>
      </c>
      <c r="AR245" s="149" t="s">
        <v>108</v>
      </c>
      <c r="AT245" s="149" t="s">
        <v>312</v>
      </c>
      <c r="AU245" s="149" t="s">
        <v>86</v>
      </c>
      <c r="AY245" s="17" t="s">
        <v>310</v>
      </c>
      <c r="BE245" s="150">
        <f t="shared" si="54"/>
        <v>0</v>
      </c>
      <c r="BF245" s="150">
        <f t="shared" si="55"/>
        <v>0</v>
      </c>
      <c r="BG245" s="150">
        <f t="shared" si="56"/>
        <v>0</v>
      </c>
      <c r="BH245" s="150">
        <f t="shared" si="57"/>
        <v>0</v>
      </c>
      <c r="BI245" s="150">
        <f t="shared" si="58"/>
        <v>0</v>
      </c>
      <c r="BJ245" s="17" t="s">
        <v>86</v>
      </c>
      <c r="BK245" s="150">
        <f t="shared" si="59"/>
        <v>0</v>
      </c>
      <c r="BL245" s="17" t="s">
        <v>108</v>
      </c>
      <c r="BM245" s="149" t="s">
        <v>1594</v>
      </c>
    </row>
    <row r="246" spans="2:65" s="1" customFormat="1" ht="16.5" customHeight="1">
      <c r="B246" s="33"/>
      <c r="C246" s="138" t="s">
        <v>1137</v>
      </c>
      <c r="D246" s="138" t="s">
        <v>312</v>
      </c>
      <c r="E246" s="139" t="s">
        <v>3349</v>
      </c>
      <c r="F246" s="140" t="s">
        <v>3350</v>
      </c>
      <c r="G246" s="141" t="s">
        <v>315</v>
      </c>
      <c r="H246" s="142">
        <v>44</v>
      </c>
      <c r="I246" s="143"/>
      <c r="J246" s="144">
        <f t="shared" si="50"/>
        <v>0</v>
      </c>
      <c r="K246" s="140" t="s">
        <v>2896</v>
      </c>
      <c r="L246" s="33"/>
      <c r="M246" s="145" t="s">
        <v>1</v>
      </c>
      <c r="N246" s="146" t="s">
        <v>47</v>
      </c>
      <c r="P246" s="147">
        <f t="shared" si="51"/>
        <v>0</v>
      </c>
      <c r="Q246" s="147">
        <v>0</v>
      </c>
      <c r="R246" s="147">
        <f t="shared" si="52"/>
        <v>0</v>
      </c>
      <c r="S246" s="147">
        <v>0</v>
      </c>
      <c r="T246" s="148">
        <f t="shared" si="53"/>
        <v>0</v>
      </c>
      <c r="AR246" s="149" t="s">
        <v>108</v>
      </c>
      <c r="AT246" s="149" t="s">
        <v>312</v>
      </c>
      <c r="AU246" s="149" t="s">
        <v>86</v>
      </c>
      <c r="AY246" s="17" t="s">
        <v>310</v>
      </c>
      <c r="BE246" s="150">
        <f t="shared" si="54"/>
        <v>0</v>
      </c>
      <c r="BF246" s="150">
        <f t="shared" si="55"/>
        <v>0</v>
      </c>
      <c r="BG246" s="150">
        <f t="shared" si="56"/>
        <v>0</v>
      </c>
      <c r="BH246" s="150">
        <f t="shared" si="57"/>
        <v>0</v>
      </c>
      <c r="BI246" s="150">
        <f t="shared" si="58"/>
        <v>0</v>
      </c>
      <c r="BJ246" s="17" t="s">
        <v>86</v>
      </c>
      <c r="BK246" s="150">
        <f t="shared" si="59"/>
        <v>0</v>
      </c>
      <c r="BL246" s="17" t="s">
        <v>108</v>
      </c>
      <c r="BM246" s="149" t="s">
        <v>1601</v>
      </c>
    </row>
    <row r="247" spans="2:65" s="1" customFormat="1" ht="16.5" customHeight="1">
      <c r="B247" s="33"/>
      <c r="C247" s="138" t="s">
        <v>1142</v>
      </c>
      <c r="D247" s="138" t="s">
        <v>312</v>
      </c>
      <c r="E247" s="139" t="s">
        <v>3351</v>
      </c>
      <c r="F247" s="140" t="s">
        <v>3352</v>
      </c>
      <c r="G247" s="141" t="s">
        <v>315</v>
      </c>
      <c r="H247" s="142">
        <v>10</v>
      </c>
      <c r="I247" s="143"/>
      <c r="J247" s="144">
        <f t="shared" si="50"/>
        <v>0</v>
      </c>
      <c r="K247" s="140" t="s">
        <v>2896</v>
      </c>
      <c r="L247" s="33"/>
      <c r="M247" s="145" t="s">
        <v>1</v>
      </c>
      <c r="N247" s="146" t="s">
        <v>47</v>
      </c>
      <c r="P247" s="147">
        <f t="shared" si="51"/>
        <v>0</v>
      </c>
      <c r="Q247" s="147">
        <v>0</v>
      </c>
      <c r="R247" s="147">
        <f t="shared" si="52"/>
        <v>0</v>
      </c>
      <c r="S247" s="147">
        <v>0</v>
      </c>
      <c r="T247" s="148">
        <f t="shared" si="53"/>
        <v>0</v>
      </c>
      <c r="AR247" s="149" t="s">
        <v>108</v>
      </c>
      <c r="AT247" s="149" t="s">
        <v>312</v>
      </c>
      <c r="AU247" s="149" t="s">
        <v>86</v>
      </c>
      <c r="AY247" s="17" t="s">
        <v>310</v>
      </c>
      <c r="BE247" s="150">
        <f t="shared" si="54"/>
        <v>0</v>
      </c>
      <c r="BF247" s="150">
        <f t="shared" si="55"/>
        <v>0</v>
      </c>
      <c r="BG247" s="150">
        <f t="shared" si="56"/>
        <v>0</v>
      </c>
      <c r="BH247" s="150">
        <f t="shared" si="57"/>
        <v>0</v>
      </c>
      <c r="BI247" s="150">
        <f t="shared" si="58"/>
        <v>0</v>
      </c>
      <c r="BJ247" s="17" t="s">
        <v>86</v>
      </c>
      <c r="BK247" s="150">
        <f t="shared" si="59"/>
        <v>0</v>
      </c>
      <c r="BL247" s="17" t="s">
        <v>108</v>
      </c>
      <c r="BM247" s="149" t="s">
        <v>1608</v>
      </c>
    </row>
    <row r="248" spans="2:65" s="1" customFormat="1" ht="16.5" customHeight="1">
      <c r="B248" s="33"/>
      <c r="C248" s="138" t="s">
        <v>1148</v>
      </c>
      <c r="D248" s="138" t="s">
        <v>312</v>
      </c>
      <c r="E248" s="139" t="s">
        <v>3353</v>
      </c>
      <c r="F248" s="140" t="s">
        <v>3354</v>
      </c>
      <c r="G248" s="141" t="s">
        <v>652</v>
      </c>
      <c r="H248" s="142">
        <v>8</v>
      </c>
      <c r="I248" s="143"/>
      <c r="J248" s="144">
        <f t="shared" si="50"/>
        <v>0</v>
      </c>
      <c r="K248" s="140" t="s">
        <v>2896</v>
      </c>
      <c r="L248" s="33"/>
      <c r="M248" s="145" t="s">
        <v>1</v>
      </c>
      <c r="N248" s="146" t="s">
        <v>47</v>
      </c>
      <c r="P248" s="147">
        <f t="shared" si="51"/>
        <v>0</v>
      </c>
      <c r="Q248" s="147">
        <v>0</v>
      </c>
      <c r="R248" s="147">
        <f t="shared" si="52"/>
        <v>0</v>
      </c>
      <c r="S248" s="147">
        <v>0</v>
      </c>
      <c r="T248" s="148">
        <f t="shared" si="53"/>
        <v>0</v>
      </c>
      <c r="AR248" s="149" t="s">
        <v>108</v>
      </c>
      <c r="AT248" s="149" t="s">
        <v>312</v>
      </c>
      <c r="AU248" s="149" t="s">
        <v>86</v>
      </c>
      <c r="AY248" s="17" t="s">
        <v>310</v>
      </c>
      <c r="BE248" s="150">
        <f t="shared" si="54"/>
        <v>0</v>
      </c>
      <c r="BF248" s="150">
        <f t="shared" si="55"/>
        <v>0</v>
      </c>
      <c r="BG248" s="150">
        <f t="shared" si="56"/>
        <v>0</v>
      </c>
      <c r="BH248" s="150">
        <f t="shared" si="57"/>
        <v>0</v>
      </c>
      <c r="BI248" s="150">
        <f t="shared" si="58"/>
        <v>0</v>
      </c>
      <c r="BJ248" s="17" t="s">
        <v>86</v>
      </c>
      <c r="BK248" s="150">
        <f t="shared" si="59"/>
        <v>0</v>
      </c>
      <c r="BL248" s="17" t="s">
        <v>108</v>
      </c>
      <c r="BM248" s="149" t="s">
        <v>1616</v>
      </c>
    </row>
    <row r="249" spans="2:65" s="11" customFormat="1" ht="25.9" customHeight="1">
      <c r="B249" s="126"/>
      <c r="D249" s="127" t="s">
        <v>81</v>
      </c>
      <c r="E249" s="128" t="s">
        <v>364</v>
      </c>
      <c r="F249" s="128" t="s">
        <v>3355</v>
      </c>
      <c r="I249" s="129"/>
      <c r="J249" s="130">
        <f>BK249</f>
        <v>0</v>
      </c>
      <c r="L249" s="126"/>
      <c r="M249" s="131"/>
      <c r="P249" s="132">
        <f>SUM(P250:P255)</f>
        <v>0</v>
      </c>
      <c r="R249" s="132">
        <f>SUM(R250:R255)</f>
        <v>0</v>
      </c>
      <c r="T249" s="133">
        <f>SUM(T250:T255)</f>
        <v>0</v>
      </c>
      <c r="AR249" s="127" t="s">
        <v>86</v>
      </c>
      <c r="AT249" s="134" t="s">
        <v>81</v>
      </c>
      <c r="AU249" s="134" t="s">
        <v>82</v>
      </c>
      <c r="AY249" s="127" t="s">
        <v>310</v>
      </c>
      <c r="BK249" s="135">
        <f>SUM(BK250:BK255)</f>
        <v>0</v>
      </c>
    </row>
    <row r="250" spans="2:65" s="1" customFormat="1" ht="21.75" customHeight="1">
      <c r="B250" s="33"/>
      <c r="C250" s="138" t="s">
        <v>1152</v>
      </c>
      <c r="D250" s="138" t="s">
        <v>312</v>
      </c>
      <c r="E250" s="139" t="s">
        <v>3356</v>
      </c>
      <c r="F250" s="140" t="s">
        <v>3357</v>
      </c>
      <c r="G250" s="141" t="s">
        <v>1972</v>
      </c>
      <c r="H250" s="142">
        <v>1</v>
      </c>
      <c r="I250" s="143"/>
      <c r="J250" s="144">
        <f t="shared" ref="J250:J255" si="60">ROUND(I250*H250,2)</f>
        <v>0</v>
      </c>
      <c r="K250" s="140" t="s">
        <v>2896</v>
      </c>
      <c r="L250" s="33"/>
      <c r="M250" s="145" t="s">
        <v>1</v>
      </c>
      <c r="N250" s="146" t="s">
        <v>47</v>
      </c>
      <c r="P250" s="147">
        <f t="shared" ref="P250:P255" si="61">O250*H250</f>
        <v>0</v>
      </c>
      <c r="Q250" s="147">
        <v>0</v>
      </c>
      <c r="R250" s="147">
        <f t="shared" ref="R250:R255" si="62">Q250*H250</f>
        <v>0</v>
      </c>
      <c r="S250" s="147">
        <v>0</v>
      </c>
      <c r="T250" s="148">
        <f t="shared" ref="T250:T255" si="63">S250*H250</f>
        <v>0</v>
      </c>
      <c r="AR250" s="149" t="s">
        <v>108</v>
      </c>
      <c r="AT250" s="149" t="s">
        <v>312</v>
      </c>
      <c r="AU250" s="149" t="s">
        <v>86</v>
      </c>
      <c r="AY250" s="17" t="s">
        <v>310</v>
      </c>
      <c r="BE250" s="150">
        <f t="shared" ref="BE250:BE255" si="64">IF(N250="základní",J250,0)</f>
        <v>0</v>
      </c>
      <c r="BF250" s="150">
        <f t="shared" ref="BF250:BF255" si="65">IF(N250="snížená",J250,0)</f>
        <v>0</v>
      </c>
      <c r="BG250" s="150">
        <f t="shared" ref="BG250:BG255" si="66">IF(N250="zákl. přenesená",J250,0)</f>
        <v>0</v>
      </c>
      <c r="BH250" s="150">
        <f t="shared" ref="BH250:BH255" si="67">IF(N250="sníž. přenesená",J250,0)</f>
        <v>0</v>
      </c>
      <c r="BI250" s="150">
        <f t="shared" ref="BI250:BI255" si="68">IF(N250="nulová",J250,0)</f>
        <v>0</v>
      </c>
      <c r="BJ250" s="17" t="s">
        <v>86</v>
      </c>
      <c r="BK250" s="150">
        <f t="shared" ref="BK250:BK255" si="69">ROUND(I250*H250,2)</f>
        <v>0</v>
      </c>
      <c r="BL250" s="17" t="s">
        <v>108</v>
      </c>
      <c r="BM250" s="149" t="s">
        <v>1623</v>
      </c>
    </row>
    <row r="251" spans="2:65" s="1" customFormat="1" ht="16.5" customHeight="1">
      <c r="B251" s="33"/>
      <c r="C251" s="138" t="s">
        <v>1162</v>
      </c>
      <c r="D251" s="138" t="s">
        <v>312</v>
      </c>
      <c r="E251" s="139" t="s">
        <v>3358</v>
      </c>
      <c r="F251" s="140" t="s">
        <v>3359</v>
      </c>
      <c r="G251" s="141" t="s">
        <v>1972</v>
      </c>
      <c r="H251" s="142">
        <v>2</v>
      </c>
      <c r="I251" s="143"/>
      <c r="J251" s="144">
        <f t="shared" si="60"/>
        <v>0</v>
      </c>
      <c r="K251" s="140" t="s">
        <v>2896</v>
      </c>
      <c r="L251" s="33"/>
      <c r="M251" s="145" t="s">
        <v>1</v>
      </c>
      <c r="N251" s="146" t="s">
        <v>47</v>
      </c>
      <c r="P251" s="147">
        <f t="shared" si="61"/>
        <v>0</v>
      </c>
      <c r="Q251" s="147">
        <v>0</v>
      </c>
      <c r="R251" s="147">
        <f t="shared" si="62"/>
        <v>0</v>
      </c>
      <c r="S251" s="147">
        <v>0</v>
      </c>
      <c r="T251" s="148">
        <f t="shared" si="63"/>
        <v>0</v>
      </c>
      <c r="AR251" s="149" t="s">
        <v>108</v>
      </c>
      <c r="AT251" s="149" t="s">
        <v>312</v>
      </c>
      <c r="AU251" s="149" t="s">
        <v>86</v>
      </c>
      <c r="AY251" s="17" t="s">
        <v>310</v>
      </c>
      <c r="BE251" s="150">
        <f t="shared" si="64"/>
        <v>0</v>
      </c>
      <c r="BF251" s="150">
        <f t="shared" si="65"/>
        <v>0</v>
      </c>
      <c r="BG251" s="150">
        <f t="shared" si="66"/>
        <v>0</v>
      </c>
      <c r="BH251" s="150">
        <f t="shared" si="67"/>
        <v>0</v>
      </c>
      <c r="BI251" s="150">
        <f t="shared" si="68"/>
        <v>0</v>
      </c>
      <c r="BJ251" s="17" t="s">
        <v>86</v>
      </c>
      <c r="BK251" s="150">
        <f t="shared" si="69"/>
        <v>0</v>
      </c>
      <c r="BL251" s="17" t="s">
        <v>108</v>
      </c>
      <c r="BM251" s="149" t="s">
        <v>1632</v>
      </c>
    </row>
    <row r="252" spans="2:65" s="1" customFormat="1" ht="16.5" customHeight="1">
      <c r="B252" s="33"/>
      <c r="C252" s="138" t="s">
        <v>1168</v>
      </c>
      <c r="D252" s="138" t="s">
        <v>312</v>
      </c>
      <c r="E252" s="139" t="s">
        <v>3360</v>
      </c>
      <c r="F252" s="140" t="s">
        <v>3310</v>
      </c>
      <c r="G252" s="141" t="s">
        <v>1972</v>
      </c>
      <c r="H252" s="142">
        <v>2</v>
      </c>
      <c r="I252" s="143"/>
      <c r="J252" s="144">
        <f t="shared" si="60"/>
        <v>0</v>
      </c>
      <c r="K252" s="140" t="s">
        <v>2896</v>
      </c>
      <c r="L252" s="33"/>
      <c r="M252" s="145" t="s">
        <v>1</v>
      </c>
      <c r="N252" s="146" t="s">
        <v>47</v>
      </c>
      <c r="P252" s="147">
        <f t="shared" si="61"/>
        <v>0</v>
      </c>
      <c r="Q252" s="147">
        <v>0</v>
      </c>
      <c r="R252" s="147">
        <f t="shared" si="62"/>
        <v>0</v>
      </c>
      <c r="S252" s="147">
        <v>0</v>
      </c>
      <c r="T252" s="148">
        <f t="shared" si="63"/>
        <v>0</v>
      </c>
      <c r="AR252" s="149" t="s">
        <v>108</v>
      </c>
      <c r="AT252" s="149" t="s">
        <v>312</v>
      </c>
      <c r="AU252" s="149" t="s">
        <v>86</v>
      </c>
      <c r="AY252" s="17" t="s">
        <v>310</v>
      </c>
      <c r="BE252" s="150">
        <f t="shared" si="64"/>
        <v>0</v>
      </c>
      <c r="BF252" s="150">
        <f t="shared" si="65"/>
        <v>0</v>
      </c>
      <c r="BG252" s="150">
        <f t="shared" si="66"/>
        <v>0</v>
      </c>
      <c r="BH252" s="150">
        <f t="shared" si="67"/>
        <v>0</v>
      </c>
      <c r="BI252" s="150">
        <f t="shared" si="68"/>
        <v>0</v>
      </c>
      <c r="BJ252" s="17" t="s">
        <v>86</v>
      </c>
      <c r="BK252" s="150">
        <f t="shared" si="69"/>
        <v>0</v>
      </c>
      <c r="BL252" s="17" t="s">
        <v>108</v>
      </c>
      <c r="BM252" s="149" t="s">
        <v>1642</v>
      </c>
    </row>
    <row r="253" spans="2:65" s="1" customFormat="1" ht="21.75" customHeight="1">
      <c r="B253" s="33"/>
      <c r="C253" s="138" t="s">
        <v>1175</v>
      </c>
      <c r="D253" s="138" t="s">
        <v>312</v>
      </c>
      <c r="E253" s="139" t="s">
        <v>3361</v>
      </c>
      <c r="F253" s="140" t="s">
        <v>3362</v>
      </c>
      <c r="G253" s="141" t="s">
        <v>315</v>
      </c>
      <c r="H253" s="142">
        <v>7</v>
      </c>
      <c r="I253" s="143"/>
      <c r="J253" s="144">
        <f t="shared" si="60"/>
        <v>0</v>
      </c>
      <c r="K253" s="140" t="s">
        <v>2896</v>
      </c>
      <c r="L253" s="33"/>
      <c r="M253" s="145" t="s">
        <v>1</v>
      </c>
      <c r="N253" s="146" t="s">
        <v>47</v>
      </c>
      <c r="P253" s="147">
        <f t="shared" si="61"/>
        <v>0</v>
      </c>
      <c r="Q253" s="147">
        <v>0</v>
      </c>
      <c r="R253" s="147">
        <f t="shared" si="62"/>
        <v>0</v>
      </c>
      <c r="S253" s="147">
        <v>0</v>
      </c>
      <c r="T253" s="148">
        <f t="shared" si="63"/>
        <v>0</v>
      </c>
      <c r="AR253" s="149" t="s">
        <v>108</v>
      </c>
      <c r="AT253" s="149" t="s">
        <v>312</v>
      </c>
      <c r="AU253" s="149" t="s">
        <v>86</v>
      </c>
      <c r="AY253" s="17" t="s">
        <v>310</v>
      </c>
      <c r="BE253" s="150">
        <f t="shared" si="64"/>
        <v>0</v>
      </c>
      <c r="BF253" s="150">
        <f t="shared" si="65"/>
        <v>0</v>
      </c>
      <c r="BG253" s="150">
        <f t="shared" si="66"/>
        <v>0</v>
      </c>
      <c r="BH253" s="150">
        <f t="shared" si="67"/>
        <v>0</v>
      </c>
      <c r="BI253" s="150">
        <f t="shared" si="68"/>
        <v>0</v>
      </c>
      <c r="BJ253" s="17" t="s">
        <v>86</v>
      </c>
      <c r="BK253" s="150">
        <f t="shared" si="69"/>
        <v>0</v>
      </c>
      <c r="BL253" s="17" t="s">
        <v>108</v>
      </c>
      <c r="BM253" s="149" t="s">
        <v>1650</v>
      </c>
    </row>
    <row r="254" spans="2:65" s="1" customFormat="1" ht="16.5" customHeight="1">
      <c r="B254" s="33"/>
      <c r="C254" s="138" t="s">
        <v>1181</v>
      </c>
      <c r="D254" s="138" t="s">
        <v>312</v>
      </c>
      <c r="E254" s="139" t="s">
        <v>3363</v>
      </c>
      <c r="F254" s="140" t="s">
        <v>3346</v>
      </c>
      <c r="G254" s="141" t="s">
        <v>315</v>
      </c>
      <c r="H254" s="142">
        <v>5.5</v>
      </c>
      <c r="I254" s="143"/>
      <c r="J254" s="144">
        <f t="shared" si="60"/>
        <v>0</v>
      </c>
      <c r="K254" s="140" t="s">
        <v>2896</v>
      </c>
      <c r="L254" s="33"/>
      <c r="M254" s="145" t="s">
        <v>1</v>
      </c>
      <c r="N254" s="146" t="s">
        <v>47</v>
      </c>
      <c r="P254" s="147">
        <f t="shared" si="61"/>
        <v>0</v>
      </c>
      <c r="Q254" s="147">
        <v>0</v>
      </c>
      <c r="R254" s="147">
        <f t="shared" si="62"/>
        <v>0</v>
      </c>
      <c r="S254" s="147">
        <v>0</v>
      </c>
      <c r="T254" s="148">
        <f t="shared" si="63"/>
        <v>0</v>
      </c>
      <c r="AR254" s="149" t="s">
        <v>108</v>
      </c>
      <c r="AT254" s="149" t="s">
        <v>312</v>
      </c>
      <c r="AU254" s="149" t="s">
        <v>86</v>
      </c>
      <c r="AY254" s="17" t="s">
        <v>310</v>
      </c>
      <c r="BE254" s="150">
        <f t="shared" si="64"/>
        <v>0</v>
      </c>
      <c r="BF254" s="150">
        <f t="shared" si="65"/>
        <v>0</v>
      </c>
      <c r="BG254" s="150">
        <f t="shared" si="66"/>
        <v>0</v>
      </c>
      <c r="BH254" s="150">
        <f t="shared" si="67"/>
        <v>0</v>
      </c>
      <c r="BI254" s="150">
        <f t="shared" si="68"/>
        <v>0</v>
      </c>
      <c r="BJ254" s="17" t="s">
        <v>86</v>
      </c>
      <c r="BK254" s="150">
        <f t="shared" si="69"/>
        <v>0</v>
      </c>
      <c r="BL254" s="17" t="s">
        <v>108</v>
      </c>
      <c r="BM254" s="149" t="s">
        <v>1659</v>
      </c>
    </row>
    <row r="255" spans="2:65" s="1" customFormat="1" ht="24.2" customHeight="1">
      <c r="B255" s="33"/>
      <c r="C255" s="138" t="s">
        <v>1186</v>
      </c>
      <c r="D255" s="138" t="s">
        <v>312</v>
      </c>
      <c r="E255" s="139" t="s">
        <v>3364</v>
      </c>
      <c r="F255" s="140" t="s">
        <v>3365</v>
      </c>
      <c r="G255" s="141" t="s">
        <v>652</v>
      </c>
      <c r="H255" s="142">
        <v>4</v>
      </c>
      <c r="I255" s="143"/>
      <c r="J255" s="144">
        <f t="shared" si="60"/>
        <v>0</v>
      </c>
      <c r="K255" s="140" t="s">
        <v>2896</v>
      </c>
      <c r="L255" s="33"/>
      <c r="M255" s="145" t="s">
        <v>1</v>
      </c>
      <c r="N255" s="146" t="s">
        <v>47</v>
      </c>
      <c r="P255" s="147">
        <f t="shared" si="61"/>
        <v>0</v>
      </c>
      <c r="Q255" s="147">
        <v>0</v>
      </c>
      <c r="R255" s="147">
        <f t="shared" si="62"/>
        <v>0</v>
      </c>
      <c r="S255" s="147">
        <v>0</v>
      </c>
      <c r="T255" s="148">
        <f t="shared" si="63"/>
        <v>0</v>
      </c>
      <c r="AR255" s="149" t="s">
        <v>108</v>
      </c>
      <c r="AT255" s="149" t="s">
        <v>312</v>
      </c>
      <c r="AU255" s="149" t="s">
        <v>86</v>
      </c>
      <c r="AY255" s="17" t="s">
        <v>310</v>
      </c>
      <c r="BE255" s="150">
        <f t="shared" si="64"/>
        <v>0</v>
      </c>
      <c r="BF255" s="150">
        <f t="shared" si="65"/>
        <v>0</v>
      </c>
      <c r="BG255" s="150">
        <f t="shared" si="66"/>
        <v>0</v>
      </c>
      <c r="BH255" s="150">
        <f t="shared" si="67"/>
        <v>0</v>
      </c>
      <c r="BI255" s="150">
        <f t="shared" si="68"/>
        <v>0</v>
      </c>
      <c r="BJ255" s="17" t="s">
        <v>86</v>
      </c>
      <c r="BK255" s="150">
        <f t="shared" si="69"/>
        <v>0</v>
      </c>
      <c r="BL255" s="17" t="s">
        <v>108</v>
      </c>
      <c r="BM255" s="149" t="s">
        <v>1665</v>
      </c>
    </row>
    <row r="256" spans="2:65" s="11" customFormat="1" ht="25.9" customHeight="1">
      <c r="B256" s="126"/>
      <c r="D256" s="127" t="s">
        <v>81</v>
      </c>
      <c r="E256" s="128" t="s">
        <v>371</v>
      </c>
      <c r="F256" s="128" t="s">
        <v>3366</v>
      </c>
      <c r="I256" s="129"/>
      <c r="J256" s="130">
        <f>BK256</f>
        <v>0</v>
      </c>
      <c r="L256" s="126"/>
      <c r="M256" s="131"/>
      <c r="P256" s="132">
        <f>SUM(P257:P262)</f>
        <v>0</v>
      </c>
      <c r="R256" s="132">
        <f>SUM(R257:R262)</f>
        <v>0</v>
      </c>
      <c r="T256" s="133">
        <f>SUM(T257:T262)</f>
        <v>0</v>
      </c>
      <c r="AR256" s="127" t="s">
        <v>86</v>
      </c>
      <c r="AT256" s="134" t="s">
        <v>81</v>
      </c>
      <c r="AU256" s="134" t="s">
        <v>82</v>
      </c>
      <c r="AY256" s="127" t="s">
        <v>310</v>
      </c>
      <c r="BK256" s="135">
        <f>SUM(BK257:BK262)</f>
        <v>0</v>
      </c>
    </row>
    <row r="257" spans="2:65" s="1" customFormat="1" ht="24.2" customHeight="1">
      <c r="B257" s="33"/>
      <c r="C257" s="138" t="s">
        <v>1190</v>
      </c>
      <c r="D257" s="138" t="s">
        <v>312</v>
      </c>
      <c r="E257" s="139" t="s">
        <v>3367</v>
      </c>
      <c r="F257" s="140" t="s">
        <v>3368</v>
      </c>
      <c r="G257" s="141" t="s">
        <v>1972</v>
      </c>
      <c r="H257" s="142">
        <v>1</v>
      </c>
      <c r="I257" s="143"/>
      <c r="J257" s="144">
        <f t="shared" ref="J257:J262" si="70">ROUND(I257*H257,2)</f>
        <v>0</v>
      </c>
      <c r="K257" s="140" t="s">
        <v>2896</v>
      </c>
      <c r="L257" s="33"/>
      <c r="M257" s="145" t="s">
        <v>1</v>
      </c>
      <c r="N257" s="146" t="s">
        <v>47</v>
      </c>
      <c r="P257" s="147">
        <f t="shared" ref="P257:P262" si="71">O257*H257</f>
        <v>0</v>
      </c>
      <c r="Q257" s="147">
        <v>0</v>
      </c>
      <c r="R257" s="147">
        <f t="shared" ref="R257:R262" si="72">Q257*H257</f>
        <v>0</v>
      </c>
      <c r="S257" s="147">
        <v>0</v>
      </c>
      <c r="T257" s="148">
        <f t="shared" ref="T257:T262" si="73">S257*H257</f>
        <v>0</v>
      </c>
      <c r="AR257" s="149" t="s">
        <v>108</v>
      </c>
      <c r="AT257" s="149" t="s">
        <v>312</v>
      </c>
      <c r="AU257" s="149" t="s">
        <v>86</v>
      </c>
      <c r="AY257" s="17" t="s">
        <v>310</v>
      </c>
      <c r="BE257" s="150">
        <f t="shared" ref="BE257:BE262" si="74">IF(N257="základní",J257,0)</f>
        <v>0</v>
      </c>
      <c r="BF257" s="150">
        <f t="shared" ref="BF257:BF262" si="75">IF(N257="snížená",J257,0)</f>
        <v>0</v>
      </c>
      <c r="BG257" s="150">
        <f t="shared" ref="BG257:BG262" si="76">IF(N257="zákl. přenesená",J257,0)</f>
        <v>0</v>
      </c>
      <c r="BH257" s="150">
        <f t="shared" ref="BH257:BH262" si="77">IF(N257="sníž. přenesená",J257,0)</f>
        <v>0</v>
      </c>
      <c r="BI257" s="150">
        <f t="shared" ref="BI257:BI262" si="78">IF(N257="nulová",J257,0)</f>
        <v>0</v>
      </c>
      <c r="BJ257" s="17" t="s">
        <v>86</v>
      </c>
      <c r="BK257" s="150">
        <f t="shared" ref="BK257:BK262" si="79">ROUND(I257*H257,2)</f>
        <v>0</v>
      </c>
      <c r="BL257" s="17" t="s">
        <v>108</v>
      </c>
      <c r="BM257" s="149" t="s">
        <v>1674</v>
      </c>
    </row>
    <row r="258" spans="2:65" s="1" customFormat="1" ht="21.75" customHeight="1">
      <c r="B258" s="33"/>
      <c r="C258" s="138" t="s">
        <v>1196</v>
      </c>
      <c r="D258" s="138" t="s">
        <v>312</v>
      </c>
      <c r="E258" s="139" t="s">
        <v>3369</v>
      </c>
      <c r="F258" s="140" t="s">
        <v>3370</v>
      </c>
      <c r="G258" s="141" t="s">
        <v>1972</v>
      </c>
      <c r="H258" s="142">
        <v>1</v>
      </c>
      <c r="I258" s="143"/>
      <c r="J258" s="144">
        <f t="shared" si="70"/>
        <v>0</v>
      </c>
      <c r="K258" s="140" t="s">
        <v>2896</v>
      </c>
      <c r="L258" s="33"/>
      <c r="M258" s="145" t="s">
        <v>1</v>
      </c>
      <c r="N258" s="146" t="s">
        <v>47</v>
      </c>
      <c r="P258" s="147">
        <f t="shared" si="71"/>
        <v>0</v>
      </c>
      <c r="Q258" s="147">
        <v>0</v>
      </c>
      <c r="R258" s="147">
        <f t="shared" si="72"/>
        <v>0</v>
      </c>
      <c r="S258" s="147">
        <v>0</v>
      </c>
      <c r="T258" s="148">
        <f t="shared" si="73"/>
        <v>0</v>
      </c>
      <c r="AR258" s="149" t="s">
        <v>108</v>
      </c>
      <c r="AT258" s="149" t="s">
        <v>312</v>
      </c>
      <c r="AU258" s="149" t="s">
        <v>86</v>
      </c>
      <c r="AY258" s="17" t="s">
        <v>310</v>
      </c>
      <c r="BE258" s="150">
        <f t="shared" si="74"/>
        <v>0</v>
      </c>
      <c r="BF258" s="150">
        <f t="shared" si="75"/>
        <v>0</v>
      </c>
      <c r="BG258" s="150">
        <f t="shared" si="76"/>
        <v>0</v>
      </c>
      <c r="BH258" s="150">
        <f t="shared" si="77"/>
        <v>0</v>
      </c>
      <c r="BI258" s="150">
        <f t="shared" si="78"/>
        <v>0</v>
      </c>
      <c r="BJ258" s="17" t="s">
        <v>86</v>
      </c>
      <c r="BK258" s="150">
        <f t="shared" si="79"/>
        <v>0</v>
      </c>
      <c r="BL258" s="17" t="s">
        <v>108</v>
      </c>
      <c r="BM258" s="149" t="s">
        <v>1686</v>
      </c>
    </row>
    <row r="259" spans="2:65" s="1" customFormat="1" ht="16.5" customHeight="1">
      <c r="B259" s="33"/>
      <c r="C259" s="138" t="s">
        <v>1201</v>
      </c>
      <c r="D259" s="138" t="s">
        <v>312</v>
      </c>
      <c r="E259" s="139" t="s">
        <v>3371</v>
      </c>
      <c r="F259" s="140" t="s">
        <v>3372</v>
      </c>
      <c r="G259" s="141" t="s">
        <v>718</v>
      </c>
      <c r="H259" s="142">
        <v>5</v>
      </c>
      <c r="I259" s="143"/>
      <c r="J259" s="144">
        <f t="shared" si="70"/>
        <v>0</v>
      </c>
      <c r="K259" s="140" t="s">
        <v>2896</v>
      </c>
      <c r="L259" s="33"/>
      <c r="M259" s="145" t="s">
        <v>1</v>
      </c>
      <c r="N259" s="146" t="s">
        <v>47</v>
      </c>
      <c r="P259" s="147">
        <f t="shared" si="71"/>
        <v>0</v>
      </c>
      <c r="Q259" s="147">
        <v>0</v>
      </c>
      <c r="R259" s="147">
        <f t="shared" si="72"/>
        <v>0</v>
      </c>
      <c r="S259" s="147">
        <v>0</v>
      </c>
      <c r="T259" s="148">
        <f t="shared" si="73"/>
        <v>0</v>
      </c>
      <c r="AR259" s="149" t="s">
        <v>108</v>
      </c>
      <c r="AT259" s="149" t="s">
        <v>312</v>
      </c>
      <c r="AU259" s="149" t="s">
        <v>86</v>
      </c>
      <c r="AY259" s="17" t="s">
        <v>310</v>
      </c>
      <c r="BE259" s="150">
        <f t="shared" si="74"/>
        <v>0</v>
      </c>
      <c r="BF259" s="150">
        <f t="shared" si="75"/>
        <v>0</v>
      </c>
      <c r="BG259" s="150">
        <f t="shared" si="76"/>
        <v>0</v>
      </c>
      <c r="BH259" s="150">
        <f t="shared" si="77"/>
        <v>0</v>
      </c>
      <c r="BI259" s="150">
        <f t="shared" si="78"/>
        <v>0</v>
      </c>
      <c r="BJ259" s="17" t="s">
        <v>86</v>
      </c>
      <c r="BK259" s="150">
        <f t="shared" si="79"/>
        <v>0</v>
      </c>
      <c r="BL259" s="17" t="s">
        <v>108</v>
      </c>
      <c r="BM259" s="149" t="s">
        <v>1710</v>
      </c>
    </row>
    <row r="260" spans="2:65" s="1" customFormat="1" ht="16.5" customHeight="1">
      <c r="B260" s="33"/>
      <c r="C260" s="138" t="s">
        <v>1206</v>
      </c>
      <c r="D260" s="138" t="s">
        <v>312</v>
      </c>
      <c r="E260" s="139" t="s">
        <v>3373</v>
      </c>
      <c r="F260" s="140" t="s">
        <v>3346</v>
      </c>
      <c r="G260" s="141" t="s">
        <v>315</v>
      </c>
      <c r="H260" s="142">
        <v>5</v>
      </c>
      <c r="I260" s="143"/>
      <c r="J260" s="144">
        <f t="shared" si="70"/>
        <v>0</v>
      </c>
      <c r="K260" s="140" t="s">
        <v>2896</v>
      </c>
      <c r="L260" s="33"/>
      <c r="M260" s="145" t="s">
        <v>1</v>
      </c>
      <c r="N260" s="146" t="s">
        <v>47</v>
      </c>
      <c r="P260" s="147">
        <f t="shared" si="71"/>
        <v>0</v>
      </c>
      <c r="Q260" s="147">
        <v>0</v>
      </c>
      <c r="R260" s="147">
        <f t="shared" si="72"/>
        <v>0</v>
      </c>
      <c r="S260" s="147">
        <v>0</v>
      </c>
      <c r="T260" s="148">
        <f t="shared" si="73"/>
        <v>0</v>
      </c>
      <c r="AR260" s="149" t="s">
        <v>108</v>
      </c>
      <c r="AT260" s="149" t="s">
        <v>312</v>
      </c>
      <c r="AU260" s="149" t="s">
        <v>86</v>
      </c>
      <c r="AY260" s="17" t="s">
        <v>310</v>
      </c>
      <c r="BE260" s="150">
        <f t="shared" si="74"/>
        <v>0</v>
      </c>
      <c r="BF260" s="150">
        <f t="shared" si="75"/>
        <v>0</v>
      </c>
      <c r="BG260" s="150">
        <f t="shared" si="76"/>
        <v>0</v>
      </c>
      <c r="BH260" s="150">
        <f t="shared" si="77"/>
        <v>0</v>
      </c>
      <c r="BI260" s="150">
        <f t="shared" si="78"/>
        <v>0</v>
      </c>
      <c r="BJ260" s="17" t="s">
        <v>86</v>
      </c>
      <c r="BK260" s="150">
        <f t="shared" si="79"/>
        <v>0</v>
      </c>
      <c r="BL260" s="17" t="s">
        <v>108</v>
      </c>
      <c r="BM260" s="149" t="s">
        <v>1720</v>
      </c>
    </row>
    <row r="261" spans="2:65" s="1" customFormat="1" ht="16.5" customHeight="1">
      <c r="B261" s="33"/>
      <c r="C261" s="138" t="s">
        <v>1210</v>
      </c>
      <c r="D261" s="138" t="s">
        <v>312</v>
      </c>
      <c r="E261" s="139" t="s">
        <v>3374</v>
      </c>
      <c r="F261" s="140" t="s">
        <v>3348</v>
      </c>
      <c r="G261" s="141" t="s">
        <v>315</v>
      </c>
      <c r="H261" s="142">
        <v>1.92</v>
      </c>
      <c r="I261" s="143"/>
      <c r="J261" s="144">
        <f t="shared" si="70"/>
        <v>0</v>
      </c>
      <c r="K261" s="140" t="s">
        <v>2896</v>
      </c>
      <c r="L261" s="33"/>
      <c r="M261" s="145" t="s">
        <v>1</v>
      </c>
      <c r="N261" s="146" t="s">
        <v>47</v>
      </c>
      <c r="P261" s="147">
        <f t="shared" si="71"/>
        <v>0</v>
      </c>
      <c r="Q261" s="147">
        <v>0</v>
      </c>
      <c r="R261" s="147">
        <f t="shared" si="72"/>
        <v>0</v>
      </c>
      <c r="S261" s="147">
        <v>0</v>
      </c>
      <c r="T261" s="148">
        <f t="shared" si="73"/>
        <v>0</v>
      </c>
      <c r="AR261" s="149" t="s">
        <v>108</v>
      </c>
      <c r="AT261" s="149" t="s">
        <v>312</v>
      </c>
      <c r="AU261" s="149" t="s">
        <v>86</v>
      </c>
      <c r="AY261" s="17" t="s">
        <v>310</v>
      </c>
      <c r="BE261" s="150">
        <f t="shared" si="74"/>
        <v>0</v>
      </c>
      <c r="BF261" s="150">
        <f t="shared" si="75"/>
        <v>0</v>
      </c>
      <c r="BG261" s="150">
        <f t="shared" si="76"/>
        <v>0</v>
      </c>
      <c r="BH261" s="150">
        <f t="shared" si="77"/>
        <v>0</v>
      </c>
      <c r="BI261" s="150">
        <f t="shared" si="78"/>
        <v>0</v>
      </c>
      <c r="BJ261" s="17" t="s">
        <v>86</v>
      </c>
      <c r="BK261" s="150">
        <f t="shared" si="79"/>
        <v>0</v>
      </c>
      <c r="BL261" s="17" t="s">
        <v>108</v>
      </c>
      <c r="BM261" s="149" t="s">
        <v>1731</v>
      </c>
    </row>
    <row r="262" spans="2:65" s="1" customFormat="1" ht="16.5" customHeight="1">
      <c r="B262" s="33"/>
      <c r="C262" s="138" t="s">
        <v>1217</v>
      </c>
      <c r="D262" s="138" t="s">
        <v>312</v>
      </c>
      <c r="E262" s="139" t="s">
        <v>3375</v>
      </c>
      <c r="F262" s="140" t="s">
        <v>3350</v>
      </c>
      <c r="G262" s="141" t="s">
        <v>315</v>
      </c>
      <c r="H262" s="142">
        <v>1.92</v>
      </c>
      <c r="I262" s="143"/>
      <c r="J262" s="144">
        <f t="shared" si="70"/>
        <v>0</v>
      </c>
      <c r="K262" s="140" t="s">
        <v>2896</v>
      </c>
      <c r="L262" s="33"/>
      <c r="M262" s="145" t="s">
        <v>1</v>
      </c>
      <c r="N262" s="146" t="s">
        <v>47</v>
      </c>
      <c r="P262" s="147">
        <f t="shared" si="71"/>
        <v>0</v>
      </c>
      <c r="Q262" s="147">
        <v>0</v>
      </c>
      <c r="R262" s="147">
        <f t="shared" si="72"/>
        <v>0</v>
      </c>
      <c r="S262" s="147">
        <v>0</v>
      </c>
      <c r="T262" s="148">
        <f t="shared" si="73"/>
        <v>0</v>
      </c>
      <c r="AR262" s="149" t="s">
        <v>108</v>
      </c>
      <c r="AT262" s="149" t="s">
        <v>312</v>
      </c>
      <c r="AU262" s="149" t="s">
        <v>86</v>
      </c>
      <c r="AY262" s="17" t="s">
        <v>310</v>
      </c>
      <c r="BE262" s="150">
        <f t="shared" si="74"/>
        <v>0</v>
      </c>
      <c r="BF262" s="150">
        <f t="shared" si="75"/>
        <v>0</v>
      </c>
      <c r="BG262" s="150">
        <f t="shared" si="76"/>
        <v>0</v>
      </c>
      <c r="BH262" s="150">
        <f t="shared" si="77"/>
        <v>0</v>
      </c>
      <c r="BI262" s="150">
        <f t="shared" si="78"/>
        <v>0</v>
      </c>
      <c r="BJ262" s="17" t="s">
        <v>86</v>
      </c>
      <c r="BK262" s="150">
        <f t="shared" si="79"/>
        <v>0</v>
      </c>
      <c r="BL262" s="17" t="s">
        <v>108</v>
      </c>
      <c r="BM262" s="149" t="s">
        <v>1741</v>
      </c>
    </row>
    <row r="263" spans="2:65" s="11" customFormat="1" ht="25.9" customHeight="1">
      <c r="B263" s="126"/>
      <c r="D263" s="127" t="s">
        <v>81</v>
      </c>
      <c r="E263" s="128" t="s">
        <v>379</v>
      </c>
      <c r="F263" s="128" t="s">
        <v>3376</v>
      </c>
      <c r="I263" s="129"/>
      <c r="J263" s="130">
        <f>BK263</f>
        <v>0</v>
      </c>
      <c r="L263" s="126"/>
      <c r="M263" s="131"/>
      <c r="P263" s="132">
        <f>SUM(P264:P268)</f>
        <v>0</v>
      </c>
      <c r="R263" s="132">
        <f>SUM(R264:R268)</f>
        <v>0</v>
      </c>
      <c r="T263" s="133">
        <f>SUM(T264:T268)</f>
        <v>0</v>
      </c>
      <c r="AR263" s="127" t="s">
        <v>86</v>
      </c>
      <c r="AT263" s="134" t="s">
        <v>81</v>
      </c>
      <c r="AU263" s="134" t="s">
        <v>82</v>
      </c>
      <c r="AY263" s="127" t="s">
        <v>310</v>
      </c>
      <c r="BK263" s="135">
        <f>SUM(BK264:BK268)</f>
        <v>0</v>
      </c>
    </row>
    <row r="264" spans="2:65" s="1" customFormat="1" ht="16.5" customHeight="1">
      <c r="B264" s="33"/>
      <c r="C264" s="138" t="s">
        <v>1222</v>
      </c>
      <c r="D264" s="138" t="s">
        <v>312</v>
      </c>
      <c r="E264" s="139" t="s">
        <v>3377</v>
      </c>
      <c r="F264" s="140" t="s">
        <v>3378</v>
      </c>
      <c r="G264" s="141" t="s">
        <v>1972</v>
      </c>
      <c r="H264" s="142">
        <v>1</v>
      </c>
      <c r="I264" s="143"/>
      <c r="J264" s="144">
        <f>ROUND(I264*H264,2)</f>
        <v>0</v>
      </c>
      <c r="K264" s="140" t="s">
        <v>2896</v>
      </c>
      <c r="L264" s="33"/>
      <c r="M264" s="145" t="s">
        <v>1</v>
      </c>
      <c r="N264" s="146" t="s">
        <v>47</v>
      </c>
      <c r="P264" s="147">
        <f>O264*H264</f>
        <v>0</v>
      </c>
      <c r="Q264" s="147">
        <v>0</v>
      </c>
      <c r="R264" s="147">
        <f>Q264*H264</f>
        <v>0</v>
      </c>
      <c r="S264" s="147">
        <v>0</v>
      </c>
      <c r="T264" s="148">
        <f>S264*H264</f>
        <v>0</v>
      </c>
      <c r="AR264" s="149" t="s">
        <v>108</v>
      </c>
      <c r="AT264" s="149" t="s">
        <v>312</v>
      </c>
      <c r="AU264" s="149" t="s">
        <v>86</v>
      </c>
      <c r="AY264" s="17" t="s">
        <v>310</v>
      </c>
      <c r="BE264" s="150">
        <f>IF(N264="základní",J264,0)</f>
        <v>0</v>
      </c>
      <c r="BF264" s="150">
        <f>IF(N264="snížená",J264,0)</f>
        <v>0</v>
      </c>
      <c r="BG264" s="150">
        <f>IF(N264="zákl. přenesená",J264,0)</f>
        <v>0</v>
      </c>
      <c r="BH264" s="150">
        <f>IF(N264="sníž. přenesená",J264,0)</f>
        <v>0</v>
      </c>
      <c r="BI264" s="150">
        <f>IF(N264="nulová",J264,0)</f>
        <v>0</v>
      </c>
      <c r="BJ264" s="17" t="s">
        <v>86</v>
      </c>
      <c r="BK264" s="150">
        <f>ROUND(I264*H264,2)</f>
        <v>0</v>
      </c>
      <c r="BL264" s="17" t="s">
        <v>108</v>
      </c>
      <c r="BM264" s="149" t="s">
        <v>1750</v>
      </c>
    </row>
    <row r="265" spans="2:65" s="1" customFormat="1" ht="16.5" customHeight="1">
      <c r="B265" s="33"/>
      <c r="C265" s="138" t="s">
        <v>1226</v>
      </c>
      <c r="D265" s="138" t="s">
        <v>312</v>
      </c>
      <c r="E265" s="139" t="s">
        <v>3379</v>
      </c>
      <c r="F265" s="140" t="s">
        <v>3380</v>
      </c>
      <c r="G265" s="141" t="s">
        <v>718</v>
      </c>
      <c r="H265" s="142">
        <v>6</v>
      </c>
      <c r="I265" s="143"/>
      <c r="J265" s="144">
        <f>ROUND(I265*H265,2)</f>
        <v>0</v>
      </c>
      <c r="K265" s="140" t="s">
        <v>2896</v>
      </c>
      <c r="L265" s="33"/>
      <c r="M265" s="145" t="s">
        <v>1</v>
      </c>
      <c r="N265" s="146" t="s">
        <v>47</v>
      </c>
      <c r="P265" s="147">
        <f>O265*H265</f>
        <v>0</v>
      </c>
      <c r="Q265" s="147">
        <v>0</v>
      </c>
      <c r="R265" s="147">
        <f>Q265*H265</f>
        <v>0</v>
      </c>
      <c r="S265" s="147">
        <v>0</v>
      </c>
      <c r="T265" s="148">
        <f>S265*H265</f>
        <v>0</v>
      </c>
      <c r="AR265" s="149" t="s">
        <v>108</v>
      </c>
      <c r="AT265" s="149" t="s">
        <v>312</v>
      </c>
      <c r="AU265" s="149" t="s">
        <v>86</v>
      </c>
      <c r="AY265" s="17" t="s">
        <v>310</v>
      </c>
      <c r="BE265" s="150">
        <f>IF(N265="základní",J265,0)</f>
        <v>0</v>
      </c>
      <c r="BF265" s="150">
        <f>IF(N265="snížená",J265,0)</f>
        <v>0</v>
      </c>
      <c r="BG265" s="150">
        <f>IF(N265="zákl. přenesená",J265,0)</f>
        <v>0</v>
      </c>
      <c r="BH265" s="150">
        <f>IF(N265="sníž. přenesená",J265,0)</f>
        <v>0</v>
      </c>
      <c r="BI265" s="150">
        <f>IF(N265="nulová",J265,0)</f>
        <v>0</v>
      </c>
      <c r="BJ265" s="17" t="s">
        <v>86</v>
      </c>
      <c r="BK265" s="150">
        <f>ROUND(I265*H265,2)</f>
        <v>0</v>
      </c>
      <c r="BL265" s="17" t="s">
        <v>108</v>
      </c>
      <c r="BM265" s="149" t="s">
        <v>1758</v>
      </c>
    </row>
    <row r="266" spans="2:65" s="1" customFormat="1" ht="16.5" customHeight="1">
      <c r="B266" s="33"/>
      <c r="C266" s="138" t="s">
        <v>1230</v>
      </c>
      <c r="D266" s="138" t="s">
        <v>312</v>
      </c>
      <c r="E266" s="139" t="s">
        <v>3381</v>
      </c>
      <c r="F266" s="140" t="s">
        <v>3382</v>
      </c>
      <c r="G266" s="141" t="s">
        <v>315</v>
      </c>
      <c r="H266" s="142">
        <v>5.6550000000000002</v>
      </c>
      <c r="I266" s="143"/>
      <c r="J266" s="144">
        <f>ROUND(I266*H266,2)</f>
        <v>0</v>
      </c>
      <c r="K266" s="140" t="s">
        <v>2896</v>
      </c>
      <c r="L266" s="33"/>
      <c r="M266" s="145" t="s">
        <v>1</v>
      </c>
      <c r="N266" s="146" t="s">
        <v>47</v>
      </c>
      <c r="P266" s="147">
        <f>O266*H266</f>
        <v>0</v>
      </c>
      <c r="Q266" s="147">
        <v>0</v>
      </c>
      <c r="R266" s="147">
        <f>Q266*H266</f>
        <v>0</v>
      </c>
      <c r="S266" s="147">
        <v>0</v>
      </c>
      <c r="T266" s="148">
        <f>S266*H266</f>
        <v>0</v>
      </c>
      <c r="AR266" s="149" t="s">
        <v>108</v>
      </c>
      <c r="AT266" s="149" t="s">
        <v>312</v>
      </c>
      <c r="AU266" s="149" t="s">
        <v>86</v>
      </c>
      <c r="AY266" s="17" t="s">
        <v>310</v>
      </c>
      <c r="BE266" s="150">
        <f>IF(N266="základní",J266,0)</f>
        <v>0</v>
      </c>
      <c r="BF266" s="150">
        <f>IF(N266="snížená",J266,0)</f>
        <v>0</v>
      </c>
      <c r="BG266" s="150">
        <f>IF(N266="zákl. přenesená",J266,0)</f>
        <v>0</v>
      </c>
      <c r="BH266" s="150">
        <f>IF(N266="sníž. přenesená",J266,0)</f>
        <v>0</v>
      </c>
      <c r="BI266" s="150">
        <f>IF(N266="nulová",J266,0)</f>
        <v>0</v>
      </c>
      <c r="BJ266" s="17" t="s">
        <v>86</v>
      </c>
      <c r="BK266" s="150">
        <f>ROUND(I266*H266,2)</f>
        <v>0</v>
      </c>
      <c r="BL266" s="17" t="s">
        <v>108</v>
      </c>
      <c r="BM266" s="149" t="s">
        <v>1766</v>
      </c>
    </row>
    <row r="267" spans="2:65" s="1" customFormat="1" ht="16.5" customHeight="1">
      <c r="B267" s="33"/>
      <c r="C267" s="138" t="s">
        <v>1235</v>
      </c>
      <c r="D267" s="138" t="s">
        <v>312</v>
      </c>
      <c r="E267" s="139" t="s">
        <v>3383</v>
      </c>
      <c r="F267" s="140" t="s">
        <v>3384</v>
      </c>
      <c r="G267" s="141" t="s">
        <v>315</v>
      </c>
      <c r="H267" s="142">
        <v>5.6550000000000002</v>
      </c>
      <c r="I267" s="143"/>
      <c r="J267" s="144">
        <f>ROUND(I267*H267,2)</f>
        <v>0</v>
      </c>
      <c r="K267" s="140" t="s">
        <v>2896</v>
      </c>
      <c r="L267" s="33"/>
      <c r="M267" s="145" t="s">
        <v>1</v>
      </c>
      <c r="N267" s="146" t="s">
        <v>47</v>
      </c>
      <c r="P267" s="147">
        <f>O267*H267</f>
        <v>0</v>
      </c>
      <c r="Q267" s="147">
        <v>0</v>
      </c>
      <c r="R267" s="147">
        <f>Q267*H267</f>
        <v>0</v>
      </c>
      <c r="S267" s="147">
        <v>0</v>
      </c>
      <c r="T267" s="148">
        <f>S267*H267</f>
        <v>0</v>
      </c>
      <c r="AR267" s="149" t="s">
        <v>108</v>
      </c>
      <c r="AT267" s="149" t="s">
        <v>312</v>
      </c>
      <c r="AU267" s="149" t="s">
        <v>86</v>
      </c>
      <c r="AY267" s="17" t="s">
        <v>310</v>
      </c>
      <c r="BE267" s="150">
        <f>IF(N267="základní",J267,0)</f>
        <v>0</v>
      </c>
      <c r="BF267" s="150">
        <f>IF(N267="snížená",J267,0)</f>
        <v>0</v>
      </c>
      <c r="BG267" s="150">
        <f>IF(N267="zákl. přenesená",J267,0)</f>
        <v>0</v>
      </c>
      <c r="BH267" s="150">
        <f>IF(N267="sníž. přenesená",J267,0)</f>
        <v>0</v>
      </c>
      <c r="BI267" s="150">
        <f>IF(N267="nulová",J267,0)</f>
        <v>0</v>
      </c>
      <c r="BJ267" s="17" t="s">
        <v>86</v>
      </c>
      <c r="BK267" s="150">
        <f>ROUND(I267*H267,2)</f>
        <v>0</v>
      </c>
      <c r="BL267" s="17" t="s">
        <v>108</v>
      </c>
      <c r="BM267" s="149" t="s">
        <v>1777</v>
      </c>
    </row>
    <row r="268" spans="2:65" s="1" customFormat="1" ht="16.5" customHeight="1">
      <c r="B268" s="33"/>
      <c r="C268" s="138" t="s">
        <v>1239</v>
      </c>
      <c r="D268" s="138" t="s">
        <v>312</v>
      </c>
      <c r="E268" s="139" t="s">
        <v>3385</v>
      </c>
      <c r="F268" s="140" t="s">
        <v>3386</v>
      </c>
      <c r="G268" s="141" t="s">
        <v>652</v>
      </c>
      <c r="H268" s="142">
        <v>4</v>
      </c>
      <c r="I268" s="143"/>
      <c r="J268" s="144">
        <f>ROUND(I268*H268,2)</f>
        <v>0</v>
      </c>
      <c r="K268" s="140" t="s">
        <v>2896</v>
      </c>
      <c r="L268" s="33"/>
      <c r="M268" s="145" t="s">
        <v>1</v>
      </c>
      <c r="N268" s="146" t="s">
        <v>47</v>
      </c>
      <c r="P268" s="147">
        <f>O268*H268</f>
        <v>0</v>
      </c>
      <c r="Q268" s="147">
        <v>0</v>
      </c>
      <c r="R268" s="147">
        <f>Q268*H268</f>
        <v>0</v>
      </c>
      <c r="S268" s="147">
        <v>0</v>
      </c>
      <c r="T268" s="148">
        <f>S268*H268</f>
        <v>0</v>
      </c>
      <c r="AR268" s="149" t="s">
        <v>108</v>
      </c>
      <c r="AT268" s="149" t="s">
        <v>312</v>
      </c>
      <c r="AU268" s="149" t="s">
        <v>86</v>
      </c>
      <c r="AY268" s="17" t="s">
        <v>310</v>
      </c>
      <c r="BE268" s="150">
        <f>IF(N268="základní",J268,0)</f>
        <v>0</v>
      </c>
      <c r="BF268" s="150">
        <f>IF(N268="snížená",J268,0)</f>
        <v>0</v>
      </c>
      <c r="BG268" s="150">
        <f>IF(N268="zákl. přenesená",J268,0)</f>
        <v>0</v>
      </c>
      <c r="BH268" s="150">
        <f>IF(N268="sníž. přenesená",J268,0)</f>
        <v>0</v>
      </c>
      <c r="BI268" s="150">
        <f>IF(N268="nulová",J268,0)</f>
        <v>0</v>
      </c>
      <c r="BJ268" s="17" t="s">
        <v>86</v>
      </c>
      <c r="BK268" s="150">
        <f>ROUND(I268*H268,2)</f>
        <v>0</v>
      </c>
      <c r="BL268" s="17" t="s">
        <v>108</v>
      </c>
      <c r="BM268" s="149" t="s">
        <v>1794</v>
      </c>
    </row>
    <row r="269" spans="2:65" s="11" customFormat="1" ht="25.9" customHeight="1">
      <c r="B269" s="126"/>
      <c r="D269" s="127" t="s">
        <v>81</v>
      </c>
      <c r="E269" s="128" t="s">
        <v>3387</v>
      </c>
      <c r="F269" s="128" t="s">
        <v>3388</v>
      </c>
      <c r="I269" s="129"/>
      <c r="J269" s="130">
        <f>BK269</f>
        <v>0</v>
      </c>
      <c r="L269" s="126"/>
      <c r="M269" s="131"/>
      <c r="P269" s="132">
        <f>SUM(P270:P277)</f>
        <v>0</v>
      </c>
      <c r="R269" s="132">
        <f>SUM(R270:R277)</f>
        <v>0</v>
      </c>
      <c r="T269" s="133">
        <f>SUM(T270:T277)</f>
        <v>0</v>
      </c>
      <c r="AR269" s="127" t="s">
        <v>86</v>
      </c>
      <c r="AT269" s="134" t="s">
        <v>81</v>
      </c>
      <c r="AU269" s="134" t="s">
        <v>82</v>
      </c>
      <c r="AY269" s="127" t="s">
        <v>310</v>
      </c>
      <c r="BK269" s="135">
        <f>SUM(BK270:BK277)</f>
        <v>0</v>
      </c>
    </row>
    <row r="270" spans="2:65" s="1" customFormat="1" ht="16.5" customHeight="1">
      <c r="B270" s="33"/>
      <c r="C270" s="138" t="s">
        <v>1243</v>
      </c>
      <c r="D270" s="138" t="s">
        <v>312</v>
      </c>
      <c r="E270" s="139" t="s">
        <v>3389</v>
      </c>
      <c r="F270" s="140" t="s">
        <v>3390</v>
      </c>
      <c r="G270" s="141" t="s">
        <v>652</v>
      </c>
      <c r="H270" s="142">
        <v>36</v>
      </c>
      <c r="I270" s="143"/>
      <c r="J270" s="144">
        <f t="shared" ref="J270:J277" si="80">ROUND(I270*H270,2)</f>
        <v>0</v>
      </c>
      <c r="K270" s="140" t="s">
        <v>2896</v>
      </c>
      <c r="L270" s="33"/>
      <c r="M270" s="145" t="s">
        <v>1</v>
      </c>
      <c r="N270" s="146" t="s">
        <v>47</v>
      </c>
      <c r="P270" s="147">
        <f t="shared" ref="P270:P277" si="81">O270*H270</f>
        <v>0</v>
      </c>
      <c r="Q270" s="147">
        <v>0</v>
      </c>
      <c r="R270" s="147">
        <f t="shared" ref="R270:R277" si="82">Q270*H270</f>
        <v>0</v>
      </c>
      <c r="S270" s="147">
        <v>0</v>
      </c>
      <c r="T270" s="148">
        <f t="shared" ref="T270:T277" si="83">S270*H270</f>
        <v>0</v>
      </c>
      <c r="AR270" s="149" t="s">
        <v>108</v>
      </c>
      <c r="AT270" s="149" t="s">
        <v>312</v>
      </c>
      <c r="AU270" s="149" t="s">
        <v>86</v>
      </c>
      <c r="AY270" s="17" t="s">
        <v>310</v>
      </c>
      <c r="BE270" s="150">
        <f t="shared" ref="BE270:BE277" si="84">IF(N270="základní",J270,0)</f>
        <v>0</v>
      </c>
      <c r="BF270" s="150">
        <f t="shared" ref="BF270:BF277" si="85">IF(N270="snížená",J270,0)</f>
        <v>0</v>
      </c>
      <c r="BG270" s="150">
        <f t="shared" ref="BG270:BG277" si="86">IF(N270="zákl. přenesená",J270,0)</f>
        <v>0</v>
      </c>
      <c r="BH270" s="150">
        <f t="shared" ref="BH270:BH277" si="87">IF(N270="sníž. přenesená",J270,0)</f>
        <v>0</v>
      </c>
      <c r="BI270" s="150">
        <f t="shared" ref="BI270:BI277" si="88">IF(N270="nulová",J270,0)</f>
        <v>0</v>
      </c>
      <c r="BJ270" s="17" t="s">
        <v>86</v>
      </c>
      <c r="BK270" s="150">
        <f t="shared" ref="BK270:BK277" si="89">ROUND(I270*H270,2)</f>
        <v>0</v>
      </c>
      <c r="BL270" s="17" t="s">
        <v>108</v>
      </c>
      <c r="BM270" s="149" t="s">
        <v>1810</v>
      </c>
    </row>
    <row r="271" spans="2:65" s="1" customFormat="1" ht="16.5" customHeight="1">
      <c r="B271" s="33"/>
      <c r="C271" s="138" t="s">
        <v>1247</v>
      </c>
      <c r="D271" s="138" t="s">
        <v>312</v>
      </c>
      <c r="E271" s="139" t="s">
        <v>3391</v>
      </c>
      <c r="F271" s="140" t="s">
        <v>3392</v>
      </c>
      <c r="G271" s="141" t="s">
        <v>652</v>
      </c>
      <c r="H271" s="142">
        <v>24</v>
      </c>
      <c r="I271" s="143"/>
      <c r="J271" s="144">
        <f t="shared" si="80"/>
        <v>0</v>
      </c>
      <c r="K271" s="140" t="s">
        <v>2896</v>
      </c>
      <c r="L271" s="33"/>
      <c r="M271" s="145" t="s">
        <v>1</v>
      </c>
      <c r="N271" s="146" t="s">
        <v>47</v>
      </c>
      <c r="P271" s="147">
        <f t="shared" si="81"/>
        <v>0</v>
      </c>
      <c r="Q271" s="147">
        <v>0</v>
      </c>
      <c r="R271" s="147">
        <f t="shared" si="82"/>
        <v>0</v>
      </c>
      <c r="S271" s="147">
        <v>0</v>
      </c>
      <c r="T271" s="148">
        <f t="shared" si="83"/>
        <v>0</v>
      </c>
      <c r="AR271" s="149" t="s">
        <v>108</v>
      </c>
      <c r="AT271" s="149" t="s">
        <v>312</v>
      </c>
      <c r="AU271" s="149" t="s">
        <v>86</v>
      </c>
      <c r="AY271" s="17" t="s">
        <v>310</v>
      </c>
      <c r="BE271" s="150">
        <f t="shared" si="84"/>
        <v>0</v>
      </c>
      <c r="BF271" s="150">
        <f t="shared" si="85"/>
        <v>0</v>
      </c>
      <c r="BG271" s="150">
        <f t="shared" si="86"/>
        <v>0</v>
      </c>
      <c r="BH271" s="150">
        <f t="shared" si="87"/>
        <v>0</v>
      </c>
      <c r="BI271" s="150">
        <f t="shared" si="88"/>
        <v>0</v>
      </c>
      <c r="BJ271" s="17" t="s">
        <v>86</v>
      </c>
      <c r="BK271" s="150">
        <f t="shared" si="89"/>
        <v>0</v>
      </c>
      <c r="BL271" s="17" t="s">
        <v>108</v>
      </c>
      <c r="BM271" s="149" t="s">
        <v>1823</v>
      </c>
    </row>
    <row r="272" spans="2:65" s="1" customFormat="1" ht="16.5" customHeight="1">
      <c r="B272" s="33"/>
      <c r="C272" s="138" t="s">
        <v>1251</v>
      </c>
      <c r="D272" s="138" t="s">
        <v>312</v>
      </c>
      <c r="E272" s="139" t="s">
        <v>3393</v>
      </c>
      <c r="F272" s="140" t="s">
        <v>3394</v>
      </c>
      <c r="G272" s="141" t="s">
        <v>1972</v>
      </c>
      <c r="H272" s="142">
        <v>1</v>
      </c>
      <c r="I272" s="143"/>
      <c r="J272" s="144">
        <f t="shared" si="80"/>
        <v>0</v>
      </c>
      <c r="K272" s="140" t="s">
        <v>2896</v>
      </c>
      <c r="L272" s="33"/>
      <c r="M272" s="145" t="s">
        <v>1</v>
      </c>
      <c r="N272" s="146" t="s">
        <v>47</v>
      </c>
      <c r="P272" s="147">
        <f t="shared" si="81"/>
        <v>0</v>
      </c>
      <c r="Q272" s="147">
        <v>0</v>
      </c>
      <c r="R272" s="147">
        <f t="shared" si="82"/>
        <v>0</v>
      </c>
      <c r="S272" s="147">
        <v>0</v>
      </c>
      <c r="T272" s="148">
        <f t="shared" si="83"/>
        <v>0</v>
      </c>
      <c r="AR272" s="149" t="s">
        <v>108</v>
      </c>
      <c r="AT272" s="149" t="s">
        <v>312</v>
      </c>
      <c r="AU272" s="149" t="s">
        <v>86</v>
      </c>
      <c r="AY272" s="17" t="s">
        <v>310</v>
      </c>
      <c r="BE272" s="150">
        <f t="shared" si="84"/>
        <v>0</v>
      </c>
      <c r="BF272" s="150">
        <f t="shared" si="85"/>
        <v>0</v>
      </c>
      <c r="BG272" s="150">
        <f t="shared" si="86"/>
        <v>0</v>
      </c>
      <c r="BH272" s="150">
        <f t="shared" si="87"/>
        <v>0</v>
      </c>
      <c r="BI272" s="150">
        <f t="shared" si="88"/>
        <v>0</v>
      </c>
      <c r="BJ272" s="17" t="s">
        <v>86</v>
      </c>
      <c r="BK272" s="150">
        <f t="shared" si="89"/>
        <v>0</v>
      </c>
      <c r="BL272" s="17" t="s">
        <v>108</v>
      </c>
      <c r="BM272" s="149" t="s">
        <v>1832</v>
      </c>
    </row>
    <row r="273" spans="2:65" s="1" customFormat="1" ht="16.5" customHeight="1">
      <c r="B273" s="33"/>
      <c r="C273" s="138" t="s">
        <v>1255</v>
      </c>
      <c r="D273" s="138" t="s">
        <v>312</v>
      </c>
      <c r="E273" s="139" t="s">
        <v>3395</v>
      </c>
      <c r="F273" s="140" t="s">
        <v>3396</v>
      </c>
      <c r="G273" s="141" t="s">
        <v>1972</v>
      </c>
      <c r="H273" s="142">
        <v>1</v>
      </c>
      <c r="I273" s="143"/>
      <c r="J273" s="144">
        <f t="shared" si="80"/>
        <v>0</v>
      </c>
      <c r="K273" s="140" t="s">
        <v>2896</v>
      </c>
      <c r="L273" s="33"/>
      <c r="M273" s="145" t="s">
        <v>1</v>
      </c>
      <c r="N273" s="146" t="s">
        <v>47</v>
      </c>
      <c r="P273" s="147">
        <f t="shared" si="81"/>
        <v>0</v>
      </c>
      <c r="Q273" s="147">
        <v>0</v>
      </c>
      <c r="R273" s="147">
        <f t="shared" si="82"/>
        <v>0</v>
      </c>
      <c r="S273" s="147">
        <v>0</v>
      </c>
      <c r="T273" s="148">
        <f t="shared" si="83"/>
        <v>0</v>
      </c>
      <c r="AR273" s="149" t="s">
        <v>108</v>
      </c>
      <c r="AT273" s="149" t="s">
        <v>312</v>
      </c>
      <c r="AU273" s="149" t="s">
        <v>86</v>
      </c>
      <c r="AY273" s="17" t="s">
        <v>310</v>
      </c>
      <c r="BE273" s="150">
        <f t="shared" si="84"/>
        <v>0</v>
      </c>
      <c r="BF273" s="150">
        <f t="shared" si="85"/>
        <v>0</v>
      </c>
      <c r="BG273" s="150">
        <f t="shared" si="86"/>
        <v>0</v>
      </c>
      <c r="BH273" s="150">
        <f t="shared" si="87"/>
        <v>0</v>
      </c>
      <c r="BI273" s="150">
        <f t="shared" si="88"/>
        <v>0</v>
      </c>
      <c r="BJ273" s="17" t="s">
        <v>86</v>
      </c>
      <c r="BK273" s="150">
        <f t="shared" si="89"/>
        <v>0</v>
      </c>
      <c r="BL273" s="17" t="s">
        <v>108</v>
      </c>
      <c r="BM273" s="149" t="s">
        <v>1842</v>
      </c>
    </row>
    <row r="274" spans="2:65" s="1" customFormat="1" ht="16.5" customHeight="1">
      <c r="B274" s="33"/>
      <c r="C274" s="138" t="s">
        <v>1260</v>
      </c>
      <c r="D274" s="138" t="s">
        <v>312</v>
      </c>
      <c r="E274" s="139" t="s">
        <v>3397</v>
      </c>
      <c r="F274" s="140" t="s">
        <v>3398</v>
      </c>
      <c r="G274" s="141" t="s">
        <v>1972</v>
      </c>
      <c r="H274" s="142">
        <v>1</v>
      </c>
      <c r="I274" s="143"/>
      <c r="J274" s="144">
        <f t="shared" si="80"/>
        <v>0</v>
      </c>
      <c r="K274" s="140" t="s">
        <v>2896</v>
      </c>
      <c r="L274" s="33"/>
      <c r="M274" s="145" t="s">
        <v>1</v>
      </c>
      <c r="N274" s="146" t="s">
        <v>47</v>
      </c>
      <c r="P274" s="147">
        <f t="shared" si="81"/>
        <v>0</v>
      </c>
      <c r="Q274" s="147">
        <v>0</v>
      </c>
      <c r="R274" s="147">
        <f t="shared" si="82"/>
        <v>0</v>
      </c>
      <c r="S274" s="147">
        <v>0</v>
      </c>
      <c r="T274" s="148">
        <f t="shared" si="83"/>
        <v>0</v>
      </c>
      <c r="AR274" s="149" t="s">
        <v>108</v>
      </c>
      <c r="AT274" s="149" t="s">
        <v>312</v>
      </c>
      <c r="AU274" s="149" t="s">
        <v>86</v>
      </c>
      <c r="AY274" s="17" t="s">
        <v>310</v>
      </c>
      <c r="BE274" s="150">
        <f t="shared" si="84"/>
        <v>0</v>
      </c>
      <c r="BF274" s="150">
        <f t="shared" si="85"/>
        <v>0</v>
      </c>
      <c r="BG274" s="150">
        <f t="shared" si="86"/>
        <v>0</v>
      </c>
      <c r="BH274" s="150">
        <f t="shared" si="87"/>
        <v>0</v>
      </c>
      <c r="BI274" s="150">
        <f t="shared" si="88"/>
        <v>0</v>
      </c>
      <c r="BJ274" s="17" t="s">
        <v>86</v>
      </c>
      <c r="BK274" s="150">
        <f t="shared" si="89"/>
        <v>0</v>
      </c>
      <c r="BL274" s="17" t="s">
        <v>108</v>
      </c>
      <c r="BM274" s="149" t="s">
        <v>1852</v>
      </c>
    </row>
    <row r="275" spans="2:65" s="1" customFormat="1" ht="16.5" customHeight="1">
      <c r="B275" s="33"/>
      <c r="C275" s="138" t="s">
        <v>1264</v>
      </c>
      <c r="D275" s="138" t="s">
        <v>312</v>
      </c>
      <c r="E275" s="139" t="s">
        <v>3399</v>
      </c>
      <c r="F275" s="140" t="s">
        <v>3400</v>
      </c>
      <c r="G275" s="141" t="s">
        <v>1972</v>
      </c>
      <c r="H275" s="142">
        <v>1</v>
      </c>
      <c r="I275" s="143"/>
      <c r="J275" s="144">
        <f t="shared" si="80"/>
        <v>0</v>
      </c>
      <c r="K275" s="140" t="s">
        <v>2896</v>
      </c>
      <c r="L275" s="33"/>
      <c r="M275" s="145" t="s">
        <v>1</v>
      </c>
      <c r="N275" s="146" t="s">
        <v>47</v>
      </c>
      <c r="P275" s="147">
        <f t="shared" si="81"/>
        <v>0</v>
      </c>
      <c r="Q275" s="147">
        <v>0</v>
      </c>
      <c r="R275" s="147">
        <f t="shared" si="82"/>
        <v>0</v>
      </c>
      <c r="S275" s="147">
        <v>0</v>
      </c>
      <c r="T275" s="148">
        <f t="shared" si="83"/>
        <v>0</v>
      </c>
      <c r="AR275" s="149" t="s">
        <v>108</v>
      </c>
      <c r="AT275" s="149" t="s">
        <v>312</v>
      </c>
      <c r="AU275" s="149" t="s">
        <v>86</v>
      </c>
      <c r="AY275" s="17" t="s">
        <v>310</v>
      </c>
      <c r="BE275" s="150">
        <f t="shared" si="84"/>
        <v>0</v>
      </c>
      <c r="BF275" s="150">
        <f t="shared" si="85"/>
        <v>0</v>
      </c>
      <c r="BG275" s="150">
        <f t="shared" si="86"/>
        <v>0</v>
      </c>
      <c r="BH275" s="150">
        <f t="shared" si="87"/>
        <v>0</v>
      </c>
      <c r="BI275" s="150">
        <f t="shared" si="88"/>
        <v>0</v>
      </c>
      <c r="BJ275" s="17" t="s">
        <v>86</v>
      </c>
      <c r="BK275" s="150">
        <f t="shared" si="89"/>
        <v>0</v>
      </c>
      <c r="BL275" s="17" t="s">
        <v>108</v>
      </c>
      <c r="BM275" s="149" t="s">
        <v>1867</v>
      </c>
    </row>
    <row r="276" spans="2:65" s="1" customFormat="1" ht="16.5" customHeight="1">
      <c r="B276" s="33"/>
      <c r="C276" s="138" t="s">
        <v>1271</v>
      </c>
      <c r="D276" s="138" t="s">
        <v>312</v>
      </c>
      <c r="E276" s="139" t="s">
        <v>3401</v>
      </c>
      <c r="F276" s="140" t="s">
        <v>3402</v>
      </c>
      <c r="G276" s="141" t="s">
        <v>1972</v>
      </c>
      <c r="H276" s="142">
        <v>1</v>
      </c>
      <c r="I276" s="143"/>
      <c r="J276" s="144">
        <f t="shared" si="80"/>
        <v>0</v>
      </c>
      <c r="K276" s="140" t="s">
        <v>2896</v>
      </c>
      <c r="L276" s="33"/>
      <c r="M276" s="145" t="s">
        <v>1</v>
      </c>
      <c r="N276" s="146" t="s">
        <v>47</v>
      </c>
      <c r="P276" s="147">
        <f t="shared" si="81"/>
        <v>0</v>
      </c>
      <c r="Q276" s="147">
        <v>0</v>
      </c>
      <c r="R276" s="147">
        <f t="shared" si="82"/>
        <v>0</v>
      </c>
      <c r="S276" s="147">
        <v>0</v>
      </c>
      <c r="T276" s="148">
        <f t="shared" si="83"/>
        <v>0</v>
      </c>
      <c r="AR276" s="149" t="s">
        <v>108</v>
      </c>
      <c r="AT276" s="149" t="s">
        <v>312</v>
      </c>
      <c r="AU276" s="149" t="s">
        <v>86</v>
      </c>
      <c r="AY276" s="17" t="s">
        <v>310</v>
      </c>
      <c r="BE276" s="150">
        <f t="shared" si="84"/>
        <v>0</v>
      </c>
      <c r="BF276" s="150">
        <f t="shared" si="85"/>
        <v>0</v>
      </c>
      <c r="BG276" s="150">
        <f t="shared" si="86"/>
        <v>0</v>
      </c>
      <c r="BH276" s="150">
        <f t="shared" si="87"/>
        <v>0</v>
      </c>
      <c r="BI276" s="150">
        <f t="shared" si="88"/>
        <v>0</v>
      </c>
      <c r="BJ276" s="17" t="s">
        <v>86</v>
      </c>
      <c r="BK276" s="150">
        <f t="shared" si="89"/>
        <v>0</v>
      </c>
      <c r="BL276" s="17" t="s">
        <v>108</v>
      </c>
      <c r="BM276" s="149" t="s">
        <v>1876</v>
      </c>
    </row>
    <row r="277" spans="2:65" s="1" customFormat="1" ht="24.2" customHeight="1">
      <c r="B277" s="33"/>
      <c r="C277" s="138" t="s">
        <v>1276</v>
      </c>
      <c r="D277" s="138" t="s">
        <v>312</v>
      </c>
      <c r="E277" s="139" t="s">
        <v>3403</v>
      </c>
      <c r="F277" s="140" t="s">
        <v>3404</v>
      </c>
      <c r="G277" s="141" t="s">
        <v>652</v>
      </c>
      <c r="H277" s="142">
        <v>24</v>
      </c>
      <c r="I277" s="143"/>
      <c r="J277" s="144">
        <f t="shared" si="80"/>
        <v>0</v>
      </c>
      <c r="K277" s="140" t="s">
        <v>2896</v>
      </c>
      <c r="L277" s="33"/>
      <c r="M277" s="145" t="s">
        <v>1</v>
      </c>
      <c r="N277" s="146" t="s">
        <v>47</v>
      </c>
      <c r="P277" s="147">
        <f t="shared" si="81"/>
        <v>0</v>
      </c>
      <c r="Q277" s="147">
        <v>0</v>
      </c>
      <c r="R277" s="147">
        <f t="shared" si="82"/>
        <v>0</v>
      </c>
      <c r="S277" s="147">
        <v>0</v>
      </c>
      <c r="T277" s="148">
        <f t="shared" si="83"/>
        <v>0</v>
      </c>
      <c r="AR277" s="149" t="s">
        <v>108</v>
      </c>
      <c r="AT277" s="149" t="s">
        <v>312</v>
      </c>
      <c r="AU277" s="149" t="s">
        <v>86</v>
      </c>
      <c r="AY277" s="17" t="s">
        <v>310</v>
      </c>
      <c r="BE277" s="150">
        <f t="shared" si="84"/>
        <v>0</v>
      </c>
      <c r="BF277" s="150">
        <f t="shared" si="85"/>
        <v>0</v>
      </c>
      <c r="BG277" s="150">
        <f t="shared" si="86"/>
        <v>0</v>
      </c>
      <c r="BH277" s="150">
        <f t="shared" si="87"/>
        <v>0</v>
      </c>
      <c r="BI277" s="150">
        <f t="shared" si="88"/>
        <v>0</v>
      </c>
      <c r="BJ277" s="17" t="s">
        <v>86</v>
      </c>
      <c r="BK277" s="150">
        <f t="shared" si="89"/>
        <v>0</v>
      </c>
      <c r="BL277" s="17" t="s">
        <v>108</v>
      </c>
      <c r="BM277" s="149" t="s">
        <v>1891</v>
      </c>
    </row>
    <row r="278" spans="2:65" s="11" customFormat="1" ht="25.9" customHeight="1">
      <c r="B278" s="126"/>
      <c r="D278" s="127" t="s">
        <v>81</v>
      </c>
      <c r="E278" s="128" t="s">
        <v>3135</v>
      </c>
      <c r="F278" s="128" t="s">
        <v>3136</v>
      </c>
      <c r="I278" s="129"/>
      <c r="J278" s="130">
        <f>BK278</f>
        <v>0</v>
      </c>
      <c r="L278" s="126"/>
      <c r="M278" s="131"/>
      <c r="P278" s="132">
        <f>SUM(P279:P299)</f>
        <v>0</v>
      </c>
      <c r="R278" s="132">
        <f>SUM(R279:R299)</f>
        <v>0</v>
      </c>
      <c r="T278" s="133">
        <f>SUM(T279:T299)</f>
        <v>0</v>
      </c>
      <c r="AR278" s="127" t="s">
        <v>86</v>
      </c>
      <c r="AT278" s="134" t="s">
        <v>81</v>
      </c>
      <c r="AU278" s="134" t="s">
        <v>82</v>
      </c>
      <c r="AY278" s="127" t="s">
        <v>310</v>
      </c>
      <c r="BK278" s="135">
        <f>SUM(BK279:BK299)</f>
        <v>0</v>
      </c>
    </row>
    <row r="279" spans="2:65" s="1" customFormat="1" ht="16.5" customHeight="1">
      <c r="B279" s="33"/>
      <c r="C279" s="138" t="s">
        <v>1283</v>
      </c>
      <c r="D279" s="138" t="s">
        <v>312</v>
      </c>
      <c r="E279" s="139" t="s">
        <v>3405</v>
      </c>
      <c r="F279" s="140" t="s">
        <v>3406</v>
      </c>
      <c r="G279" s="141" t="s">
        <v>361</v>
      </c>
      <c r="H279" s="142">
        <v>8</v>
      </c>
      <c r="I279" s="143"/>
      <c r="J279" s="144">
        <f t="shared" ref="J279:J299" si="90">ROUND(I279*H279,2)</f>
        <v>0</v>
      </c>
      <c r="K279" s="140" t="s">
        <v>2821</v>
      </c>
      <c r="L279" s="33"/>
      <c r="M279" s="145" t="s">
        <v>1</v>
      </c>
      <c r="N279" s="146" t="s">
        <v>47</v>
      </c>
      <c r="P279" s="147">
        <f t="shared" ref="P279:P299" si="91">O279*H279</f>
        <v>0</v>
      </c>
      <c r="Q279" s="147">
        <v>0</v>
      </c>
      <c r="R279" s="147">
        <f t="shared" ref="R279:R299" si="92">Q279*H279</f>
        <v>0</v>
      </c>
      <c r="S279" s="147">
        <v>0</v>
      </c>
      <c r="T279" s="148">
        <f t="shared" ref="T279:T299" si="93">S279*H279</f>
        <v>0</v>
      </c>
      <c r="AR279" s="149" t="s">
        <v>108</v>
      </c>
      <c r="AT279" s="149" t="s">
        <v>312</v>
      </c>
      <c r="AU279" s="149" t="s">
        <v>86</v>
      </c>
      <c r="AY279" s="17" t="s">
        <v>310</v>
      </c>
      <c r="BE279" s="150">
        <f t="shared" ref="BE279:BE299" si="94">IF(N279="základní",J279,0)</f>
        <v>0</v>
      </c>
      <c r="BF279" s="150">
        <f t="shared" ref="BF279:BF299" si="95">IF(N279="snížená",J279,0)</f>
        <v>0</v>
      </c>
      <c r="BG279" s="150">
        <f t="shared" ref="BG279:BG299" si="96">IF(N279="zákl. přenesená",J279,0)</f>
        <v>0</v>
      </c>
      <c r="BH279" s="150">
        <f t="shared" ref="BH279:BH299" si="97">IF(N279="sníž. přenesená",J279,0)</f>
        <v>0</v>
      </c>
      <c r="BI279" s="150">
        <f t="shared" ref="BI279:BI299" si="98">IF(N279="nulová",J279,0)</f>
        <v>0</v>
      </c>
      <c r="BJ279" s="17" t="s">
        <v>86</v>
      </c>
      <c r="BK279" s="150">
        <f t="shared" ref="BK279:BK299" si="99">ROUND(I279*H279,2)</f>
        <v>0</v>
      </c>
      <c r="BL279" s="17" t="s">
        <v>108</v>
      </c>
      <c r="BM279" s="149" t="s">
        <v>1905</v>
      </c>
    </row>
    <row r="280" spans="2:65" s="1" customFormat="1" ht="16.5" customHeight="1">
      <c r="B280" s="33"/>
      <c r="C280" s="138" t="s">
        <v>1287</v>
      </c>
      <c r="D280" s="138" t="s">
        <v>312</v>
      </c>
      <c r="E280" s="139" t="s">
        <v>3407</v>
      </c>
      <c r="F280" s="140" t="s">
        <v>3408</v>
      </c>
      <c r="G280" s="141" t="s">
        <v>1972</v>
      </c>
      <c r="H280" s="142">
        <v>1</v>
      </c>
      <c r="I280" s="143"/>
      <c r="J280" s="144">
        <f t="shared" si="90"/>
        <v>0</v>
      </c>
      <c r="K280" s="140" t="s">
        <v>2896</v>
      </c>
      <c r="L280" s="33"/>
      <c r="M280" s="145" t="s">
        <v>1</v>
      </c>
      <c r="N280" s="146" t="s">
        <v>47</v>
      </c>
      <c r="P280" s="147">
        <f t="shared" si="91"/>
        <v>0</v>
      </c>
      <c r="Q280" s="147">
        <v>0</v>
      </c>
      <c r="R280" s="147">
        <f t="shared" si="92"/>
        <v>0</v>
      </c>
      <c r="S280" s="147">
        <v>0</v>
      </c>
      <c r="T280" s="148">
        <f t="shared" si="93"/>
        <v>0</v>
      </c>
      <c r="AR280" s="149" t="s">
        <v>108</v>
      </c>
      <c r="AT280" s="149" t="s">
        <v>312</v>
      </c>
      <c r="AU280" s="149" t="s">
        <v>86</v>
      </c>
      <c r="AY280" s="17" t="s">
        <v>310</v>
      </c>
      <c r="BE280" s="150">
        <f t="shared" si="94"/>
        <v>0</v>
      </c>
      <c r="BF280" s="150">
        <f t="shared" si="95"/>
        <v>0</v>
      </c>
      <c r="BG280" s="150">
        <f t="shared" si="96"/>
        <v>0</v>
      </c>
      <c r="BH280" s="150">
        <f t="shared" si="97"/>
        <v>0</v>
      </c>
      <c r="BI280" s="150">
        <f t="shared" si="98"/>
        <v>0</v>
      </c>
      <c r="BJ280" s="17" t="s">
        <v>86</v>
      </c>
      <c r="BK280" s="150">
        <f t="shared" si="99"/>
        <v>0</v>
      </c>
      <c r="BL280" s="17" t="s">
        <v>108</v>
      </c>
      <c r="BM280" s="149" t="s">
        <v>1917</v>
      </c>
    </row>
    <row r="281" spans="2:65" s="1" customFormat="1" ht="16.5" customHeight="1">
      <c r="B281" s="33"/>
      <c r="C281" s="138" t="s">
        <v>1291</v>
      </c>
      <c r="D281" s="138" t="s">
        <v>312</v>
      </c>
      <c r="E281" s="139" t="s">
        <v>3409</v>
      </c>
      <c r="F281" s="140" t="s">
        <v>3410</v>
      </c>
      <c r="G281" s="141" t="s">
        <v>1972</v>
      </c>
      <c r="H281" s="142">
        <v>1</v>
      </c>
      <c r="I281" s="143"/>
      <c r="J281" s="144">
        <f t="shared" si="90"/>
        <v>0</v>
      </c>
      <c r="K281" s="140" t="s">
        <v>2896</v>
      </c>
      <c r="L281" s="33"/>
      <c r="M281" s="145" t="s">
        <v>1</v>
      </c>
      <c r="N281" s="146" t="s">
        <v>47</v>
      </c>
      <c r="P281" s="147">
        <f t="shared" si="91"/>
        <v>0</v>
      </c>
      <c r="Q281" s="147">
        <v>0</v>
      </c>
      <c r="R281" s="147">
        <f t="shared" si="92"/>
        <v>0</v>
      </c>
      <c r="S281" s="147">
        <v>0</v>
      </c>
      <c r="T281" s="148">
        <f t="shared" si="93"/>
        <v>0</v>
      </c>
      <c r="AR281" s="149" t="s">
        <v>108</v>
      </c>
      <c r="AT281" s="149" t="s">
        <v>312</v>
      </c>
      <c r="AU281" s="149" t="s">
        <v>86</v>
      </c>
      <c r="AY281" s="17" t="s">
        <v>310</v>
      </c>
      <c r="BE281" s="150">
        <f t="shared" si="94"/>
        <v>0</v>
      </c>
      <c r="BF281" s="150">
        <f t="shared" si="95"/>
        <v>0</v>
      </c>
      <c r="BG281" s="150">
        <f t="shared" si="96"/>
        <v>0</v>
      </c>
      <c r="BH281" s="150">
        <f t="shared" si="97"/>
        <v>0</v>
      </c>
      <c r="BI281" s="150">
        <f t="shared" si="98"/>
        <v>0</v>
      </c>
      <c r="BJ281" s="17" t="s">
        <v>86</v>
      </c>
      <c r="BK281" s="150">
        <f t="shared" si="99"/>
        <v>0</v>
      </c>
      <c r="BL281" s="17" t="s">
        <v>108</v>
      </c>
      <c r="BM281" s="149" t="s">
        <v>1931</v>
      </c>
    </row>
    <row r="282" spans="2:65" s="1" customFormat="1" ht="16.5" customHeight="1">
      <c r="B282" s="33"/>
      <c r="C282" s="138" t="s">
        <v>1295</v>
      </c>
      <c r="D282" s="138" t="s">
        <v>312</v>
      </c>
      <c r="E282" s="139" t="s">
        <v>3411</v>
      </c>
      <c r="F282" s="140" t="s">
        <v>3412</v>
      </c>
      <c r="G282" s="141" t="s">
        <v>3413</v>
      </c>
      <c r="H282" s="142">
        <v>1</v>
      </c>
      <c r="I282" s="143"/>
      <c r="J282" s="144">
        <f t="shared" si="90"/>
        <v>0</v>
      </c>
      <c r="K282" s="140" t="s">
        <v>2896</v>
      </c>
      <c r="L282" s="33"/>
      <c r="M282" s="145" t="s">
        <v>1</v>
      </c>
      <c r="N282" s="146" t="s">
        <v>47</v>
      </c>
      <c r="P282" s="147">
        <f t="shared" si="91"/>
        <v>0</v>
      </c>
      <c r="Q282" s="147">
        <v>0</v>
      </c>
      <c r="R282" s="147">
        <f t="shared" si="92"/>
        <v>0</v>
      </c>
      <c r="S282" s="147">
        <v>0</v>
      </c>
      <c r="T282" s="148">
        <f t="shared" si="93"/>
        <v>0</v>
      </c>
      <c r="AR282" s="149" t="s">
        <v>108</v>
      </c>
      <c r="AT282" s="149" t="s">
        <v>312</v>
      </c>
      <c r="AU282" s="149" t="s">
        <v>86</v>
      </c>
      <c r="AY282" s="17" t="s">
        <v>310</v>
      </c>
      <c r="BE282" s="150">
        <f t="shared" si="94"/>
        <v>0</v>
      </c>
      <c r="BF282" s="150">
        <f t="shared" si="95"/>
        <v>0</v>
      </c>
      <c r="BG282" s="150">
        <f t="shared" si="96"/>
        <v>0</v>
      </c>
      <c r="BH282" s="150">
        <f t="shared" si="97"/>
        <v>0</v>
      </c>
      <c r="BI282" s="150">
        <f t="shared" si="98"/>
        <v>0</v>
      </c>
      <c r="BJ282" s="17" t="s">
        <v>86</v>
      </c>
      <c r="BK282" s="150">
        <f t="shared" si="99"/>
        <v>0</v>
      </c>
      <c r="BL282" s="17" t="s">
        <v>108</v>
      </c>
      <c r="BM282" s="149" t="s">
        <v>1943</v>
      </c>
    </row>
    <row r="283" spans="2:65" s="1" customFormat="1" ht="16.5" customHeight="1">
      <c r="B283" s="33"/>
      <c r="C283" s="138" t="s">
        <v>1301</v>
      </c>
      <c r="D283" s="138" t="s">
        <v>312</v>
      </c>
      <c r="E283" s="139" t="s">
        <v>3414</v>
      </c>
      <c r="F283" s="140" t="s">
        <v>3415</v>
      </c>
      <c r="G283" s="141" t="s">
        <v>1972</v>
      </c>
      <c r="H283" s="142">
        <v>1</v>
      </c>
      <c r="I283" s="143"/>
      <c r="J283" s="144">
        <f t="shared" si="90"/>
        <v>0</v>
      </c>
      <c r="K283" s="140" t="s">
        <v>2896</v>
      </c>
      <c r="L283" s="33"/>
      <c r="M283" s="145" t="s">
        <v>1</v>
      </c>
      <c r="N283" s="146" t="s">
        <v>47</v>
      </c>
      <c r="P283" s="147">
        <f t="shared" si="91"/>
        <v>0</v>
      </c>
      <c r="Q283" s="147">
        <v>0</v>
      </c>
      <c r="R283" s="147">
        <f t="shared" si="92"/>
        <v>0</v>
      </c>
      <c r="S283" s="147">
        <v>0</v>
      </c>
      <c r="T283" s="148">
        <f t="shared" si="93"/>
        <v>0</v>
      </c>
      <c r="AR283" s="149" t="s">
        <v>108</v>
      </c>
      <c r="AT283" s="149" t="s">
        <v>312</v>
      </c>
      <c r="AU283" s="149" t="s">
        <v>86</v>
      </c>
      <c r="AY283" s="17" t="s">
        <v>310</v>
      </c>
      <c r="BE283" s="150">
        <f t="shared" si="94"/>
        <v>0</v>
      </c>
      <c r="BF283" s="150">
        <f t="shared" si="95"/>
        <v>0</v>
      </c>
      <c r="BG283" s="150">
        <f t="shared" si="96"/>
        <v>0</v>
      </c>
      <c r="BH283" s="150">
        <f t="shared" si="97"/>
        <v>0</v>
      </c>
      <c r="BI283" s="150">
        <f t="shared" si="98"/>
        <v>0</v>
      </c>
      <c r="BJ283" s="17" t="s">
        <v>86</v>
      </c>
      <c r="BK283" s="150">
        <f t="shared" si="99"/>
        <v>0</v>
      </c>
      <c r="BL283" s="17" t="s">
        <v>108</v>
      </c>
      <c r="BM283" s="149" t="s">
        <v>1951</v>
      </c>
    </row>
    <row r="284" spans="2:65" s="1" customFormat="1" ht="16.5" customHeight="1">
      <c r="B284" s="33"/>
      <c r="C284" s="138" t="s">
        <v>1307</v>
      </c>
      <c r="D284" s="138" t="s">
        <v>312</v>
      </c>
      <c r="E284" s="139" t="s">
        <v>3416</v>
      </c>
      <c r="F284" s="140" t="s">
        <v>3417</v>
      </c>
      <c r="G284" s="141" t="s">
        <v>1972</v>
      </c>
      <c r="H284" s="142">
        <v>4</v>
      </c>
      <c r="I284" s="143"/>
      <c r="J284" s="144">
        <f t="shared" si="90"/>
        <v>0</v>
      </c>
      <c r="K284" s="140" t="s">
        <v>2896</v>
      </c>
      <c r="L284" s="33"/>
      <c r="M284" s="145" t="s">
        <v>1</v>
      </c>
      <c r="N284" s="146" t="s">
        <v>47</v>
      </c>
      <c r="P284" s="147">
        <f t="shared" si="91"/>
        <v>0</v>
      </c>
      <c r="Q284" s="147">
        <v>0</v>
      </c>
      <c r="R284" s="147">
        <f t="shared" si="92"/>
        <v>0</v>
      </c>
      <c r="S284" s="147">
        <v>0</v>
      </c>
      <c r="T284" s="148">
        <f t="shared" si="93"/>
        <v>0</v>
      </c>
      <c r="AR284" s="149" t="s">
        <v>108</v>
      </c>
      <c r="AT284" s="149" t="s">
        <v>312</v>
      </c>
      <c r="AU284" s="149" t="s">
        <v>86</v>
      </c>
      <c r="AY284" s="17" t="s">
        <v>310</v>
      </c>
      <c r="BE284" s="150">
        <f t="shared" si="94"/>
        <v>0</v>
      </c>
      <c r="BF284" s="150">
        <f t="shared" si="95"/>
        <v>0</v>
      </c>
      <c r="BG284" s="150">
        <f t="shared" si="96"/>
        <v>0</v>
      </c>
      <c r="BH284" s="150">
        <f t="shared" si="97"/>
        <v>0</v>
      </c>
      <c r="BI284" s="150">
        <f t="shared" si="98"/>
        <v>0</v>
      </c>
      <c r="BJ284" s="17" t="s">
        <v>86</v>
      </c>
      <c r="BK284" s="150">
        <f t="shared" si="99"/>
        <v>0</v>
      </c>
      <c r="BL284" s="17" t="s">
        <v>108</v>
      </c>
      <c r="BM284" s="149" t="s">
        <v>1959</v>
      </c>
    </row>
    <row r="285" spans="2:65" s="1" customFormat="1" ht="16.5" customHeight="1">
      <c r="B285" s="33"/>
      <c r="C285" s="138" t="s">
        <v>1312</v>
      </c>
      <c r="D285" s="138" t="s">
        <v>312</v>
      </c>
      <c r="E285" s="139" t="s">
        <v>3418</v>
      </c>
      <c r="F285" s="140" t="s">
        <v>3419</v>
      </c>
      <c r="G285" s="141" t="s">
        <v>1972</v>
      </c>
      <c r="H285" s="142">
        <v>6</v>
      </c>
      <c r="I285" s="143"/>
      <c r="J285" s="144">
        <f t="shared" si="90"/>
        <v>0</v>
      </c>
      <c r="K285" s="140" t="s">
        <v>2896</v>
      </c>
      <c r="L285" s="33"/>
      <c r="M285" s="145" t="s">
        <v>1</v>
      </c>
      <c r="N285" s="146" t="s">
        <v>47</v>
      </c>
      <c r="P285" s="147">
        <f t="shared" si="91"/>
        <v>0</v>
      </c>
      <c r="Q285" s="147">
        <v>0</v>
      </c>
      <c r="R285" s="147">
        <f t="shared" si="92"/>
        <v>0</v>
      </c>
      <c r="S285" s="147">
        <v>0</v>
      </c>
      <c r="T285" s="148">
        <f t="shared" si="93"/>
        <v>0</v>
      </c>
      <c r="AR285" s="149" t="s">
        <v>108</v>
      </c>
      <c r="AT285" s="149" t="s">
        <v>312</v>
      </c>
      <c r="AU285" s="149" t="s">
        <v>86</v>
      </c>
      <c r="AY285" s="17" t="s">
        <v>310</v>
      </c>
      <c r="BE285" s="150">
        <f t="shared" si="94"/>
        <v>0</v>
      </c>
      <c r="BF285" s="150">
        <f t="shared" si="95"/>
        <v>0</v>
      </c>
      <c r="BG285" s="150">
        <f t="shared" si="96"/>
        <v>0</v>
      </c>
      <c r="BH285" s="150">
        <f t="shared" si="97"/>
        <v>0</v>
      </c>
      <c r="BI285" s="150">
        <f t="shared" si="98"/>
        <v>0</v>
      </c>
      <c r="BJ285" s="17" t="s">
        <v>86</v>
      </c>
      <c r="BK285" s="150">
        <f t="shared" si="99"/>
        <v>0</v>
      </c>
      <c r="BL285" s="17" t="s">
        <v>108</v>
      </c>
      <c r="BM285" s="149" t="s">
        <v>1969</v>
      </c>
    </row>
    <row r="286" spans="2:65" s="1" customFormat="1" ht="16.5" customHeight="1">
      <c r="B286" s="33"/>
      <c r="C286" s="138" t="s">
        <v>1316</v>
      </c>
      <c r="D286" s="138" t="s">
        <v>312</v>
      </c>
      <c r="E286" s="139" t="s">
        <v>3420</v>
      </c>
      <c r="F286" s="140" t="s">
        <v>3421</v>
      </c>
      <c r="G286" s="141" t="s">
        <v>1972</v>
      </c>
      <c r="H286" s="142">
        <v>40</v>
      </c>
      <c r="I286" s="143"/>
      <c r="J286" s="144">
        <f t="shared" si="90"/>
        <v>0</v>
      </c>
      <c r="K286" s="140" t="s">
        <v>2896</v>
      </c>
      <c r="L286" s="33"/>
      <c r="M286" s="145" t="s">
        <v>1</v>
      </c>
      <c r="N286" s="146" t="s">
        <v>47</v>
      </c>
      <c r="P286" s="147">
        <f t="shared" si="91"/>
        <v>0</v>
      </c>
      <c r="Q286" s="147">
        <v>0</v>
      </c>
      <c r="R286" s="147">
        <f t="shared" si="92"/>
        <v>0</v>
      </c>
      <c r="S286" s="147">
        <v>0</v>
      </c>
      <c r="T286" s="148">
        <f t="shared" si="93"/>
        <v>0</v>
      </c>
      <c r="AR286" s="149" t="s">
        <v>108</v>
      </c>
      <c r="AT286" s="149" t="s">
        <v>312</v>
      </c>
      <c r="AU286" s="149" t="s">
        <v>86</v>
      </c>
      <c r="AY286" s="17" t="s">
        <v>310</v>
      </c>
      <c r="BE286" s="150">
        <f t="shared" si="94"/>
        <v>0</v>
      </c>
      <c r="BF286" s="150">
        <f t="shared" si="95"/>
        <v>0</v>
      </c>
      <c r="BG286" s="150">
        <f t="shared" si="96"/>
        <v>0</v>
      </c>
      <c r="BH286" s="150">
        <f t="shared" si="97"/>
        <v>0</v>
      </c>
      <c r="BI286" s="150">
        <f t="shared" si="98"/>
        <v>0</v>
      </c>
      <c r="BJ286" s="17" t="s">
        <v>86</v>
      </c>
      <c r="BK286" s="150">
        <f t="shared" si="99"/>
        <v>0</v>
      </c>
      <c r="BL286" s="17" t="s">
        <v>108</v>
      </c>
      <c r="BM286" s="149" t="s">
        <v>1979</v>
      </c>
    </row>
    <row r="287" spans="2:65" s="1" customFormat="1" ht="16.5" customHeight="1">
      <c r="B287" s="33"/>
      <c r="C287" s="138" t="s">
        <v>1322</v>
      </c>
      <c r="D287" s="138" t="s">
        <v>312</v>
      </c>
      <c r="E287" s="139" t="s">
        <v>3422</v>
      </c>
      <c r="F287" s="140" t="s">
        <v>3423</v>
      </c>
      <c r="G287" s="141" t="s">
        <v>3413</v>
      </c>
      <c r="H287" s="142">
        <v>150</v>
      </c>
      <c r="I287" s="143"/>
      <c r="J287" s="144">
        <f t="shared" si="90"/>
        <v>0</v>
      </c>
      <c r="K287" s="140" t="s">
        <v>2896</v>
      </c>
      <c r="L287" s="33"/>
      <c r="M287" s="145" t="s">
        <v>1</v>
      </c>
      <c r="N287" s="146" t="s">
        <v>47</v>
      </c>
      <c r="P287" s="147">
        <f t="shared" si="91"/>
        <v>0</v>
      </c>
      <c r="Q287" s="147">
        <v>0</v>
      </c>
      <c r="R287" s="147">
        <f t="shared" si="92"/>
        <v>0</v>
      </c>
      <c r="S287" s="147">
        <v>0</v>
      </c>
      <c r="T287" s="148">
        <f t="shared" si="93"/>
        <v>0</v>
      </c>
      <c r="AR287" s="149" t="s">
        <v>108</v>
      </c>
      <c r="AT287" s="149" t="s">
        <v>312</v>
      </c>
      <c r="AU287" s="149" t="s">
        <v>86</v>
      </c>
      <c r="AY287" s="17" t="s">
        <v>310</v>
      </c>
      <c r="BE287" s="150">
        <f t="shared" si="94"/>
        <v>0</v>
      </c>
      <c r="BF287" s="150">
        <f t="shared" si="95"/>
        <v>0</v>
      </c>
      <c r="BG287" s="150">
        <f t="shared" si="96"/>
        <v>0</v>
      </c>
      <c r="BH287" s="150">
        <f t="shared" si="97"/>
        <v>0</v>
      </c>
      <c r="BI287" s="150">
        <f t="shared" si="98"/>
        <v>0</v>
      </c>
      <c r="BJ287" s="17" t="s">
        <v>86</v>
      </c>
      <c r="BK287" s="150">
        <f t="shared" si="99"/>
        <v>0</v>
      </c>
      <c r="BL287" s="17" t="s">
        <v>108</v>
      </c>
      <c r="BM287" s="149" t="s">
        <v>1987</v>
      </c>
    </row>
    <row r="288" spans="2:65" s="1" customFormat="1" ht="16.5" customHeight="1">
      <c r="B288" s="33"/>
      <c r="C288" s="138" t="s">
        <v>1327</v>
      </c>
      <c r="D288" s="138" t="s">
        <v>312</v>
      </c>
      <c r="E288" s="139" t="s">
        <v>3424</v>
      </c>
      <c r="F288" s="140" t="s">
        <v>3425</v>
      </c>
      <c r="G288" s="141" t="s">
        <v>1972</v>
      </c>
      <c r="H288" s="142">
        <v>1</v>
      </c>
      <c r="I288" s="143"/>
      <c r="J288" s="144">
        <f t="shared" si="90"/>
        <v>0</v>
      </c>
      <c r="K288" s="140" t="s">
        <v>2896</v>
      </c>
      <c r="L288" s="33"/>
      <c r="M288" s="145" t="s">
        <v>1</v>
      </c>
      <c r="N288" s="146" t="s">
        <v>47</v>
      </c>
      <c r="P288" s="147">
        <f t="shared" si="91"/>
        <v>0</v>
      </c>
      <c r="Q288" s="147">
        <v>0</v>
      </c>
      <c r="R288" s="147">
        <f t="shared" si="92"/>
        <v>0</v>
      </c>
      <c r="S288" s="147">
        <v>0</v>
      </c>
      <c r="T288" s="148">
        <f t="shared" si="93"/>
        <v>0</v>
      </c>
      <c r="AR288" s="149" t="s">
        <v>108</v>
      </c>
      <c r="AT288" s="149" t="s">
        <v>312</v>
      </c>
      <c r="AU288" s="149" t="s">
        <v>86</v>
      </c>
      <c r="AY288" s="17" t="s">
        <v>310</v>
      </c>
      <c r="BE288" s="150">
        <f t="shared" si="94"/>
        <v>0</v>
      </c>
      <c r="BF288" s="150">
        <f t="shared" si="95"/>
        <v>0</v>
      </c>
      <c r="BG288" s="150">
        <f t="shared" si="96"/>
        <v>0</v>
      </c>
      <c r="BH288" s="150">
        <f t="shared" si="97"/>
        <v>0</v>
      </c>
      <c r="BI288" s="150">
        <f t="shared" si="98"/>
        <v>0</v>
      </c>
      <c r="BJ288" s="17" t="s">
        <v>86</v>
      </c>
      <c r="BK288" s="150">
        <f t="shared" si="99"/>
        <v>0</v>
      </c>
      <c r="BL288" s="17" t="s">
        <v>108</v>
      </c>
      <c r="BM288" s="149" t="s">
        <v>1995</v>
      </c>
    </row>
    <row r="289" spans="2:65" s="1" customFormat="1" ht="16.5" customHeight="1">
      <c r="B289" s="33"/>
      <c r="C289" s="138" t="s">
        <v>1332</v>
      </c>
      <c r="D289" s="138" t="s">
        <v>312</v>
      </c>
      <c r="E289" s="139" t="s">
        <v>3426</v>
      </c>
      <c r="F289" s="140" t="s">
        <v>3427</v>
      </c>
      <c r="G289" s="141" t="s">
        <v>1972</v>
      </c>
      <c r="H289" s="142">
        <v>1</v>
      </c>
      <c r="I289" s="143"/>
      <c r="J289" s="144">
        <f t="shared" si="90"/>
        <v>0</v>
      </c>
      <c r="K289" s="140" t="s">
        <v>2896</v>
      </c>
      <c r="L289" s="33"/>
      <c r="M289" s="145" t="s">
        <v>1</v>
      </c>
      <c r="N289" s="146" t="s">
        <v>47</v>
      </c>
      <c r="P289" s="147">
        <f t="shared" si="91"/>
        <v>0</v>
      </c>
      <c r="Q289" s="147">
        <v>0</v>
      </c>
      <c r="R289" s="147">
        <f t="shared" si="92"/>
        <v>0</v>
      </c>
      <c r="S289" s="147">
        <v>0</v>
      </c>
      <c r="T289" s="148">
        <f t="shared" si="93"/>
        <v>0</v>
      </c>
      <c r="AR289" s="149" t="s">
        <v>108</v>
      </c>
      <c r="AT289" s="149" t="s">
        <v>312</v>
      </c>
      <c r="AU289" s="149" t="s">
        <v>86</v>
      </c>
      <c r="AY289" s="17" t="s">
        <v>310</v>
      </c>
      <c r="BE289" s="150">
        <f t="shared" si="94"/>
        <v>0</v>
      </c>
      <c r="BF289" s="150">
        <f t="shared" si="95"/>
        <v>0</v>
      </c>
      <c r="BG289" s="150">
        <f t="shared" si="96"/>
        <v>0</v>
      </c>
      <c r="BH289" s="150">
        <f t="shared" si="97"/>
        <v>0</v>
      </c>
      <c r="BI289" s="150">
        <f t="shared" si="98"/>
        <v>0</v>
      </c>
      <c r="BJ289" s="17" t="s">
        <v>86</v>
      </c>
      <c r="BK289" s="150">
        <f t="shared" si="99"/>
        <v>0</v>
      </c>
      <c r="BL289" s="17" t="s">
        <v>108</v>
      </c>
      <c r="BM289" s="149" t="s">
        <v>2003</v>
      </c>
    </row>
    <row r="290" spans="2:65" s="1" customFormat="1" ht="16.5" customHeight="1">
      <c r="B290" s="33"/>
      <c r="C290" s="138" t="s">
        <v>1336</v>
      </c>
      <c r="D290" s="138" t="s">
        <v>312</v>
      </c>
      <c r="E290" s="139" t="s">
        <v>3428</v>
      </c>
      <c r="F290" s="140" t="s">
        <v>3429</v>
      </c>
      <c r="G290" s="141" t="s">
        <v>3413</v>
      </c>
      <c r="H290" s="142">
        <v>235</v>
      </c>
      <c r="I290" s="143"/>
      <c r="J290" s="144">
        <f t="shared" si="90"/>
        <v>0</v>
      </c>
      <c r="K290" s="140" t="s">
        <v>2896</v>
      </c>
      <c r="L290" s="33"/>
      <c r="M290" s="145" t="s">
        <v>1</v>
      </c>
      <c r="N290" s="146" t="s">
        <v>47</v>
      </c>
      <c r="P290" s="147">
        <f t="shared" si="91"/>
        <v>0</v>
      </c>
      <c r="Q290" s="147">
        <v>0</v>
      </c>
      <c r="R290" s="147">
        <f t="shared" si="92"/>
        <v>0</v>
      </c>
      <c r="S290" s="147">
        <v>0</v>
      </c>
      <c r="T290" s="148">
        <f t="shared" si="93"/>
        <v>0</v>
      </c>
      <c r="AR290" s="149" t="s">
        <v>108</v>
      </c>
      <c r="AT290" s="149" t="s">
        <v>312</v>
      </c>
      <c r="AU290" s="149" t="s">
        <v>86</v>
      </c>
      <c r="AY290" s="17" t="s">
        <v>310</v>
      </c>
      <c r="BE290" s="150">
        <f t="shared" si="94"/>
        <v>0</v>
      </c>
      <c r="BF290" s="150">
        <f t="shared" si="95"/>
        <v>0</v>
      </c>
      <c r="BG290" s="150">
        <f t="shared" si="96"/>
        <v>0</v>
      </c>
      <c r="BH290" s="150">
        <f t="shared" si="97"/>
        <v>0</v>
      </c>
      <c r="BI290" s="150">
        <f t="shared" si="98"/>
        <v>0</v>
      </c>
      <c r="BJ290" s="17" t="s">
        <v>86</v>
      </c>
      <c r="BK290" s="150">
        <f t="shared" si="99"/>
        <v>0</v>
      </c>
      <c r="BL290" s="17" t="s">
        <v>108</v>
      </c>
      <c r="BM290" s="149" t="s">
        <v>2011</v>
      </c>
    </row>
    <row r="291" spans="2:65" s="1" customFormat="1" ht="16.5" customHeight="1">
      <c r="B291" s="33"/>
      <c r="C291" s="138" t="s">
        <v>1340</v>
      </c>
      <c r="D291" s="138" t="s">
        <v>312</v>
      </c>
      <c r="E291" s="139" t="s">
        <v>3430</v>
      </c>
      <c r="F291" s="140" t="s">
        <v>3431</v>
      </c>
      <c r="G291" s="141" t="s">
        <v>652</v>
      </c>
      <c r="H291" s="142">
        <v>36</v>
      </c>
      <c r="I291" s="143"/>
      <c r="J291" s="144">
        <f t="shared" si="90"/>
        <v>0</v>
      </c>
      <c r="K291" s="140" t="s">
        <v>2896</v>
      </c>
      <c r="L291" s="33"/>
      <c r="M291" s="145" t="s">
        <v>1</v>
      </c>
      <c r="N291" s="146" t="s">
        <v>47</v>
      </c>
      <c r="P291" s="147">
        <f t="shared" si="91"/>
        <v>0</v>
      </c>
      <c r="Q291" s="147">
        <v>0</v>
      </c>
      <c r="R291" s="147">
        <f t="shared" si="92"/>
        <v>0</v>
      </c>
      <c r="S291" s="147">
        <v>0</v>
      </c>
      <c r="T291" s="148">
        <f t="shared" si="93"/>
        <v>0</v>
      </c>
      <c r="AR291" s="149" t="s">
        <v>108</v>
      </c>
      <c r="AT291" s="149" t="s">
        <v>312</v>
      </c>
      <c r="AU291" s="149" t="s">
        <v>86</v>
      </c>
      <c r="AY291" s="17" t="s">
        <v>310</v>
      </c>
      <c r="BE291" s="150">
        <f t="shared" si="94"/>
        <v>0</v>
      </c>
      <c r="BF291" s="150">
        <f t="shared" si="95"/>
        <v>0</v>
      </c>
      <c r="BG291" s="150">
        <f t="shared" si="96"/>
        <v>0</v>
      </c>
      <c r="BH291" s="150">
        <f t="shared" si="97"/>
        <v>0</v>
      </c>
      <c r="BI291" s="150">
        <f t="shared" si="98"/>
        <v>0</v>
      </c>
      <c r="BJ291" s="17" t="s">
        <v>86</v>
      </c>
      <c r="BK291" s="150">
        <f t="shared" si="99"/>
        <v>0</v>
      </c>
      <c r="BL291" s="17" t="s">
        <v>108</v>
      </c>
      <c r="BM291" s="149" t="s">
        <v>2019</v>
      </c>
    </row>
    <row r="292" spans="2:65" s="1" customFormat="1" ht="16.5" customHeight="1">
      <c r="B292" s="33"/>
      <c r="C292" s="138" t="s">
        <v>1345</v>
      </c>
      <c r="D292" s="138" t="s">
        <v>312</v>
      </c>
      <c r="E292" s="139" t="s">
        <v>3432</v>
      </c>
      <c r="F292" s="140" t="s">
        <v>3433</v>
      </c>
      <c r="G292" s="141" t="s">
        <v>1972</v>
      </c>
      <c r="H292" s="142">
        <v>1</v>
      </c>
      <c r="I292" s="143"/>
      <c r="J292" s="144">
        <f t="shared" si="90"/>
        <v>0</v>
      </c>
      <c r="K292" s="140" t="s">
        <v>2896</v>
      </c>
      <c r="L292" s="33"/>
      <c r="M292" s="145" t="s">
        <v>1</v>
      </c>
      <c r="N292" s="146" t="s">
        <v>47</v>
      </c>
      <c r="P292" s="147">
        <f t="shared" si="91"/>
        <v>0</v>
      </c>
      <c r="Q292" s="147">
        <v>0</v>
      </c>
      <c r="R292" s="147">
        <f t="shared" si="92"/>
        <v>0</v>
      </c>
      <c r="S292" s="147">
        <v>0</v>
      </c>
      <c r="T292" s="148">
        <f t="shared" si="93"/>
        <v>0</v>
      </c>
      <c r="AR292" s="149" t="s">
        <v>108</v>
      </c>
      <c r="AT292" s="149" t="s">
        <v>312</v>
      </c>
      <c r="AU292" s="149" t="s">
        <v>86</v>
      </c>
      <c r="AY292" s="17" t="s">
        <v>310</v>
      </c>
      <c r="BE292" s="150">
        <f t="shared" si="94"/>
        <v>0</v>
      </c>
      <c r="BF292" s="150">
        <f t="shared" si="95"/>
        <v>0</v>
      </c>
      <c r="BG292" s="150">
        <f t="shared" si="96"/>
        <v>0</v>
      </c>
      <c r="BH292" s="150">
        <f t="shared" si="97"/>
        <v>0</v>
      </c>
      <c r="BI292" s="150">
        <f t="shared" si="98"/>
        <v>0</v>
      </c>
      <c r="BJ292" s="17" t="s">
        <v>86</v>
      </c>
      <c r="BK292" s="150">
        <f t="shared" si="99"/>
        <v>0</v>
      </c>
      <c r="BL292" s="17" t="s">
        <v>108</v>
      </c>
      <c r="BM292" s="149" t="s">
        <v>2027</v>
      </c>
    </row>
    <row r="293" spans="2:65" s="1" customFormat="1" ht="16.5" customHeight="1">
      <c r="B293" s="33"/>
      <c r="C293" s="138" t="s">
        <v>1350</v>
      </c>
      <c r="D293" s="138" t="s">
        <v>312</v>
      </c>
      <c r="E293" s="139" t="s">
        <v>3434</v>
      </c>
      <c r="F293" s="140" t="s">
        <v>3435</v>
      </c>
      <c r="G293" s="141" t="s">
        <v>652</v>
      </c>
      <c r="H293" s="142">
        <v>16</v>
      </c>
      <c r="I293" s="143"/>
      <c r="J293" s="144">
        <f t="shared" si="90"/>
        <v>0</v>
      </c>
      <c r="K293" s="140" t="s">
        <v>2896</v>
      </c>
      <c r="L293" s="33"/>
      <c r="M293" s="145" t="s">
        <v>1</v>
      </c>
      <c r="N293" s="146" t="s">
        <v>47</v>
      </c>
      <c r="P293" s="147">
        <f t="shared" si="91"/>
        <v>0</v>
      </c>
      <c r="Q293" s="147">
        <v>0</v>
      </c>
      <c r="R293" s="147">
        <f t="shared" si="92"/>
        <v>0</v>
      </c>
      <c r="S293" s="147">
        <v>0</v>
      </c>
      <c r="T293" s="148">
        <f t="shared" si="93"/>
        <v>0</v>
      </c>
      <c r="AR293" s="149" t="s">
        <v>108</v>
      </c>
      <c r="AT293" s="149" t="s">
        <v>312</v>
      </c>
      <c r="AU293" s="149" t="s">
        <v>86</v>
      </c>
      <c r="AY293" s="17" t="s">
        <v>310</v>
      </c>
      <c r="BE293" s="150">
        <f t="shared" si="94"/>
        <v>0</v>
      </c>
      <c r="BF293" s="150">
        <f t="shared" si="95"/>
        <v>0</v>
      </c>
      <c r="BG293" s="150">
        <f t="shared" si="96"/>
        <v>0</v>
      </c>
      <c r="BH293" s="150">
        <f t="shared" si="97"/>
        <v>0</v>
      </c>
      <c r="BI293" s="150">
        <f t="shared" si="98"/>
        <v>0</v>
      </c>
      <c r="BJ293" s="17" t="s">
        <v>86</v>
      </c>
      <c r="BK293" s="150">
        <f t="shared" si="99"/>
        <v>0</v>
      </c>
      <c r="BL293" s="17" t="s">
        <v>108</v>
      </c>
      <c r="BM293" s="149" t="s">
        <v>2035</v>
      </c>
    </row>
    <row r="294" spans="2:65" s="1" customFormat="1" ht="16.5" customHeight="1">
      <c r="B294" s="33"/>
      <c r="C294" s="138" t="s">
        <v>1355</v>
      </c>
      <c r="D294" s="138" t="s">
        <v>312</v>
      </c>
      <c r="E294" s="139" t="s">
        <v>3436</v>
      </c>
      <c r="F294" s="140" t="s">
        <v>3437</v>
      </c>
      <c r="G294" s="141" t="s">
        <v>652</v>
      </c>
      <c r="H294" s="142">
        <v>72</v>
      </c>
      <c r="I294" s="143"/>
      <c r="J294" s="144">
        <f t="shared" si="90"/>
        <v>0</v>
      </c>
      <c r="K294" s="140" t="s">
        <v>2896</v>
      </c>
      <c r="L294" s="33"/>
      <c r="M294" s="145" t="s">
        <v>1</v>
      </c>
      <c r="N294" s="146" t="s">
        <v>47</v>
      </c>
      <c r="P294" s="147">
        <f t="shared" si="91"/>
        <v>0</v>
      </c>
      <c r="Q294" s="147">
        <v>0</v>
      </c>
      <c r="R294" s="147">
        <f t="shared" si="92"/>
        <v>0</v>
      </c>
      <c r="S294" s="147">
        <v>0</v>
      </c>
      <c r="T294" s="148">
        <f t="shared" si="93"/>
        <v>0</v>
      </c>
      <c r="AR294" s="149" t="s">
        <v>108</v>
      </c>
      <c r="AT294" s="149" t="s">
        <v>312</v>
      </c>
      <c r="AU294" s="149" t="s">
        <v>86</v>
      </c>
      <c r="AY294" s="17" t="s">
        <v>310</v>
      </c>
      <c r="BE294" s="150">
        <f t="shared" si="94"/>
        <v>0</v>
      </c>
      <c r="BF294" s="150">
        <f t="shared" si="95"/>
        <v>0</v>
      </c>
      <c r="BG294" s="150">
        <f t="shared" si="96"/>
        <v>0</v>
      </c>
      <c r="BH294" s="150">
        <f t="shared" si="97"/>
        <v>0</v>
      </c>
      <c r="BI294" s="150">
        <f t="shared" si="98"/>
        <v>0</v>
      </c>
      <c r="BJ294" s="17" t="s">
        <v>86</v>
      </c>
      <c r="BK294" s="150">
        <f t="shared" si="99"/>
        <v>0</v>
      </c>
      <c r="BL294" s="17" t="s">
        <v>108</v>
      </c>
      <c r="BM294" s="149" t="s">
        <v>2043</v>
      </c>
    </row>
    <row r="295" spans="2:65" s="1" customFormat="1" ht="16.5" customHeight="1">
      <c r="B295" s="33"/>
      <c r="C295" s="138" t="s">
        <v>1359</v>
      </c>
      <c r="D295" s="138" t="s">
        <v>312</v>
      </c>
      <c r="E295" s="139" t="s">
        <v>3438</v>
      </c>
      <c r="F295" s="140" t="s">
        <v>3439</v>
      </c>
      <c r="G295" s="141" t="s">
        <v>652</v>
      </c>
      <c r="H295" s="142">
        <v>48</v>
      </c>
      <c r="I295" s="143"/>
      <c r="J295" s="144">
        <f t="shared" si="90"/>
        <v>0</v>
      </c>
      <c r="K295" s="140" t="s">
        <v>2896</v>
      </c>
      <c r="L295" s="33"/>
      <c r="M295" s="145" t="s">
        <v>1</v>
      </c>
      <c r="N295" s="146" t="s">
        <v>47</v>
      </c>
      <c r="P295" s="147">
        <f t="shared" si="91"/>
        <v>0</v>
      </c>
      <c r="Q295" s="147">
        <v>0</v>
      </c>
      <c r="R295" s="147">
        <f t="shared" si="92"/>
        <v>0</v>
      </c>
      <c r="S295" s="147">
        <v>0</v>
      </c>
      <c r="T295" s="148">
        <f t="shared" si="93"/>
        <v>0</v>
      </c>
      <c r="AR295" s="149" t="s">
        <v>108</v>
      </c>
      <c r="AT295" s="149" t="s">
        <v>312</v>
      </c>
      <c r="AU295" s="149" t="s">
        <v>86</v>
      </c>
      <c r="AY295" s="17" t="s">
        <v>310</v>
      </c>
      <c r="BE295" s="150">
        <f t="shared" si="94"/>
        <v>0</v>
      </c>
      <c r="BF295" s="150">
        <f t="shared" si="95"/>
        <v>0</v>
      </c>
      <c r="BG295" s="150">
        <f t="shared" si="96"/>
        <v>0</v>
      </c>
      <c r="BH295" s="150">
        <f t="shared" si="97"/>
        <v>0</v>
      </c>
      <c r="BI295" s="150">
        <f t="shared" si="98"/>
        <v>0</v>
      </c>
      <c r="BJ295" s="17" t="s">
        <v>86</v>
      </c>
      <c r="BK295" s="150">
        <f t="shared" si="99"/>
        <v>0</v>
      </c>
      <c r="BL295" s="17" t="s">
        <v>108</v>
      </c>
      <c r="BM295" s="149" t="s">
        <v>2052</v>
      </c>
    </row>
    <row r="296" spans="2:65" s="1" customFormat="1" ht="16.5" customHeight="1">
      <c r="B296" s="33"/>
      <c r="C296" s="138" t="s">
        <v>1364</v>
      </c>
      <c r="D296" s="138" t="s">
        <v>312</v>
      </c>
      <c r="E296" s="139" t="s">
        <v>3440</v>
      </c>
      <c r="F296" s="140" t="s">
        <v>3441</v>
      </c>
      <c r="G296" s="141" t="s">
        <v>652</v>
      </c>
      <c r="H296" s="142">
        <v>24</v>
      </c>
      <c r="I296" s="143"/>
      <c r="J296" s="144">
        <f t="shared" si="90"/>
        <v>0</v>
      </c>
      <c r="K296" s="140" t="s">
        <v>2896</v>
      </c>
      <c r="L296" s="33"/>
      <c r="M296" s="145" t="s">
        <v>1</v>
      </c>
      <c r="N296" s="146" t="s">
        <v>47</v>
      </c>
      <c r="P296" s="147">
        <f t="shared" si="91"/>
        <v>0</v>
      </c>
      <c r="Q296" s="147">
        <v>0</v>
      </c>
      <c r="R296" s="147">
        <f t="shared" si="92"/>
        <v>0</v>
      </c>
      <c r="S296" s="147">
        <v>0</v>
      </c>
      <c r="T296" s="148">
        <f t="shared" si="93"/>
        <v>0</v>
      </c>
      <c r="AR296" s="149" t="s">
        <v>108</v>
      </c>
      <c r="AT296" s="149" t="s">
        <v>312</v>
      </c>
      <c r="AU296" s="149" t="s">
        <v>86</v>
      </c>
      <c r="AY296" s="17" t="s">
        <v>310</v>
      </c>
      <c r="BE296" s="150">
        <f t="shared" si="94"/>
        <v>0</v>
      </c>
      <c r="BF296" s="150">
        <f t="shared" si="95"/>
        <v>0</v>
      </c>
      <c r="BG296" s="150">
        <f t="shared" si="96"/>
        <v>0</v>
      </c>
      <c r="BH296" s="150">
        <f t="shared" si="97"/>
        <v>0</v>
      </c>
      <c r="BI296" s="150">
        <f t="shared" si="98"/>
        <v>0</v>
      </c>
      <c r="BJ296" s="17" t="s">
        <v>86</v>
      </c>
      <c r="BK296" s="150">
        <f t="shared" si="99"/>
        <v>0</v>
      </c>
      <c r="BL296" s="17" t="s">
        <v>108</v>
      </c>
      <c r="BM296" s="149" t="s">
        <v>2062</v>
      </c>
    </row>
    <row r="297" spans="2:65" s="1" customFormat="1" ht="16.5" customHeight="1">
      <c r="B297" s="33"/>
      <c r="C297" s="138" t="s">
        <v>1368</v>
      </c>
      <c r="D297" s="138" t="s">
        <v>312</v>
      </c>
      <c r="E297" s="139" t="s">
        <v>3442</v>
      </c>
      <c r="F297" s="140" t="s">
        <v>3443</v>
      </c>
      <c r="G297" s="141" t="s">
        <v>652</v>
      </c>
      <c r="H297" s="142">
        <v>72</v>
      </c>
      <c r="I297" s="143"/>
      <c r="J297" s="144">
        <f t="shared" si="90"/>
        <v>0</v>
      </c>
      <c r="K297" s="140" t="s">
        <v>2896</v>
      </c>
      <c r="L297" s="33"/>
      <c r="M297" s="145" t="s">
        <v>1</v>
      </c>
      <c r="N297" s="146" t="s">
        <v>47</v>
      </c>
      <c r="P297" s="147">
        <f t="shared" si="91"/>
        <v>0</v>
      </c>
      <c r="Q297" s="147">
        <v>0</v>
      </c>
      <c r="R297" s="147">
        <f t="shared" si="92"/>
        <v>0</v>
      </c>
      <c r="S297" s="147">
        <v>0</v>
      </c>
      <c r="T297" s="148">
        <f t="shared" si="93"/>
        <v>0</v>
      </c>
      <c r="AR297" s="149" t="s">
        <v>108</v>
      </c>
      <c r="AT297" s="149" t="s">
        <v>312</v>
      </c>
      <c r="AU297" s="149" t="s">
        <v>86</v>
      </c>
      <c r="AY297" s="17" t="s">
        <v>310</v>
      </c>
      <c r="BE297" s="150">
        <f t="shared" si="94"/>
        <v>0</v>
      </c>
      <c r="BF297" s="150">
        <f t="shared" si="95"/>
        <v>0</v>
      </c>
      <c r="BG297" s="150">
        <f t="shared" si="96"/>
        <v>0</v>
      </c>
      <c r="BH297" s="150">
        <f t="shared" si="97"/>
        <v>0</v>
      </c>
      <c r="BI297" s="150">
        <f t="shared" si="98"/>
        <v>0</v>
      </c>
      <c r="BJ297" s="17" t="s">
        <v>86</v>
      </c>
      <c r="BK297" s="150">
        <f t="shared" si="99"/>
        <v>0</v>
      </c>
      <c r="BL297" s="17" t="s">
        <v>108</v>
      </c>
      <c r="BM297" s="149" t="s">
        <v>2070</v>
      </c>
    </row>
    <row r="298" spans="2:65" s="1" customFormat="1" ht="16.5" customHeight="1">
      <c r="B298" s="33"/>
      <c r="C298" s="138" t="s">
        <v>1373</v>
      </c>
      <c r="D298" s="138" t="s">
        <v>312</v>
      </c>
      <c r="E298" s="139" t="s">
        <v>3444</v>
      </c>
      <c r="F298" s="140" t="s">
        <v>3445</v>
      </c>
      <c r="G298" s="141" t="s">
        <v>652</v>
      </c>
      <c r="H298" s="142">
        <v>48</v>
      </c>
      <c r="I298" s="143"/>
      <c r="J298" s="144">
        <f t="shared" si="90"/>
        <v>0</v>
      </c>
      <c r="K298" s="140" t="s">
        <v>2896</v>
      </c>
      <c r="L298" s="33"/>
      <c r="M298" s="145" t="s">
        <v>1</v>
      </c>
      <c r="N298" s="146" t="s">
        <v>47</v>
      </c>
      <c r="P298" s="147">
        <f t="shared" si="91"/>
        <v>0</v>
      </c>
      <c r="Q298" s="147">
        <v>0</v>
      </c>
      <c r="R298" s="147">
        <f t="shared" si="92"/>
        <v>0</v>
      </c>
      <c r="S298" s="147">
        <v>0</v>
      </c>
      <c r="T298" s="148">
        <f t="shared" si="93"/>
        <v>0</v>
      </c>
      <c r="AR298" s="149" t="s">
        <v>108</v>
      </c>
      <c r="AT298" s="149" t="s">
        <v>312</v>
      </c>
      <c r="AU298" s="149" t="s">
        <v>86</v>
      </c>
      <c r="AY298" s="17" t="s">
        <v>310</v>
      </c>
      <c r="BE298" s="150">
        <f t="shared" si="94"/>
        <v>0</v>
      </c>
      <c r="BF298" s="150">
        <f t="shared" si="95"/>
        <v>0</v>
      </c>
      <c r="BG298" s="150">
        <f t="shared" si="96"/>
        <v>0</v>
      </c>
      <c r="BH298" s="150">
        <f t="shared" si="97"/>
        <v>0</v>
      </c>
      <c r="BI298" s="150">
        <f t="shared" si="98"/>
        <v>0</v>
      </c>
      <c r="BJ298" s="17" t="s">
        <v>86</v>
      </c>
      <c r="BK298" s="150">
        <f t="shared" si="99"/>
        <v>0</v>
      </c>
      <c r="BL298" s="17" t="s">
        <v>108</v>
      </c>
      <c r="BM298" s="149" t="s">
        <v>2078</v>
      </c>
    </row>
    <row r="299" spans="2:65" s="1" customFormat="1" ht="16.5" customHeight="1">
      <c r="B299" s="33"/>
      <c r="C299" s="138" t="s">
        <v>1377</v>
      </c>
      <c r="D299" s="138" t="s">
        <v>312</v>
      </c>
      <c r="E299" s="139" t="s">
        <v>3446</v>
      </c>
      <c r="F299" s="140" t="s">
        <v>3447</v>
      </c>
      <c r="G299" s="141" t="s">
        <v>652</v>
      </c>
      <c r="H299" s="142">
        <v>24</v>
      </c>
      <c r="I299" s="143"/>
      <c r="J299" s="144">
        <f t="shared" si="90"/>
        <v>0</v>
      </c>
      <c r="K299" s="140" t="s">
        <v>2896</v>
      </c>
      <c r="L299" s="33"/>
      <c r="M299" s="188" t="s">
        <v>1</v>
      </c>
      <c r="N299" s="189" t="s">
        <v>47</v>
      </c>
      <c r="O299" s="176"/>
      <c r="P299" s="190">
        <f t="shared" si="91"/>
        <v>0</v>
      </c>
      <c r="Q299" s="190">
        <v>0</v>
      </c>
      <c r="R299" s="190">
        <f t="shared" si="92"/>
        <v>0</v>
      </c>
      <c r="S299" s="190">
        <v>0</v>
      </c>
      <c r="T299" s="191">
        <f t="shared" si="93"/>
        <v>0</v>
      </c>
      <c r="AR299" s="149" t="s">
        <v>108</v>
      </c>
      <c r="AT299" s="149" t="s">
        <v>312</v>
      </c>
      <c r="AU299" s="149" t="s">
        <v>86</v>
      </c>
      <c r="AY299" s="17" t="s">
        <v>310</v>
      </c>
      <c r="BE299" s="150">
        <f t="shared" si="94"/>
        <v>0</v>
      </c>
      <c r="BF299" s="150">
        <f t="shared" si="95"/>
        <v>0</v>
      </c>
      <c r="BG299" s="150">
        <f t="shared" si="96"/>
        <v>0</v>
      </c>
      <c r="BH299" s="150">
        <f t="shared" si="97"/>
        <v>0</v>
      </c>
      <c r="BI299" s="150">
        <f t="shared" si="98"/>
        <v>0</v>
      </c>
      <c r="BJ299" s="17" t="s">
        <v>86</v>
      </c>
      <c r="BK299" s="150">
        <f t="shared" si="99"/>
        <v>0</v>
      </c>
      <c r="BL299" s="17" t="s">
        <v>108</v>
      </c>
      <c r="BM299" s="149" t="s">
        <v>2086</v>
      </c>
    </row>
    <row r="300" spans="2:65" s="1" customFormat="1" ht="6.95" customHeight="1">
      <c r="B300" s="45"/>
      <c r="C300" s="46"/>
      <c r="D300" s="46"/>
      <c r="E300" s="46"/>
      <c r="F300" s="46"/>
      <c r="G300" s="46"/>
      <c r="H300" s="46"/>
      <c r="I300" s="46"/>
      <c r="J300" s="46"/>
      <c r="K300" s="46"/>
      <c r="L300" s="33"/>
    </row>
  </sheetData>
  <sheetProtection algorithmName="SHA-512" hashValue="Uoxechd0pmjA2QVKYQPnpSxCzwDT+47zms5a6TsyfKsK1iAooP6UXQK5khJKDDbBeC6GT2UkamkwU+PIqaBUmQ==" saltValue="zDgSY5R/dFXniZAqExQEMSNPYyFOeDm2ZKcaNpuqPO9qAmUx8LQpfmCqwuHxeAp1xU3I61jrW4kyth1lyx+irg==" spinCount="100000" sheet="1" objects="1" scenarios="1" formatColumns="0" formatRows="0" autoFilter="0"/>
  <autoFilter ref="C133:K299" xr:uid="{00000000-0009-0000-0000-000007000000}"/>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9922-9CF8-449C-932D-2DF6FA8259DE}">
  <sheetPr>
    <pageSetUpPr fitToPage="1"/>
  </sheetPr>
  <dimension ref="B2:BM259"/>
  <sheetViews>
    <sheetView showGridLines="0" tabSelected="1" topLeftCell="A234" workbookViewId="0">
      <selection activeCell="I262" sqref="I262"/>
    </sheetView>
  </sheetViews>
  <sheetFormatPr defaultColWidth="10.33203125" defaultRowHeight="11.25"/>
  <cols>
    <col min="1" max="1" width="7.5" style="258" customWidth="1"/>
    <col min="2" max="2" width="1" style="258" customWidth="1"/>
    <col min="3" max="4" width="3.83203125" style="258" customWidth="1"/>
    <col min="5" max="5" width="15.5" style="258" customWidth="1"/>
    <col min="6" max="6" width="91.5" style="258" customWidth="1"/>
    <col min="7" max="7" width="6.6640625" style="258" customWidth="1"/>
    <col min="8" max="8" width="12.6640625" style="258" customWidth="1"/>
    <col min="9" max="9" width="14.33203125" style="258" customWidth="1"/>
    <col min="10" max="11" width="20.1640625" style="258" customWidth="1"/>
    <col min="12" max="12" width="8.5" style="258" customWidth="1"/>
    <col min="13" max="13" width="9.83203125" style="258" hidden="1" customWidth="1"/>
    <col min="14" max="14" width="10.33203125" style="258"/>
    <col min="15" max="20" width="12.83203125" style="258" hidden="1" customWidth="1"/>
    <col min="21" max="21" width="14.83203125" style="258" hidden="1" customWidth="1"/>
    <col min="22" max="22" width="11.1640625" style="258" customWidth="1"/>
    <col min="23" max="23" width="14.83203125" style="258" customWidth="1"/>
    <col min="24" max="24" width="11.1640625" style="258" customWidth="1"/>
    <col min="25" max="25" width="13.6640625" style="258" customWidth="1"/>
    <col min="26" max="26" width="10" style="258" customWidth="1"/>
    <col min="27" max="27" width="13.6640625" style="258" customWidth="1"/>
    <col min="28" max="28" width="14.83203125" style="258" customWidth="1"/>
    <col min="29" max="29" width="10" style="258" customWidth="1"/>
    <col min="30" max="30" width="13.6640625" style="258" customWidth="1"/>
    <col min="31" max="31" width="14.83203125" style="258" customWidth="1"/>
    <col min="32" max="16384" width="10.33203125" style="258"/>
  </cols>
  <sheetData>
    <row r="2" spans="2:46" ht="36.950000000000003" customHeight="1">
      <c r="L2" s="259" t="s">
        <v>6820</v>
      </c>
      <c r="M2" s="260"/>
      <c r="N2" s="260"/>
      <c r="O2" s="260"/>
      <c r="P2" s="260"/>
      <c r="Q2" s="260"/>
      <c r="R2" s="260"/>
      <c r="S2" s="260"/>
      <c r="T2" s="260"/>
      <c r="U2" s="260"/>
      <c r="V2" s="260"/>
      <c r="AT2" s="261" t="s">
        <v>128</v>
      </c>
    </row>
    <row r="3" spans="2:46" ht="6.95" customHeight="1">
      <c r="B3" s="262"/>
      <c r="C3" s="263"/>
      <c r="D3" s="263"/>
      <c r="E3" s="263"/>
      <c r="F3" s="263"/>
      <c r="G3" s="263"/>
      <c r="H3" s="263"/>
      <c r="I3" s="263"/>
      <c r="J3" s="263"/>
      <c r="K3" s="263"/>
      <c r="L3" s="264"/>
      <c r="AT3" s="261" t="s">
        <v>90</v>
      </c>
    </row>
    <row r="4" spans="2:46" ht="24.95" customHeight="1">
      <c r="B4" s="264"/>
      <c r="D4" s="265" t="s">
        <v>276</v>
      </c>
      <c r="L4" s="264"/>
      <c r="M4" s="266" t="s">
        <v>10</v>
      </c>
      <c r="AT4" s="261" t="s">
        <v>4</v>
      </c>
    </row>
    <row r="5" spans="2:46" ht="6.95" customHeight="1">
      <c r="B5" s="264"/>
      <c r="L5" s="264"/>
    </row>
    <row r="6" spans="2:46" ht="12" customHeight="1">
      <c r="B6" s="264"/>
      <c r="D6" s="267" t="s">
        <v>16</v>
      </c>
      <c r="L6" s="264"/>
    </row>
    <row r="7" spans="2:46" ht="16.5" customHeight="1">
      <c r="B7" s="264"/>
      <c r="E7" s="268" t="str">
        <f>'[1]Rekapitulace stavby'!K6</f>
        <v>HODONÍN NEMOCNICE – VÝSTAVBA PAVILONU MAGNETICKÉ REZONANCE</v>
      </c>
      <c r="F7" s="269"/>
      <c r="G7" s="269"/>
      <c r="H7" s="269"/>
      <c r="L7" s="264"/>
    </row>
    <row r="8" spans="2:46" ht="12.75">
      <c r="B8" s="264"/>
      <c r="D8" s="267" t="s">
        <v>277</v>
      </c>
      <c r="L8" s="264"/>
    </row>
    <row r="9" spans="2:46" ht="16.5" customHeight="1">
      <c r="B9" s="264"/>
      <c r="E9" s="268" t="s">
        <v>278</v>
      </c>
      <c r="F9" s="260"/>
      <c r="G9" s="260"/>
      <c r="H9" s="260"/>
      <c r="L9" s="264"/>
    </row>
    <row r="10" spans="2:46" ht="12" customHeight="1">
      <c r="B10" s="264"/>
      <c r="D10" s="267" t="s">
        <v>279</v>
      </c>
      <c r="L10" s="264"/>
    </row>
    <row r="11" spans="2:46" s="271" customFormat="1" ht="16.5" customHeight="1">
      <c r="B11" s="270"/>
      <c r="E11" s="272" t="s">
        <v>280</v>
      </c>
      <c r="F11" s="273"/>
      <c r="G11" s="273"/>
      <c r="H11" s="273"/>
      <c r="L11" s="270"/>
    </row>
    <row r="12" spans="2:46" s="271" customFormat="1" ht="12" customHeight="1">
      <c r="B12" s="270"/>
      <c r="D12" s="267" t="s">
        <v>2808</v>
      </c>
      <c r="L12" s="270"/>
    </row>
    <row r="13" spans="2:46" s="271" customFormat="1" ht="16.5" customHeight="1">
      <c r="B13" s="270"/>
      <c r="E13" s="274" t="s">
        <v>3448</v>
      </c>
      <c r="F13" s="273"/>
      <c r="G13" s="273"/>
      <c r="H13" s="273"/>
      <c r="L13" s="270"/>
    </row>
    <row r="14" spans="2:46" s="271" customFormat="1">
      <c r="B14" s="270"/>
      <c r="L14" s="270"/>
    </row>
    <row r="15" spans="2:46" s="271" customFormat="1" ht="12" customHeight="1">
      <c r="B15" s="270"/>
      <c r="D15" s="267" t="s">
        <v>18</v>
      </c>
      <c r="F15" s="275" t="s">
        <v>1</v>
      </c>
      <c r="I15" s="267" t="s">
        <v>20</v>
      </c>
      <c r="J15" s="275" t="s">
        <v>1</v>
      </c>
      <c r="L15" s="270"/>
    </row>
    <row r="16" spans="2:46" s="271" customFormat="1" ht="12" customHeight="1">
      <c r="B16" s="270"/>
      <c r="D16" s="267" t="s">
        <v>22</v>
      </c>
      <c r="F16" s="275" t="s">
        <v>23</v>
      </c>
      <c r="I16" s="267" t="s">
        <v>24</v>
      </c>
      <c r="J16" s="276" t="str">
        <f>'[1]Rekapitulace stavby'!AN8</f>
        <v>2. 12. 2022</v>
      </c>
      <c r="L16" s="270"/>
    </row>
    <row r="17" spans="2:12" s="271" customFormat="1" ht="10.9" customHeight="1">
      <c r="B17" s="270"/>
      <c r="L17" s="270"/>
    </row>
    <row r="18" spans="2:12" s="271" customFormat="1" ht="12" customHeight="1">
      <c r="B18" s="270"/>
      <c r="D18" s="267" t="s">
        <v>30</v>
      </c>
      <c r="I18" s="267" t="s">
        <v>31</v>
      </c>
      <c r="J18" s="275" t="str">
        <f>IF('[1]Rekapitulace stavby'!AN10="","",'[1]Rekapitulace stavby'!AN10)</f>
        <v/>
      </c>
      <c r="L18" s="270"/>
    </row>
    <row r="19" spans="2:12" s="271" customFormat="1" ht="18" customHeight="1">
      <c r="B19" s="270"/>
      <c r="E19" s="275" t="str">
        <f>IF('[1]Rekapitulace stavby'!E11="","",'[1]Rekapitulace stavby'!E11)</f>
        <v>NEMOCNICE TGM HODONÍN, p.o.</v>
      </c>
      <c r="I19" s="267" t="s">
        <v>33</v>
      </c>
      <c r="J19" s="275" t="str">
        <f>IF('[1]Rekapitulace stavby'!AN11="","",'[1]Rekapitulace stavby'!AN11)</f>
        <v/>
      </c>
      <c r="L19" s="270"/>
    </row>
    <row r="20" spans="2:12" s="271" customFormat="1" ht="6.95" customHeight="1">
      <c r="B20" s="270"/>
      <c r="L20" s="270"/>
    </row>
    <row r="21" spans="2:12" s="271" customFormat="1" ht="12" customHeight="1">
      <c r="B21" s="270"/>
      <c r="D21" s="267" t="s">
        <v>6821</v>
      </c>
      <c r="I21" s="267" t="s">
        <v>31</v>
      </c>
      <c r="J21" s="275" t="str">
        <f>'[1]Rekapitulace stavby'!AN13</f>
        <v/>
      </c>
      <c r="L21" s="270"/>
    </row>
    <row r="22" spans="2:12" s="271" customFormat="1" ht="18" customHeight="1">
      <c r="B22" s="270"/>
      <c r="E22" s="277" t="str">
        <f>'[1]Rekapitulace stavby'!E14</f>
        <v>Na základě výběrového řízení</v>
      </c>
      <c r="F22" s="277"/>
      <c r="G22" s="277"/>
      <c r="H22" s="277"/>
      <c r="I22" s="267" t="s">
        <v>33</v>
      </c>
      <c r="J22" s="275" t="str">
        <f>'[1]Rekapitulace stavby'!AN14</f>
        <v/>
      </c>
      <c r="L22" s="270"/>
    </row>
    <row r="23" spans="2:12" s="271" customFormat="1" ht="6.95" customHeight="1">
      <c r="B23" s="270"/>
      <c r="L23" s="270"/>
    </row>
    <row r="24" spans="2:12" s="271" customFormat="1" ht="12" customHeight="1">
      <c r="B24" s="270"/>
      <c r="D24" s="267" t="s">
        <v>36</v>
      </c>
      <c r="I24" s="267" t="s">
        <v>31</v>
      </c>
      <c r="J24" s="275" t="str">
        <f>IF('[1]Rekapitulace stavby'!AN16="","",'[1]Rekapitulace stavby'!AN16)</f>
        <v/>
      </c>
      <c r="L24" s="270"/>
    </row>
    <row r="25" spans="2:12" s="271" customFormat="1" ht="18" customHeight="1">
      <c r="B25" s="270"/>
      <c r="E25" s="275" t="str">
        <f>IF('[1]Rekapitulace stavby'!E17="","",'[1]Rekapitulace stavby'!E17)</f>
        <v>KANIA a.s.</v>
      </c>
      <c r="I25" s="267" t="s">
        <v>33</v>
      </c>
      <c r="J25" s="275" t="str">
        <f>IF('[1]Rekapitulace stavby'!AN17="","",'[1]Rekapitulace stavby'!AN17)</f>
        <v/>
      </c>
      <c r="L25" s="270"/>
    </row>
    <row r="26" spans="2:12" s="271" customFormat="1" ht="6.95" customHeight="1">
      <c r="B26" s="270"/>
      <c r="L26" s="270"/>
    </row>
    <row r="27" spans="2:12" s="271" customFormat="1" ht="12" customHeight="1">
      <c r="B27" s="270"/>
      <c r="D27" s="267" t="s">
        <v>39</v>
      </c>
      <c r="I27" s="267" t="s">
        <v>31</v>
      </c>
      <c r="J27" s="275" t="str">
        <f>IF('[1]Rekapitulace stavby'!AN19="","",'[1]Rekapitulace stavby'!AN19)</f>
        <v/>
      </c>
      <c r="L27" s="270"/>
    </row>
    <row r="28" spans="2:12" s="271" customFormat="1" ht="18" customHeight="1">
      <c r="B28" s="270"/>
      <c r="E28" s="275" t="str">
        <f>IF('[1]Rekapitulace stavby'!E20="","",'[1]Rekapitulace stavby'!E20)</f>
        <v xml:space="preserve"> </v>
      </c>
      <c r="I28" s="267" t="s">
        <v>33</v>
      </c>
      <c r="J28" s="275" t="str">
        <f>IF('[1]Rekapitulace stavby'!AN20="","",'[1]Rekapitulace stavby'!AN20)</f>
        <v/>
      </c>
      <c r="L28" s="270"/>
    </row>
    <row r="29" spans="2:12" s="271" customFormat="1" ht="6.95" customHeight="1">
      <c r="B29" s="270"/>
      <c r="L29" s="270"/>
    </row>
    <row r="30" spans="2:12" s="271" customFormat="1" ht="12" customHeight="1">
      <c r="B30" s="270"/>
      <c r="D30" s="267" t="s">
        <v>40</v>
      </c>
      <c r="L30" s="270"/>
    </row>
    <row r="31" spans="2:12" s="279" customFormat="1" ht="16.5" customHeight="1">
      <c r="B31" s="278"/>
      <c r="E31" s="280" t="s">
        <v>1</v>
      </c>
      <c r="F31" s="280"/>
      <c r="G31" s="280"/>
      <c r="H31" s="280"/>
      <c r="L31" s="278"/>
    </row>
    <row r="32" spans="2:12" s="271" customFormat="1" ht="6.95" customHeight="1">
      <c r="B32" s="270"/>
      <c r="L32" s="270"/>
    </row>
    <row r="33" spans="2:12" s="271" customFormat="1" ht="6.95" customHeight="1">
      <c r="B33" s="270"/>
      <c r="D33" s="281"/>
      <c r="E33" s="281"/>
      <c r="F33" s="281"/>
      <c r="G33" s="281"/>
      <c r="H33" s="281"/>
      <c r="I33" s="281"/>
      <c r="J33" s="281"/>
      <c r="K33" s="281"/>
      <c r="L33" s="270"/>
    </row>
    <row r="34" spans="2:12" s="271" customFormat="1" ht="25.35" customHeight="1">
      <c r="B34" s="270"/>
      <c r="D34" s="282" t="s">
        <v>42</v>
      </c>
      <c r="J34" s="283">
        <f>ROUND(J135, 2)</f>
        <v>0</v>
      </c>
      <c r="L34" s="270"/>
    </row>
    <row r="35" spans="2:12" s="271" customFormat="1" ht="6.95" customHeight="1">
      <c r="B35" s="270"/>
      <c r="D35" s="281"/>
      <c r="E35" s="281"/>
      <c r="F35" s="281"/>
      <c r="G35" s="281"/>
      <c r="H35" s="281"/>
      <c r="I35" s="281"/>
      <c r="J35" s="281"/>
      <c r="K35" s="281"/>
      <c r="L35" s="270"/>
    </row>
    <row r="36" spans="2:12" s="271" customFormat="1" ht="14.45" customHeight="1">
      <c r="B36" s="270"/>
      <c r="F36" s="284" t="s">
        <v>44</v>
      </c>
      <c r="I36" s="284" t="s">
        <v>43</v>
      </c>
      <c r="J36" s="284" t="s">
        <v>45</v>
      </c>
      <c r="L36" s="270"/>
    </row>
    <row r="37" spans="2:12" s="271" customFormat="1" ht="14.45" customHeight="1">
      <c r="B37" s="270"/>
      <c r="D37" s="285" t="s">
        <v>46</v>
      </c>
      <c r="E37" s="267" t="s">
        <v>47</v>
      </c>
      <c r="F37" s="286">
        <f>ROUND((SUM(BE135:BE258)),  2)</f>
        <v>0</v>
      </c>
      <c r="I37" s="287">
        <v>0.21</v>
      </c>
      <c r="J37" s="286">
        <f>ROUND(((SUM(BE135:BE258))*I37),  2)</f>
        <v>0</v>
      </c>
      <c r="L37" s="270"/>
    </row>
    <row r="38" spans="2:12" s="271" customFormat="1" ht="14.45" customHeight="1">
      <c r="B38" s="270"/>
      <c r="E38" s="267" t="s">
        <v>48</v>
      </c>
      <c r="F38" s="286">
        <f>ROUND((SUM(BF135:BF258)),  2)</f>
        <v>0</v>
      </c>
      <c r="I38" s="287">
        <v>0.15</v>
      </c>
      <c r="J38" s="286">
        <f>ROUND(((SUM(BF135:BF258))*I38),  2)</f>
        <v>0</v>
      </c>
      <c r="L38" s="270"/>
    </row>
    <row r="39" spans="2:12" s="271" customFormat="1" ht="14.45" hidden="1" customHeight="1">
      <c r="B39" s="270"/>
      <c r="E39" s="267" t="s">
        <v>49</v>
      </c>
      <c r="F39" s="286">
        <f>ROUND((SUM(BG135:BG258)),  2)</f>
        <v>0</v>
      </c>
      <c r="I39" s="287">
        <v>0.21</v>
      </c>
      <c r="J39" s="286">
        <f>0</f>
        <v>0</v>
      </c>
      <c r="L39" s="270"/>
    </row>
    <row r="40" spans="2:12" s="271" customFormat="1" ht="14.45" hidden="1" customHeight="1">
      <c r="B40" s="270"/>
      <c r="E40" s="267" t="s">
        <v>50</v>
      </c>
      <c r="F40" s="286">
        <f>ROUND((SUM(BH135:BH258)),  2)</f>
        <v>0</v>
      </c>
      <c r="I40" s="287">
        <v>0.15</v>
      </c>
      <c r="J40" s="286">
        <f>0</f>
        <v>0</v>
      </c>
      <c r="L40" s="270"/>
    </row>
    <row r="41" spans="2:12" s="271" customFormat="1" ht="14.45" hidden="1" customHeight="1">
      <c r="B41" s="270"/>
      <c r="E41" s="267" t="s">
        <v>51</v>
      </c>
      <c r="F41" s="286">
        <f>ROUND((SUM(BI135:BI258)),  2)</f>
        <v>0</v>
      </c>
      <c r="I41" s="287">
        <v>0</v>
      </c>
      <c r="J41" s="286">
        <f>0</f>
        <v>0</v>
      </c>
      <c r="L41" s="270"/>
    </row>
    <row r="42" spans="2:12" s="271" customFormat="1" ht="6.95" customHeight="1">
      <c r="B42" s="270"/>
      <c r="L42" s="270"/>
    </row>
    <row r="43" spans="2:12" s="271" customFormat="1" ht="25.35" customHeight="1">
      <c r="B43" s="270"/>
      <c r="C43" s="288"/>
      <c r="D43" s="289" t="s">
        <v>52</v>
      </c>
      <c r="E43" s="290"/>
      <c r="F43" s="290"/>
      <c r="G43" s="291" t="s">
        <v>53</v>
      </c>
      <c r="H43" s="292" t="s">
        <v>54</v>
      </c>
      <c r="I43" s="290"/>
      <c r="J43" s="293">
        <f>SUM(J34:J41)</f>
        <v>0</v>
      </c>
      <c r="K43" s="294"/>
      <c r="L43" s="270"/>
    </row>
    <row r="44" spans="2:12" s="271" customFormat="1" ht="14.45" customHeight="1">
      <c r="B44" s="270"/>
      <c r="L44" s="270"/>
    </row>
    <row r="45" spans="2:12" ht="14.45" customHeight="1">
      <c r="B45" s="264"/>
      <c r="L45" s="264"/>
    </row>
    <row r="46" spans="2:12" ht="14.45" customHeight="1">
      <c r="B46" s="264"/>
      <c r="L46" s="264"/>
    </row>
    <row r="47" spans="2:12" ht="14.45" customHeight="1">
      <c r="B47" s="264"/>
      <c r="L47" s="264"/>
    </row>
    <row r="48" spans="2:12" ht="14.45" customHeight="1">
      <c r="B48" s="264"/>
      <c r="L48" s="264"/>
    </row>
    <row r="49" spans="2:12" ht="14.45" customHeight="1">
      <c r="B49" s="264"/>
      <c r="L49" s="264"/>
    </row>
    <row r="50" spans="2:12" s="271" customFormat="1" ht="14.45" customHeight="1">
      <c r="B50" s="270"/>
      <c r="D50" s="295" t="s">
        <v>55</v>
      </c>
      <c r="E50" s="296"/>
      <c r="F50" s="296"/>
      <c r="G50" s="295" t="s">
        <v>56</v>
      </c>
      <c r="H50" s="296"/>
      <c r="I50" s="296"/>
      <c r="J50" s="296"/>
      <c r="K50" s="296"/>
      <c r="L50" s="270"/>
    </row>
    <row r="51" spans="2:12">
      <c r="B51" s="264"/>
      <c r="L51" s="264"/>
    </row>
    <row r="52" spans="2:12">
      <c r="B52" s="264"/>
      <c r="L52" s="264"/>
    </row>
    <row r="53" spans="2:12">
      <c r="B53" s="264"/>
      <c r="L53" s="264"/>
    </row>
    <row r="54" spans="2:12">
      <c r="B54" s="264"/>
      <c r="L54" s="264"/>
    </row>
    <row r="55" spans="2:12">
      <c r="B55" s="264"/>
      <c r="L55" s="264"/>
    </row>
    <row r="56" spans="2:12">
      <c r="B56" s="264"/>
      <c r="L56" s="264"/>
    </row>
    <row r="57" spans="2:12">
      <c r="B57" s="264"/>
      <c r="L57" s="264"/>
    </row>
    <row r="58" spans="2:12">
      <c r="B58" s="264"/>
      <c r="L58" s="264"/>
    </row>
    <row r="59" spans="2:12">
      <c r="B59" s="264"/>
      <c r="L59" s="264"/>
    </row>
    <row r="60" spans="2:12">
      <c r="B60" s="264"/>
      <c r="L60" s="264"/>
    </row>
    <row r="61" spans="2:12" s="271" customFormat="1" ht="12.75">
      <c r="B61" s="270"/>
      <c r="D61" s="297" t="s">
        <v>57</v>
      </c>
      <c r="E61" s="298"/>
      <c r="F61" s="299" t="s">
        <v>58</v>
      </c>
      <c r="G61" s="297" t="s">
        <v>57</v>
      </c>
      <c r="H61" s="298"/>
      <c r="I61" s="298"/>
      <c r="J61" s="300" t="s">
        <v>58</v>
      </c>
      <c r="K61" s="298"/>
      <c r="L61" s="270"/>
    </row>
    <row r="62" spans="2:12">
      <c r="B62" s="264"/>
      <c r="L62" s="264"/>
    </row>
    <row r="63" spans="2:12">
      <c r="B63" s="264"/>
      <c r="L63" s="264"/>
    </row>
    <row r="64" spans="2:12">
      <c r="B64" s="264"/>
      <c r="L64" s="264"/>
    </row>
    <row r="65" spans="2:12" s="271" customFormat="1" ht="12.75">
      <c r="B65" s="270"/>
      <c r="D65" s="295" t="s">
        <v>59</v>
      </c>
      <c r="E65" s="296"/>
      <c r="F65" s="296"/>
      <c r="G65" s="295" t="s">
        <v>6822</v>
      </c>
      <c r="H65" s="296"/>
      <c r="I65" s="296"/>
      <c r="J65" s="296"/>
      <c r="K65" s="296"/>
      <c r="L65" s="270"/>
    </row>
    <row r="66" spans="2:12">
      <c r="B66" s="264"/>
      <c r="L66" s="264"/>
    </row>
    <row r="67" spans="2:12">
      <c r="B67" s="264"/>
      <c r="L67" s="264"/>
    </row>
    <row r="68" spans="2:12">
      <c r="B68" s="264"/>
      <c r="L68" s="264"/>
    </row>
    <row r="69" spans="2:12">
      <c r="B69" s="264"/>
      <c r="L69" s="264"/>
    </row>
    <row r="70" spans="2:12">
      <c r="B70" s="264"/>
      <c r="L70" s="264"/>
    </row>
    <row r="71" spans="2:12">
      <c r="B71" s="264"/>
      <c r="L71" s="264"/>
    </row>
    <row r="72" spans="2:12">
      <c r="B72" s="264"/>
      <c r="L72" s="264"/>
    </row>
    <row r="73" spans="2:12">
      <c r="B73" s="264"/>
      <c r="L73" s="264"/>
    </row>
    <row r="74" spans="2:12">
      <c r="B74" s="264"/>
      <c r="L74" s="264"/>
    </row>
    <row r="75" spans="2:12">
      <c r="B75" s="264"/>
      <c r="L75" s="264"/>
    </row>
    <row r="76" spans="2:12" s="271" customFormat="1" ht="12.75">
      <c r="B76" s="270"/>
      <c r="D76" s="297" t="s">
        <v>57</v>
      </c>
      <c r="E76" s="298"/>
      <c r="F76" s="299" t="s">
        <v>58</v>
      </c>
      <c r="G76" s="297" t="s">
        <v>57</v>
      </c>
      <c r="H76" s="298"/>
      <c r="I76" s="298"/>
      <c r="J76" s="300" t="s">
        <v>58</v>
      </c>
      <c r="K76" s="298"/>
      <c r="L76" s="270"/>
    </row>
    <row r="77" spans="2:12" s="271" customFormat="1" ht="14.45" customHeight="1">
      <c r="B77" s="301"/>
      <c r="C77" s="302"/>
      <c r="D77" s="302"/>
      <c r="E77" s="302"/>
      <c r="F77" s="302"/>
      <c r="G77" s="302"/>
      <c r="H77" s="302"/>
      <c r="I77" s="302"/>
      <c r="J77" s="302"/>
      <c r="K77" s="302"/>
      <c r="L77" s="270"/>
    </row>
    <row r="81" spans="2:12" s="271" customFormat="1" ht="6.95" customHeight="1">
      <c r="B81" s="303"/>
      <c r="C81" s="304"/>
      <c r="D81" s="304"/>
      <c r="E81" s="304"/>
      <c r="F81" s="304"/>
      <c r="G81" s="304"/>
      <c r="H81" s="304"/>
      <c r="I81" s="304"/>
      <c r="J81" s="304"/>
      <c r="K81" s="304"/>
      <c r="L81" s="270"/>
    </row>
    <row r="82" spans="2:12" s="271" customFormat="1" ht="24.95" customHeight="1">
      <c r="B82" s="270"/>
      <c r="C82" s="265" t="s">
        <v>284</v>
      </c>
      <c r="L82" s="270"/>
    </row>
    <row r="83" spans="2:12" s="271" customFormat="1" ht="6.95" customHeight="1">
      <c r="B83" s="270"/>
      <c r="L83" s="270"/>
    </row>
    <row r="84" spans="2:12" s="271" customFormat="1" ht="12" customHeight="1">
      <c r="B84" s="270"/>
      <c r="C84" s="267" t="s">
        <v>16</v>
      </c>
      <c r="L84" s="270"/>
    </row>
    <row r="85" spans="2:12" s="271" customFormat="1" ht="16.5" customHeight="1">
      <c r="B85" s="270"/>
      <c r="E85" s="268" t="str">
        <f>E7</f>
        <v>HODONÍN NEMOCNICE – VÝSTAVBA PAVILONU MAGNETICKÉ REZONANCE</v>
      </c>
      <c r="F85" s="269"/>
      <c r="G85" s="269"/>
      <c r="H85" s="269"/>
      <c r="L85" s="270"/>
    </row>
    <row r="86" spans="2:12" ht="12" customHeight="1">
      <c r="B86" s="264"/>
      <c r="C86" s="267" t="s">
        <v>277</v>
      </c>
      <c r="L86" s="264"/>
    </row>
    <row r="87" spans="2:12" ht="16.5" customHeight="1">
      <c r="B87" s="264"/>
      <c r="E87" s="268" t="s">
        <v>278</v>
      </c>
      <c r="F87" s="260"/>
      <c r="G87" s="260"/>
      <c r="H87" s="260"/>
      <c r="L87" s="264"/>
    </row>
    <row r="88" spans="2:12" ht="12" customHeight="1">
      <c r="B88" s="264"/>
      <c r="C88" s="267" t="s">
        <v>279</v>
      </c>
      <c r="L88" s="264"/>
    </row>
    <row r="89" spans="2:12" s="271" customFormat="1" ht="16.5" customHeight="1">
      <c r="B89" s="270"/>
      <c r="E89" s="272" t="s">
        <v>280</v>
      </c>
      <c r="F89" s="273"/>
      <c r="G89" s="273"/>
      <c r="H89" s="273"/>
      <c r="L89" s="270"/>
    </row>
    <row r="90" spans="2:12" s="271" customFormat="1" ht="12" customHeight="1">
      <c r="B90" s="270"/>
      <c r="C90" s="267" t="s">
        <v>2808</v>
      </c>
      <c r="L90" s="270"/>
    </row>
    <row r="91" spans="2:12" s="271" customFormat="1" ht="16.5" customHeight="1">
      <c r="B91" s="270"/>
      <c r="E91" s="274" t="str">
        <f>E13</f>
        <v>D.1.4.3 - Vytápění</v>
      </c>
      <c r="F91" s="273"/>
      <c r="G91" s="273"/>
      <c r="H91" s="273"/>
      <c r="L91" s="270"/>
    </row>
    <row r="92" spans="2:12" s="271" customFormat="1" ht="6.95" customHeight="1">
      <c r="B92" s="270"/>
      <c r="L92" s="270"/>
    </row>
    <row r="93" spans="2:12" s="271" customFormat="1" ht="12" customHeight="1">
      <c r="B93" s="270"/>
      <c r="C93" s="267" t="s">
        <v>22</v>
      </c>
      <c r="F93" s="275" t="str">
        <f>F16</f>
        <v xml:space="preserve"> </v>
      </c>
      <c r="I93" s="267" t="s">
        <v>24</v>
      </c>
      <c r="J93" s="276" t="str">
        <f>IF(J16="","",J16)</f>
        <v>2. 12. 2022</v>
      </c>
      <c r="L93" s="270"/>
    </row>
    <row r="94" spans="2:12" s="271" customFormat="1" ht="6.95" customHeight="1">
      <c r="B94" s="270"/>
      <c r="L94" s="270"/>
    </row>
    <row r="95" spans="2:12" s="271" customFormat="1" ht="15.2" customHeight="1">
      <c r="B95" s="270"/>
      <c r="C95" s="267" t="s">
        <v>30</v>
      </c>
      <c r="F95" s="275" t="str">
        <f>E19</f>
        <v>NEMOCNICE TGM HODONÍN, p.o.</v>
      </c>
      <c r="I95" s="267" t="s">
        <v>36</v>
      </c>
      <c r="J95" s="305" t="str">
        <f>E25</f>
        <v>KANIA a.s.</v>
      </c>
      <c r="L95" s="270"/>
    </row>
    <row r="96" spans="2:12" s="271" customFormat="1" ht="15.2" customHeight="1">
      <c r="B96" s="270"/>
      <c r="C96" s="267" t="s">
        <v>6821</v>
      </c>
      <c r="F96" s="275" t="str">
        <f>IF(E22="","",E22)</f>
        <v>Na základě výběrového řízení</v>
      </c>
      <c r="I96" s="267" t="s">
        <v>39</v>
      </c>
      <c r="J96" s="305" t="str">
        <f>E28</f>
        <v xml:space="preserve"> </v>
      </c>
      <c r="L96" s="270"/>
    </row>
    <row r="97" spans="2:47" s="271" customFormat="1" ht="10.35" customHeight="1">
      <c r="B97" s="270"/>
      <c r="L97" s="270"/>
    </row>
    <row r="98" spans="2:47" s="271" customFormat="1" ht="29.25" customHeight="1">
      <c r="B98" s="270"/>
      <c r="C98" s="306" t="s">
        <v>285</v>
      </c>
      <c r="D98" s="288"/>
      <c r="E98" s="288"/>
      <c r="F98" s="288"/>
      <c r="G98" s="288"/>
      <c r="H98" s="288"/>
      <c r="I98" s="288"/>
      <c r="J98" s="307" t="s">
        <v>286</v>
      </c>
      <c r="K98" s="288"/>
      <c r="L98" s="270"/>
    </row>
    <row r="99" spans="2:47" s="271" customFormat="1" ht="10.35" customHeight="1">
      <c r="B99" s="270"/>
      <c r="L99" s="270"/>
    </row>
    <row r="100" spans="2:47" s="271" customFormat="1" ht="22.9" customHeight="1">
      <c r="B100" s="270"/>
      <c r="C100" s="308" t="s">
        <v>287</v>
      </c>
      <c r="J100" s="283">
        <f>J135</f>
        <v>0</v>
      </c>
      <c r="L100" s="270"/>
      <c r="AU100" s="261" t="s">
        <v>288</v>
      </c>
    </row>
    <row r="101" spans="2:47" s="310" customFormat="1" ht="24.95" customHeight="1">
      <c r="B101" s="309"/>
      <c r="D101" s="311" t="s">
        <v>3449</v>
      </c>
      <c r="E101" s="312"/>
      <c r="F101" s="312"/>
      <c r="G101" s="312"/>
      <c r="H101" s="312"/>
      <c r="I101" s="312"/>
      <c r="J101" s="313">
        <f>J136</f>
        <v>0</v>
      </c>
      <c r="L101" s="309"/>
    </row>
    <row r="102" spans="2:47" s="310" customFormat="1" ht="24.95" customHeight="1">
      <c r="B102" s="309"/>
      <c r="D102" s="311" t="s">
        <v>2814</v>
      </c>
      <c r="E102" s="312"/>
      <c r="F102" s="312"/>
      <c r="G102" s="312"/>
      <c r="H102" s="312"/>
      <c r="I102" s="312"/>
      <c r="J102" s="313">
        <f>J144</f>
        <v>0</v>
      </c>
      <c r="L102" s="309"/>
    </row>
    <row r="103" spans="2:47" s="310" customFormat="1" ht="24.95" customHeight="1">
      <c r="B103" s="309"/>
      <c r="D103" s="311" t="s">
        <v>3450</v>
      </c>
      <c r="E103" s="312"/>
      <c r="F103" s="312"/>
      <c r="G103" s="312"/>
      <c r="H103" s="312"/>
      <c r="I103" s="312"/>
      <c r="J103" s="313">
        <f>J146</f>
        <v>0</v>
      </c>
      <c r="L103" s="309"/>
    </row>
    <row r="104" spans="2:47" s="310" customFormat="1" ht="24.95" customHeight="1">
      <c r="B104" s="309"/>
      <c r="D104" s="311" t="s">
        <v>3451</v>
      </c>
      <c r="E104" s="312"/>
      <c r="F104" s="312"/>
      <c r="G104" s="312"/>
      <c r="H104" s="312"/>
      <c r="I104" s="312"/>
      <c r="J104" s="313">
        <f>J163</f>
        <v>0</v>
      </c>
      <c r="L104" s="309"/>
    </row>
    <row r="105" spans="2:47" s="310" customFormat="1" ht="24.95" customHeight="1">
      <c r="B105" s="309"/>
      <c r="D105" s="311" t="s">
        <v>3452</v>
      </c>
      <c r="E105" s="312"/>
      <c r="F105" s="312"/>
      <c r="G105" s="312"/>
      <c r="H105" s="312"/>
      <c r="I105" s="312"/>
      <c r="J105" s="313">
        <f>J167</f>
        <v>0</v>
      </c>
      <c r="L105" s="309"/>
    </row>
    <row r="106" spans="2:47" s="310" customFormat="1" ht="24.95" customHeight="1">
      <c r="B106" s="309"/>
      <c r="D106" s="311" t="s">
        <v>3453</v>
      </c>
      <c r="E106" s="312"/>
      <c r="F106" s="312"/>
      <c r="G106" s="312"/>
      <c r="H106" s="312"/>
      <c r="I106" s="312"/>
      <c r="J106" s="313">
        <f>J183</f>
        <v>0</v>
      </c>
      <c r="L106" s="309"/>
    </row>
    <row r="107" spans="2:47" s="310" customFormat="1" ht="24.95" customHeight="1">
      <c r="B107" s="309"/>
      <c r="D107" s="311" t="s">
        <v>3454</v>
      </c>
      <c r="E107" s="312"/>
      <c r="F107" s="312"/>
      <c r="G107" s="312"/>
      <c r="H107" s="312"/>
      <c r="I107" s="312"/>
      <c r="J107" s="313">
        <f>J210</f>
        <v>0</v>
      </c>
      <c r="L107" s="309"/>
    </row>
    <row r="108" spans="2:47" s="310" customFormat="1" ht="24.95" customHeight="1">
      <c r="B108" s="309"/>
      <c r="D108" s="311" t="s">
        <v>2817</v>
      </c>
      <c r="E108" s="312"/>
      <c r="F108" s="312"/>
      <c r="G108" s="312"/>
      <c r="H108" s="312"/>
      <c r="I108" s="312"/>
      <c r="J108" s="313">
        <f>J229</f>
        <v>0</v>
      </c>
      <c r="L108" s="309"/>
    </row>
    <row r="109" spans="2:47" s="310" customFormat="1" ht="24.95" customHeight="1">
      <c r="B109" s="309"/>
      <c r="D109" s="311" t="s">
        <v>3455</v>
      </c>
      <c r="E109" s="312"/>
      <c r="F109" s="312"/>
      <c r="G109" s="312"/>
      <c r="H109" s="312"/>
      <c r="I109" s="312"/>
      <c r="J109" s="313">
        <f>J231</f>
        <v>0</v>
      </c>
      <c r="L109" s="309"/>
    </row>
    <row r="110" spans="2:47" s="310" customFormat="1" ht="24.95" customHeight="1">
      <c r="B110" s="309"/>
      <c r="D110" s="311" t="s">
        <v>2818</v>
      </c>
      <c r="E110" s="312"/>
      <c r="F110" s="312"/>
      <c r="G110" s="312"/>
      <c r="H110" s="312"/>
      <c r="I110" s="312"/>
      <c r="J110" s="313">
        <f>J234</f>
        <v>0</v>
      </c>
      <c r="L110" s="309"/>
    </row>
    <row r="111" spans="2:47" s="310" customFormat="1" ht="24.95" customHeight="1">
      <c r="B111" s="309"/>
      <c r="D111" s="311" t="s">
        <v>3456</v>
      </c>
      <c r="E111" s="312"/>
      <c r="F111" s="312"/>
      <c r="G111" s="312"/>
      <c r="H111" s="312"/>
      <c r="I111" s="312"/>
      <c r="J111" s="313">
        <f>J258</f>
        <v>0</v>
      </c>
      <c r="L111" s="309"/>
    </row>
    <row r="112" spans="2:47" s="271" customFormat="1" ht="21.75" customHeight="1">
      <c r="B112" s="270"/>
      <c r="L112" s="270"/>
    </row>
    <row r="113" spans="2:12" s="271" customFormat="1" ht="6.95" customHeight="1">
      <c r="B113" s="301"/>
      <c r="C113" s="302"/>
      <c r="D113" s="302"/>
      <c r="E113" s="302"/>
      <c r="F113" s="302"/>
      <c r="G113" s="302"/>
      <c r="H113" s="302"/>
      <c r="I113" s="302"/>
      <c r="J113" s="302"/>
      <c r="K113" s="302"/>
      <c r="L113" s="270"/>
    </row>
    <row r="117" spans="2:12" s="271" customFormat="1" ht="6.95" customHeight="1">
      <c r="B117" s="303"/>
      <c r="C117" s="304"/>
      <c r="D117" s="304"/>
      <c r="E117" s="304"/>
      <c r="F117" s="304"/>
      <c r="G117" s="304"/>
      <c r="H117" s="304"/>
      <c r="I117" s="304"/>
      <c r="J117" s="304"/>
      <c r="K117" s="304"/>
      <c r="L117" s="270"/>
    </row>
    <row r="118" spans="2:12" s="271" customFormat="1" ht="24.95" customHeight="1">
      <c r="B118" s="270"/>
      <c r="C118" s="265" t="s">
        <v>295</v>
      </c>
      <c r="L118" s="270"/>
    </row>
    <row r="119" spans="2:12" s="271" customFormat="1" ht="6.95" customHeight="1">
      <c r="B119" s="270"/>
      <c r="L119" s="270"/>
    </row>
    <row r="120" spans="2:12" s="271" customFormat="1" ht="12" customHeight="1">
      <c r="B120" s="270"/>
      <c r="C120" s="267" t="s">
        <v>16</v>
      </c>
      <c r="L120" s="270"/>
    </row>
    <row r="121" spans="2:12" s="271" customFormat="1" ht="16.5" customHeight="1">
      <c r="B121" s="270"/>
      <c r="E121" s="268" t="str">
        <f>E7</f>
        <v>HODONÍN NEMOCNICE – VÝSTAVBA PAVILONU MAGNETICKÉ REZONANCE</v>
      </c>
      <c r="F121" s="269"/>
      <c r="G121" s="269"/>
      <c r="H121" s="269"/>
      <c r="L121" s="270"/>
    </row>
    <row r="122" spans="2:12" ht="12" customHeight="1">
      <c r="B122" s="264"/>
      <c r="C122" s="267" t="s">
        <v>277</v>
      </c>
      <c r="L122" s="264"/>
    </row>
    <row r="123" spans="2:12" ht="16.5" customHeight="1">
      <c r="B123" s="264"/>
      <c r="E123" s="268" t="s">
        <v>278</v>
      </c>
      <c r="F123" s="260"/>
      <c r="G123" s="260"/>
      <c r="H123" s="260"/>
      <c r="L123" s="264"/>
    </row>
    <row r="124" spans="2:12" ht="12" customHeight="1">
      <c r="B124" s="264"/>
      <c r="C124" s="267" t="s">
        <v>279</v>
      </c>
      <c r="L124" s="264"/>
    </row>
    <row r="125" spans="2:12" s="271" customFormat="1" ht="16.5" customHeight="1">
      <c r="B125" s="270"/>
      <c r="E125" s="272" t="s">
        <v>280</v>
      </c>
      <c r="F125" s="273"/>
      <c r="G125" s="273"/>
      <c r="H125" s="273"/>
      <c r="L125" s="270"/>
    </row>
    <row r="126" spans="2:12" s="271" customFormat="1" ht="12" customHeight="1">
      <c r="B126" s="270"/>
      <c r="C126" s="267" t="s">
        <v>2808</v>
      </c>
      <c r="L126" s="270"/>
    </row>
    <row r="127" spans="2:12" s="271" customFormat="1" ht="16.5" customHeight="1">
      <c r="B127" s="270"/>
      <c r="E127" s="274" t="str">
        <f>E13</f>
        <v>D.1.4.3 - Vytápění</v>
      </c>
      <c r="F127" s="273"/>
      <c r="G127" s="273"/>
      <c r="H127" s="273"/>
      <c r="L127" s="270"/>
    </row>
    <row r="128" spans="2:12" s="271" customFormat="1" ht="6.95" customHeight="1">
      <c r="B128" s="270"/>
      <c r="L128" s="270"/>
    </row>
    <row r="129" spans="2:65" s="271" customFormat="1" ht="12" customHeight="1">
      <c r="B129" s="270"/>
      <c r="C129" s="267" t="s">
        <v>22</v>
      </c>
      <c r="F129" s="275" t="str">
        <f>F16</f>
        <v xml:space="preserve"> </v>
      </c>
      <c r="I129" s="267" t="s">
        <v>24</v>
      </c>
      <c r="J129" s="276" t="str">
        <f>IF(J16="","",J16)</f>
        <v>2. 12. 2022</v>
      </c>
      <c r="L129" s="270"/>
    </row>
    <row r="130" spans="2:65" s="271" customFormat="1" ht="6.95" customHeight="1">
      <c r="B130" s="270"/>
      <c r="L130" s="270"/>
    </row>
    <row r="131" spans="2:65" s="271" customFormat="1" ht="15.2" customHeight="1">
      <c r="B131" s="270"/>
      <c r="C131" s="267" t="s">
        <v>30</v>
      </c>
      <c r="F131" s="275" t="str">
        <f>E19</f>
        <v>NEMOCNICE TGM HODONÍN, p.o.</v>
      </c>
      <c r="I131" s="267" t="s">
        <v>36</v>
      </c>
      <c r="J131" s="305" t="str">
        <f>E25</f>
        <v>KANIA a.s.</v>
      </c>
      <c r="L131" s="270"/>
    </row>
    <row r="132" spans="2:65" s="271" customFormat="1" ht="15.2" customHeight="1">
      <c r="B132" s="270"/>
      <c r="C132" s="267" t="s">
        <v>6821</v>
      </c>
      <c r="F132" s="275" t="str">
        <f>IF(E22="","",E22)</f>
        <v>Na základě výběrového řízení</v>
      </c>
      <c r="I132" s="267" t="s">
        <v>39</v>
      </c>
      <c r="J132" s="305" t="str">
        <f>E28</f>
        <v xml:space="preserve"> </v>
      </c>
      <c r="L132" s="270"/>
    </row>
    <row r="133" spans="2:65" s="271" customFormat="1" ht="10.35" customHeight="1">
      <c r="B133" s="270"/>
      <c r="L133" s="270"/>
    </row>
    <row r="134" spans="2:65" s="321" customFormat="1" ht="29.25" customHeight="1">
      <c r="B134" s="314"/>
      <c r="C134" s="315" t="s">
        <v>296</v>
      </c>
      <c r="D134" s="316" t="s">
        <v>67</v>
      </c>
      <c r="E134" s="316" t="s">
        <v>63</v>
      </c>
      <c r="F134" s="316" t="s">
        <v>64</v>
      </c>
      <c r="G134" s="316" t="s">
        <v>297</v>
      </c>
      <c r="H134" s="316" t="s">
        <v>298</v>
      </c>
      <c r="I134" s="316" t="s">
        <v>299</v>
      </c>
      <c r="J134" s="316" t="s">
        <v>286</v>
      </c>
      <c r="K134" s="317" t="s">
        <v>300</v>
      </c>
      <c r="L134" s="314"/>
      <c r="M134" s="318" t="s">
        <v>1</v>
      </c>
      <c r="N134" s="319" t="s">
        <v>46</v>
      </c>
      <c r="O134" s="319" t="s">
        <v>301</v>
      </c>
      <c r="P134" s="319" t="s">
        <v>302</v>
      </c>
      <c r="Q134" s="319" t="s">
        <v>303</v>
      </c>
      <c r="R134" s="319" t="s">
        <v>304</v>
      </c>
      <c r="S134" s="319" t="s">
        <v>305</v>
      </c>
      <c r="T134" s="320" t="s">
        <v>306</v>
      </c>
    </row>
    <row r="135" spans="2:65" s="271" customFormat="1" ht="22.9" customHeight="1">
      <c r="B135" s="270"/>
      <c r="C135" s="322" t="s">
        <v>307</v>
      </c>
      <c r="J135" s="323">
        <f>BK135</f>
        <v>0</v>
      </c>
      <c r="L135" s="270"/>
      <c r="M135" s="324"/>
      <c r="N135" s="281"/>
      <c r="O135" s="281"/>
      <c r="P135" s="325">
        <f>P136+P144+P146+P163+P167+P183+P210+P229+P231+P234+P258</f>
        <v>0</v>
      </c>
      <c r="Q135" s="281"/>
      <c r="R135" s="325">
        <f>R136+R144+R146+R163+R167+R183+R210+R229+R231+R234+R258</f>
        <v>0</v>
      </c>
      <c r="S135" s="281"/>
      <c r="T135" s="326">
        <f>T136+T144+T146+T163+T167+T183+T210+T229+T231+T234+T258</f>
        <v>0</v>
      </c>
      <c r="AT135" s="261" t="s">
        <v>81</v>
      </c>
      <c r="AU135" s="261" t="s">
        <v>288</v>
      </c>
      <c r="BK135" s="327">
        <f>BK136+BK144+BK146+BK163+BK167+BK183+BK210+BK229+BK231+BK234+BK258</f>
        <v>0</v>
      </c>
    </row>
    <row r="136" spans="2:65" s="329" customFormat="1" ht="25.9" customHeight="1">
      <c r="B136" s="328"/>
      <c r="D136" s="330" t="s">
        <v>81</v>
      </c>
      <c r="E136" s="331" t="s">
        <v>1588</v>
      </c>
      <c r="F136" s="331" t="s">
        <v>1589</v>
      </c>
      <c r="J136" s="332">
        <f>BK136</f>
        <v>0</v>
      </c>
      <c r="L136" s="328"/>
      <c r="M136" s="333"/>
      <c r="P136" s="334">
        <f>SUM(P137:P143)</f>
        <v>0</v>
      </c>
      <c r="R136" s="334">
        <f>SUM(R137:R143)</f>
        <v>0</v>
      </c>
      <c r="T136" s="335">
        <f>SUM(T137:T143)</f>
        <v>0</v>
      </c>
      <c r="AR136" s="330" t="s">
        <v>90</v>
      </c>
      <c r="AT136" s="336" t="s">
        <v>81</v>
      </c>
      <c r="AU136" s="336" t="s">
        <v>82</v>
      </c>
      <c r="AY136" s="330" t="s">
        <v>310</v>
      </c>
      <c r="BK136" s="337">
        <f>SUM(BK137:BK143)</f>
        <v>0</v>
      </c>
    </row>
    <row r="137" spans="2:65" s="271" customFormat="1" ht="16.5" customHeight="1">
      <c r="B137" s="338"/>
      <c r="C137" s="339" t="s">
        <v>86</v>
      </c>
      <c r="D137" s="339" t="s">
        <v>312</v>
      </c>
      <c r="E137" s="340" t="s">
        <v>3457</v>
      </c>
      <c r="F137" s="341" t="s">
        <v>3458</v>
      </c>
      <c r="G137" s="342" t="s">
        <v>361</v>
      </c>
      <c r="H137" s="343">
        <v>0.1</v>
      </c>
      <c r="I137" s="344">
        <v>0</v>
      </c>
      <c r="J137" s="344">
        <f t="shared" ref="J137:J143" si="0">ROUND(I137*H137,2)</f>
        <v>0</v>
      </c>
      <c r="K137" s="341" t="s">
        <v>2821</v>
      </c>
      <c r="L137" s="270"/>
      <c r="M137" s="345" t="s">
        <v>1</v>
      </c>
      <c r="N137" s="346" t="s">
        <v>47</v>
      </c>
      <c r="O137" s="347">
        <v>0</v>
      </c>
      <c r="P137" s="347">
        <f t="shared" ref="P137:P143" si="1">O137*H137</f>
        <v>0</v>
      </c>
      <c r="Q137" s="347">
        <v>0</v>
      </c>
      <c r="R137" s="347">
        <f t="shared" ref="R137:R143" si="2">Q137*H137</f>
        <v>0</v>
      </c>
      <c r="S137" s="347">
        <v>0</v>
      </c>
      <c r="T137" s="348">
        <f t="shared" ref="T137:T143" si="3">S137*H137</f>
        <v>0</v>
      </c>
      <c r="AR137" s="349" t="s">
        <v>404</v>
      </c>
      <c r="AT137" s="349" t="s">
        <v>312</v>
      </c>
      <c r="AU137" s="349" t="s">
        <v>86</v>
      </c>
      <c r="AY137" s="261" t="s">
        <v>310</v>
      </c>
      <c r="BE137" s="350">
        <f t="shared" ref="BE137:BE143" si="4">IF(N137="základní",J137,0)</f>
        <v>0</v>
      </c>
      <c r="BF137" s="350">
        <f t="shared" ref="BF137:BF143" si="5">IF(N137="snížená",J137,0)</f>
        <v>0</v>
      </c>
      <c r="BG137" s="350">
        <f t="shared" ref="BG137:BG143" si="6">IF(N137="zákl. přenesená",J137,0)</f>
        <v>0</v>
      </c>
      <c r="BH137" s="350">
        <f t="shared" ref="BH137:BH143" si="7">IF(N137="sníž. přenesená",J137,0)</f>
        <v>0</v>
      </c>
      <c r="BI137" s="350">
        <f t="shared" ref="BI137:BI143" si="8">IF(N137="nulová",J137,0)</f>
        <v>0</v>
      </c>
      <c r="BJ137" s="261" t="s">
        <v>86</v>
      </c>
      <c r="BK137" s="350">
        <f t="shared" ref="BK137:BK143" si="9">ROUND(I137*H137,2)</f>
        <v>0</v>
      </c>
      <c r="BL137" s="261" t="s">
        <v>404</v>
      </c>
      <c r="BM137" s="349" t="s">
        <v>90</v>
      </c>
    </row>
    <row r="138" spans="2:65" s="271" customFormat="1" ht="21.75" customHeight="1">
      <c r="B138" s="338"/>
      <c r="C138" s="339" t="s">
        <v>90</v>
      </c>
      <c r="D138" s="339" t="s">
        <v>312</v>
      </c>
      <c r="E138" s="340" t="s">
        <v>3459</v>
      </c>
      <c r="F138" s="341" t="s">
        <v>3460</v>
      </c>
      <c r="G138" s="342" t="s">
        <v>718</v>
      </c>
      <c r="H138" s="343">
        <v>45</v>
      </c>
      <c r="I138" s="344">
        <v>0</v>
      </c>
      <c r="J138" s="344">
        <f t="shared" si="0"/>
        <v>0</v>
      </c>
      <c r="K138" s="341" t="s">
        <v>2821</v>
      </c>
      <c r="L138" s="270"/>
      <c r="M138" s="345" t="s">
        <v>1</v>
      </c>
      <c r="N138" s="346" t="s">
        <v>47</v>
      </c>
      <c r="O138" s="347">
        <v>0</v>
      </c>
      <c r="P138" s="347">
        <f t="shared" si="1"/>
        <v>0</v>
      </c>
      <c r="Q138" s="347">
        <v>0</v>
      </c>
      <c r="R138" s="347">
        <f t="shared" si="2"/>
        <v>0</v>
      </c>
      <c r="S138" s="347">
        <v>0</v>
      </c>
      <c r="T138" s="348">
        <f t="shared" si="3"/>
        <v>0</v>
      </c>
      <c r="AR138" s="349" t="s">
        <v>404</v>
      </c>
      <c r="AT138" s="349" t="s">
        <v>312</v>
      </c>
      <c r="AU138" s="349" t="s">
        <v>86</v>
      </c>
      <c r="AY138" s="261" t="s">
        <v>310</v>
      </c>
      <c r="BE138" s="350">
        <f t="shared" si="4"/>
        <v>0</v>
      </c>
      <c r="BF138" s="350">
        <f t="shared" si="5"/>
        <v>0</v>
      </c>
      <c r="BG138" s="350">
        <f t="shared" si="6"/>
        <v>0</v>
      </c>
      <c r="BH138" s="350">
        <f t="shared" si="7"/>
        <v>0</v>
      </c>
      <c r="BI138" s="350">
        <f t="shared" si="8"/>
        <v>0</v>
      </c>
      <c r="BJ138" s="261" t="s">
        <v>86</v>
      </c>
      <c r="BK138" s="350">
        <f t="shared" si="9"/>
        <v>0</v>
      </c>
      <c r="BL138" s="261" t="s">
        <v>404</v>
      </c>
      <c r="BM138" s="349" t="s">
        <v>108</v>
      </c>
    </row>
    <row r="139" spans="2:65" s="271" customFormat="1" ht="21.75" customHeight="1">
      <c r="B139" s="338"/>
      <c r="C139" s="339" t="s">
        <v>98</v>
      </c>
      <c r="D139" s="339" t="s">
        <v>312</v>
      </c>
      <c r="E139" s="340" t="s">
        <v>3461</v>
      </c>
      <c r="F139" s="341" t="s">
        <v>3462</v>
      </c>
      <c r="G139" s="342" t="s">
        <v>718</v>
      </c>
      <c r="H139" s="343">
        <v>25</v>
      </c>
      <c r="I139" s="344">
        <v>0</v>
      </c>
      <c r="J139" s="344">
        <f t="shared" si="0"/>
        <v>0</v>
      </c>
      <c r="K139" s="341" t="s">
        <v>2821</v>
      </c>
      <c r="L139" s="270"/>
      <c r="M139" s="345" t="s">
        <v>1</v>
      </c>
      <c r="N139" s="346" t="s">
        <v>47</v>
      </c>
      <c r="O139" s="347">
        <v>0</v>
      </c>
      <c r="P139" s="347">
        <f t="shared" si="1"/>
        <v>0</v>
      </c>
      <c r="Q139" s="347">
        <v>0</v>
      </c>
      <c r="R139" s="347">
        <f t="shared" si="2"/>
        <v>0</v>
      </c>
      <c r="S139" s="347">
        <v>0</v>
      </c>
      <c r="T139" s="348">
        <f t="shared" si="3"/>
        <v>0</v>
      </c>
      <c r="AR139" s="349" t="s">
        <v>404</v>
      </c>
      <c r="AT139" s="349" t="s">
        <v>312</v>
      </c>
      <c r="AU139" s="349" t="s">
        <v>86</v>
      </c>
      <c r="AY139" s="261" t="s">
        <v>310</v>
      </c>
      <c r="BE139" s="350">
        <f t="shared" si="4"/>
        <v>0</v>
      </c>
      <c r="BF139" s="350">
        <f t="shared" si="5"/>
        <v>0</v>
      </c>
      <c r="BG139" s="350">
        <f t="shared" si="6"/>
        <v>0</v>
      </c>
      <c r="BH139" s="350">
        <f t="shared" si="7"/>
        <v>0</v>
      </c>
      <c r="BI139" s="350">
        <f t="shared" si="8"/>
        <v>0</v>
      </c>
      <c r="BJ139" s="261" t="s">
        <v>86</v>
      </c>
      <c r="BK139" s="350">
        <f t="shared" si="9"/>
        <v>0</v>
      </c>
      <c r="BL139" s="261" t="s">
        <v>404</v>
      </c>
      <c r="BM139" s="349" t="s">
        <v>137</v>
      </c>
    </row>
    <row r="140" spans="2:65" s="271" customFormat="1" ht="21.75" customHeight="1">
      <c r="B140" s="338"/>
      <c r="C140" s="339" t="s">
        <v>108</v>
      </c>
      <c r="D140" s="339" t="s">
        <v>312</v>
      </c>
      <c r="E140" s="340" t="s">
        <v>3463</v>
      </c>
      <c r="F140" s="341" t="s">
        <v>3464</v>
      </c>
      <c r="G140" s="342" t="s">
        <v>718</v>
      </c>
      <c r="H140" s="343">
        <v>65</v>
      </c>
      <c r="I140" s="344">
        <v>0</v>
      </c>
      <c r="J140" s="344">
        <f t="shared" si="0"/>
        <v>0</v>
      </c>
      <c r="K140" s="341" t="s">
        <v>2821</v>
      </c>
      <c r="L140" s="270"/>
      <c r="M140" s="345" t="s">
        <v>1</v>
      </c>
      <c r="N140" s="346" t="s">
        <v>47</v>
      </c>
      <c r="O140" s="347">
        <v>0</v>
      </c>
      <c r="P140" s="347">
        <f t="shared" si="1"/>
        <v>0</v>
      </c>
      <c r="Q140" s="347">
        <v>0</v>
      </c>
      <c r="R140" s="347">
        <f t="shared" si="2"/>
        <v>0</v>
      </c>
      <c r="S140" s="347">
        <v>0</v>
      </c>
      <c r="T140" s="348">
        <f t="shared" si="3"/>
        <v>0</v>
      </c>
      <c r="AR140" s="349" t="s">
        <v>404</v>
      </c>
      <c r="AT140" s="349" t="s">
        <v>312</v>
      </c>
      <c r="AU140" s="349" t="s">
        <v>86</v>
      </c>
      <c r="AY140" s="261" t="s">
        <v>310</v>
      </c>
      <c r="BE140" s="350">
        <f t="shared" si="4"/>
        <v>0</v>
      </c>
      <c r="BF140" s="350">
        <f t="shared" si="5"/>
        <v>0</v>
      </c>
      <c r="BG140" s="350">
        <f t="shared" si="6"/>
        <v>0</v>
      </c>
      <c r="BH140" s="350">
        <f t="shared" si="7"/>
        <v>0</v>
      </c>
      <c r="BI140" s="350">
        <f t="shared" si="8"/>
        <v>0</v>
      </c>
      <c r="BJ140" s="261" t="s">
        <v>86</v>
      </c>
      <c r="BK140" s="350">
        <f t="shared" si="9"/>
        <v>0</v>
      </c>
      <c r="BL140" s="261" t="s">
        <v>404</v>
      </c>
      <c r="BM140" s="349" t="s">
        <v>347</v>
      </c>
    </row>
    <row r="141" spans="2:65" s="271" customFormat="1" ht="21.75" customHeight="1">
      <c r="B141" s="338"/>
      <c r="C141" s="339" t="s">
        <v>121</v>
      </c>
      <c r="D141" s="339" t="s">
        <v>312</v>
      </c>
      <c r="E141" s="340" t="s">
        <v>3465</v>
      </c>
      <c r="F141" s="341" t="s">
        <v>3466</v>
      </c>
      <c r="G141" s="342" t="s">
        <v>718</v>
      </c>
      <c r="H141" s="343">
        <v>290</v>
      </c>
      <c r="I141" s="344">
        <v>0</v>
      </c>
      <c r="J141" s="344">
        <f t="shared" si="0"/>
        <v>0</v>
      </c>
      <c r="K141" s="341" t="s">
        <v>2821</v>
      </c>
      <c r="L141" s="270"/>
      <c r="M141" s="345" t="s">
        <v>1</v>
      </c>
      <c r="N141" s="346" t="s">
        <v>47</v>
      </c>
      <c r="O141" s="347">
        <v>0</v>
      </c>
      <c r="P141" s="347">
        <f t="shared" si="1"/>
        <v>0</v>
      </c>
      <c r="Q141" s="347">
        <v>0</v>
      </c>
      <c r="R141" s="347">
        <f t="shared" si="2"/>
        <v>0</v>
      </c>
      <c r="S141" s="347">
        <v>0</v>
      </c>
      <c r="T141" s="348">
        <f t="shared" si="3"/>
        <v>0</v>
      </c>
      <c r="AR141" s="349" t="s">
        <v>404</v>
      </c>
      <c r="AT141" s="349" t="s">
        <v>312</v>
      </c>
      <c r="AU141" s="349" t="s">
        <v>86</v>
      </c>
      <c r="AY141" s="261" t="s">
        <v>310</v>
      </c>
      <c r="BE141" s="350">
        <f t="shared" si="4"/>
        <v>0</v>
      </c>
      <c r="BF141" s="350">
        <f t="shared" si="5"/>
        <v>0</v>
      </c>
      <c r="BG141" s="350">
        <f t="shared" si="6"/>
        <v>0</v>
      </c>
      <c r="BH141" s="350">
        <f t="shared" si="7"/>
        <v>0</v>
      </c>
      <c r="BI141" s="350">
        <f t="shared" si="8"/>
        <v>0</v>
      </c>
      <c r="BJ141" s="261" t="s">
        <v>86</v>
      </c>
      <c r="BK141" s="350">
        <f t="shared" si="9"/>
        <v>0</v>
      </c>
      <c r="BL141" s="261" t="s">
        <v>404</v>
      </c>
      <c r="BM141" s="349" t="s">
        <v>180</v>
      </c>
    </row>
    <row r="142" spans="2:65" s="271" customFormat="1" ht="21.75" customHeight="1">
      <c r="B142" s="338"/>
      <c r="C142" s="339" t="s">
        <v>137</v>
      </c>
      <c r="D142" s="339" t="s">
        <v>312</v>
      </c>
      <c r="E142" s="340" t="s">
        <v>3467</v>
      </c>
      <c r="F142" s="341" t="s">
        <v>3468</v>
      </c>
      <c r="G142" s="342" t="s">
        <v>718</v>
      </c>
      <c r="H142" s="343">
        <v>5</v>
      </c>
      <c r="I142" s="344">
        <v>0</v>
      </c>
      <c r="J142" s="344">
        <f t="shared" si="0"/>
        <v>0</v>
      </c>
      <c r="K142" s="341" t="s">
        <v>2821</v>
      </c>
      <c r="L142" s="270"/>
      <c r="M142" s="345" t="s">
        <v>1</v>
      </c>
      <c r="N142" s="346" t="s">
        <v>47</v>
      </c>
      <c r="O142" s="347">
        <v>0</v>
      </c>
      <c r="P142" s="347">
        <f t="shared" si="1"/>
        <v>0</v>
      </c>
      <c r="Q142" s="347">
        <v>0</v>
      </c>
      <c r="R142" s="347">
        <f t="shared" si="2"/>
        <v>0</v>
      </c>
      <c r="S142" s="347">
        <v>0</v>
      </c>
      <c r="T142" s="348">
        <f t="shared" si="3"/>
        <v>0</v>
      </c>
      <c r="AR142" s="349" t="s">
        <v>404</v>
      </c>
      <c r="AT142" s="349" t="s">
        <v>312</v>
      </c>
      <c r="AU142" s="349" t="s">
        <v>86</v>
      </c>
      <c r="AY142" s="261" t="s">
        <v>310</v>
      </c>
      <c r="BE142" s="350">
        <f t="shared" si="4"/>
        <v>0</v>
      </c>
      <c r="BF142" s="350">
        <f t="shared" si="5"/>
        <v>0</v>
      </c>
      <c r="BG142" s="350">
        <f t="shared" si="6"/>
        <v>0</v>
      </c>
      <c r="BH142" s="350">
        <f t="shared" si="7"/>
        <v>0</v>
      </c>
      <c r="BI142" s="350">
        <f t="shared" si="8"/>
        <v>0</v>
      </c>
      <c r="BJ142" s="261" t="s">
        <v>86</v>
      </c>
      <c r="BK142" s="350">
        <f t="shared" si="9"/>
        <v>0</v>
      </c>
      <c r="BL142" s="261" t="s">
        <v>404</v>
      </c>
      <c r="BM142" s="349" t="s">
        <v>371</v>
      </c>
    </row>
    <row r="143" spans="2:65" s="271" customFormat="1" ht="16.5" customHeight="1">
      <c r="B143" s="338"/>
      <c r="C143" s="339" t="s">
        <v>342</v>
      </c>
      <c r="D143" s="339" t="s">
        <v>312</v>
      </c>
      <c r="E143" s="340" t="s">
        <v>3469</v>
      </c>
      <c r="F143" s="341" t="s">
        <v>3470</v>
      </c>
      <c r="G143" s="342" t="s">
        <v>718</v>
      </c>
      <c r="H143" s="343">
        <v>430</v>
      </c>
      <c r="I143" s="344">
        <v>0</v>
      </c>
      <c r="J143" s="344">
        <f t="shared" si="0"/>
        <v>0</v>
      </c>
      <c r="K143" s="341" t="s">
        <v>2896</v>
      </c>
      <c r="L143" s="270"/>
      <c r="M143" s="345" t="s">
        <v>1</v>
      </c>
      <c r="N143" s="346" t="s">
        <v>47</v>
      </c>
      <c r="O143" s="347">
        <v>0</v>
      </c>
      <c r="P143" s="347">
        <f t="shared" si="1"/>
        <v>0</v>
      </c>
      <c r="Q143" s="347">
        <v>0</v>
      </c>
      <c r="R143" s="347">
        <f t="shared" si="2"/>
        <v>0</v>
      </c>
      <c r="S143" s="347">
        <v>0</v>
      </c>
      <c r="T143" s="348">
        <f t="shared" si="3"/>
        <v>0</v>
      </c>
      <c r="AR143" s="349" t="s">
        <v>404</v>
      </c>
      <c r="AT143" s="349" t="s">
        <v>312</v>
      </c>
      <c r="AU143" s="349" t="s">
        <v>86</v>
      </c>
      <c r="AY143" s="261" t="s">
        <v>310</v>
      </c>
      <c r="BE143" s="350">
        <f t="shared" si="4"/>
        <v>0</v>
      </c>
      <c r="BF143" s="350">
        <f t="shared" si="5"/>
        <v>0</v>
      </c>
      <c r="BG143" s="350">
        <f t="shared" si="6"/>
        <v>0</v>
      </c>
      <c r="BH143" s="350">
        <f t="shared" si="7"/>
        <v>0</v>
      </c>
      <c r="BI143" s="350">
        <f t="shared" si="8"/>
        <v>0</v>
      </c>
      <c r="BJ143" s="261" t="s">
        <v>86</v>
      </c>
      <c r="BK143" s="350">
        <f t="shared" si="9"/>
        <v>0</v>
      </c>
      <c r="BL143" s="261" t="s">
        <v>404</v>
      </c>
      <c r="BM143" s="349" t="s">
        <v>388</v>
      </c>
    </row>
    <row r="144" spans="2:65" s="329" customFormat="1" ht="25.9" customHeight="1">
      <c r="B144" s="328"/>
      <c r="D144" s="330" t="s">
        <v>81</v>
      </c>
      <c r="E144" s="331" t="s">
        <v>3041</v>
      </c>
      <c r="F144" s="331" t="s">
        <v>3042</v>
      </c>
      <c r="J144" s="332">
        <f>BK144</f>
        <v>0</v>
      </c>
      <c r="L144" s="328"/>
      <c r="M144" s="333"/>
      <c r="P144" s="334">
        <f>P145</f>
        <v>0</v>
      </c>
      <c r="R144" s="334">
        <f>R145</f>
        <v>0</v>
      </c>
      <c r="T144" s="335">
        <f>T145</f>
        <v>0</v>
      </c>
      <c r="AR144" s="330" t="s">
        <v>90</v>
      </c>
      <c r="AT144" s="336" t="s">
        <v>81</v>
      </c>
      <c r="AU144" s="336" t="s">
        <v>82</v>
      </c>
      <c r="AY144" s="330" t="s">
        <v>310</v>
      </c>
      <c r="BK144" s="337">
        <f>BK145</f>
        <v>0</v>
      </c>
    </row>
    <row r="145" spans="2:65" s="271" customFormat="1" ht="16.5" customHeight="1">
      <c r="B145" s="338"/>
      <c r="C145" s="339" t="s">
        <v>347</v>
      </c>
      <c r="D145" s="339" t="s">
        <v>312</v>
      </c>
      <c r="E145" s="340" t="s">
        <v>3471</v>
      </c>
      <c r="F145" s="341" t="s">
        <v>3472</v>
      </c>
      <c r="G145" s="342" t="s">
        <v>1744</v>
      </c>
      <c r="H145" s="343">
        <v>8</v>
      </c>
      <c r="I145" s="344">
        <v>0</v>
      </c>
      <c r="J145" s="344">
        <f>ROUND(I145*H145,2)</f>
        <v>0</v>
      </c>
      <c r="K145" s="341" t="s">
        <v>2821</v>
      </c>
      <c r="L145" s="270"/>
      <c r="M145" s="345" t="s">
        <v>1</v>
      </c>
      <c r="N145" s="346" t="s">
        <v>47</v>
      </c>
      <c r="O145" s="347">
        <v>0</v>
      </c>
      <c r="P145" s="347">
        <f>O145*H145</f>
        <v>0</v>
      </c>
      <c r="Q145" s="347">
        <v>0</v>
      </c>
      <c r="R145" s="347">
        <f>Q145*H145</f>
        <v>0</v>
      </c>
      <c r="S145" s="347">
        <v>0</v>
      </c>
      <c r="T145" s="348">
        <f>S145*H145</f>
        <v>0</v>
      </c>
      <c r="AR145" s="349" t="s">
        <v>404</v>
      </c>
      <c r="AT145" s="349" t="s">
        <v>312</v>
      </c>
      <c r="AU145" s="349" t="s">
        <v>86</v>
      </c>
      <c r="AY145" s="261" t="s">
        <v>310</v>
      </c>
      <c r="BE145" s="350">
        <f>IF(N145="základní",J145,0)</f>
        <v>0</v>
      </c>
      <c r="BF145" s="350">
        <f>IF(N145="snížená",J145,0)</f>
        <v>0</v>
      </c>
      <c r="BG145" s="350">
        <f>IF(N145="zákl. přenesená",J145,0)</f>
        <v>0</v>
      </c>
      <c r="BH145" s="350">
        <f>IF(N145="sníž. přenesená",J145,0)</f>
        <v>0</v>
      </c>
      <c r="BI145" s="350">
        <f>IF(N145="nulová",J145,0)</f>
        <v>0</v>
      </c>
      <c r="BJ145" s="261" t="s">
        <v>86</v>
      </c>
      <c r="BK145" s="350">
        <f>ROUND(I145*H145,2)</f>
        <v>0</v>
      </c>
      <c r="BL145" s="261" t="s">
        <v>404</v>
      </c>
      <c r="BM145" s="349" t="s">
        <v>404</v>
      </c>
    </row>
    <row r="146" spans="2:65" s="329" customFormat="1" ht="25.9" customHeight="1">
      <c r="B146" s="328"/>
      <c r="D146" s="330" t="s">
        <v>81</v>
      </c>
      <c r="E146" s="331" t="s">
        <v>3473</v>
      </c>
      <c r="F146" s="331" t="s">
        <v>3474</v>
      </c>
      <c r="J146" s="332">
        <f>BK146</f>
        <v>0</v>
      </c>
      <c r="L146" s="328"/>
      <c r="M146" s="333"/>
      <c r="P146" s="334">
        <f>SUM(P147:P162)</f>
        <v>0</v>
      </c>
      <c r="R146" s="334">
        <f>SUM(R147:R162)</f>
        <v>0</v>
      </c>
      <c r="T146" s="335">
        <f>SUM(T147:T162)</f>
        <v>0</v>
      </c>
      <c r="AR146" s="330" t="s">
        <v>90</v>
      </c>
      <c r="AT146" s="336" t="s">
        <v>81</v>
      </c>
      <c r="AU146" s="336" t="s">
        <v>82</v>
      </c>
      <c r="AY146" s="330" t="s">
        <v>310</v>
      </c>
      <c r="BK146" s="337">
        <f>SUM(BK147:BK162)</f>
        <v>0</v>
      </c>
    </row>
    <row r="147" spans="2:65" s="271" customFormat="1" ht="16.5" customHeight="1">
      <c r="B147" s="338"/>
      <c r="C147" s="339" t="s">
        <v>354</v>
      </c>
      <c r="D147" s="339" t="s">
        <v>312</v>
      </c>
      <c r="E147" s="340" t="s">
        <v>3475</v>
      </c>
      <c r="F147" s="341" t="s">
        <v>3476</v>
      </c>
      <c r="G147" s="342" t="s">
        <v>460</v>
      </c>
      <c r="H147" s="343">
        <v>1</v>
      </c>
      <c r="I147" s="344">
        <v>0</v>
      </c>
      <c r="J147" s="344">
        <f t="shared" ref="J147:J154" si="10">ROUND(I147*H147,2)</f>
        <v>0</v>
      </c>
      <c r="K147" s="341" t="s">
        <v>2821</v>
      </c>
      <c r="L147" s="270"/>
      <c r="M147" s="345" t="s">
        <v>1</v>
      </c>
      <c r="N147" s="346" t="s">
        <v>47</v>
      </c>
      <c r="O147" s="347">
        <v>0</v>
      </c>
      <c r="P147" s="347">
        <f t="shared" ref="P147:P154" si="11">O147*H147</f>
        <v>0</v>
      </c>
      <c r="Q147" s="347">
        <v>0</v>
      </c>
      <c r="R147" s="347">
        <f t="shared" ref="R147:R154" si="12">Q147*H147</f>
        <v>0</v>
      </c>
      <c r="S147" s="347">
        <v>0</v>
      </c>
      <c r="T147" s="348">
        <f t="shared" ref="T147:T154" si="13">S147*H147</f>
        <v>0</v>
      </c>
      <c r="AR147" s="349" t="s">
        <v>404</v>
      </c>
      <c r="AT147" s="349" t="s">
        <v>312</v>
      </c>
      <c r="AU147" s="349" t="s">
        <v>86</v>
      </c>
      <c r="AY147" s="261" t="s">
        <v>310</v>
      </c>
      <c r="BE147" s="350">
        <f t="shared" ref="BE147:BE154" si="14">IF(N147="základní",J147,0)</f>
        <v>0</v>
      </c>
      <c r="BF147" s="350">
        <f t="shared" ref="BF147:BF154" si="15">IF(N147="snížená",J147,0)</f>
        <v>0</v>
      </c>
      <c r="BG147" s="350">
        <f t="shared" ref="BG147:BG154" si="16">IF(N147="zákl. přenesená",J147,0)</f>
        <v>0</v>
      </c>
      <c r="BH147" s="350">
        <f t="shared" ref="BH147:BH154" si="17">IF(N147="sníž. přenesená",J147,0)</f>
        <v>0</v>
      </c>
      <c r="BI147" s="350">
        <f t="shared" ref="BI147:BI154" si="18">IF(N147="nulová",J147,0)</f>
        <v>0</v>
      </c>
      <c r="BJ147" s="261" t="s">
        <v>86</v>
      </c>
      <c r="BK147" s="350">
        <f t="shared" ref="BK147:BK154" si="19">ROUND(I147*H147,2)</f>
        <v>0</v>
      </c>
      <c r="BL147" s="261" t="s">
        <v>404</v>
      </c>
      <c r="BM147" s="349" t="s">
        <v>412</v>
      </c>
    </row>
    <row r="148" spans="2:65" s="271" customFormat="1" ht="16.5" customHeight="1">
      <c r="B148" s="338"/>
      <c r="C148" s="339" t="s">
        <v>180</v>
      </c>
      <c r="D148" s="339" t="s">
        <v>312</v>
      </c>
      <c r="E148" s="340" t="s">
        <v>3477</v>
      </c>
      <c r="F148" s="341" t="s">
        <v>3478</v>
      </c>
      <c r="G148" s="342" t="s">
        <v>460</v>
      </c>
      <c r="H148" s="343">
        <v>3</v>
      </c>
      <c r="I148" s="344">
        <v>0</v>
      </c>
      <c r="J148" s="344">
        <f t="shared" si="10"/>
        <v>0</v>
      </c>
      <c r="K148" s="341" t="s">
        <v>2821</v>
      </c>
      <c r="L148" s="270"/>
      <c r="M148" s="345" t="s">
        <v>1</v>
      </c>
      <c r="N148" s="346" t="s">
        <v>47</v>
      </c>
      <c r="O148" s="347">
        <v>0</v>
      </c>
      <c r="P148" s="347">
        <f t="shared" si="11"/>
        <v>0</v>
      </c>
      <c r="Q148" s="347">
        <v>0</v>
      </c>
      <c r="R148" s="347">
        <f t="shared" si="12"/>
        <v>0</v>
      </c>
      <c r="S148" s="347">
        <v>0</v>
      </c>
      <c r="T148" s="348">
        <f t="shared" si="13"/>
        <v>0</v>
      </c>
      <c r="AR148" s="349" t="s">
        <v>404</v>
      </c>
      <c r="AT148" s="349" t="s">
        <v>312</v>
      </c>
      <c r="AU148" s="349" t="s">
        <v>86</v>
      </c>
      <c r="AY148" s="261" t="s">
        <v>310</v>
      </c>
      <c r="BE148" s="350">
        <f t="shared" si="14"/>
        <v>0</v>
      </c>
      <c r="BF148" s="350">
        <f t="shared" si="15"/>
        <v>0</v>
      </c>
      <c r="BG148" s="350">
        <f t="shared" si="16"/>
        <v>0</v>
      </c>
      <c r="BH148" s="350">
        <f t="shared" si="17"/>
        <v>0</v>
      </c>
      <c r="BI148" s="350">
        <f t="shared" si="18"/>
        <v>0</v>
      </c>
      <c r="BJ148" s="261" t="s">
        <v>86</v>
      </c>
      <c r="BK148" s="350">
        <f t="shared" si="19"/>
        <v>0</v>
      </c>
      <c r="BL148" s="261" t="s">
        <v>404</v>
      </c>
      <c r="BM148" s="349" t="s">
        <v>421</v>
      </c>
    </row>
    <row r="149" spans="2:65" s="271" customFormat="1" ht="16.5" customHeight="1">
      <c r="B149" s="338"/>
      <c r="C149" s="339" t="s">
        <v>364</v>
      </c>
      <c r="D149" s="339" t="s">
        <v>312</v>
      </c>
      <c r="E149" s="340" t="s">
        <v>3479</v>
      </c>
      <c r="F149" s="341" t="s">
        <v>3480</v>
      </c>
      <c r="G149" s="342" t="s">
        <v>460</v>
      </c>
      <c r="H149" s="343">
        <v>1</v>
      </c>
      <c r="I149" s="344">
        <v>0</v>
      </c>
      <c r="J149" s="344">
        <f t="shared" si="10"/>
        <v>0</v>
      </c>
      <c r="K149" s="341" t="s">
        <v>2821</v>
      </c>
      <c r="L149" s="270"/>
      <c r="M149" s="345" t="s">
        <v>1</v>
      </c>
      <c r="N149" s="346" t="s">
        <v>47</v>
      </c>
      <c r="O149" s="347">
        <v>0</v>
      </c>
      <c r="P149" s="347">
        <f t="shared" si="11"/>
        <v>0</v>
      </c>
      <c r="Q149" s="347">
        <v>0</v>
      </c>
      <c r="R149" s="347">
        <f t="shared" si="12"/>
        <v>0</v>
      </c>
      <c r="S149" s="347">
        <v>0</v>
      </c>
      <c r="T149" s="348">
        <f t="shared" si="13"/>
        <v>0</v>
      </c>
      <c r="AR149" s="349" t="s">
        <v>404</v>
      </c>
      <c r="AT149" s="349" t="s">
        <v>312</v>
      </c>
      <c r="AU149" s="349" t="s">
        <v>86</v>
      </c>
      <c r="AY149" s="261" t="s">
        <v>310</v>
      </c>
      <c r="BE149" s="350">
        <f t="shared" si="14"/>
        <v>0</v>
      </c>
      <c r="BF149" s="350">
        <f t="shared" si="15"/>
        <v>0</v>
      </c>
      <c r="BG149" s="350">
        <f t="shared" si="16"/>
        <v>0</v>
      </c>
      <c r="BH149" s="350">
        <f t="shared" si="17"/>
        <v>0</v>
      </c>
      <c r="BI149" s="350">
        <f t="shared" si="18"/>
        <v>0</v>
      </c>
      <c r="BJ149" s="261" t="s">
        <v>86</v>
      </c>
      <c r="BK149" s="350">
        <f t="shared" si="19"/>
        <v>0</v>
      </c>
      <c r="BL149" s="261" t="s">
        <v>404</v>
      </c>
      <c r="BM149" s="349" t="s">
        <v>434</v>
      </c>
    </row>
    <row r="150" spans="2:65" s="271" customFormat="1" ht="16.5" customHeight="1">
      <c r="B150" s="338"/>
      <c r="C150" s="339" t="s">
        <v>371</v>
      </c>
      <c r="D150" s="339" t="s">
        <v>312</v>
      </c>
      <c r="E150" s="340" t="s">
        <v>3481</v>
      </c>
      <c r="F150" s="341" t="s">
        <v>3482</v>
      </c>
      <c r="G150" s="342" t="s">
        <v>361</v>
      </c>
      <c r="H150" s="343">
        <v>4</v>
      </c>
      <c r="I150" s="344">
        <v>0</v>
      </c>
      <c r="J150" s="344">
        <f t="shared" si="10"/>
        <v>0</v>
      </c>
      <c r="K150" s="341" t="s">
        <v>2821</v>
      </c>
      <c r="L150" s="270"/>
      <c r="M150" s="345" t="s">
        <v>1</v>
      </c>
      <c r="N150" s="346" t="s">
        <v>47</v>
      </c>
      <c r="O150" s="347">
        <v>0</v>
      </c>
      <c r="P150" s="347">
        <f t="shared" si="11"/>
        <v>0</v>
      </c>
      <c r="Q150" s="347">
        <v>0</v>
      </c>
      <c r="R150" s="347">
        <f t="shared" si="12"/>
        <v>0</v>
      </c>
      <c r="S150" s="347">
        <v>0</v>
      </c>
      <c r="T150" s="348">
        <f t="shared" si="13"/>
        <v>0</v>
      </c>
      <c r="AR150" s="349" t="s">
        <v>404</v>
      </c>
      <c r="AT150" s="349" t="s">
        <v>312</v>
      </c>
      <c r="AU150" s="349" t="s">
        <v>86</v>
      </c>
      <c r="AY150" s="261" t="s">
        <v>310</v>
      </c>
      <c r="BE150" s="350">
        <f t="shared" si="14"/>
        <v>0</v>
      </c>
      <c r="BF150" s="350">
        <f t="shared" si="15"/>
        <v>0</v>
      </c>
      <c r="BG150" s="350">
        <f t="shared" si="16"/>
        <v>0</v>
      </c>
      <c r="BH150" s="350">
        <f t="shared" si="17"/>
        <v>0</v>
      </c>
      <c r="BI150" s="350">
        <f t="shared" si="18"/>
        <v>0</v>
      </c>
      <c r="BJ150" s="261" t="s">
        <v>86</v>
      </c>
      <c r="BK150" s="350">
        <f t="shared" si="19"/>
        <v>0</v>
      </c>
      <c r="BL150" s="261" t="s">
        <v>404</v>
      </c>
      <c r="BM150" s="349" t="s">
        <v>539</v>
      </c>
    </row>
    <row r="151" spans="2:65" s="271" customFormat="1" ht="16.5" customHeight="1">
      <c r="B151" s="338"/>
      <c r="C151" s="339" t="s">
        <v>379</v>
      </c>
      <c r="D151" s="339" t="s">
        <v>312</v>
      </c>
      <c r="E151" s="340" t="s">
        <v>3483</v>
      </c>
      <c r="F151" s="341" t="s">
        <v>3484</v>
      </c>
      <c r="G151" s="342" t="s">
        <v>460</v>
      </c>
      <c r="H151" s="343">
        <v>4</v>
      </c>
      <c r="I151" s="344">
        <v>0</v>
      </c>
      <c r="J151" s="344">
        <f t="shared" si="10"/>
        <v>0</v>
      </c>
      <c r="K151" s="341" t="s">
        <v>2896</v>
      </c>
      <c r="L151" s="270"/>
      <c r="M151" s="345" t="s">
        <v>1</v>
      </c>
      <c r="N151" s="346" t="s">
        <v>47</v>
      </c>
      <c r="O151" s="347">
        <v>0</v>
      </c>
      <c r="P151" s="347">
        <f t="shared" si="11"/>
        <v>0</v>
      </c>
      <c r="Q151" s="347">
        <v>0</v>
      </c>
      <c r="R151" s="347">
        <f t="shared" si="12"/>
        <v>0</v>
      </c>
      <c r="S151" s="347">
        <v>0</v>
      </c>
      <c r="T151" s="348">
        <f t="shared" si="13"/>
        <v>0</v>
      </c>
      <c r="AR151" s="349" t="s">
        <v>404</v>
      </c>
      <c r="AT151" s="349" t="s">
        <v>312</v>
      </c>
      <c r="AU151" s="349" t="s">
        <v>86</v>
      </c>
      <c r="AY151" s="261" t="s">
        <v>310</v>
      </c>
      <c r="BE151" s="350">
        <f t="shared" si="14"/>
        <v>0</v>
      </c>
      <c r="BF151" s="350">
        <f t="shared" si="15"/>
        <v>0</v>
      </c>
      <c r="BG151" s="350">
        <f t="shared" si="16"/>
        <v>0</v>
      </c>
      <c r="BH151" s="350">
        <f t="shared" si="17"/>
        <v>0</v>
      </c>
      <c r="BI151" s="350">
        <f t="shared" si="18"/>
        <v>0</v>
      </c>
      <c r="BJ151" s="261" t="s">
        <v>86</v>
      </c>
      <c r="BK151" s="350">
        <f t="shared" si="19"/>
        <v>0</v>
      </c>
      <c r="BL151" s="261" t="s">
        <v>404</v>
      </c>
      <c r="BM151" s="349" t="s">
        <v>548</v>
      </c>
    </row>
    <row r="152" spans="2:65" s="271" customFormat="1" ht="16.5" customHeight="1">
      <c r="B152" s="338"/>
      <c r="C152" s="339" t="s">
        <v>388</v>
      </c>
      <c r="D152" s="339" t="s">
        <v>312</v>
      </c>
      <c r="E152" s="340" t="s">
        <v>3485</v>
      </c>
      <c r="F152" s="341" t="s">
        <v>3486</v>
      </c>
      <c r="G152" s="342" t="s">
        <v>460</v>
      </c>
      <c r="H152" s="343">
        <v>1</v>
      </c>
      <c r="I152" s="344">
        <v>0</v>
      </c>
      <c r="J152" s="344">
        <f t="shared" si="10"/>
        <v>0</v>
      </c>
      <c r="K152" s="341" t="s">
        <v>2896</v>
      </c>
      <c r="L152" s="270"/>
      <c r="M152" s="345" t="s">
        <v>1</v>
      </c>
      <c r="N152" s="346" t="s">
        <v>47</v>
      </c>
      <c r="O152" s="347">
        <v>0</v>
      </c>
      <c r="P152" s="347">
        <f t="shared" si="11"/>
        <v>0</v>
      </c>
      <c r="Q152" s="347">
        <v>0</v>
      </c>
      <c r="R152" s="347">
        <f t="shared" si="12"/>
        <v>0</v>
      </c>
      <c r="S152" s="347">
        <v>0</v>
      </c>
      <c r="T152" s="348">
        <f t="shared" si="13"/>
        <v>0</v>
      </c>
      <c r="AR152" s="349" t="s">
        <v>404</v>
      </c>
      <c r="AT152" s="349" t="s">
        <v>312</v>
      </c>
      <c r="AU152" s="349" t="s">
        <v>86</v>
      </c>
      <c r="AY152" s="261" t="s">
        <v>310</v>
      </c>
      <c r="BE152" s="350">
        <f t="shared" si="14"/>
        <v>0</v>
      </c>
      <c r="BF152" s="350">
        <f t="shared" si="15"/>
        <v>0</v>
      </c>
      <c r="BG152" s="350">
        <f t="shared" si="16"/>
        <v>0</v>
      </c>
      <c r="BH152" s="350">
        <f t="shared" si="17"/>
        <v>0</v>
      </c>
      <c r="BI152" s="350">
        <f t="shared" si="18"/>
        <v>0</v>
      </c>
      <c r="BJ152" s="261" t="s">
        <v>86</v>
      </c>
      <c r="BK152" s="350">
        <f t="shared" si="19"/>
        <v>0</v>
      </c>
      <c r="BL152" s="261" t="s">
        <v>404</v>
      </c>
      <c r="BM152" s="349" t="s">
        <v>558</v>
      </c>
    </row>
    <row r="153" spans="2:65" s="271" customFormat="1" ht="16.5" customHeight="1">
      <c r="B153" s="338"/>
      <c r="C153" s="339" t="s">
        <v>8</v>
      </c>
      <c r="D153" s="339" t="s">
        <v>312</v>
      </c>
      <c r="E153" s="340" t="s">
        <v>3487</v>
      </c>
      <c r="F153" s="341" t="s">
        <v>3488</v>
      </c>
      <c r="G153" s="342" t="s">
        <v>652</v>
      </c>
      <c r="H153" s="343">
        <v>24</v>
      </c>
      <c r="I153" s="344">
        <v>0</v>
      </c>
      <c r="J153" s="344">
        <f t="shared" si="10"/>
        <v>0</v>
      </c>
      <c r="K153" s="341" t="s">
        <v>2896</v>
      </c>
      <c r="L153" s="270"/>
      <c r="M153" s="345" t="s">
        <v>1</v>
      </c>
      <c r="N153" s="346" t="s">
        <v>47</v>
      </c>
      <c r="O153" s="347">
        <v>0</v>
      </c>
      <c r="P153" s="347">
        <f t="shared" si="11"/>
        <v>0</v>
      </c>
      <c r="Q153" s="347">
        <v>0</v>
      </c>
      <c r="R153" s="347">
        <f t="shared" si="12"/>
        <v>0</v>
      </c>
      <c r="S153" s="347">
        <v>0</v>
      </c>
      <c r="T153" s="348">
        <f t="shared" si="13"/>
        <v>0</v>
      </c>
      <c r="AR153" s="349" t="s">
        <v>404</v>
      </c>
      <c r="AT153" s="349" t="s">
        <v>312</v>
      </c>
      <c r="AU153" s="349" t="s">
        <v>86</v>
      </c>
      <c r="AY153" s="261" t="s">
        <v>310</v>
      </c>
      <c r="BE153" s="350">
        <f t="shared" si="14"/>
        <v>0</v>
      </c>
      <c r="BF153" s="350">
        <f t="shared" si="15"/>
        <v>0</v>
      </c>
      <c r="BG153" s="350">
        <f t="shared" si="16"/>
        <v>0</v>
      </c>
      <c r="BH153" s="350">
        <f t="shared" si="17"/>
        <v>0</v>
      </c>
      <c r="BI153" s="350">
        <f t="shared" si="18"/>
        <v>0</v>
      </c>
      <c r="BJ153" s="261" t="s">
        <v>86</v>
      </c>
      <c r="BK153" s="350">
        <f t="shared" si="19"/>
        <v>0</v>
      </c>
      <c r="BL153" s="261" t="s">
        <v>404</v>
      </c>
      <c r="BM153" s="349" t="s">
        <v>566</v>
      </c>
    </row>
    <row r="154" spans="2:65" s="271" customFormat="1" ht="16.5" customHeight="1">
      <c r="B154" s="338"/>
      <c r="C154" s="339" t="s">
        <v>404</v>
      </c>
      <c r="D154" s="339" t="s">
        <v>312</v>
      </c>
      <c r="E154" s="340" t="s">
        <v>3489</v>
      </c>
      <c r="F154" s="341" t="s">
        <v>3490</v>
      </c>
      <c r="G154" s="342" t="s">
        <v>460</v>
      </c>
      <c r="H154" s="343">
        <v>1</v>
      </c>
      <c r="I154" s="344">
        <v>0</v>
      </c>
      <c r="J154" s="344">
        <f t="shared" si="10"/>
        <v>0</v>
      </c>
      <c r="K154" s="341" t="s">
        <v>2896</v>
      </c>
      <c r="L154" s="270"/>
      <c r="M154" s="345" t="s">
        <v>1</v>
      </c>
      <c r="N154" s="346" t="s">
        <v>47</v>
      </c>
      <c r="O154" s="347">
        <v>0</v>
      </c>
      <c r="P154" s="347">
        <f t="shared" si="11"/>
        <v>0</v>
      </c>
      <c r="Q154" s="347">
        <v>0</v>
      </c>
      <c r="R154" s="347">
        <f t="shared" si="12"/>
        <v>0</v>
      </c>
      <c r="S154" s="347">
        <v>0</v>
      </c>
      <c r="T154" s="348">
        <f t="shared" si="13"/>
        <v>0</v>
      </c>
      <c r="AR154" s="349" t="s">
        <v>404</v>
      </c>
      <c r="AT154" s="349" t="s">
        <v>312</v>
      </c>
      <c r="AU154" s="349" t="s">
        <v>86</v>
      </c>
      <c r="AY154" s="261" t="s">
        <v>310</v>
      </c>
      <c r="BE154" s="350">
        <f t="shared" si="14"/>
        <v>0</v>
      </c>
      <c r="BF154" s="350">
        <f t="shared" si="15"/>
        <v>0</v>
      </c>
      <c r="BG154" s="350">
        <f t="shared" si="16"/>
        <v>0</v>
      </c>
      <c r="BH154" s="350">
        <f t="shared" si="17"/>
        <v>0</v>
      </c>
      <c r="BI154" s="350">
        <f t="shared" si="18"/>
        <v>0</v>
      </c>
      <c r="BJ154" s="261" t="s">
        <v>86</v>
      </c>
      <c r="BK154" s="350">
        <f t="shared" si="19"/>
        <v>0</v>
      </c>
      <c r="BL154" s="261" t="s">
        <v>404</v>
      </c>
      <c r="BM154" s="349" t="s">
        <v>574</v>
      </c>
    </row>
    <row r="155" spans="2:65" s="271" customFormat="1" ht="175.5">
      <c r="B155" s="270"/>
      <c r="D155" s="351" t="s">
        <v>375</v>
      </c>
      <c r="F155" s="352" t="s">
        <v>3491</v>
      </c>
      <c r="L155" s="270"/>
      <c r="M155" s="353"/>
      <c r="T155" s="354"/>
      <c r="AT155" s="261" t="s">
        <v>375</v>
      </c>
      <c r="AU155" s="261" t="s">
        <v>86</v>
      </c>
    </row>
    <row r="156" spans="2:65" s="271" customFormat="1" ht="16.5" customHeight="1">
      <c r="B156" s="338"/>
      <c r="C156" s="339" t="s">
        <v>408</v>
      </c>
      <c r="D156" s="339" t="s">
        <v>312</v>
      </c>
      <c r="E156" s="340" t="s">
        <v>3492</v>
      </c>
      <c r="F156" s="341" t="s">
        <v>3493</v>
      </c>
      <c r="G156" s="342" t="s">
        <v>460</v>
      </c>
      <c r="H156" s="343">
        <v>1</v>
      </c>
      <c r="I156" s="344">
        <v>0</v>
      </c>
      <c r="J156" s="344">
        <f>ROUND(I156*H156,2)</f>
        <v>0</v>
      </c>
      <c r="K156" s="341" t="s">
        <v>2896</v>
      </c>
      <c r="L156" s="270"/>
      <c r="M156" s="345" t="s">
        <v>1</v>
      </c>
      <c r="N156" s="346" t="s">
        <v>47</v>
      </c>
      <c r="O156" s="347">
        <v>0</v>
      </c>
      <c r="P156" s="347">
        <f>O156*H156</f>
        <v>0</v>
      </c>
      <c r="Q156" s="347">
        <v>0</v>
      </c>
      <c r="R156" s="347">
        <f>Q156*H156</f>
        <v>0</v>
      </c>
      <c r="S156" s="347">
        <v>0</v>
      </c>
      <c r="T156" s="348">
        <f>S156*H156</f>
        <v>0</v>
      </c>
      <c r="AR156" s="349" t="s">
        <v>404</v>
      </c>
      <c r="AT156" s="349" t="s">
        <v>312</v>
      </c>
      <c r="AU156" s="349" t="s">
        <v>86</v>
      </c>
      <c r="AY156" s="261" t="s">
        <v>310</v>
      </c>
      <c r="BE156" s="350">
        <f>IF(N156="základní",J156,0)</f>
        <v>0</v>
      </c>
      <c r="BF156" s="350">
        <f>IF(N156="snížená",J156,0)</f>
        <v>0</v>
      </c>
      <c r="BG156" s="350">
        <f>IF(N156="zákl. přenesená",J156,0)</f>
        <v>0</v>
      </c>
      <c r="BH156" s="350">
        <f>IF(N156="sníž. přenesená",J156,0)</f>
        <v>0</v>
      </c>
      <c r="BI156" s="350">
        <f>IF(N156="nulová",J156,0)</f>
        <v>0</v>
      </c>
      <c r="BJ156" s="261" t="s">
        <v>86</v>
      </c>
      <c r="BK156" s="350">
        <f>ROUND(I156*H156,2)</f>
        <v>0</v>
      </c>
      <c r="BL156" s="261" t="s">
        <v>404</v>
      </c>
      <c r="BM156" s="349" t="s">
        <v>582</v>
      </c>
    </row>
    <row r="157" spans="2:65" s="271" customFormat="1" ht="39">
      <c r="B157" s="270"/>
      <c r="D157" s="351" t="s">
        <v>375</v>
      </c>
      <c r="F157" s="352" t="s">
        <v>3494</v>
      </c>
      <c r="L157" s="270"/>
      <c r="M157" s="353"/>
      <c r="T157" s="354"/>
      <c r="AT157" s="261" t="s">
        <v>375</v>
      </c>
      <c r="AU157" s="261" t="s">
        <v>86</v>
      </c>
    </row>
    <row r="158" spans="2:65" s="271" customFormat="1" ht="16.5" customHeight="1">
      <c r="B158" s="338"/>
      <c r="C158" s="339" t="s">
        <v>412</v>
      </c>
      <c r="D158" s="339" t="s">
        <v>312</v>
      </c>
      <c r="E158" s="340" t="s">
        <v>3495</v>
      </c>
      <c r="F158" s="341" t="s">
        <v>3496</v>
      </c>
      <c r="G158" s="342" t="s">
        <v>460</v>
      </c>
      <c r="H158" s="343">
        <v>1</v>
      </c>
      <c r="I158" s="344">
        <v>0</v>
      </c>
      <c r="J158" s="344">
        <f>ROUND(I158*H158,2)</f>
        <v>0</v>
      </c>
      <c r="K158" s="341" t="s">
        <v>2896</v>
      </c>
      <c r="L158" s="270"/>
      <c r="M158" s="345" t="s">
        <v>1</v>
      </c>
      <c r="N158" s="346" t="s">
        <v>47</v>
      </c>
      <c r="O158" s="347">
        <v>0</v>
      </c>
      <c r="P158" s="347">
        <f>O158*H158</f>
        <v>0</v>
      </c>
      <c r="Q158" s="347">
        <v>0</v>
      </c>
      <c r="R158" s="347">
        <f>Q158*H158</f>
        <v>0</v>
      </c>
      <c r="S158" s="347">
        <v>0</v>
      </c>
      <c r="T158" s="348">
        <f>S158*H158</f>
        <v>0</v>
      </c>
      <c r="AR158" s="349" t="s">
        <v>404</v>
      </c>
      <c r="AT158" s="349" t="s">
        <v>312</v>
      </c>
      <c r="AU158" s="349" t="s">
        <v>86</v>
      </c>
      <c r="AY158" s="261" t="s">
        <v>310</v>
      </c>
      <c r="BE158" s="350">
        <f>IF(N158="základní",J158,0)</f>
        <v>0</v>
      </c>
      <c r="BF158" s="350">
        <f>IF(N158="snížená",J158,0)</f>
        <v>0</v>
      </c>
      <c r="BG158" s="350">
        <f>IF(N158="zákl. přenesená",J158,0)</f>
        <v>0</v>
      </c>
      <c r="BH158" s="350">
        <f>IF(N158="sníž. přenesená",J158,0)</f>
        <v>0</v>
      </c>
      <c r="BI158" s="350">
        <f>IF(N158="nulová",J158,0)</f>
        <v>0</v>
      </c>
      <c r="BJ158" s="261" t="s">
        <v>86</v>
      </c>
      <c r="BK158" s="350">
        <f>ROUND(I158*H158,2)</f>
        <v>0</v>
      </c>
      <c r="BL158" s="261" t="s">
        <v>404</v>
      </c>
      <c r="BM158" s="349" t="s">
        <v>590</v>
      </c>
    </row>
    <row r="159" spans="2:65" s="271" customFormat="1" ht="16.5" customHeight="1">
      <c r="B159" s="338"/>
      <c r="C159" s="339" t="s">
        <v>417</v>
      </c>
      <c r="D159" s="339" t="s">
        <v>312</v>
      </c>
      <c r="E159" s="340" t="s">
        <v>3497</v>
      </c>
      <c r="F159" s="341" t="s">
        <v>3498</v>
      </c>
      <c r="G159" s="342" t="s">
        <v>460</v>
      </c>
      <c r="H159" s="343">
        <v>1</v>
      </c>
      <c r="I159" s="344">
        <v>0</v>
      </c>
      <c r="J159" s="344">
        <f>ROUND(I159*H159,2)</f>
        <v>0</v>
      </c>
      <c r="K159" s="341" t="s">
        <v>2896</v>
      </c>
      <c r="L159" s="270"/>
      <c r="M159" s="345" t="s">
        <v>1</v>
      </c>
      <c r="N159" s="346" t="s">
        <v>47</v>
      </c>
      <c r="O159" s="347">
        <v>0</v>
      </c>
      <c r="P159" s="347">
        <f>O159*H159</f>
        <v>0</v>
      </c>
      <c r="Q159" s="347">
        <v>0</v>
      </c>
      <c r="R159" s="347">
        <f>Q159*H159</f>
        <v>0</v>
      </c>
      <c r="S159" s="347">
        <v>0</v>
      </c>
      <c r="T159" s="348">
        <f>S159*H159</f>
        <v>0</v>
      </c>
      <c r="AR159" s="349" t="s">
        <v>404</v>
      </c>
      <c r="AT159" s="349" t="s">
        <v>312</v>
      </c>
      <c r="AU159" s="349" t="s">
        <v>86</v>
      </c>
      <c r="AY159" s="261" t="s">
        <v>310</v>
      </c>
      <c r="BE159" s="350">
        <f>IF(N159="základní",J159,0)</f>
        <v>0</v>
      </c>
      <c r="BF159" s="350">
        <f>IF(N159="snížená",J159,0)</f>
        <v>0</v>
      </c>
      <c r="BG159" s="350">
        <f>IF(N159="zákl. přenesená",J159,0)</f>
        <v>0</v>
      </c>
      <c r="BH159" s="350">
        <f>IF(N159="sníž. přenesená",J159,0)</f>
        <v>0</v>
      </c>
      <c r="BI159" s="350">
        <f>IF(N159="nulová",J159,0)</f>
        <v>0</v>
      </c>
      <c r="BJ159" s="261" t="s">
        <v>86</v>
      </c>
      <c r="BK159" s="350">
        <f>ROUND(I159*H159,2)</f>
        <v>0</v>
      </c>
      <c r="BL159" s="261" t="s">
        <v>404</v>
      </c>
      <c r="BM159" s="349" t="s">
        <v>598</v>
      </c>
    </row>
    <row r="160" spans="2:65" s="271" customFormat="1" ht="24.2" customHeight="1">
      <c r="B160" s="338"/>
      <c r="C160" s="339" t="s">
        <v>421</v>
      </c>
      <c r="D160" s="339" t="s">
        <v>312</v>
      </c>
      <c r="E160" s="340" t="s">
        <v>3499</v>
      </c>
      <c r="F160" s="341" t="s">
        <v>3500</v>
      </c>
      <c r="G160" s="342" t="s">
        <v>460</v>
      </c>
      <c r="H160" s="343">
        <v>1</v>
      </c>
      <c r="I160" s="344">
        <v>0</v>
      </c>
      <c r="J160" s="344">
        <f>ROUND(I160*H160,2)</f>
        <v>0</v>
      </c>
      <c r="K160" s="341" t="s">
        <v>2896</v>
      </c>
      <c r="L160" s="270"/>
      <c r="M160" s="345" t="s">
        <v>1</v>
      </c>
      <c r="N160" s="346" t="s">
        <v>47</v>
      </c>
      <c r="O160" s="347">
        <v>0</v>
      </c>
      <c r="P160" s="347">
        <f>O160*H160</f>
        <v>0</v>
      </c>
      <c r="Q160" s="347">
        <v>0</v>
      </c>
      <c r="R160" s="347">
        <f>Q160*H160</f>
        <v>0</v>
      </c>
      <c r="S160" s="347">
        <v>0</v>
      </c>
      <c r="T160" s="348">
        <f>S160*H160</f>
        <v>0</v>
      </c>
      <c r="AR160" s="349" t="s">
        <v>404</v>
      </c>
      <c r="AT160" s="349" t="s">
        <v>312</v>
      </c>
      <c r="AU160" s="349" t="s">
        <v>86</v>
      </c>
      <c r="AY160" s="261" t="s">
        <v>310</v>
      </c>
      <c r="BE160" s="350">
        <f>IF(N160="základní",J160,0)</f>
        <v>0</v>
      </c>
      <c r="BF160" s="350">
        <f>IF(N160="snížená",J160,0)</f>
        <v>0</v>
      </c>
      <c r="BG160" s="350">
        <f>IF(N160="zákl. přenesená",J160,0)</f>
        <v>0</v>
      </c>
      <c r="BH160" s="350">
        <f>IF(N160="sníž. přenesená",J160,0)</f>
        <v>0</v>
      </c>
      <c r="BI160" s="350">
        <f>IF(N160="nulová",J160,0)</f>
        <v>0</v>
      </c>
      <c r="BJ160" s="261" t="s">
        <v>86</v>
      </c>
      <c r="BK160" s="350">
        <f>ROUND(I160*H160,2)</f>
        <v>0</v>
      </c>
      <c r="BL160" s="261" t="s">
        <v>404</v>
      </c>
      <c r="BM160" s="349" t="s">
        <v>617</v>
      </c>
    </row>
    <row r="161" spans="2:65" s="271" customFormat="1" ht="24.2" customHeight="1">
      <c r="B161" s="338"/>
      <c r="C161" s="339" t="s">
        <v>7</v>
      </c>
      <c r="D161" s="339" t="s">
        <v>312</v>
      </c>
      <c r="E161" s="340" t="s">
        <v>3501</v>
      </c>
      <c r="F161" s="341" t="s">
        <v>3502</v>
      </c>
      <c r="G161" s="342" t="s">
        <v>460</v>
      </c>
      <c r="H161" s="343">
        <v>1</v>
      </c>
      <c r="I161" s="344">
        <v>0</v>
      </c>
      <c r="J161" s="344">
        <f>ROUND(I161*H161,2)</f>
        <v>0</v>
      </c>
      <c r="K161" s="341" t="s">
        <v>2896</v>
      </c>
      <c r="L161" s="270"/>
      <c r="M161" s="345" t="s">
        <v>1</v>
      </c>
      <c r="N161" s="346" t="s">
        <v>47</v>
      </c>
      <c r="O161" s="347">
        <v>0</v>
      </c>
      <c r="P161" s="347">
        <f>O161*H161</f>
        <v>0</v>
      </c>
      <c r="Q161" s="347">
        <v>0</v>
      </c>
      <c r="R161" s="347">
        <f>Q161*H161</f>
        <v>0</v>
      </c>
      <c r="S161" s="347">
        <v>0</v>
      </c>
      <c r="T161" s="348">
        <f>S161*H161</f>
        <v>0</v>
      </c>
      <c r="AR161" s="349" t="s">
        <v>404</v>
      </c>
      <c r="AT161" s="349" t="s">
        <v>312</v>
      </c>
      <c r="AU161" s="349" t="s">
        <v>86</v>
      </c>
      <c r="AY161" s="261" t="s">
        <v>310</v>
      </c>
      <c r="BE161" s="350">
        <f>IF(N161="základní",J161,0)</f>
        <v>0</v>
      </c>
      <c r="BF161" s="350">
        <f>IF(N161="snížená",J161,0)</f>
        <v>0</v>
      </c>
      <c r="BG161" s="350">
        <f>IF(N161="zákl. přenesená",J161,0)</f>
        <v>0</v>
      </c>
      <c r="BH161" s="350">
        <f>IF(N161="sníž. přenesená",J161,0)</f>
        <v>0</v>
      </c>
      <c r="BI161" s="350">
        <f>IF(N161="nulová",J161,0)</f>
        <v>0</v>
      </c>
      <c r="BJ161" s="261" t="s">
        <v>86</v>
      </c>
      <c r="BK161" s="350">
        <f>ROUND(I161*H161,2)</f>
        <v>0</v>
      </c>
      <c r="BL161" s="261" t="s">
        <v>404</v>
      </c>
      <c r="BM161" s="349" t="s">
        <v>607</v>
      </c>
    </row>
    <row r="162" spans="2:65" s="271" customFormat="1" ht="24.2" customHeight="1">
      <c r="B162" s="338"/>
      <c r="C162" s="339" t="s">
        <v>434</v>
      </c>
      <c r="D162" s="339" t="s">
        <v>312</v>
      </c>
      <c r="E162" s="340" t="s">
        <v>3503</v>
      </c>
      <c r="F162" s="341" t="s">
        <v>3504</v>
      </c>
      <c r="G162" s="342" t="s">
        <v>460</v>
      </c>
      <c r="H162" s="343">
        <v>1</v>
      </c>
      <c r="I162" s="344">
        <v>0</v>
      </c>
      <c r="J162" s="344">
        <f>ROUND(I162*H162,2)</f>
        <v>0</v>
      </c>
      <c r="K162" s="341" t="s">
        <v>2896</v>
      </c>
      <c r="L162" s="270"/>
      <c r="M162" s="345" t="s">
        <v>1</v>
      </c>
      <c r="N162" s="346" t="s">
        <v>47</v>
      </c>
      <c r="O162" s="347">
        <v>0</v>
      </c>
      <c r="P162" s="347">
        <f>O162*H162</f>
        <v>0</v>
      </c>
      <c r="Q162" s="347">
        <v>0</v>
      </c>
      <c r="R162" s="347">
        <f>Q162*H162</f>
        <v>0</v>
      </c>
      <c r="S162" s="347">
        <v>0</v>
      </c>
      <c r="T162" s="348">
        <f>S162*H162</f>
        <v>0</v>
      </c>
      <c r="AR162" s="349" t="s">
        <v>404</v>
      </c>
      <c r="AT162" s="349" t="s">
        <v>312</v>
      </c>
      <c r="AU162" s="349" t="s">
        <v>86</v>
      </c>
      <c r="AY162" s="261" t="s">
        <v>310</v>
      </c>
      <c r="BE162" s="350">
        <f>IF(N162="základní",J162,0)</f>
        <v>0</v>
      </c>
      <c r="BF162" s="350">
        <f>IF(N162="snížená",J162,0)</f>
        <v>0</v>
      </c>
      <c r="BG162" s="350">
        <f>IF(N162="zákl. přenesená",J162,0)</f>
        <v>0</v>
      </c>
      <c r="BH162" s="350">
        <f>IF(N162="sníž. přenesená",J162,0)</f>
        <v>0</v>
      </c>
      <c r="BI162" s="350">
        <f>IF(N162="nulová",J162,0)</f>
        <v>0</v>
      </c>
      <c r="BJ162" s="261" t="s">
        <v>86</v>
      </c>
      <c r="BK162" s="350">
        <f>ROUND(I162*H162,2)</f>
        <v>0</v>
      </c>
      <c r="BL162" s="261" t="s">
        <v>404</v>
      </c>
      <c r="BM162" s="349" t="s">
        <v>828</v>
      </c>
    </row>
    <row r="163" spans="2:65" s="329" customFormat="1" ht="25.9" customHeight="1">
      <c r="B163" s="328"/>
      <c r="D163" s="330" t="s">
        <v>81</v>
      </c>
      <c r="E163" s="331" t="s">
        <v>3505</v>
      </c>
      <c r="F163" s="331" t="s">
        <v>3506</v>
      </c>
      <c r="J163" s="332">
        <f>BK163</f>
        <v>0</v>
      </c>
      <c r="L163" s="328"/>
      <c r="M163" s="333"/>
      <c r="P163" s="334">
        <f>SUM(P164:P166)</f>
        <v>0</v>
      </c>
      <c r="R163" s="334">
        <f>SUM(R164:R166)</f>
        <v>0</v>
      </c>
      <c r="T163" s="335">
        <f>SUM(T164:T166)</f>
        <v>0</v>
      </c>
      <c r="AR163" s="330" t="s">
        <v>86</v>
      </c>
      <c r="AT163" s="336" t="s">
        <v>81</v>
      </c>
      <c r="AU163" s="336" t="s">
        <v>82</v>
      </c>
      <c r="AY163" s="330" t="s">
        <v>310</v>
      </c>
      <c r="BK163" s="337">
        <f>SUM(BK164:BK166)</f>
        <v>0</v>
      </c>
    </row>
    <row r="164" spans="2:65" s="271" customFormat="1" ht="16.5" customHeight="1">
      <c r="B164" s="338"/>
      <c r="C164" s="339" t="s">
        <v>534</v>
      </c>
      <c r="D164" s="339" t="s">
        <v>312</v>
      </c>
      <c r="E164" s="340" t="s">
        <v>3507</v>
      </c>
      <c r="F164" s="341" t="s">
        <v>3508</v>
      </c>
      <c r="G164" s="342" t="s">
        <v>460</v>
      </c>
      <c r="H164" s="343">
        <v>1</v>
      </c>
      <c r="I164" s="344">
        <v>0</v>
      </c>
      <c r="J164" s="344">
        <f>ROUND(I164*H164,2)</f>
        <v>0</v>
      </c>
      <c r="K164" s="341" t="s">
        <v>2896</v>
      </c>
      <c r="L164" s="270"/>
      <c r="M164" s="345" t="s">
        <v>1</v>
      </c>
      <c r="N164" s="346" t="s">
        <v>47</v>
      </c>
      <c r="O164" s="347">
        <v>0</v>
      </c>
      <c r="P164" s="347">
        <f>O164*H164</f>
        <v>0</v>
      </c>
      <c r="Q164" s="347">
        <v>0</v>
      </c>
      <c r="R164" s="347">
        <f>Q164*H164</f>
        <v>0</v>
      </c>
      <c r="S164" s="347">
        <v>0</v>
      </c>
      <c r="T164" s="348">
        <f>S164*H164</f>
        <v>0</v>
      </c>
      <c r="AR164" s="349" t="s">
        <v>108</v>
      </c>
      <c r="AT164" s="349" t="s">
        <v>312</v>
      </c>
      <c r="AU164" s="349" t="s">
        <v>86</v>
      </c>
      <c r="AY164" s="261" t="s">
        <v>310</v>
      </c>
      <c r="BE164" s="350">
        <f>IF(N164="základní",J164,0)</f>
        <v>0</v>
      </c>
      <c r="BF164" s="350">
        <f>IF(N164="snížená",J164,0)</f>
        <v>0</v>
      </c>
      <c r="BG164" s="350">
        <f>IF(N164="zákl. přenesená",J164,0)</f>
        <v>0</v>
      </c>
      <c r="BH164" s="350">
        <f>IF(N164="sníž. přenesená",J164,0)</f>
        <v>0</v>
      </c>
      <c r="BI164" s="350">
        <f>IF(N164="nulová",J164,0)</f>
        <v>0</v>
      </c>
      <c r="BJ164" s="261" t="s">
        <v>86</v>
      </c>
      <c r="BK164" s="350">
        <f>ROUND(I164*H164,2)</f>
        <v>0</v>
      </c>
      <c r="BL164" s="261" t="s">
        <v>108</v>
      </c>
      <c r="BM164" s="349" t="s">
        <v>839</v>
      </c>
    </row>
    <row r="165" spans="2:65" s="271" customFormat="1" ht="312">
      <c r="B165" s="270"/>
      <c r="D165" s="351" t="s">
        <v>375</v>
      </c>
      <c r="F165" s="352" t="s">
        <v>3509</v>
      </c>
      <c r="L165" s="270"/>
      <c r="M165" s="353"/>
      <c r="T165" s="354"/>
      <c r="AT165" s="261" t="s">
        <v>375</v>
      </c>
      <c r="AU165" s="261" t="s">
        <v>86</v>
      </c>
    </row>
    <row r="166" spans="2:65" s="271" customFormat="1" ht="16.5" customHeight="1">
      <c r="B166" s="338"/>
      <c r="C166" s="339" t="s">
        <v>539</v>
      </c>
      <c r="D166" s="339" t="s">
        <v>312</v>
      </c>
      <c r="E166" s="340" t="s">
        <v>3510</v>
      </c>
      <c r="F166" s="341" t="s">
        <v>3511</v>
      </c>
      <c r="G166" s="342" t="s">
        <v>460</v>
      </c>
      <c r="H166" s="343">
        <v>1</v>
      </c>
      <c r="I166" s="344">
        <v>0</v>
      </c>
      <c r="J166" s="344">
        <f>ROUND(I166*H166,2)</f>
        <v>0</v>
      </c>
      <c r="K166" s="341" t="s">
        <v>2896</v>
      </c>
      <c r="L166" s="270"/>
      <c r="M166" s="345" t="s">
        <v>1</v>
      </c>
      <c r="N166" s="346" t="s">
        <v>47</v>
      </c>
      <c r="O166" s="347">
        <v>0</v>
      </c>
      <c r="P166" s="347">
        <f>O166*H166</f>
        <v>0</v>
      </c>
      <c r="Q166" s="347">
        <v>0</v>
      </c>
      <c r="R166" s="347">
        <f>Q166*H166</f>
        <v>0</v>
      </c>
      <c r="S166" s="347">
        <v>0</v>
      </c>
      <c r="T166" s="348">
        <f>S166*H166</f>
        <v>0</v>
      </c>
      <c r="AR166" s="349" t="s">
        <v>108</v>
      </c>
      <c r="AT166" s="349" t="s">
        <v>312</v>
      </c>
      <c r="AU166" s="349" t="s">
        <v>86</v>
      </c>
      <c r="AY166" s="261" t="s">
        <v>310</v>
      </c>
      <c r="BE166" s="350">
        <f>IF(N166="základní",J166,0)</f>
        <v>0</v>
      </c>
      <c r="BF166" s="350">
        <f>IF(N166="snížená",J166,0)</f>
        <v>0</v>
      </c>
      <c r="BG166" s="350">
        <f>IF(N166="zákl. přenesená",J166,0)</f>
        <v>0</v>
      </c>
      <c r="BH166" s="350">
        <f>IF(N166="sníž. přenesená",J166,0)</f>
        <v>0</v>
      </c>
      <c r="BI166" s="350">
        <f>IF(N166="nulová",J166,0)</f>
        <v>0</v>
      </c>
      <c r="BJ166" s="261" t="s">
        <v>86</v>
      </c>
      <c r="BK166" s="350">
        <f>ROUND(I166*H166,2)</f>
        <v>0</v>
      </c>
      <c r="BL166" s="261" t="s">
        <v>108</v>
      </c>
      <c r="BM166" s="349" t="s">
        <v>850</v>
      </c>
    </row>
    <row r="167" spans="2:65" s="329" customFormat="1" ht="25.9" customHeight="1">
      <c r="B167" s="328"/>
      <c r="D167" s="330" t="s">
        <v>81</v>
      </c>
      <c r="E167" s="331" t="s">
        <v>3512</v>
      </c>
      <c r="F167" s="331" t="s">
        <v>3513</v>
      </c>
      <c r="J167" s="332">
        <f>BK167</f>
        <v>0</v>
      </c>
      <c r="L167" s="328"/>
      <c r="M167" s="333"/>
      <c r="P167" s="334">
        <f>SUM(P168:P182)</f>
        <v>0</v>
      </c>
      <c r="R167" s="334">
        <f>SUM(R168:R182)</f>
        <v>0</v>
      </c>
      <c r="T167" s="335">
        <f>SUM(T168:T182)</f>
        <v>0</v>
      </c>
      <c r="AR167" s="330" t="s">
        <v>90</v>
      </c>
      <c r="AT167" s="336" t="s">
        <v>81</v>
      </c>
      <c r="AU167" s="336" t="s">
        <v>82</v>
      </c>
      <c r="AY167" s="330" t="s">
        <v>310</v>
      </c>
      <c r="BK167" s="337">
        <f>SUM(BK168:BK182)</f>
        <v>0</v>
      </c>
    </row>
    <row r="168" spans="2:65" s="271" customFormat="1" ht="16.5" customHeight="1">
      <c r="B168" s="338"/>
      <c r="C168" s="339" t="s">
        <v>543</v>
      </c>
      <c r="D168" s="339" t="s">
        <v>312</v>
      </c>
      <c r="E168" s="340" t="s">
        <v>3514</v>
      </c>
      <c r="F168" s="341" t="s">
        <v>3515</v>
      </c>
      <c r="G168" s="342" t="s">
        <v>718</v>
      </c>
      <c r="H168" s="343">
        <v>5</v>
      </c>
      <c r="I168" s="344">
        <v>0</v>
      </c>
      <c r="J168" s="344">
        <f t="shared" ref="J168:J182" si="20">ROUND(I168*H168,2)</f>
        <v>0</v>
      </c>
      <c r="K168" s="341" t="s">
        <v>2821</v>
      </c>
      <c r="L168" s="270"/>
      <c r="M168" s="345" t="s">
        <v>1</v>
      </c>
      <c r="N168" s="346" t="s">
        <v>47</v>
      </c>
      <c r="O168" s="347">
        <v>0</v>
      </c>
      <c r="P168" s="347">
        <f t="shared" ref="P168:P182" si="21">O168*H168</f>
        <v>0</v>
      </c>
      <c r="Q168" s="347">
        <v>0</v>
      </c>
      <c r="R168" s="347">
        <f t="shared" ref="R168:R182" si="22">Q168*H168</f>
        <v>0</v>
      </c>
      <c r="S168" s="347">
        <v>0</v>
      </c>
      <c r="T168" s="348">
        <f t="shared" ref="T168:T182" si="23">S168*H168</f>
        <v>0</v>
      </c>
      <c r="AR168" s="349" t="s">
        <v>404</v>
      </c>
      <c r="AT168" s="349" t="s">
        <v>312</v>
      </c>
      <c r="AU168" s="349" t="s">
        <v>86</v>
      </c>
      <c r="AY168" s="261" t="s">
        <v>310</v>
      </c>
      <c r="BE168" s="350">
        <f t="shared" ref="BE168:BE182" si="24">IF(N168="základní",J168,0)</f>
        <v>0</v>
      </c>
      <c r="BF168" s="350">
        <f t="shared" ref="BF168:BF182" si="25">IF(N168="snížená",J168,0)</f>
        <v>0</v>
      </c>
      <c r="BG168" s="350">
        <f t="shared" ref="BG168:BG182" si="26">IF(N168="zákl. přenesená",J168,0)</f>
        <v>0</v>
      </c>
      <c r="BH168" s="350">
        <f t="shared" ref="BH168:BH182" si="27">IF(N168="sníž. přenesená",J168,0)</f>
        <v>0</v>
      </c>
      <c r="BI168" s="350">
        <f t="shared" ref="BI168:BI182" si="28">IF(N168="nulová",J168,0)</f>
        <v>0</v>
      </c>
      <c r="BJ168" s="261" t="s">
        <v>86</v>
      </c>
      <c r="BK168" s="350">
        <f t="shared" ref="BK168:BK182" si="29">ROUND(I168*H168,2)</f>
        <v>0</v>
      </c>
      <c r="BL168" s="261" t="s">
        <v>404</v>
      </c>
      <c r="BM168" s="349" t="s">
        <v>860</v>
      </c>
    </row>
    <row r="169" spans="2:65" s="271" customFormat="1" ht="16.5" customHeight="1">
      <c r="B169" s="338"/>
      <c r="C169" s="339" t="s">
        <v>548</v>
      </c>
      <c r="D169" s="339" t="s">
        <v>312</v>
      </c>
      <c r="E169" s="340" t="s">
        <v>3516</v>
      </c>
      <c r="F169" s="341" t="s">
        <v>3517</v>
      </c>
      <c r="G169" s="342" t="s">
        <v>718</v>
      </c>
      <c r="H169" s="343">
        <v>45</v>
      </c>
      <c r="I169" s="344">
        <v>0</v>
      </c>
      <c r="J169" s="344">
        <f t="shared" si="20"/>
        <v>0</v>
      </c>
      <c r="K169" s="341" t="s">
        <v>2821</v>
      </c>
      <c r="L169" s="270"/>
      <c r="M169" s="345" t="s">
        <v>1</v>
      </c>
      <c r="N169" s="346" t="s">
        <v>47</v>
      </c>
      <c r="O169" s="347">
        <v>0</v>
      </c>
      <c r="P169" s="347">
        <f t="shared" si="21"/>
        <v>0</v>
      </c>
      <c r="Q169" s="347">
        <v>0</v>
      </c>
      <c r="R169" s="347">
        <f t="shared" si="22"/>
        <v>0</v>
      </c>
      <c r="S169" s="347">
        <v>0</v>
      </c>
      <c r="T169" s="348">
        <f t="shared" si="23"/>
        <v>0</v>
      </c>
      <c r="AR169" s="349" t="s">
        <v>404</v>
      </c>
      <c r="AT169" s="349" t="s">
        <v>312</v>
      </c>
      <c r="AU169" s="349" t="s">
        <v>86</v>
      </c>
      <c r="AY169" s="261" t="s">
        <v>310</v>
      </c>
      <c r="BE169" s="350">
        <f t="shared" si="24"/>
        <v>0</v>
      </c>
      <c r="BF169" s="350">
        <f t="shared" si="25"/>
        <v>0</v>
      </c>
      <c r="BG169" s="350">
        <f t="shared" si="26"/>
        <v>0</v>
      </c>
      <c r="BH169" s="350">
        <f t="shared" si="27"/>
        <v>0</v>
      </c>
      <c r="BI169" s="350">
        <f t="shared" si="28"/>
        <v>0</v>
      </c>
      <c r="BJ169" s="261" t="s">
        <v>86</v>
      </c>
      <c r="BK169" s="350">
        <f t="shared" si="29"/>
        <v>0</v>
      </c>
      <c r="BL169" s="261" t="s">
        <v>404</v>
      </c>
      <c r="BM169" s="349" t="s">
        <v>868</v>
      </c>
    </row>
    <row r="170" spans="2:65" s="271" customFormat="1" ht="16.5" customHeight="1">
      <c r="B170" s="338"/>
      <c r="C170" s="339" t="s">
        <v>553</v>
      </c>
      <c r="D170" s="339" t="s">
        <v>312</v>
      </c>
      <c r="E170" s="340" t="s">
        <v>3518</v>
      </c>
      <c r="F170" s="341" t="s">
        <v>3519</v>
      </c>
      <c r="G170" s="342" t="s">
        <v>718</v>
      </c>
      <c r="H170" s="343">
        <v>25</v>
      </c>
      <c r="I170" s="344">
        <v>0</v>
      </c>
      <c r="J170" s="344">
        <f t="shared" si="20"/>
        <v>0</v>
      </c>
      <c r="K170" s="341" t="s">
        <v>2821</v>
      </c>
      <c r="L170" s="270"/>
      <c r="M170" s="345" t="s">
        <v>1</v>
      </c>
      <c r="N170" s="346" t="s">
        <v>47</v>
      </c>
      <c r="O170" s="347">
        <v>0</v>
      </c>
      <c r="P170" s="347">
        <f t="shared" si="21"/>
        <v>0</v>
      </c>
      <c r="Q170" s="347">
        <v>0</v>
      </c>
      <c r="R170" s="347">
        <f t="shared" si="22"/>
        <v>0</v>
      </c>
      <c r="S170" s="347">
        <v>0</v>
      </c>
      <c r="T170" s="348">
        <f t="shared" si="23"/>
        <v>0</v>
      </c>
      <c r="AR170" s="349" t="s">
        <v>404</v>
      </c>
      <c r="AT170" s="349" t="s">
        <v>312</v>
      </c>
      <c r="AU170" s="349" t="s">
        <v>86</v>
      </c>
      <c r="AY170" s="261" t="s">
        <v>310</v>
      </c>
      <c r="BE170" s="350">
        <f t="shared" si="24"/>
        <v>0</v>
      </c>
      <c r="BF170" s="350">
        <f t="shared" si="25"/>
        <v>0</v>
      </c>
      <c r="BG170" s="350">
        <f t="shared" si="26"/>
        <v>0</v>
      </c>
      <c r="BH170" s="350">
        <f t="shared" si="27"/>
        <v>0</v>
      </c>
      <c r="BI170" s="350">
        <f t="shared" si="28"/>
        <v>0</v>
      </c>
      <c r="BJ170" s="261" t="s">
        <v>86</v>
      </c>
      <c r="BK170" s="350">
        <f t="shared" si="29"/>
        <v>0</v>
      </c>
      <c r="BL170" s="261" t="s">
        <v>404</v>
      </c>
      <c r="BM170" s="349" t="s">
        <v>876</v>
      </c>
    </row>
    <row r="171" spans="2:65" s="271" customFormat="1" ht="16.5" customHeight="1">
      <c r="B171" s="338"/>
      <c r="C171" s="339" t="s">
        <v>558</v>
      </c>
      <c r="D171" s="339" t="s">
        <v>312</v>
      </c>
      <c r="E171" s="340" t="s">
        <v>3520</v>
      </c>
      <c r="F171" s="341" t="s">
        <v>3521</v>
      </c>
      <c r="G171" s="342" t="s">
        <v>718</v>
      </c>
      <c r="H171" s="343">
        <v>65</v>
      </c>
      <c r="I171" s="344">
        <v>0</v>
      </c>
      <c r="J171" s="344">
        <f t="shared" si="20"/>
        <v>0</v>
      </c>
      <c r="K171" s="341" t="s">
        <v>2821</v>
      </c>
      <c r="L171" s="270"/>
      <c r="M171" s="345" t="s">
        <v>1</v>
      </c>
      <c r="N171" s="346" t="s">
        <v>47</v>
      </c>
      <c r="O171" s="347">
        <v>0</v>
      </c>
      <c r="P171" s="347">
        <f t="shared" si="21"/>
        <v>0</v>
      </c>
      <c r="Q171" s="347">
        <v>0</v>
      </c>
      <c r="R171" s="347">
        <f t="shared" si="22"/>
        <v>0</v>
      </c>
      <c r="S171" s="347">
        <v>0</v>
      </c>
      <c r="T171" s="348">
        <f t="shared" si="23"/>
        <v>0</v>
      </c>
      <c r="AR171" s="349" t="s">
        <v>404</v>
      </c>
      <c r="AT171" s="349" t="s">
        <v>312</v>
      </c>
      <c r="AU171" s="349" t="s">
        <v>86</v>
      </c>
      <c r="AY171" s="261" t="s">
        <v>310</v>
      </c>
      <c r="BE171" s="350">
        <f t="shared" si="24"/>
        <v>0</v>
      </c>
      <c r="BF171" s="350">
        <f t="shared" si="25"/>
        <v>0</v>
      </c>
      <c r="BG171" s="350">
        <f t="shared" si="26"/>
        <v>0</v>
      </c>
      <c r="BH171" s="350">
        <f t="shared" si="27"/>
        <v>0</v>
      </c>
      <c r="BI171" s="350">
        <f t="shared" si="28"/>
        <v>0</v>
      </c>
      <c r="BJ171" s="261" t="s">
        <v>86</v>
      </c>
      <c r="BK171" s="350">
        <f t="shared" si="29"/>
        <v>0</v>
      </c>
      <c r="BL171" s="261" t="s">
        <v>404</v>
      </c>
      <c r="BM171" s="349" t="s">
        <v>886</v>
      </c>
    </row>
    <row r="172" spans="2:65" s="271" customFormat="1" ht="16.5" customHeight="1">
      <c r="B172" s="338"/>
      <c r="C172" s="339" t="s">
        <v>562</v>
      </c>
      <c r="D172" s="339" t="s">
        <v>312</v>
      </c>
      <c r="E172" s="340" t="s">
        <v>3522</v>
      </c>
      <c r="F172" s="341" t="s">
        <v>3523</v>
      </c>
      <c r="G172" s="342" t="s">
        <v>718</v>
      </c>
      <c r="H172" s="343">
        <v>290</v>
      </c>
      <c r="I172" s="344">
        <v>0</v>
      </c>
      <c r="J172" s="344">
        <f t="shared" si="20"/>
        <v>0</v>
      </c>
      <c r="K172" s="341" t="s">
        <v>2821</v>
      </c>
      <c r="L172" s="270"/>
      <c r="M172" s="345" t="s">
        <v>1</v>
      </c>
      <c r="N172" s="346" t="s">
        <v>47</v>
      </c>
      <c r="O172" s="347">
        <v>0</v>
      </c>
      <c r="P172" s="347">
        <f t="shared" si="21"/>
        <v>0</v>
      </c>
      <c r="Q172" s="347">
        <v>0</v>
      </c>
      <c r="R172" s="347">
        <f t="shared" si="22"/>
        <v>0</v>
      </c>
      <c r="S172" s="347">
        <v>0</v>
      </c>
      <c r="T172" s="348">
        <f t="shared" si="23"/>
        <v>0</v>
      </c>
      <c r="AR172" s="349" t="s">
        <v>404</v>
      </c>
      <c r="AT172" s="349" t="s">
        <v>312</v>
      </c>
      <c r="AU172" s="349" t="s">
        <v>86</v>
      </c>
      <c r="AY172" s="261" t="s">
        <v>310</v>
      </c>
      <c r="BE172" s="350">
        <f t="shared" si="24"/>
        <v>0</v>
      </c>
      <c r="BF172" s="350">
        <f t="shared" si="25"/>
        <v>0</v>
      </c>
      <c r="BG172" s="350">
        <f t="shared" si="26"/>
        <v>0</v>
      </c>
      <c r="BH172" s="350">
        <f t="shared" si="27"/>
        <v>0</v>
      </c>
      <c r="BI172" s="350">
        <f t="shared" si="28"/>
        <v>0</v>
      </c>
      <c r="BJ172" s="261" t="s">
        <v>86</v>
      </c>
      <c r="BK172" s="350">
        <f t="shared" si="29"/>
        <v>0</v>
      </c>
      <c r="BL172" s="261" t="s">
        <v>404</v>
      </c>
      <c r="BM172" s="349" t="s">
        <v>900</v>
      </c>
    </row>
    <row r="173" spans="2:65" s="271" customFormat="1" ht="16.5" customHeight="1">
      <c r="B173" s="338"/>
      <c r="C173" s="339" t="s">
        <v>566</v>
      </c>
      <c r="D173" s="339" t="s">
        <v>312</v>
      </c>
      <c r="E173" s="340" t="s">
        <v>3524</v>
      </c>
      <c r="F173" s="341" t="s">
        <v>3525</v>
      </c>
      <c r="G173" s="342" t="s">
        <v>718</v>
      </c>
      <c r="H173" s="343">
        <v>45</v>
      </c>
      <c r="I173" s="344">
        <v>0</v>
      </c>
      <c r="J173" s="344">
        <f t="shared" si="20"/>
        <v>0</v>
      </c>
      <c r="K173" s="341" t="s">
        <v>2821</v>
      </c>
      <c r="L173" s="270"/>
      <c r="M173" s="345" t="s">
        <v>1</v>
      </c>
      <c r="N173" s="346" t="s">
        <v>47</v>
      </c>
      <c r="O173" s="347">
        <v>0</v>
      </c>
      <c r="P173" s="347">
        <f t="shared" si="21"/>
        <v>0</v>
      </c>
      <c r="Q173" s="347">
        <v>0</v>
      </c>
      <c r="R173" s="347">
        <f t="shared" si="22"/>
        <v>0</v>
      </c>
      <c r="S173" s="347">
        <v>0</v>
      </c>
      <c r="T173" s="348">
        <f t="shared" si="23"/>
        <v>0</v>
      </c>
      <c r="AR173" s="349" t="s">
        <v>404</v>
      </c>
      <c r="AT173" s="349" t="s">
        <v>312</v>
      </c>
      <c r="AU173" s="349" t="s">
        <v>86</v>
      </c>
      <c r="AY173" s="261" t="s">
        <v>310</v>
      </c>
      <c r="BE173" s="350">
        <f t="shared" si="24"/>
        <v>0</v>
      </c>
      <c r="BF173" s="350">
        <f t="shared" si="25"/>
        <v>0</v>
      </c>
      <c r="BG173" s="350">
        <f t="shared" si="26"/>
        <v>0</v>
      </c>
      <c r="BH173" s="350">
        <f t="shared" si="27"/>
        <v>0</v>
      </c>
      <c r="BI173" s="350">
        <f t="shared" si="28"/>
        <v>0</v>
      </c>
      <c r="BJ173" s="261" t="s">
        <v>86</v>
      </c>
      <c r="BK173" s="350">
        <f t="shared" si="29"/>
        <v>0</v>
      </c>
      <c r="BL173" s="261" t="s">
        <v>404</v>
      </c>
      <c r="BM173" s="349" t="s">
        <v>910</v>
      </c>
    </row>
    <row r="174" spans="2:65" s="271" customFormat="1" ht="16.5" customHeight="1">
      <c r="B174" s="338"/>
      <c r="C174" s="339" t="s">
        <v>570</v>
      </c>
      <c r="D174" s="339" t="s">
        <v>312</v>
      </c>
      <c r="E174" s="340" t="s">
        <v>3526</v>
      </c>
      <c r="F174" s="341" t="s">
        <v>3527</v>
      </c>
      <c r="G174" s="342" t="s">
        <v>361</v>
      </c>
      <c r="H174" s="343">
        <v>1.25</v>
      </c>
      <c r="I174" s="344">
        <v>0</v>
      </c>
      <c r="J174" s="344">
        <f t="shared" si="20"/>
        <v>0</v>
      </c>
      <c r="K174" s="341" t="s">
        <v>2821</v>
      </c>
      <c r="L174" s="270"/>
      <c r="M174" s="345" t="s">
        <v>1</v>
      </c>
      <c r="N174" s="346" t="s">
        <v>47</v>
      </c>
      <c r="O174" s="347">
        <v>0</v>
      </c>
      <c r="P174" s="347">
        <f t="shared" si="21"/>
        <v>0</v>
      </c>
      <c r="Q174" s="347">
        <v>0</v>
      </c>
      <c r="R174" s="347">
        <f t="shared" si="22"/>
        <v>0</v>
      </c>
      <c r="S174" s="347">
        <v>0</v>
      </c>
      <c r="T174" s="348">
        <f t="shared" si="23"/>
        <v>0</v>
      </c>
      <c r="AR174" s="349" t="s">
        <v>404</v>
      </c>
      <c r="AT174" s="349" t="s">
        <v>312</v>
      </c>
      <c r="AU174" s="349" t="s">
        <v>86</v>
      </c>
      <c r="AY174" s="261" t="s">
        <v>310</v>
      </c>
      <c r="BE174" s="350">
        <f t="shared" si="24"/>
        <v>0</v>
      </c>
      <c r="BF174" s="350">
        <f t="shared" si="25"/>
        <v>0</v>
      </c>
      <c r="BG174" s="350">
        <f t="shared" si="26"/>
        <v>0</v>
      </c>
      <c r="BH174" s="350">
        <f t="shared" si="27"/>
        <v>0</v>
      </c>
      <c r="BI174" s="350">
        <f t="shared" si="28"/>
        <v>0</v>
      </c>
      <c r="BJ174" s="261" t="s">
        <v>86</v>
      </c>
      <c r="BK174" s="350">
        <f t="shared" si="29"/>
        <v>0</v>
      </c>
      <c r="BL174" s="261" t="s">
        <v>404</v>
      </c>
      <c r="BM174" s="349" t="s">
        <v>921</v>
      </c>
    </row>
    <row r="175" spans="2:65" s="271" customFormat="1" ht="16.5" customHeight="1">
      <c r="B175" s="338"/>
      <c r="C175" s="339" t="s">
        <v>574</v>
      </c>
      <c r="D175" s="339" t="s">
        <v>312</v>
      </c>
      <c r="E175" s="340" t="s">
        <v>3528</v>
      </c>
      <c r="F175" s="341" t="s">
        <v>3529</v>
      </c>
      <c r="G175" s="342" t="s">
        <v>718</v>
      </c>
      <c r="H175" s="343">
        <v>5</v>
      </c>
      <c r="I175" s="344">
        <v>0</v>
      </c>
      <c r="J175" s="344">
        <f t="shared" si="20"/>
        <v>0</v>
      </c>
      <c r="K175" s="341" t="s">
        <v>2821</v>
      </c>
      <c r="L175" s="270"/>
      <c r="M175" s="345" t="s">
        <v>1</v>
      </c>
      <c r="N175" s="346" t="s">
        <v>47</v>
      </c>
      <c r="O175" s="347">
        <v>0</v>
      </c>
      <c r="P175" s="347">
        <f t="shared" si="21"/>
        <v>0</v>
      </c>
      <c r="Q175" s="347">
        <v>0</v>
      </c>
      <c r="R175" s="347">
        <f t="shared" si="22"/>
        <v>0</v>
      </c>
      <c r="S175" s="347">
        <v>0</v>
      </c>
      <c r="T175" s="348">
        <f t="shared" si="23"/>
        <v>0</v>
      </c>
      <c r="AR175" s="349" t="s">
        <v>404</v>
      </c>
      <c r="AT175" s="349" t="s">
        <v>312</v>
      </c>
      <c r="AU175" s="349" t="s">
        <v>86</v>
      </c>
      <c r="AY175" s="261" t="s">
        <v>310</v>
      </c>
      <c r="BE175" s="350">
        <f t="shared" si="24"/>
        <v>0</v>
      </c>
      <c r="BF175" s="350">
        <f t="shared" si="25"/>
        <v>0</v>
      </c>
      <c r="BG175" s="350">
        <f t="shared" si="26"/>
        <v>0</v>
      </c>
      <c r="BH175" s="350">
        <f t="shared" si="27"/>
        <v>0</v>
      </c>
      <c r="BI175" s="350">
        <f t="shared" si="28"/>
        <v>0</v>
      </c>
      <c r="BJ175" s="261" t="s">
        <v>86</v>
      </c>
      <c r="BK175" s="350">
        <f t="shared" si="29"/>
        <v>0</v>
      </c>
      <c r="BL175" s="261" t="s">
        <v>404</v>
      </c>
      <c r="BM175" s="349" t="s">
        <v>930</v>
      </c>
    </row>
    <row r="176" spans="2:65" s="271" customFormat="1" ht="16.5" customHeight="1">
      <c r="B176" s="338"/>
      <c r="C176" s="339" t="s">
        <v>578</v>
      </c>
      <c r="D176" s="339" t="s">
        <v>312</v>
      </c>
      <c r="E176" s="340" t="s">
        <v>3530</v>
      </c>
      <c r="F176" s="341" t="s">
        <v>3531</v>
      </c>
      <c r="G176" s="342" t="s">
        <v>718</v>
      </c>
      <c r="H176" s="343">
        <v>45</v>
      </c>
      <c r="I176" s="344">
        <v>0</v>
      </c>
      <c r="J176" s="344">
        <f t="shared" si="20"/>
        <v>0</v>
      </c>
      <c r="K176" s="341" t="s">
        <v>2821</v>
      </c>
      <c r="L176" s="270"/>
      <c r="M176" s="345" t="s">
        <v>1</v>
      </c>
      <c r="N176" s="346" t="s">
        <v>47</v>
      </c>
      <c r="O176" s="347">
        <v>0</v>
      </c>
      <c r="P176" s="347">
        <f t="shared" si="21"/>
        <v>0</v>
      </c>
      <c r="Q176" s="347">
        <v>0</v>
      </c>
      <c r="R176" s="347">
        <f t="shared" si="22"/>
        <v>0</v>
      </c>
      <c r="S176" s="347">
        <v>0</v>
      </c>
      <c r="T176" s="348">
        <f t="shared" si="23"/>
        <v>0</v>
      </c>
      <c r="AR176" s="349" t="s">
        <v>404</v>
      </c>
      <c r="AT176" s="349" t="s">
        <v>312</v>
      </c>
      <c r="AU176" s="349" t="s">
        <v>86</v>
      </c>
      <c r="AY176" s="261" t="s">
        <v>310</v>
      </c>
      <c r="BE176" s="350">
        <f t="shared" si="24"/>
        <v>0</v>
      </c>
      <c r="BF176" s="350">
        <f t="shared" si="25"/>
        <v>0</v>
      </c>
      <c r="BG176" s="350">
        <f t="shared" si="26"/>
        <v>0</v>
      </c>
      <c r="BH176" s="350">
        <f t="shared" si="27"/>
        <v>0</v>
      </c>
      <c r="BI176" s="350">
        <f t="shared" si="28"/>
        <v>0</v>
      </c>
      <c r="BJ176" s="261" t="s">
        <v>86</v>
      </c>
      <c r="BK176" s="350">
        <f t="shared" si="29"/>
        <v>0</v>
      </c>
      <c r="BL176" s="261" t="s">
        <v>404</v>
      </c>
      <c r="BM176" s="349" t="s">
        <v>938</v>
      </c>
    </row>
    <row r="177" spans="2:65" s="271" customFormat="1" ht="16.5" customHeight="1">
      <c r="B177" s="338"/>
      <c r="C177" s="339" t="s">
        <v>582</v>
      </c>
      <c r="D177" s="339" t="s">
        <v>312</v>
      </c>
      <c r="E177" s="340" t="s">
        <v>3532</v>
      </c>
      <c r="F177" s="341" t="s">
        <v>3533</v>
      </c>
      <c r="G177" s="342" t="s">
        <v>718</v>
      </c>
      <c r="H177" s="343">
        <v>25</v>
      </c>
      <c r="I177" s="344">
        <v>0</v>
      </c>
      <c r="J177" s="344">
        <f t="shared" si="20"/>
        <v>0</v>
      </c>
      <c r="K177" s="341" t="s">
        <v>2821</v>
      </c>
      <c r="L177" s="270"/>
      <c r="M177" s="345" t="s">
        <v>1</v>
      </c>
      <c r="N177" s="346" t="s">
        <v>47</v>
      </c>
      <c r="O177" s="347">
        <v>0</v>
      </c>
      <c r="P177" s="347">
        <f t="shared" si="21"/>
        <v>0</v>
      </c>
      <c r="Q177" s="347">
        <v>0</v>
      </c>
      <c r="R177" s="347">
        <f t="shared" si="22"/>
        <v>0</v>
      </c>
      <c r="S177" s="347">
        <v>0</v>
      </c>
      <c r="T177" s="348">
        <f t="shared" si="23"/>
        <v>0</v>
      </c>
      <c r="AR177" s="349" t="s">
        <v>404</v>
      </c>
      <c r="AT177" s="349" t="s">
        <v>312</v>
      </c>
      <c r="AU177" s="349" t="s">
        <v>86</v>
      </c>
      <c r="AY177" s="261" t="s">
        <v>310</v>
      </c>
      <c r="BE177" s="350">
        <f t="shared" si="24"/>
        <v>0</v>
      </c>
      <c r="BF177" s="350">
        <f t="shared" si="25"/>
        <v>0</v>
      </c>
      <c r="BG177" s="350">
        <f t="shared" si="26"/>
        <v>0</v>
      </c>
      <c r="BH177" s="350">
        <f t="shared" si="27"/>
        <v>0</v>
      </c>
      <c r="BI177" s="350">
        <f t="shared" si="28"/>
        <v>0</v>
      </c>
      <c r="BJ177" s="261" t="s">
        <v>86</v>
      </c>
      <c r="BK177" s="350">
        <f t="shared" si="29"/>
        <v>0</v>
      </c>
      <c r="BL177" s="261" t="s">
        <v>404</v>
      </c>
      <c r="BM177" s="349" t="s">
        <v>949</v>
      </c>
    </row>
    <row r="178" spans="2:65" s="271" customFormat="1" ht="16.5" customHeight="1">
      <c r="B178" s="338"/>
      <c r="C178" s="339" t="s">
        <v>586</v>
      </c>
      <c r="D178" s="339" t="s">
        <v>312</v>
      </c>
      <c r="E178" s="340" t="s">
        <v>3534</v>
      </c>
      <c r="F178" s="341" t="s">
        <v>3535</v>
      </c>
      <c r="G178" s="342" t="s">
        <v>718</v>
      </c>
      <c r="H178" s="343">
        <v>65</v>
      </c>
      <c r="I178" s="344">
        <v>0</v>
      </c>
      <c r="J178" s="344">
        <f t="shared" si="20"/>
        <v>0</v>
      </c>
      <c r="K178" s="341" t="s">
        <v>2821</v>
      </c>
      <c r="L178" s="270"/>
      <c r="M178" s="345" t="s">
        <v>1</v>
      </c>
      <c r="N178" s="346" t="s">
        <v>47</v>
      </c>
      <c r="O178" s="347">
        <v>0</v>
      </c>
      <c r="P178" s="347">
        <f t="shared" si="21"/>
        <v>0</v>
      </c>
      <c r="Q178" s="347">
        <v>0</v>
      </c>
      <c r="R178" s="347">
        <f t="shared" si="22"/>
        <v>0</v>
      </c>
      <c r="S178" s="347">
        <v>0</v>
      </c>
      <c r="T178" s="348">
        <f t="shared" si="23"/>
        <v>0</v>
      </c>
      <c r="AR178" s="349" t="s">
        <v>404</v>
      </c>
      <c r="AT178" s="349" t="s">
        <v>312</v>
      </c>
      <c r="AU178" s="349" t="s">
        <v>86</v>
      </c>
      <c r="AY178" s="261" t="s">
        <v>310</v>
      </c>
      <c r="BE178" s="350">
        <f t="shared" si="24"/>
        <v>0</v>
      </c>
      <c r="BF178" s="350">
        <f t="shared" si="25"/>
        <v>0</v>
      </c>
      <c r="BG178" s="350">
        <f t="shared" si="26"/>
        <v>0</v>
      </c>
      <c r="BH178" s="350">
        <f t="shared" si="27"/>
        <v>0</v>
      </c>
      <c r="BI178" s="350">
        <f t="shared" si="28"/>
        <v>0</v>
      </c>
      <c r="BJ178" s="261" t="s">
        <v>86</v>
      </c>
      <c r="BK178" s="350">
        <f t="shared" si="29"/>
        <v>0</v>
      </c>
      <c r="BL178" s="261" t="s">
        <v>404</v>
      </c>
      <c r="BM178" s="349" t="s">
        <v>958</v>
      </c>
    </row>
    <row r="179" spans="2:65" s="271" customFormat="1" ht="16.5" customHeight="1">
      <c r="B179" s="338"/>
      <c r="C179" s="339" t="s">
        <v>590</v>
      </c>
      <c r="D179" s="339" t="s">
        <v>312</v>
      </c>
      <c r="E179" s="340" t="s">
        <v>3536</v>
      </c>
      <c r="F179" s="341" t="s">
        <v>3537</v>
      </c>
      <c r="G179" s="342" t="s">
        <v>718</v>
      </c>
      <c r="H179" s="343">
        <v>290</v>
      </c>
      <c r="I179" s="344">
        <v>0</v>
      </c>
      <c r="J179" s="344">
        <f t="shared" si="20"/>
        <v>0</v>
      </c>
      <c r="K179" s="341" t="s">
        <v>2821</v>
      </c>
      <c r="L179" s="270"/>
      <c r="M179" s="345" t="s">
        <v>1</v>
      </c>
      <c r="N179" s="346" t="s">
        <v>47</v>
      </c>
      <c r="O179" s="347">
        <v>0</v>
      </c>
      <c r="P179" s="347">
        <f t="shared" si="21"/>
        <v>0</v>
      </c>
      <c r="Q179" s="347">
        <v>0</v>
      </c>
      <c r="R179" s="347">
        <f t="shared" si="22"/>
        <v>0</v>
      </c>
      <c r="S179" s="347">
        <v>0</v>
      </c>
      <c r="T179" s="348">
        <f t="shared" si="23"/>
        <v>0</v>
      </c>
      <c r="AR179" s="349" t="s">
        <v>404</v>
      </c>
      <c r="AT179" s="349" t="s">
        <v>312</v>
      </c>
      <c r="AU179" s="349" t="s">
        <v>86</v>
      </c>
      <c r="AY179" s="261" t="s">
        <v>310</v>
      </c>
      <c r="BE179" s="350">
        <f t="shared" si="24"/>
        <v>0</v>
      </c>
      <c r="BF179" s="350">
        <f t="shared" si="25"/>
        <v>0</v>
      </c>
      <c r="BG179" s="350">
        <f t="shared" si="26"/>
        <v>0</v>
      </c>
      <c r="BH179" s="350">
        <f t="shared" si="27"/>
        <v>0</v>
      </c>
      <c r="BI179" s="350">
        <f t="shared" si="28"/>
        <v>0</v>
      </c>
      <c r="BJ179" s="261" t="s">
        <v>86</v>
      </c>
      <c r="BK179" s="350">
        <f t="shared" si="29"/>
        <v>0</v>
      </c>
      <c r="BL179" s="261" t="s">
        <v>404</v>
      </c>
      <c r="BM179" s="349" t="s">
        <v>968</v>
      </c>
    </row>
    <row r="180" spans="2:65" s="271" customFormat="1" ht="16.5" customHeight="1">
      <c r="B180" s="338"/>
      <c r="C180" s="339" t="s">
        <v>594</v>
      </c>
      <c r="D180" s="339" t="s">
        <v>312</v>
      </c>
      <c r="E180" s="340" t="s">
        <v>3538</v>
      </c>
      <c r="F180" s="341" t="s">
        <v>3539</v>
      </c>
      <c r="G180" s="342" t="s">
        <v>460</v>
      </c>
      <c r="H180" s="343">
        <v>4</v>
      </c>
      <c r="I180" s="344">
        <v>0</v>
      </c>
      <c r="J180" s="344">
        <f t="shared" si="20"/>
        <v>0</v>
      </c>
      <c r="K180" s="341" t="s">
        <v>2821</v>
      </c>
      <c r="L180" s="270"/>
      <c r="M180" s="345" t="s">
        <v>1</v>
      </c>
      <c r="N180" s="346" t="s">
        <v>47</v>
      </c>
      <c r="O180" s="347">
        <v>0</v>
      </c>
      <c r="P180" s="347">
        <f t="shared" si="21"/>
        <v>0</v>
      </c>
      <c r="Q180" s="347">
        <v>0</v>
      </c>
      <c r="R180" s="347">
        <f t="shared" si="22"/>
        <v>0</v>
      </c>
      <c r="S180" s="347">
        <v>0</v>
      </c>
      <c r="T180" s="348">
        <f t="shared" si="23"/>
        <v>0</v>
      </c>
      <c r="AR180" s="349" t="s">
        <v>404</v>
      </c>
      <c r="AT180" s="349" t="s">
        <v>312</v>
      </c>
      <c r="AU180" s="349" t="s">
        <v>86</v>
      </c>
      <c r="AY180" s="261" t="s">
        <v>310</v>
      </c>
      <c r="BE180" s="350">
        <f t="shared" si="24"/>
        <v>0</v>
      </c>
      <c r="BF180" s="350">
        <f t="shared" si="25"/>
        <v>0</v>
      </c>
      <c r="BG180" s="350">
        <f t="shared" si="26"/>
        <v>0</v>
      </c>
      <c r="BH180" s="350">
        <f t="shared" si="27"/>
        <v>0</v>
      </c>
      <c r="BI180" s="350">
        <f t="shared" si="28"/>
        <v>0</v>
      </c>
      <c r="BJ180" s="261" t="s">
        <v>86</v>
      </c>
      <c r="BK180" s="350">
        <f t="shared" si="29"/>
        <v>0</v>
      </c>
      <c r="BL180" s="261" t="s">
        <v>404</v>
      </c>
      <c r="BM180" s="349" t="s">
        <v>978</v>
      </c>
    </row>
    <row r="181" spans="2:65" s="271" customFormat="1" ht="16.5" customHeight="1">
      <c r="B181" s="338"/>
      <c r="C181" s="339" t="s">
        <v>598</v>
      </c>
      <c r="D181" s="339" t="s">
        <v>312</v>
      </c>
      <c r="E181" s="340" t="s">
        <v>3540</v>
      </c>
      <c r="F181" s="341" t="s">
        <v>3541</v>
      </c>
      <c r="G181" s="342" t="s">
        <v>460</v>
      </c>
      <c r="H181" s="343">
        <v>10</v>
      </c>
      <c r="I181" s="344">
        <v>0</v>
      </c>
      <c r="J181" s="344">
        <f t="shared" si="20"/>
        <v>0</v>
      </c>
      <c r="K181" s="341" t="s">
        <v>2821</v>
      </c>
      <c r="L181" s="270"/>
      <c r="M181" s="345" t="s">
        <v>1</v>
      </c>
      <c r="N181" s="346" t="s">
        <v>47</v>
      </c>
      <c r="O181" s="347">
        <v>0</v>
      </c>
      <c r="P181" s="347">
        <f t="shared" si="21"/>
        <v>0</v>
      </c>
      <c r="Q181" s="347">
        <v>0</v>
      </c>
      <c r="R181" s="347">
        <f t="shared" si="22"/>
        <v>0</v>
      </c>
      <c r="S181" s="347">
        <v>0</v>
      </c>
      <c r="T181" s="348">
        <f t="shared" si="23"/>
        <v>0</v>
      </c>
      <c r="AR181" s="349" t="s">
        <v>404</v>
      </c>
      <c r="AT181" s="349" t="s">
        <v>312</v>
      </c>
      <c r="AU181" s="349" t="s">
        <v>86</v>
      </c>
      <c r="AY181" s="261" t="s">
        <v>310</v>
      </c>
      <c r="BE181" s="350">
        <f t="shared" si="24"/>
        <v>0</v>
      </c>
      <c r="BF181" s="350">
        <f t="shared" si="25"/>
        <v>0</v>
      </c>
      <c r="BG181" s="350">
        <f t="shared" si="26"/>
        <v>0</v>
      </c>
      <c r="BH181" s="350">
        <f t="shared" si="27"/>
        <v>0</v>
      </c>
      <c r="BI181" s="350">
        <f t="shared" si="28"/>
        <v>0</v>
      </c>
      <c r="BJ181" s="261" t="s">
        <v>86</v>
      </c>
      <c r="BK181" s="350">
        <f t="shared" si="29"/>
        <v>0</v>
      </c>
      <c r="BL181" s="261" t="s">
        <v>404</v>
      </c>
      <c r="BM181" s="349" t="s">
        <v>988</v>
      </c>
    </row>
    <row r="182" spans="2:65" s="271" customFormat="1" ht="16.5" customHeight="1">
      <c r="B182" s="338"/>
      <c r="C182" s="339" t="s">
        <v>613</v>
      </c>
      <c r="D182" s="339" t="s">
        <v>312</v>
      </c>
      <c r="E182" s="340" t="s">
        <v>3542</v>
      </c>
      <c r="F182" s="341" t="s">
        <v>3543</v>
      </c>
      <c r="G182" s="342" t="s">
        <v>460</v>
      </c>
      <c r="H182" s="343">
        <v>155</v>
      </c>
      <c r="I182" s="344">
        <v>0</v>
      </c>
      <c r="J182" s="344">
        <f t="shared" si="20"/>
        <v>0</v>
      </c>
      <c r="K182" s="341" t="s">
        <v>2896</v>
      </c>
      <c r="L182" s="270"/>
      <c r="M182" s="345" t="s">
        <v>1</v>
      </c>
      <c r="N182" s="346" t="s">
        <v>47</v>
      </c>
      <c r="O182" s="347">
        <v>0</v>
      </c>
      <c r="P182" s="347">
        <f t="shared" si="21"/>
        <v>0</v>
      </c>
      <c r="Q182" s="347">
        <v>0</v>
      </c>
      <c r="R182" s="347">
        <f t="shared" si="22"/>
        <v>0</v>
      </c>
      <c r="S182" s="347">
        <v>0</v>
      </c>
      <c r="T182" s="348">
        <f t="shared" si="23"/>
        <v>0</v>
      </c>
      <c r="AR182" s="349" t="s">
        <v>404</v>
      </c>
      <c r="AT182" s="349" t="s">
        <v>312</v>
      </c>
      <c r="AU182" s="349" t="s">
        <v>86</v>
      </c>
      <c r="AY182" s="261" t="s">
        <v>310</v>
      </c>
      <c r="BE182" s="350">
        <f t="shared" si="24"/>
        <v>0</v>
      </c>
      <c r="BF182" s="350">
        <f t="shared" si="25"/>
        <v>0</v>
      </c>
      <c r="BG182" s="350">
        <f t="shared" si="26"/>
        <v>0</v>
      </c>
      <c r="BH182" s="350">
        <f t="shared" si="27"/>
        <v>0</v>
      </c>
      <c r="BI182" s="350">
        <f t="shared" si="28"/>
        <v>0</v>
      </c>
      <c r="BJ182" s="261" t="s">
        <v>86</v>
      </c>
      <c r="BK182" s="350">
        <f t="shared" si="29"/>
        <v>0</v>
      </c>
      <c r="BL182" s="261" t="s">
        <v>404</v>
      </c>
      <c r="BM182" s="349" t="s">
        <v>997</v>
      </c>
    </row>
    <row r="183" spans="2:65" s="329" customFormat="1" ht="25.9" customHeight="1">
      <c r="B183" s="328"/>
      <c r="D183" s="330" t="s">
        <v>81</v>
      </c>
      <c r="E183" s="331" t="s">
        <v>3544</v>
      </c>
      <c r="F183" s="331" t="s">
        <v>3545</v>
      </c>
      <c r="J183" s="332">
        <f>BK183</f>
        <v>0</v>
      </c>
      <c r="L183" s="328"/>
      <c r="M183" s="333"/>
      <c r="P183" s="334">
        <f>SUM(P184:P209)</f>
        <v>0</v>
      </c>
      <c r="R183" s="334">
        <f>SUM(R184:R209)</f>
        <v>0</v>
      </c>
      <c r="T183" s="335">
        <f>SUM(T184:T209)</f>
        <v>0</v>
      </c>
      <c r="AR183" s="330" t="s">
        <v>90</v>
      </c>
      <c r="AT183" s="336" t="s">
        <v>81</v>
      </c>
      <c r="AU183" s="336" t="s">
        <v>82</v>
      </c>
      <c r="AY183" s="330" t="s">
        <v>310</v>
      </c>
      <c r="BK183" s="337">
        <f>SUM(BK184:BK209)</f>
        <v>0</v>
      </c>
    </row>
    <row r="184" spans="2:65" s="271" customFormat="1" ht="16.5" customHeight="1">
      <c r="B184" s="338"/>
      <c r="C184" s="339" t="s">
        <v>617</v>
      </c>
      <c r="D184" s="339" t="s">
        <v>312</v>
      </c>
      <c r="E184" s="340" t="s">
        <v>3546</v>
      </c>
      <c r="F184" s="341" t="s">
        <v>3547</v>
      </c>
      <c r="G184" s="342" t="s">
        <v>460</v>
      </c>
      <c r="H184" s="343">
        <v>4</v>
      </c>
      <c r="I184" s="344">
        <v>0</v>
      </c>
      <c r="J184" s="344">
        <f t="shared" ref="J184:J208" si="30">ROUND(I184*H184,2)</f>
        <v>0</v>
      </c>
      <c r="K184" s="341" t="s">
        <v>2821</v>
      </c>
      <c r="L184" s="270"/>
      <c r="M184" s="345" t="s">
        <v>1</v>
      </c>
      <c r="N184" s="346" t="s">
        <v>47</v>
      </c>
      <c r="O184" s="347">
        <v>0</v>
      </c>
      <c r="P184" s="347">
        <f t="shared" ref="P184:P208" si="31">O184*H184</f>
        <v>0</v>
      </c>
      <c r="Q184" s="347">
        <v>0</v>
      </c>
      <c r="R184" s="347">
        <f t="shared" ref="R184:R208" si="32">Q184*H184</f>
        <v>0</v>
      </c>
      <c r="S184" s="347">
        <v>0</v>
      </c>
      <c r="T184" s="348">
        <f t="shared" ref="T184:T208" si="33">S184*H184</f>
        <v>0</v>
      </c>
      <c r="AR184" s="349" t="s">
        <v>404</v>
      </c>
      <c r="AT184" s="349" t="s">
        <v>312</v>
      </c>
      <c r="AU184" s="349" t="s">
        <v>86</v>
      </c>
      <c r="AY184" s="261" t="s">
        <v>310</v>
      </c>
      <c r="BE184" s="350">
        <f t="shared" ref="BE184:BE208" si="34">IF(N184="základní",J184,0)</f>
        <v>0</v>
      </c>
      <c r="BF184" s="350">
        <f t="shared" ref="BF184:BF208" si="35">IF(N184="snížená",J184,0)</f>
        <v>0</v>
      </c>
      <c r="BG184" s="350">
        <f t="shared" ref="BG184:BG208" si="36">IF(N184="zákl. přenesená",J184,0)</f>
        <v>0</v>
      </c>
      <c r="BH184" s="350">
        <f t="shared" ref="BH184:BH208" si="37">IF(N184="sníž. přenesená",J184,0)</f>
        <v>0</v>
      </c>
      <c r="BI184" s="350">
        <f t="shared" ref="BI184:BI208" si="38">IF(N184="nulová",J184,0)</f>
        <v>0</v>
      </c>
      <c r="BJ184" s="261" t="s">
        <v>86</v>
      </c>
      <c r="BK184" s="350">
        <f t="shared" ref="BK184:BK208" si="39">ROUND(I184*H184,2)</f>
        <v>0</v>
      </c>
      <c r="BL184" s="261" t="s">
        <v>404</v>
      </c>
      <c r="BM184" s="349" t="s">
        <v>1007</v>
      </c>
    </row>
    <row r="185" spans="2:65" s="271" customFormat="1" ht="16.5" customHeight="1">
      <c r="B185" s="338"/>
      <c r="C185" s="339" t="s">
        <v>602</v>
      </c>
      <c r="D185" s="339" t="s">
        <v>312</v>
      </c>
      <c r="E185" s="340" t="s">
        <v>3548</v>
      </c>
      <c r="F185" s="341" t="s">
        <v>3549</v>
      </c>
      <c r="G185" s="342" t="s">
        <v>460</v>
      </c>
      <c r="H185" s="343">
        <v>2</v>
      </c>
      <c r="I185" s="344">
        <v>0</v>
      </c>
      <c r="J185" s="344">
        <f t="shared" si="30"/>
        <v>0</v>
      </c>
      <c r="K185" s="341" t="s">
        <v>2821</v>
      </c>
      <c r="L185" s="270"/>
      <c r="M185" s="345" t="s">
        <v>1</v>
      </c>
      <c r="N185" s="346" t="s">
        <v>47</v>
      </c>
      <c r="O185" s="347">
        <v>0</v>
      </c>
      <c r="P185" s="347">
        <f t="shared" si="31"/>
        <v>0</v>
      </c>
      <c r="Q185" s="347">
        <v>0</v>
      </c>
      <c r="R185" s="347">
        <f t="shared" si="32"/>
        <v>0</v>
      </c>
      <c r="S185" s="347">
        <v>0</v>
      </c>
      <c r="T185" s="348">
        <f t="shared" si="33"/>
        <v>0</v>
      </c>
      <c r="AR185" s="349" t="s">
        <v>404</v>
      </c>
      <c r="AT185" s="349" t="s">
        <v>312</v>
      </c>
      <c r="AU185" s="349" t="s">
        <v>86</v>
      </c>
      <c r="AY185" s="261" t="s">
        <v>310</v>
      </c>
      <c r="BE185" s="350">
        <f t="shared" si="34"/>
        <v>0</v>
      </c>
      <c r="BF185" s="350">
        <f t="shared" si="35"/>
        <v>0</v>
      </c>
      <c r="BG185" s="350">
        <f t="shared" si="36"/>
        <v>0</v>
      </c>
      <c r="BH185" s="350">
        <f t="shared" si="37"/>
        <v>0</v>
      </c>
      <c r="BI185" s="350">
        <f t="shared" si="38"/>
        <v>0</v>
      </c>
      <c r="BJ185" s="261" t="s">
        <v>86</v>
      </c>
      <c r="BK185" s="350">
        <f t="shared" si="39"/>
        <v>0</v>
      </c>
      <c r="BL185" s="261" t="s">
        <v>404</v>
      </c>
      <c r="BM185" s="349" t="s">
        <v>1017</v>
      </c>
    </row>
    <row r="186" spans="2:65" s="271" customFormat="1" ht="16.5" customHeight="1">
      <c r="B186" s="338"/>
      <c r="C186" s="339" t="s">
        <v>607</v>
      </c>
      <c r="D186" s="339" t="s">
        <v>312</v>
      </c>
      <c r="E186" s="340" t="s">
        <v>3550</v>
      </c>
      <c r="F186" s="341" t="s">
        <v>3551</v>
      </c>
      <c r="G186" s="342" t="s">
        <v>460</v>
      </c>
      <c r="H186" s="343">
        <v>3</v>
      </c>
      <c r="I186" s="344">
        <v>0</v>
      </c>
      <c r="J186" s="344">
        <f t="shared" si="30"/>
        <v>0</v>
      </c>
      <c r="K186" s="341" t="s">
        <v>2821</v>
      </c>
      <c r="L186" s="270"/>
      <c r="M186" s="345" t="s">
        <v>1</v>
      </c>
      <c r="N186" s="346" t="s">
        <v>47</v>
      </c>
      <c r="O186" s="347">
        <v>0</v>
      </c>
      <c r="P186" s="347">
        <f t="shared" si="31"/>
        <v>0</v>
      </c>
      <c r="Q186" s="347">
        <v>0</v>
      </c>
      <c r="R186" s="347">
        <f t="shared" si="32"/>
        <v>0</v>
      </c>
      <c r="S186" s="347">
        <v>0</v>
      </c>
      <c r="T186" s="348">
        <f t="shared" si="33"/>
        <v>0</v>
      </c>
      <c r="AR186" s="349" t="s">
        <v>404</v>
      </c>
      <c r="AT186" s="349" t="s">
        <v>312</v>
      </c>
      <c r="AU186" s="349" t="s">
        <v>86</v>
      </c>
      <c r="AY186" s="261" t="s">
        <v>310</v>
      </c>
      <c r="BE186" s="350">
        <f t="shared" si="34"/>
        <v>0</v>
      </c>
      <c r="BF186" s="350">
        <f t="shared" si="35"/>
        <v>0</v>
      </c>
      <c r="BG186" s="350">
        <f t="shared" si="36"/>
        <v>0</v>
      </c>
      <c r="BH186" s="350">
        <f t="shared" si="37"/>
        <v>0</v>
      </c>
      <c r="BI186" s="350">
        <f t="shared" si="38"/>
        <v>0</v>
      </c>
      <c r="BJ186" s="261" t="s">
        <v>86</v>
      </c>
      <c r="BK186" s="350">
        <f t="shared" si="39"/>
        <v>0</v>
      </c>
      <c r="BL186" s="261" t="s">
        <v>404</v>
      </c>
      <c r="BM186" s="349" t="s">
        <v>1025</v>
      </c>
    </row>
    <row r="187" spans="2:65" s="271" customFormat="1" ht="16.5" customHeight="1">
      <c r="B187" s="338"/>
      <c r="C187" s="339" t="s">
        <v>824</v>
      </c>
      <c r="D187" s="339" t="s">
        <v>312</v>
      </c>
      <c r="E187" s="340" t="s">
        <v>3552</v>
      </c>
      <c r="F187" s="341" t="s">
        <v>3553</v>
      </c>
      <c r="G187" s="342" t="s">
        <v>460</v>
      </c>
      <c r="H187" s="343">
        <v>10</v>
      </c>
      <c r="I187" s="344">
        <v>0</v>
      </c>
      <c r="J187" s="344">
        <f t="shared" si="30"/>
        <v>0</v>
      </c>
      <c r="K187" s="341" t="s">
        <v>2821</v>
      </c>
      <c r="L187" s="270"/>
      <c r="M187" s="345" t="s">
        <v>1</v>
      </c>
      <c r="N187" s="346" t="s">
        <v>47</v>
      </c>
      <c r="O187" s="347">
        <v>0</v>
      </c>
      <c r="P187" s="347">
        <f t="shared" si="31"/>
        <v>0</v>
      </c>
      <c r="Q187" s="347">
        <v>0</v>
      </c>
      <c r="R187" s="347">
        <f t="shared" si="32"/>
        <v>0</v>
      </c>
      <c r="S187" s="347">
        <v>0</v>
      </c>
      <c r="T187" s="348">
        <f t="shared" si="33"/>
        <v>0</v>
      </c>
      <c r="AR187" s="349" t="s">
        <v>404</v>
      </c>
      <c r="AT187" s="349" t="s">
        <v>312</v>
      </c>
      <c r="AU187" s="349" t="s">
        <v>86</v>
      </c>
      <c r="AY187" s="261" t="s">
        <v>310</v>
      </c>
      <c r="BE187" s="350">
        <f t="shared" si="34"/>
        <v>0</v>
      </c>
      <c r="BF187" s="350">
        <f t="shared" si="35"/>
        <v>0</v>
      </c>
      <c r="BG187" s="350">
        <f t="shared" si="36"/>
        <v>0</v>
      </c>
      <c r="BH187" s="350">
        <f t="shared" si="37"/>
        <v>0</v>
      </c>
      <c r="BI187" s="350">
        <f t="shared" si="38"/>
        <v>0</v>
      </c>
      <c r="BJ187" s="261" t="s">
        <v>86</v>
      </c>
      <c r="BK187" s="350">
        <f t="shared" si="39"/>
        <v>0</v>
      </c>
      <c r="BL187" s="261" t="s">
        <v>404</v>
      </c>
      <c r="BM187" s="349" t="s">
        <v>1033</v>
      </c>
    </row>
    <row r="188" spans="2:65" s="271" customFormat="1" ht="16.5" customHeight="1">
      <c r="B188" s="338"/>
      <c r="C188" s="339" t="s">
        <v>828</v>
      </c>
      <c r="D188" s="339" t="s">
        <v>312</v>
      </c>
      <c r="E188" s="340" t="s">
        <v>3554</v>
      </c>
      <c r="F188" s="341" t="s">
        <v>3555</v>
      </c>
      <c r="G188" s="342" t="s">
        <v>460</v>
      </c>
      <c r="H188" s="343">
        <v>6</v>
      </c>
      <c r="I188" s="344">
        <v>0</v>
      </c>
      <c r="J188" s="344">
        <f t="shared" si="30"/>
        <v>0</v>
      </c>
      <c r="K188" s="341" t="s">
        <v>2821</v>
      </c>
      <c r="L188" s="270"/>
      <c r="M188" s="345" t="s">
        <v>1</v>
      </c>
      <c r="N188" s="346" t="s">
        <v>47</v>
      </c>
      <c r="O188" s="347">
        <v>0</v>
      </c>
      <c r="P188" s="347">
        <f t="shared" si="31"/>
        <v>0</v>
      </c>
      <c r="Q188" s="347">
        <v>0</v>
      </c>
      <c r="R188" s="347">
        <f t="shared" si="32"/>
        <v>0</v>
      </c>
      <c r="S188" s="347">
        <v>0</v>
      </c>
      <c r="T188" s="348">
        <f t="shared" si="33"/>
        <v>0</v>
      </c>
      <c r="AR188" s="349" t="s">
        <v>404</v>
      </c>
      <c r="AT188" s="349" t="s">
        <v>312</v>
      </c>
      <c r="AU188" s="349" t="s">
        <v>86</v>
      </c>
      <c r="AY188" s="261" t="s">
        <v>310</v>
      </c>
      <c r="BE188" s="350">
        <f t="shared" si="34"/>
        <v>0</v>
      </c>
      <c r="BF188" s="350">
        <f t="shared" si="35"/>
        <v>0</v>
      </c>
      <c r="BG188" s="350">
        <f t="shared" si="36"/>
        <v>0</v>
      </c>
      <c r="BH188" s="350">
        <f t="shared" si="37"/>
        <v>0</v>
      </c>
      <c r="BI188" s="350">
        <f t="shared" si="38"/>
        <v>0</v>
      </c>
      <c r="BJ188" s="261" t="s">
        <v>86</v>
      </c>
      <c r="BK188" s="350">
        <f t="shared" si="39"/>
        <v>0</v>
      </c>
      <c r="BL188" s="261" t="s">
        <v>404</v>
      </c>
      <c r="BM188" s="349" t="s">
        <v>1052</v>
      </c>
    </row>
    <row r="189" spans="2:65" s="271" customFormat="1" ht="16.5" customHeight="1">
      <c r="B189" s="338"/>
      <c r="C189" s="339" t="s">
        <v>833</v>
      </c>
      <c r="D189" s="339" t="s">
        <v>312</v>
      </c>
      <c r="E189" s="340" t="s">
        <v>3556</v>
      </c>
      <c r="F189" s="341" t="s">
        <v>3557</v>
      </c>
      <c r="G189" s="342" t="s">
        <v>460</v>
      </c>
      <c r="H189" s="343">
        <v>4</v>
      </c>
      <c r="I189" s="344">
        <v>0</v>
      </c>
      <c r="J189" s="344">
        <f t="shared" si="30"/>
        <v>0</v>
      </c>
      <c r="K189" s="341" t="s">
        <v>2821</v>
      </c>
      <c r="L189" s="270"/>
      <c r="M189" s="345" t="s">
        <v>1</v>
      </c>
      <c r="N189" s="346" t="s">
        <v>47</v>
      </c>
      <c r="O189" s="347">
        <v>0</v>
      </c>
      <c r="P189" s="347">
        <f t="shared" si="31"/>
        <v>0</v>
      </c>
      <c r="Q189" s="347">
        <v>0</v>
      </c>
      <c r="R189" s="347">
        <f t="shared" si="32"/>
        <v>0</v>
      </c>
      <c r="S189" s="347">
        <v>0</v>
      </c>
      <c r="T189" s="348">
        <f t="shared" si="33"/>
        <v>0</v>
      </c>
      <c r="AR189" s="349" t="s">
        <v>404</v>
      </c>
      <c r="AT189" s="349" t="s">
        <v>312</v>
      </c>
      <c r="AU189" s="349" t="s">
        <v>86</v>
      </c>
      <c r="AY189" s="261" t="s">
        <v>310</v>
      </c>
      <c r="BE189" s="350">
        <f t="shared" si="34"/>
        <v>0</v>
      </c>
      <c r="BF189" s="350">
        <f t="shared" si="35"/>
        <v>0</v>
      </c>
      <c r="BG189" s="350">
        <f t="shared" si="36"/>
        <v>0</v>
      </c>
      <c r="BH189" s="350">
        <f t="shared" si="37"/>
        <v>0</v>
      </c>
      <c r="BI189" s="350">
        <f t="shared" si="38"/>
        <v>0</v>
      </c>
      <c r="BJ189" s="261" t="s">
        <v>86</v>
      </c>
      <c r="BK189" s="350">
        <f t="shared" si="39"/>
        <v>0</v>
      </c>
      <c r="BL189" s="261" t="s">
        <v>404</v>
      </c>
      <c r="BM189" s="349" t="s">
        <v>1061</v>
      </c>
    </row>
    <row r="190" spans="2:65" s="271" customFormat="1" ht="16.5" customHeight="1">
      <c r="B190" s="338"/>
      <c r="C190" s="339" t="s">
        <v>839</v>
      </c>
      <c r="D190" s="339" t="s">
        <v>312</v>
      </c>
      <c r="E190" s="340" t="s">
        <v>3558</v>
      </c>
      <c r="F190" s="341" t="s">
        <v>3559</v>
      </c>
      <c r="G190" s="342" t="s">
        <v>460</v>
      </c>
      <c r="H190" s="343">
        <v>10</v>
      </c>
      <c r="I190" s="344">
        <v>0</v>
      </c>
      <c r="J190" s="344">
        <f t="shared" si="30"/>
        <v>0</v>
      </c>
      <c r="K190" s="341" t="s">
        <v>2821</v>
      </c>
      <c r="L190" s="270"/>
      <c r="M190" s="345" t="s">
        <v>1</v>
      </c>
      <c r="N190" s="346" t="s">
        <v>47</v>
      </c>
      <c r="O190" s="347">
        <v>0</v>
      </c>
      <c r="P190" s="347">
        <f t="shared" si="31"/>
        <v>0</v>
      </c>
      <c r="Q190" s="347">
        <v>0</v>
      </c>
      <c r="R190" s="347">
        <f t="shared" si="32"/>
        <v>0</v>
      </c>
      <c r="S190" s="347">
        <v>0</v>
      </c>
      <c r="T190" s="348">
        <f t="shared" si="33"/>
        <v>0</v>
      </c>
      <c r="AR190" s="349" t="s">
        <v>404</v>
      </c>
      <c r="AT190" s="349" t="s">
        <v>312</v>
      </c>
      <c r="AU190" s="349" t="s">
        <v>86</v>
      </c>
      <c r="AY190" s="261" t="s">
        <v>310</v>
      </c>
      <c r="BE190" s="350">
        <f t="shared" si="34"/>
        <v>0</v>
      </c>
      <c r="BF190" s="350">
        <f t="shared" si="35"/>
        <v>0</v>
      </c>
      <c r="BG190" s="350">
        <f t="shared" si="36"/>
        <v>0</v>
      </c>
      <c r="BH190" s="350">
        <f t="shared" si="37"/>
        <v>0</v>
      </c>
      <c r="BI190" s="350">
        <f t="shared" si="38"/>
        <v>0</v>
      </c>
      <c r="BJ190" s="261" t="s">
        <v>86</v>
      </c>
      <c r="BK190" s="350">
        <f t="shared" si="39"/>
        <v>0</v>
      </c>
      <c r="BL190" s="261" t="s">
        <v>404</v>
      </c>
      <c r="BM190" s="349" t="s">
        <v>1069</v>
      </c>
    </row>
    <row r="191" spans="2:65" s="271" customFormat="1" ht="16.5" customHeight="1">
      <c r="B191" s="338"/>
      <c r="C191" s="339" t="s">
        <v>845</v>
      </c>
      <c r="D191" s="339" t="s">
        <v>312</v>
      </c>
      <c r="E191" s="340" t="s">
        <v>3560</v>
      </c>
      <c r="F191" s="341" t="s">
        <v>3561</v>
      </c>
      <c r="G191" s="342" t="s">
        <v>460</v>
      </c>
      <c r="H191" s="343">
        <v>5</v>
      </c>
      <c r="I191" s="344">
        <v>0</v>
      </c>
      <c r="J191" s="344">
        <f t="shared" si="30"/>
        <v>0</v>
      </c>
      <c r="K191" s="341" t="s">
        <v>2821</v>
      </c>
      <c r="L191" s="270"/>
      <c r="M191" s="345" t="s">
        <v>1</v>
      </c>
      <c r="N191" s="346" t="s">
        <v>47</v>
      </c>
      <c r="O191" s="347">
        <v>0</v>
      </c>
      <c r="P191" s="347">
        <f t="shared" si="31"/>
        <v>0</v>
      </c>
      <c r="Q191" s="347">
        <v>0</v>
      </c>
      <c r="R191" s="347">
        <f t="shared" si="32"/>
        <v>0</v>
      </c>
      <c r="S191" s="347">
        <v>0</v>
      </c>
      <c r="T191" s="348">
        <f t="shared" si="33"/>
        <v>0</v>
      </c>
      <c r="AR191" s="349" t="s">
        <v>404</v>
      </c>
      <c r="AT191" s="349" t="s">
        <v>312</v>
      </c>
      <c r="AU191" s="349" t="s">
        <v>86</v>
      </c>
      <c r="AY191" s="261" t="s">
        <v>310</v>
      </c>
      <c r="BE191" s="350">
        <f t="shared" si="34"/>
        <v>0</v>
      </c>
      <c r="BF191" s="350">
        <f t="shared" si="35"/>
        <v>0</v>
      </c>
      <c r="BG191" s="350">
        <f t="shared" si="36"/>
        <v>0</v>
      </c>
      <c r="BH191" s="350">
        <f t="shared" si="37"/>
        <v>0</v>
      </c>
      <c r="BI191" s="350">
        <f t="shared" si="38"/>
        <v>0</v>
      </c>
      <c r="BJ191" s="261" t="s">
        <v>86</v>
      </c>
      <c r="BK191" s="350">
        <f t="shared" si="39"/>
        <v>0</v>
      </c>
      <c r="BL191" s="261" t="s">
        <v>404</v>
      </c>
      <c r="BM191" s="349" t="s">
        <v>1090</v>
      </c>
    </row>
    <row r="192" spans="2:65" s="271" customFormat="1" ht="16.5" customHeight="1">
      <c r="B192" s="338"/>
      <c r="C192" s="339" t="s">
        <v>850</v>
      </c>
      <c r="D192" s="339" t="s">
        <v>312</v>
      </c>
      <c r="E192" s="340" t="s">
        <v>3562</v>
      </c>
      <c r="F192" s="341" t="s">
        <v>3563</v>
      </c>
      <c r="G192" s="342" t="s">
        <v>460</v>
      </c>
      <c r="H192" s="343">
        <v>4</v>
      </c>
      <c r="I192" s="344">
        <v>0</v>
      </c>
      <c r="J192" s="344">
        <f t="shared" si="30"/>
        <v>0</v>
      </c>
      <c r="K192" s="341" t="s">
        <v>2821</v>
      </c>
      <c r="L192" s="270"/>
      <c r="M192" s="345" t="s">
        <v>1</v>
      </c>
      <c r="N192" s="346" t="s">
        <v>47</v>
      </c>
      <c r="O192" s="347">
        <v>0</v>
      </c>
      <c r="P192" s="347">
        <f t="shared" si="31"/>
        <v>0</v>
      </c>
      <c r="Q192" s="347">
        <v>0</v>
      </c>
      <c r="R192" s="347">
        <f t="shared" si="32"/>
        <v>0</v>
      </c>
      <c r="S192" s="347">
        <v>0</v>
      </c>
      <c r="T192" s="348">
        <f t="shared" si="33"/>
        <v>0</v>
      </c>
      <c r="AR192" s="349" t="s">
        <v>404</v>
      </c>
      <c r="AT192" s="349" t="s">
        <v>312</v>
      </c>
      <c r="AU192" s="349" t="s">
        <v>86</v>
      </c>
      <c r="AY192" s="261" t="s">
        <v>310</v>
      </c>
      <c r="BE192" s="350">
        <f t="shared" si="34"/>
        <v>0</v>
      </c>
      <c r="BF192" s="350">
        <f t="shared" si="35"/>
        <v>0</v>
      </c>
      <c r="BG192" s="350">
        <f t="shared" si="36"/>
        <v>0</v>
      </c>
      <c r="BH192" s="350">
        <f t="shared" si="37"/>
        <v>0</v>
      </c>
      <c r="BI192" s="350">
        <f t="shared" si="38"/>
        <v>0</v>
      </c>
      <c r="BJ192" s="261" t="s">
        <v>86</v>
      </c>
      <c r="BK192" s="350">
        <f t="shared" si="39"/>
        <v>0</v>
      </c>
      <c r="BL192" s="261" t="s">
        <v>404</v>
      </c>
      <c r="BM192" s="349" t="s">
        <v>1111</v>
      </c>
    </row>
    <row r="193" spans="2:65" s="271" customFormat="1" ht="16.5" customHeight="1">
      <c r="B193" s="338"/>
      <c r="C193" s="339" t="s">
        <v>856</v>
      </c>
      <c r="D193" s="339" t="s">
        <v>312</v>
      </c>
      <c r="E193" s="340" t="s">
        <v>3564</v>
      </c>
      <c r="F193" s="341" t="s">
        <v>3565</v>
      </c>
      <c r="G193" s="342" t="s">
        <v>460</v>
      </c>
      <c r="H193" s="343">
        <v>12</v>
      </c>
      <c r="I193" s="344">
        <v>0</v>
      </c>
      <c r="J193" s="344">
        <f t="shared" si="30"/>
        <v>0</v>
      </c>
      <c r="K193" s="341" t="s">
        <v>2821</v>
      </c>
      <c r="L193" s="270"/>
      <c r="M193" s="345" t="s">
        <v>1</v>
      </c>
      <c r="N193" s="346" t="s">
        <v>47</v>
      </c>
      <c r="O193" s="347">
        <v>0</v>
      </c>
      <c r="P193" s="347">
        <f t="shared" si="31"/>
        <v>0</v>
      </c>
      <c r="Q193" s="347">
        <v>0</v>
      </c>
      <c r="R193" s="347">
        <f t="shared" si="32"/>
        <v>0</v>
      </c>
      <c r="S193" s="347">
        <v>0</v>
      </c>
      <c r="T193" s="348">
        <f t="shared" si="33"/>
        <v>0</v>
      </c>
      <c r="AR193" s="349" t="s">
        <v>404</v>
      </c>
      <c r="AT193" s="349" t="s">
        <v>312</v>
      </c>
      <c r="AU193" s="349" t="s">
        <v>86</v>
      </c>
      <c r="AY193" s="261" t="s">
        <v>310</v>
      </c>
      <c r="BE193" s="350">
        <f t="shared" si="34"/>
        <v>0</v>
      </c>
      <c r="BF193" s="350">
        <f t="shared" si="35"/>
        <v>0</v>
      </c>
      <c r="BG193" s="350">
        <f t="shared" si="36"/>
        <v>0</v>
      </c>
      <c r="BH193" s="350">
        <f t="shared" si="37"/>
        <v>0</v>
      </c>
      <c r="BI193" s="350">
        <f t="shared" si="38"/>
        <v>0</v>
      </c>
      <c r="BJ193" s="261" t="s">
        <v>86</v>
      </c>
      <c r="BK193" s="350">
        <f t="shared" si="39"/>
        <v>0</v>
      </c>
      <c r="BL193" s="261" t="s">
        <v>404</v>
      </c>
      <c r="BM193" s="349" t="s">
        <v>1122</v>
      </c>
    </row>
    <row r="194" spans="2:65" s="271" customFormat="1" ht="16.5" customHeight="1">
      <c r="B194" s="338"/>
      <c r="C194" s="339" t="s">
        <v>860</v>
      </c>
      <c r="D194" s="339" t="s">
        <v>312</v>
      </c>
      <c r="E194" s="340" t="s">
        <v>3566</v>
      </c>
      <c r="F194" s="341" t="s">
        <v>3567</v>
      </c>
      <c r="G194" s="342" t="s">
        <v>460</v>
      </c>
      <c r="H194" s="343">
        <v>1</v>
      </c>
      <c r="I194" s="344">
        <v>0</v>
      </c>
      <c r="J194" s="344">
        <f t="shared" si="30"/>
        <v>0</v>
      </c>
      <c r="K194" s="341" t="s">
        <v>2821</v>
      </c>
      <c r="L194" s="270"/>
      <c r="M194" s="345" t="s">
        <v>1</v>
      </c>
      <c r="N194" s="346" t="s">
        <v>47</v>
      </c>
      <c r="O194" s="347">
        <v>0</v>
      </c>
      <c r="P194" s="347">
        <f t="shared" si="31"/>
        <v>0</v>
      </c>
      <c r="Q194" s="347">
        <v>0</v>
      </c>
      <c r="R194" s="347">
        <f t="shared" si="32"/>
        <v>0</v>
      </c>
      <c r="S194" s="347">
        <v>0</v>
      </c>
      <c r="T194" s="348">
        <f t="shared" si="33"/>
        <v>0</v>
      </c>
      <c r="AR194" s="349" t="s">
        <v>404</v>
      </c>
      <c r="AT194" s="349" t="s">
        <v>312</v>
      </c>
      <c r="AU194" s="349" t="s">
        <v>86</v>
      </c>
      <c r="AY194" s="261" t="s">
        <v>310</v>
      </c>
      <c r="BE194" s="350">
        <f t="shared" si="34"/>
        <v>0</v>
      </c>
      <c r="BF194" s="350">
        <f t="shared" si="35"/>
        <v>0</v>
      </c>
      <c r="BG194" s="350">
        <f t="shared" si="36"/>
        <v>0</v>
      </c>
      <c r="BH194" s="350">
        <f t="shared" si="37"/>
        <v>0</v>
      </c>
      <c r="BI194" s="350">
        <f t="shared" si="38"/>
        <v>0</v>
      </c>
      <c r="BJ194" s="261" t="s">
        <v>86</v>
      </c>
      <c r="BK194" s="350">
        <f t="shared" si="39"/>
        <v>0</v>
      </c>
      <c r="BL194" s="261" t="s">
        <v>404</v>
      </c>
      <c r="BM194" s="349" t="s">
        <v>1131</v>
      </c>
    </row>
    <row r="195" spans="2:65" s="271" customFormat="1" ht="16.5" customHeight="1">
      <c r="B195" s="338"/>
      <c r="C195" s="339" t="s">
        <v>864</v>
      </c>
      <c r="D195" s="339" t="s">
        <v>312</v>
      </c>
      <c r="E195" s="340" t="s">
        <v>3568</v>
      </c>
      <c r="F195" s="341" t="s">
        <v>3569</v>
      </c>
      <c r="G195" s="342" t="s">
        <v>460</v>
      </c>
      <c r="H195" s="343">
        <v>2</v>
      </c>
      <c r="I195" s="344">
        <v>0</v>
      </c>
      <c r="J195" s="344">
        <f t="shared" si="30"/>
        <v>0</v>
      </c>
      <c r="K195" s="341" t="s">
        <v>2821</v>
      </c>
      <c r="L195" s="270"/>
      <c r="M195" s="345" t="s">
        <v>1</v>
      </c>
      <c r="N195" s="346" t="s">
        <v>47</v>
      </c>
      <c r="O195" s="347">
        <v>0</v>
      </c>
      <c r="P195" s="347">
        <f t="shared" si="31"/>
        <v>0</v>
      </c>
      <c r="Q195" s="347">
        <v>0</v>
      </c>
      <c r="R195" s="347">
        <f t="shared" si="32"/>
        <v>0</v>
      </c>
      <c r="S195" s="347">
        <v>0</v>
      </c>
      <c r="T195" s="348">
        <f t="shared" si="33"/>
        <v>0</v>
      </c>
      <c r="AR195" s="349" t="s">
        <v>404</v>
      </c>
      <c r="AT195" s="349" t="s">
        <v>312</v>
      </c>
      <c r="AU195" s="349" t="s">
        <v>86</v>
      </c>
      <c r="AY195" s="261" t="s">
        <v>310</v>
      </c>
      <c r="BE195" s="350">
        <f t="shared" si="34"/>
        <v>0</v>
      </c>
      <c r="BF195" s="350">
        <f t="shared" si="35"/>
        <v>0</v>
      </c>
      <c r="BG195" s="350">
        <f t="shared" si="36"/>
        <v>0</v>
      </c>
      <c r="BH195" s="350">
        <f t="shared" si="37"/>
        <v>0</v>
      </c>
      <c r="BI195" s="350">
        <f t="shared" si="38"/>
        <v>0</v>
      </c>
      <c r="BJ195" s="261" t="s">
        <v>86</v>
      </c>
      <c r="BK195" s="350">
        <f t="shared" si="39"/>
        <v>0</v>
      </c>
      <c r="BL195" s="261" t="s">
        <v>404</v>
      </c>
      <c r="BM195" s="349" t="s">
        <v>1142</v>
      </c>
    </row>
    <row r="196" spans="2:65" s="271" customFormat="1" ht="16.5" customHeight="1">
      <c r="B196" s="338"/>
      <c r="C196" s="339" t="s">
        <v>868</v>
      </c>
      <c r="D196" s="339" t="s">
        <v>312</v>
      </c>
      <c r="E196" s="340" t="s">
        <v>3570</v>
      </c>
      <c r="F196" s="341" t="s">
        <v>3571</v>
      </c>
      <c r="G196" s="342" t="s">
        <v>460</v>
      </c>
      <c r="H196" s="343">
        <v>16</v>
      </c>
      <c r="I196" s="344">
        <v>0</v>
      </c>
      <c r="J196" s="344">
        <f t="shared" si="30"/>
        <v>0</v>
      </c>
      <c r="K196" s="341" t="s">
        <v>2821</v>
      </c>
      <c r="L196" s="270"/>
      <c r="M196" s="345" t="s">
        <v>1</v>
      </c>
      <c r="N196" s="346" t="s">
        <v>47</v>
      </c>
      <c r="O196" s="347">
        <v>0</v>
      </c>
      <c r="P196" s="347">
        <f t="shared" si="31"/>
        <v>0</v>
      </c>
      <c r="Q196" s="347">
        <v>0</v>
      </c>
      <c r="R196" s="347">
        <f t="shared" si="32"/>
        <v>0</v>
      </c>
      <c r="S196" s="347">
        <v>0</v>
      </c>
      <c r="T196" s="348">
        <f t="shared" si="33"/>
        <v>0</v>
      </c>
      <c r="AR196" s="349" t="s">
        <v>404</v>
      </c>
      <c r="AT196" s="349" t="s">
        <v>312</v>
      </c>
      <c r="AU196" s="349" t="s">
        <v>86</v>
      </c>
      <c r="AY196" s="261" t="s">
        <v>310</v>
      </c>
      <c r="BE196" s="350">
        <f t="shared" si="34"/>
        <v>0</v>
      </c>
      <c r="BF196" s="350">
        <f t="shared" si="35"/>
        <v>0</v>
      </c>
      <c r="BG196" s="350">
        <f t="shared" si="36"/>
        <v>0</v>
      </c>
      <c r="BH196" s="350">
        <f t="shared" si="37"/>
        <v>0</v>
      </c>
      <c r="BI196" s="350">
        <f t="shared" si="38"/>
        <v>0</v>
      </c>
      <c r="BJ196" s="261" t="s">
        <v>86</v>
      </c>
      <c r="BK196" s="350">
        <f t="shared" si="39"/>
        <v>0</v>
      </c>
      <c r="BL196" s="261" t="s">
        <v>404</v>
      </c>
      <c r="BM196" s="349" t="s">
        <v>1152</v>
      </c>
    </row>
    <row r="197" spans="2:65" s="271" customFormat="1" ht="16.5" customHeight="1">
      <c r="B197" s="338"/>
      <c r="C197" s="339" t="s">
        <v>872</v>
      </c>
      <c r="D197" s="339" t="s">
        <v>312</v>
      </c>
      <c r="E197" s="340" t="s">
        <v>3572</v>
      </c>
      <c r="F197" s="341" t="s">
        <v>3573</v>
      </c>
      <c r="G197" s="342" t="s">
        <v>460</v>
      </c>
      <c r="H197" s="343">
        <v>1</v>
      </c>
      <c r="I197" s="344">
        <v>0</v>
      </c>
      <c r="J197" s="344">
        <f t="shared" si="30"/>
        <v>0</v>
      </c>
      <c r="K197" s="341" t="s">
        <v>2821</v>
      </c>
      <c r="L197" s="270"/>
      <c r="M197" s="345" t="s">
        <v>1</v>
      </c>
      <c r="N197" s="346" t="s">
        <v>47</v>
      </c>
      <c r="O197" s="347">
        <v>0</v>
      </c>
      <c r="P197" s="347">
        <f t="shared" si="31"/>
        <v>0</v>
      </c>
      <c r="Q197" s="347">
        <v>0</v>
      </c>
      <c r="R197" s="347">
        <f t="shared" si="32"/>
        <v>0</v>
      </c>
      <c r="S197" s="347">
        <v>0</v>
      </c>
      <c r="T197" s="348">
        <f t="shared" si="33"/>
        <v>0</v>
      </c>
      <c r="AR197" s="349" t="s">
        <v>404</v>
      </c>
      <c r="AT197" s="349" t="s">
        <v>312</v>
      </c>
      <c r="AU197" s="349" t="s">
        <v>86</v>
      </c>
      <c r="AY197" s="261" t="s">
        <v>310</v>
      </c>
      <c r="BE197" s="350">
        <f t="shared" si="34"/>
        <v>0</v>
      </c>
      <c r="BF197" s="350">
        <f t="shared" si="35"/>
        <v>0</v>
      </c>
      <c r="BG197" s="350">
        <f t="shared" si="36"/>
        <v>0</v>
      </c>
      <c r="BH197" s="350">
        <f t="shared" si="37"/>
        <v>0</v>
      </c>
      <c r="BI197" s="350">
        <f t="shared" si="38"/>
        <v>0</v>
      </c>
      <c r="BJ197" s="261" t="s">
        <v>86</v>
      </c>
      <c r="BK197" s="350">
        <f t="shared" si="39"/>
        <v>0</v>
      </c>
      <c r="BL197" s="261" t="s">
        <v>404</v>
      </c>
      <c r="BM197" s="349" t="s">
        <v>1168</v>
      </c>
    </row>
    <row r="198" spans="2:65" s="271" customFormat="1" ht="16.5" customHeight="1">
      <c r="B198" s="338"/>
      <c r="C198" s="339" t="s">
        <v>876</v>
      </c>
      <c r="D198" s="339" t="s">
        <v>312</v>
      </c>
      <c r="E198" s="340" t="s">
        <v>3574</v>
      </c>
      <c r="F198" s="341" t="s">
        <v>3575</v>
      </c>
      <c r="G198" s="342" t="s">
        <v>460</v>
      </c>
      <c r="H198" s="343">
        <v>2</v>
      </c>
      <c r="I198" s="344">
        <v>0</v>
      </c>
      <c r="J198" s="344">
        <f t="shared" si="30"/>
        <v>0</v>
      </c>
      <c r="K198" s="341" t="s">
        <v>2821</v>
      </c>
      <c r="L198" s="270"/>
      <c r="M198" s="345" t="s">
        <v>1</v>
      </c>
      <c r="N198" s="346" t="s">
        <v>47</v>
      </c>
      <c r="O198" s="347">
        <v>0</v>
      </c>
      <c r="P198" s="347">
        <f t="shared" si="31"/>
        <v>0</v>
      </c>
      <c r="Q198" s="347">
        <v>0</v>
      </c>
      <c r="R198" s="347">
        <f t="shared" si="32"/>
        <v>0</v>
      </c>
      <c r="S198" s="347">
        <v>0</v>
      </c>
      <c r="T198" s="348">
        <f t="shared" si="33"/>
        <v>0</v>
      </c>
      <c r="AR198" s="349" t="s">
        <v>404</v>
      </c>
      <c r="AT198" s="349" t="s">
        <v>312</v>
      </c>
      <c r="AU198" s="349" t="s">
        <v>86</v>
      </c>
      <c r="AY198" s="261" t="s">
        <v>310</v>
      </c>
      <c r="BE198" s="350">
        <f t="shared" si="34"/>
        <v>0</v>
      </c>
      <c r="BF198" s="350">
        <f t="shared" si="35"/>
        <v>0</v>
      </c>
      <c r="BG198" s="350">
        <f t="shared" si="36"/>
        <v>0</v>
      </c>
      <c r="BH198" s="350">
        <f t="shared" si="37"/>
        <v>0</v>
      </c>
      <c r="BI198" s="350">
        <f t="shared" si="38"/>
        <v>0</v>
      </c>
      <c r="BJ198" s="261" t="s">
        <v>86</v>
      </c>
      <c r="BK198" s="350">
        <f t="shared" si="39"/>
        <v>0</v>
      </c>
      <c r="BL198" s="261" t="s">
        <v>404</v>
      </c>
      <c r="BM198" s="349" t="s">
        <v>1181</v>
      </c>
    </row>
    <row r="199" spans="2:65" s="271" customFormat="1" ht="16.5" customHeight="1">
      <c r="B199" s="338"/>
      <c r="C199" s="339" t="s">
        <v>880</v>
      </c>
      <c r="D199" s="339" t="s">
        <v>312</v>
      </c>
      <c r="E199" s="340" t="s">
        <v>3576</v>
      </c>
      <c r="F199" s="341" t="s">
        <v>3577</v>
      </c>
      <c r="G199" s="342" t="s">
        <v>1744</v>
      </c>
      <c r="H199" s="343">
        <v>1</v>
      </c>
      <c r="I199" s="344">
        <v>0</v>
      </c>
      <c r="J199" s="344">
        <f t="shared" si="30"/>
        <v>0</v>
      </c>
      <c r="K199" s="341" t="s">
        <v>2821</v>
      </c>
      <c r="L199" s="270"/>
      <c r="M199" s="345" t="s">
        <v>1</v>
      </c>
      <c r="N199" s="346" t="s">
        <v>47</v>
      </c>
      <c r="O199" s="347">
        <v>0</v>
      </c>
      <c r="P199" s="347">
        <f t="shared" si="31"/>
        <v>0</v>
      </c>
      <c r="Q199" s="347">
        <v>0</v>
      </c>
      <c r="R199" s="347">
        <f t="shared" si="32"/>
        <v>0</v>
      </c>
      <c r="S199" s="347">
        <v>0</v>
      </c>
      <c r="T199" s="348">
        <f t="shared" si="33"/>
        <v>0</v>
      </c>
      <c r="AR199" s="349" t="s">
        <v>404</v>
      </c>
      <c r="AT199" s="349" t="s">
        <v>312</v>
      </c>
      <c r="AU199" s="349" t="s">
        <v>86</v>
      </c>
      <c r="AY199" s="261" t="s">
        <v>310</v>
      </c>
      <c r="BE199" s="350">
        <f t="shared" si="34"/>
        <v>0</v>
      </c>
      <c r="BF199" s="350">
        <f t="shared" si="35"/>
        <v>0</v>
      </c>
      <c r="BG199" s="350">
        <f t="shared" si="36"/>
        <v>0</v>
      </c>
      <c r="BH199" s="350">
        <f t="shared" si="37"/>
        <v>0</v>
      </c>
      <c r="BI199" s="350">
        <f t="shared" si="38"/>
        <v>0</v>
      </c>
      <c r="BJ199" s="261" t="s">
        <v>86</v>
      </c>
      <c r="BK199" s="350">
        <f t="shared" si="39"/>
        <v>0</v>
      </c>
      <c r="BL199" s="261" t="s">
        <v>404</v>
      </c>
      <c r="BM199" s="349" t="s">
        <v>1190</v>
      </c>
    </row>
    <row r="200" spans="2:65" s="271" customFormat="1" ht="16.5" customHeight="1">
      <c r="B200" s="338"/>
      <c r="C200" s="339" t="s">
        <v>886</v>
      </c>
      <c r="D200" s="339" t="s">
        <v>312</v>
      </c>
      <c r="E200" s="340" t="s">
        <v>3578</v>
      </c>
      <c r="F200" s="341" t="s">
        <v>3579</v>
      </c>
      <c r="G200" s="342" t="s">
        <v>460</v>
      </c>
      <c r="H200" s="343">
        <v>6</v>
      </c>
      <c r="I200" s="344">
        <v>0</v>
      </c>
      <c r="J200" s="344">
        <f t="shared" si="30"/>
        <v>0</v>
      </c>
      <c r="K200" s="341" t="s">
        <v>2821</v>
      </c>
      <c r="L200" s="270"/>
      <c r="M200" s="345" t="s">
        <v>1</v>
      </c>
      <c r="N200" s="346" t="s">
        <v>47</v>
      </c>
      <c r="O200" s="347">
        <v>0</v>
      </c>
      <c r="P200" s="347">
        <f t="shared" si="31"/>
        <v>0</v>
      </c>
      <c r="Q200" s="347">
        <v>0</v>
      </c>
      <c r="R200" s="347">
        <f t="shared" si="32"/>
        <v>0</v>
      </c>
      <c r="S200" s="347">
        <v>0</v>
      </c>
      <c r="T200" s="348">
        <f t="shared" si="33"/>
        <v>0</v>
      </c>
      <c r="AR200" s="349" t="s">
        <v>404</v>
      </c>
      <c r="AT200" s="349" t="s">
        <v>312</v>
      </c>
      <c r="AU200" s="349" t="s">
        <v>86</v>
      </c>
      <c r="AY200" s="261" t="s">
        <v>310</v>
      </c>
      <c r="BE200" s="350">
        <f t="shared" si="34"/>
        <v>0</v>
      </c>
      <c r="BF200" s="350">
        <f t="shared" si="35"/>
        <v>0</v>
      </c>
      <c r="BG200" s="350">
        <f t="shared" si="36"/>
        <v>0</v>
      </c>
      <c r="BH200" s="350">
        <f t="shared" si="37"/>
        <v>0</v>
      </c>
      <c r="BI200" s="350">
        <f t="shared" si="38"/>
        <v>0</v>
      </c>
      <c r="BJ200" s="261" t="s">
        <v>86</v>
      </c>
      <c r="BK200" s="350">
        <f t="shared" si="39"/>
        <v>0</v>
      </c>
      <c r="BL200" s="261" t="s">
        <v>404</v>
      </c>
      <c r="BM200" s="349" t="s">
        <v>1201</v>
      </c>
    </row>
    <row r="201" spans="2:65" s="271" customFormat="1" ht="16.5" customHeight="1">
      <c r="B201" s="338"/>
      <c r="C201" s="339" t="s">
        <v>895</v>
      </c>
      <c r="D201" s="339" t="s">
        <v>312</v>
      </c>
      <c r="E201" s="340" t="s">
        <v>3580</v>
      </c>
      <c r="F201" s="341" t="s">
        <v>3581</v>
      </c>
      <c r="G201" s="342" t="s">
        <v>460</v>
      </c>
      <c r="H201" s="343">
        <v>20</v>
      </c>
      <c r="I201" s="344">
        <v>0</v>
      </c>
      <c r="J201" s="344">
        <f t="shared" si="30"/>
        <v>0</v>
      </c>
      <c r="K201" s="341" t="s">
        <v>2821</v>
      </c>
      <c r="L201" s="270"/>
      <c r="M201" s="345" t="s">
        <v>1</v>
      </c>
      <c r="N201" s="346" t="s">
        <v>47</v>
      </c>
      <c r="O201" s="347">
        <v>0</v>
      </c>
      <c r="P201" s="347">
        <f t="shared" si="31"/>
        <v>0</v>
      </c>
      <c r="Q201" s="347">
        <v>0</v>
      </c>
      <c r="R201" s="347">
        <f t="shared" si="32"/>
        <v>0</v>
      </c>
      <c r="S201" s="347">
        <v>0</v>
      </c>
      <c r="T201" s="348">
        <f t="shared" si="33"/>
        <v>0</v>
      </c>
      <c r="AR201" s="349" t="s">
        <v>404</v>
      </c>
      <c r="AT201" s="349" t="s">
        <v>312</v>
      </c>
      <c r="AU201" s="349" t="s">
        <v>86</v>
      </c>
      <c r="AY201" s="261" t="s">
        <v>310</v>
      </c>
      <c r="BE201" s="350">
        <f t="shared" si="34"/>
        <v>0</v>
      </c>
      <c r="BF201" s="350">
        <f t="shared" si="35"/>
        <v>0</v>
      </c>
      <c r="BG201" s="350">
        <f t="shared" si="36"/>
        <v>0</v>
      </c>
      <c r="BH201" s="350">
        <f t="shared" si="37"/>
        <v>0</v>
      </c>
      <c r="BI201" s="350">
        <f t="shared" si="38"/>
        <v>0</v>
      </c>
      <c r="BJ201" s="261" t="s">
        <v>86</v>
      </c>
      <c r="BK201" s="350">
        <f t="shared" si="39"/>
        <v>0</v>
      </c>
      <c r="BL201" s="261" t="s">
        <v>404</v>
      </c>
      <c r="BM201" s="349" t="s">
        <v>1210</v>
      </c>
    </row>
    <row r="202" spans="2:65" s="271" customFormat="1" ht="16.5" customHeight="1">
      <c r="B202" s="338"/>
      <c r="C202" s="339" t="s">
        <v>900</v>
      </c>
      <c r="D202" s="339" t="s">
        <v>312</v>
      </c>
      <c r="E202" s="340" t="s">
        <v>3582</v>
      </c>
      <c r="F202" s="341" t="s">
        <v>3583</v>
      </c>
      <c r="G202" s="342" t="s">
        <v>361</v>
      </c>
      <c r="H202" s="343">
        <v>0.6</v>
      </c>
      <c r="I202" s="344">
        <v>0</v>
      </c>
      <c r="J202" s="344">
        <f t="shared" si="30"/>
        <v>0</v>
      </c>
      <c r="K202" s="341" t="s">
        <v>2821</v>
      </c>
      <c r="L202" s="270"/>
      <c r="M202" s="345" t="s">
        <v>1</v>
      </c>
      <c r="N202" s="346" t="s">
        <v>47</v>
      </c>
      <c r="O202" s="347">
        <v>0</v>
      </c>
      <c r="P202" s="347">
        <f t="shared" si="31"/>
        <v>0</v>
      </c>
      <c r="Q202" s="347">
        <v>0</v>
      </c>
      <c r="R202" s="347">
        <f t="shared" si="32"/>
        <v>0</v>
      </c>
      <c r="S202" s="347">
        <v>0</v>
      </c>
      <c r="T202" s="348">
        <f t="shared" si="33"/>
        <v>0</v>
      </c>
      <c r="AR202" s="349" t="s">
        <v>404</v>
      </c>
      <c r="AT202" s="349" t="s">
        <v>312</v>
      </c>
      <c r="AU202" s="349" t="s">
        <v>86</v>
      </c>
      <c r="AY202" s="261" t="s">
        <v>310</v>
      </c>
      <c r="BE202" s="350">
        <f t="shared" si="34"/>
        <v>0</v>
      </c>
      <c r="BF202" s="350">
        <f t="shared" si="35"/>
        <v>0</v>
      </c>
      <c r="BG202" s="350">
        <f t="shared" si="36"/>
        <v>0</v>
      </c>
      <c r="BH202" s="350">
        <f t="shared" si="37"/>
        <v>0</v>
      </c>
      <c r="BI202" s="350">
        <f t="shared" si="38"/>
        <v>0</v>
      </c>
      <c r="BJ202" s="261" t="s">
        <v>86</v>
      </c>
      <c r="BK202" s="350">
        <f t="shared" si="39"/>
        <v>0</v>
      </c>
      <c r="BL202" s="261" t="s">
        <v>404</v>
      </c>
      <c r="BM202" s="349" t="s">
        <v>1222</v>
      </c>
    </row>
    <row r="203" spans="2:65" s="271" customFormat="1" ht="24.2" customHeight="1">
      <c r="B203" s="338"/>
      <c r="C203" s="339" t="s">
        <v>904</v>
      </c>
      <c r="D203" s="339" t="s">
        <v>312</v>
      </c>
      <c r="E203" s="340" t="s">
        <v>3584</v>
      </c>
      <c r="F203" s="341" t="s">
        <v>3585</v>
      </c>
      <c r="G203" s="342" t="s">
        <v>460</v>
      </c>
      <c r="H203" s="343">
        <v>1</v>
      </c>
      <c r="I203" s="344">
        <v>0</v>
      </c>
      <c r="J203" s="344">
        <f t="shared" si="30"/>
        <v>0</v>
      </c>
      <c r="K203" s="341" t="s">
        <v>2896</v>
      </c>
      <c r="L203" s="270"/>
      <c r="M203" s="345" t="s">
        <v>1</v>
      </c>
      <c r="N203" s="346" t="s">
        <v>47</v>
      </c>
      <c r="O203" s="347">
        <v>0</v>
      </c>
      <c r="P203" s="347">
        <f t="shared" si="31"/>
        <v>0</v>
      </c>
      <c r="Q203" s="347">
        <v>0</v>
      </c>
      <c r="R203" s="347">
        <f t="shared" si="32"/>
        <v>0</v>
      </c>
      <c r="S203" s="347">
        <v>0</v>
      </c>
      <c r="T203" s="348">
        <f t="shared" si="33"/>
        <v>0</v>
      </c>
      <c r="AR203" s="349" t="s">
        <v>404</v>
      </c>
      <c r="AT203" s="349" t="s">
        <v>312</v>
      </c>
      <c r="AU203" s="349" t="s">
        <v>86</v>
      </c>
      <c r="AY203" s="261" t="s">
        <v>310</v>
      </c>
      <c r="BE203" s="350">
        <f t="shared" si="34"/>
        <v>0</v>
      </c>
      <c r="BF203" s="350">
        <f t="shared" si="35"/>
        <v>0</v>
      </c>
      <c r="BG203" s="350">
        <f t="shared" si="36"/>
        <v>0</v>
      </c>
      <c r="BH203" s="350">
        <f t="shared" si="37"/>
        <v>0</v>
      </c>
      <c r="BI203" s="350">
        <f t="shared" si="38"/>
        <v>0</v>
      </c>
      <c r="BJ203" s="261" t="s">
        <v>86</v>
      </c>
      <c r="BK203" s="350">
        <f t="shared" si="39"/>
        <v>0</v>
      </c>
      <c r="BL203" s="261" t="s">
        <v>404</v>
      </c>
      <c r="BM203" s="349" t="s">
        <v>1230</v>
      </c>
    </row>
    <row r="204" spans="2:65" s="271" customFormat="1" ht="16.5" customHeight="1">
      <c r="B204" s="338"/>
      <c r="C204" s="339" t="s">
        <v>910</v>
      </c>
      <c r="D204" s="339" t="s">
        <v>312</v>
      </c>
      <c r="E204" s="340" t="s">
        <v>3586</v>
      </c>
      <c r="F204" s="341" t="s">
        <v>3587</v>
      </c>
      <c r="G204" s="342" t="s">
        <v>460</v>
      </c>
      <c r="H204" s="343">
        <v>1</v>
      </c>
      <c r="I204" s="344">
        <v>0</v>
      </c>
      <c r="J204" s="344">
        <f t="shared" si="30"/>
        <v>0</v>
      </c>
      <c r="K204" s="341" t="s">
        <v>2896</v>
      </c>
      <c r="L204" s="270"/>
      <c r="M204" s="345" t="s">
        <v>1</v>
      </c>
      <c r="N204" s="346" t="s">
        <v>47</v>
      </c>
      <c r="O204" s="347">
        <v>0</v>
      </c>
      <c r="P204" s="347">
        <f t="shared" si="31"/>
        <v>0</v>
      </c>
      <c r="Q204" s="347">
        <v>0</v>
      </c>
      <c r="R204" s="347">
        <f t="shared" si="32"/>
        <v>0</v>
      </c>
      <c r="S204" s="347">
        <v>0</v>
      </c>
      <c r="T204" s="348">
        <f t="shared" si="33"/>
        <v>0</v>
      </c>
      <c r="AR204" s="349" t="s">
        <v>404</v>
      </c>
      <c r="AT204" s="349" t="s">
        <v>312</v>
      </c>
      <c r="AU204" s="349" t="s">
        <v>86</v>
      </c>
      <c r="AY204" s="261" t="s">
        <v>310</v>
      </c>
      <c r="BE204" s="350">
        <f t="shared" si="34"/>
        <v>0</v>
      </c>
      <c r="BF204" s="350">
        <f t="shared" si="35"/>
        <v>0</v>
      </c>
      <c r="BG204" s="350">
        <f t="shared" si="36"/>
        <v>0</v>
      </c>
      <c r="BH204" s="350">
        <f t="shared" si="37"/>
        <v>0</v>
      </c>
      <c r="BI204" s="350">
        <f t="shared" si="38"/>
        <v>0</v>
      </c>
      <c r="BJ204" s="261" t="s">
        <v>86</v>
      </c>
      <c r="BK204" s="350">
        <f t="shared" si="39"/>
        <v>0</v>
      </c>
      <c r="BL204" s="261" t="s">
        <v>404</v>
      </c>
      <c r="BM204" s="349" t="s">
        <v>1239</v>
      </c>
    </row>
    <row r="205" spans="2:65" s="271" customFormat="1" ht="16.5" customHeight="1">
      <c r="B205" s="338"/>
      <c r="C205" s="339" t="s">
        <v>914</v>
      </c>
      <c r="D205" s="339" t="s">
        <v>312</v>
      </c>
      <c r="E205" s="340" t="s">
        <v>3588</v>
      </c>
      <c r="F205" s="341" t="s">
        <v>3589</v>
      </c>
      <c r="G205" s="342" t="s">
        <v>460</v>
      </c>
      <c r="H205" s="343">
        <v>1</v>
      </c>
      <c r="I205" s="344">
        <v>0</v>
      </c>
      <c r="J205" s="344">
        <f t="shared" si="30"/>
        <v>0</v>
      </c>
      <c r="K205" s="341" t="s">
        <v>2896</v>
      </c>
      <c r="L205" s="270"/>
      <c r="M205" s="345" t="s">
        <v>1</v>
      </c>
      <c r="N205" s="346" t="s">
        <v>47</v>
      </c>
      <c r="O205" s="347">
        <v>0</v>
      </c>
      <c r="P205" s="347">
        <f t="shared" si="31"/>
        <v>0</v>
      </c>
      <c r="Q205" s="347">
        <v>0</v>
      </c>
      <c r="R205" s="347">
        <f t="shared" si="32"/>
        <v>0</v>
      </c>
      <c r="S205" s="347">
        <v>0</v>
      </c>
      <c r="T205" s="348">
        <f t="shared" si="33"/>
        <v>0</v>
      </c>
      <c r="AR205" s="349" t="s">
        <v>404</v>
      </c>
      <c r="AT205" s="349" t="s">
        <v>312</v>
      </c>
      <c r="AU205" s="349" t="s">
        <v>86</v>
      </c>
      <c r="AY205" s="261" t="s">
        <v>310</v>
      </c>
      <c r="BE205" s="350">
        <f t="shared" si="34"/>
        <v>0</v>
      </c>
      <c r="BF205" s="350">
        <f t="shared" si="35"/>
        <v>0</v>
      </c>
      <c r="BG205" s="350">
        <f t="shared" si="36"/>
        <v>0</v>
      </c>
      <c r="BH205" s="350">
        <f t="shared" si="37"/>
        <v>0</v>
      </c>
      <c r="BI205" s="350">
        <f t="shared" si="38"/>
        <v>0</v>
      </c>
      <c r="BJ205" s="261" t="s">
        <v>86</v>
      </c>
      <c r="BK205" s="350">
        <f t="shared" si="39"/>
        <v>0</v>
      </c>
      <c r="BL205" s="261" t="s">
        <v>404</v>
      </c>
      <c r="BM205" s="349" t="s">
        <v>1247</v>
      </c>
    </row>
    <row r="206" spans="2:65" s="271" customFormat="1" ht="16.5" customHeight="1">
      <c r="B206" s="338"/>
      <c r="C206" s="339" t="s">
        <v>921</v>
      </c>
      <c r="D206" s="339" t="s">
        <v>312</v>
      </c>
      <c r="E206" s="340" t="s">
        <v>3590</v>
      </c>
      <c r="F206" s="341" t="s">
        <v>3591</v>
      </c>
      <c r="G206" s="342" t="s">
        <v>460</v>
      </c>
      <c r="H206" s="343">
        <v>2</v>
      </c>
      <c r="I206" s="344">
        <v>0</v>
      </c>
      <c r="J206" s="344">
        <f t="shared" si="30"/>
        <v>0</v>
      </c>
      <c r="K206" s="341" t="s">
        <v>2896</v>
      </c>
      <c r="L206" s="270"/>
      <c r="M206" s="345" t="s">
        <v>1</v>
      </c>
      <c r="N206" s="346" t="s">
        <v>47</v>
      </c>
      <c r="O206" s="347">
        <v>0</v>
      </c>
      <c r="P206" s="347">
        <f t="shared" si="31"/>
        <v>0</v>
      </c>
      <c r="Q206" s="347">
        <v>0</v>
      </c>
      <c r="R206" s="347">
        <f t="shared" si="32"/>
        <v>0</v>
      </c>
      <c r="S206" s="347">
        <v>0</v>
      </c>
      <c r="T206" s="348">
        <f t="shared" si="33"/>
        <v>0</v>
      </c>
      <c r="AR206" s="349" t="s">
        <v>404</v>
      </c>
      <c r="AT206" s="349" t="s">
        <v>312</v>
      </c>
      <c r="AU206" s="349" t="s">
        <v>86</v>
      </c>
      <c r="AY206" s="261" t="s">
        <v>310</v>
      </c>
      <c r="BE206" s="350">
        <f t="shared" si="34"/>
        <v>0</v>
      </c>
      <c r="BF206" s="350">
        <f t="shared" si="35"/>
        <v>0</v>
      </c>
      <c r="BG206" s="350">
        <f t="shared" si="36"/>
        <v>0</v>
      </c>
      <c r="BH206" s="350">
        <f t="shared" si="37"/>
        <v>0</v>
      </c>
      <c r="BI206" s="350">
        <f t="shared" si="38"/>
        <v>0</v>
      </c>
      <c r="BJ206" s="261" t="s">
        <v>86</v>
      </c>
      <c r="BK206" s="350">
        <f t="shared" si="39"/>
        <v>0</v>
      </c>
      <c r="BL206" s="261" t="s">
        <v>404</v>
      </c>
      <c r="BM206" s="349" t="s">
        <v>1255</v>
      </c>
    </row>
    <row r="207" spans="2:65" s="271" customFormat="1" ht="16.5" customHeight="1">
      <c r="B207" s="338"/>
      <c r="C207" s="339" t="s">
        <v>926</v>
      </c>
      <c r="D207" s="339" t="s">
        <v>312</v>
      </c>
      <c r="E207" s="340" t="s">
        <v>3592</v>
      </c>
      <c r="F207" s="341" t="s">
        <v>3593</v>
      </c>
      <c r="G207" s="342" t="s">
        <v>460</v>
      </c>
      <c r="H207" s="343">
        <v>5</v>
      </c>
      <c r="I207" s="344">
        <v>0</v>
      </c>
      <c r="J207" s="344">
        <f t="shared" si="30"/>
        <v>0</v>
      </c>
      <c r="K207" s="341" t="s">
        <v>2896</v>
      </c>
      <c r="L207" s="270"/>
      <c r="M207" s="345" t="s">
        <v>1</v>
      </c>
      <c r="N207" s="346" t="s">
        <v>47</v>
      </c>
      <c r="O207" s="347">
        <v>0</v>
      </c>
      <c r="P207" s="347">
        <f t="shared" si="31"/>
        <v>0</v>
      </c>
      <c r="Q207" s="347">
        <v>0</v>
      </c>
      <c r="R207" s="347">
        <f t="shared" si="32"/>
        <v>0</v>
      </c>
      <c r="S207" s="347">
        <v>0</v>
      </c>
      <c r="T207" s="348">
        <f t="shared" si="33"/>
        <v>0</v>
      </c>
      <c r="AR207" s="349" t="s">
        <v>404</v>
      </c>
      <c r="AT207" s="349" t="s">
        <v>312</v>
      </c>
      <c r="AU207" s="349" t="s">
        <v>86</v>
      </c>
      <c r="AY207" s="261" t="s">
        <v>310</v>
      </c>
      <c r="BE207" s="350">
        <f t="shared" si="34"/>
        <v>0</v>
      </c>
      <c r="BF207" s="350">
        <f t="shared" si="35"/>
        <v>0</v>
      </c>
      <c r="BG207" s="350">
        <f t="shared" si="36"/>
        <v>0</v>
      </c>
      <c r="BH207" s="350">
        <f t="shared" si="37"/>
        <v>0</v>
      </c>
      <c r="BI207" s="350">
        <f t="shared" si="38"/>
        <v>0</v>
      </c>
      <c r="BJ207" s="261" t="s">
        <v>86</v>
      </c>
      <c r="BK207" s="350">
        <f t="shared" si="39"/>
        <v>0</v>
      </c>
      <c r="BL207" s="261" t="s">
        <v>404</v>
      </c>
      <c r="BM207" s="349" t="s">
        <v>1264</v>
      </c>
    </row>
    <row r="208" spans="2:65" s="271" customFormat="1" ht="16.5" customHeight="1">
      <c r="B208" s="338"/>
      <c r="C208" s="339" t="s">
        <v>930</v>
      </c>
      <c r="D208" s="339" t="s">
        <v>312</v>
      </c>
      <c r="E208" s="340" t="s">
        <v>3594</v>
      </c>
      <c r="F208" s="341" t="s">
        <v>3595</v>
      </c>
      <c r="G208" s="342" t="s">
        <v>460</v>
      </c>
      <c r="H208" s="343">
        <v>1</v>
      </c>
      <c r="I208" s="344">
        <v>0</v>
      </c>
      <c r="J208" s="344">
        <f t="shared" si="30"/>
        <v>0</v>
      </c>
      <c r="K208" s="341" t="s">
        <v>2896</v>
      </c>
      <c r="L208" s="270"/>
      <c r="M208" s="345" t="s">
        <v>1</v>
      </c>
      <c r="N208" s="346" t="s">
        <v>47</v>
      </c>
      <c r="O208" s="347">
        <v>0</v>
      </c>
      <c r="P208" s="347">
        <f t="shared" si="31"/>
        <v>0</v>
      </c>
      <c r="Q208" s="347">
        <v>0</v>
      </c>
      <c r="R208" s="347">
        <f t="shared" si="32"/>
        <v>0</v>
      </c>
      <c r="S208" s="347">
        <v>0</v>
      </c>
      <c r="T208" s="348">
        <f t="shared" si="33"/>
        <v>0</v>
      </c>
      <c r="AR208" s="349" t="s">
        <v>404</v>
      </c>
      <c r="AT208" s="349" t="s">
        <v>312</v>
      </c>
      <c r="AU208" s="349" t="s">
        <v>86</v>
      </c>
      <c r="AY208" s="261" t="s">
        <v>310</v>
      </c>
      <c r="BE208" s="350">
        <f t="shared" si="34"/>
        <v>0</v>
      </c>
      <c r="BF208" s="350">
        <f t="shared" si="35"/>
        <v>0</v>
      </c>
      <c r="BG208" s="350">
        <f t="shared" si="36"/>
        <v>0</v>
      </c>
      <c r="BH208" s="350">
        <f t="shared" si="37"/>
        <v>0</v>
      </c>
      <c r="BI208" s="350">
        <f t="shared" si="38"/>
        <v>0</v>
      </c>
      <c r="BJ208" s="261" t="s">
        <v>86</v>
      </c>
      <c r="BK208" s="350">
        <f t="shared" si="39"/>
        <v>0</v>
      </c>
      <c r="BL208" s="261" t="s">
        <v>404</v>
      </c>
      <c r="BM208" s="349" t="s">
        <v>1276</v>
      </c>
    </row>
    <row r="209" spans="2:65" s="271" customFormat="1" ht="39">
      <c r="B209" s="270"/>
      <c r="D209" s="351" t="s">
        <v>375</v>
      </c>
      <c r="F209" s="352" t="s">
        <v>3596</v>
      </c>
      <c r="L209" s="270"/>
      <c r="M209" s="353"/>
      <c r="T209" s="354"/>
      <c r="AT209" s="261" t="s">
        <v>375</v>
      </c>
      <c r="AU209" s="261" t="s">
        <v>86</v>
      </c>
    </row>
    <row r="210" spans="2:65" s="329" customFormat="1" ht="25.9" customHeight="1">
      <c r="B210" s="328"/>
      <c r="D210" s="330" t="s">
        <v>81</v>
      </c>
      <c r="E210" s="331" t="s">
        <v>3597</v>
      </c>
      <c r="F210" s="331" t="s">
        <v>3598</v>
      </c>
      <c r="J210" s="332">
        <f>BK210</f>
        <v>0</v>
      </c>
      <c r="L210" s="328"/>
      <c r="M210" s="333"/>
      <c r="P210" s="334">
        <f>SUM(P211:P228)</f>
        <v>0</v>
      </c>
      <c r="R210" s="334">
        <f>SUM(R211:R228)</f>
        <v>0</v>
      </c>
      <c r="T210" s="335">
        <f>SUM(T211:T228)</f>
        <v>0</v>
      </c>
      <c r="AR210" s="330" t="s">
        <v>86</v>
      </c>
      <c r="AT210" s="336" t="s">
        <v>81</v>
      </c>
      <c r="AU210" s="336" t="s">
        <v>82</v>
      </c>
      <c r="AY210" s="330" t="s">
        <v>310</v>
      </c>
      <c r="BK210" s="337">
        <f>SUM(BK211:BK228)</f>
        <v>0</v>
      </c>
    </row>
    <row r="211" spans="2:65" s="271" customFormat="1" ht="16.5" customHeight="1">
      <c r="B211" s="338"/>
      <c r="C211" s="339" t="s">
        <v>934</v>
      </c>
      <c r="D211" s="339" t="s">
        <v>312</v>
      </c>
      <c r="E211" s="340" t="s">
        <v>3599</v>
      </c>
      <c r="F211" s="341" t="s">
        <v>3600</v>
      </c>
      <c r="G211" s="342" t="s">
        <v>361</v>
      </c>
      <c r="H211" s="343">
        <v>1.1000000000000001</v>
      </c>
      <c r="I211" s="344">
        <v>0</v>
      </c>
      <c r="J211" s="344">
        <f t="shared" ref="J211:J228" si="40">ROUND(I211*H211,2)</f>
        <v>0</v>
      </c>
      <c r="K211" s="341" t="s">
        <v>2821</v>
      </c>
      <c r="L211" s="270"/>
      <c r="M211" s="345" t="s">
        <v>1</v>
      </c>
      <c r="N211" s="346" t="s">
        <v>47</v>
      </c>
      <c r="O211" s="347">
        <v>0</v>
      </c>
      <c r="P211" s="347">
        <f t="shared" ref="P211:P228" si="41">O211*H211</f>
        <v>0</v>
      </c>
      <c r="Q211" s="347">
        <v>0</v>
      </c>
      <c r="R211" s="347">
        <f t="shared" ref="R211:R228" si="42">Q211*H211</f>
        <v>0</v>
      </c>
      <c r="S211" s="347">
        <v>0</v>
      </c>
      <c r="T211" s="348">
        <f t="shared" ref="T211:T228" si="43">S211*H211</f>
        <v>0</v>
      </c>
      <c r="AR211" s="349" t="s">
        <v>108</v>
      </c>
      <c r="AT211" s="349" t="s">
        <v>312</v>
      </c>
      <c r="AU211" s="349" t="s">
        <v>86</v>
      </c>
      <c r="AY211" s="261" t="s">
        <v>310</v>
      </c>
      <c r="BE211" s="350">
        <f t="shared" ref="BE211:BE228" si="44">IF(N211="základní",J211,0)</f>
        <v>0</v>
      </c>
      <c r="BF211" s="350">
        <f t="shared" ref="BF211:BF228" si="45">IF(N211="snížená",J211,0)</f>
        <v>0</v>
      </c>
      <c r="BG211" s="350">
        <f t="shared" ref="BG211:BG228" si="46">IF(N211="zákl. přenesená",J211,0)</f>
        <v>0</v>
      </c>
      <c r="BH211" s="350">
        <f t="shared" ref="BH211:BH228" si="47">IF(N211="sníž. přenesená",J211,0)</f>
        <v>0</v>
      </c>
      <c r="BI211" s="350">
        <f t="shared" ref="BI211:BI228" si="48">IF(N211="nulová",J211,0)</f>
        <v>0</v>
      </c>
      <c r="BJ211" s="261" t="s">
        <v>86</v>
      </c>
      <c r="BK211" s="350">
        <f t="shared" ref="BK211:BK228" si="49">ROUND(I211*H211,2)</f>
        <v>0</v>
      </c>
      <c r="BL211" s="261" t="s">
        <v>108</v>
      </c>
      <c r="BM211" s="349" t="s">
        <v>1287</v>
      </c>
    </row>
    <row r="212" spans="2:65" s="271" customFormat="1" ht="16.5" customHeight="1">
      <c r="B212" s="338"/>
      <c r="C212" s="339" t="s">
        <v>938</v>
      </c>
      <c r="D212" s="339" t="s">
        <v>312</v>
      </c>
      <c r="E212" s="340" t="s">
        <v>3601</v>
      </c>
      <c r="F212" s="341" t="s">
        <v>3602</v>
      </c>
      <c r="G212" s="342" t="s">
        <v>315</v>
      </c>
      <c r="H212" s="343">
        <v>525</v>
      </c>
      <c r="I212" s="344">
        <v>0</v>
      </c>
      <c r="J212" s="344">
        <f t="shared" si="40"/>
        <v>0</v>
      </c>
      <c r="K212" s="341" t="s">
        <v>2896</v>
      </c>
      <c r="L212" s="270"/>
      <c r="M212" s="345" t="s">
        <v>1</v>
      </c>
      <c r="N212" s="346" t="s">
        <v>47</v>
      </c>
      <c r="O212" s="347">
        <v>0</v>
      </c>
      <c r="P212" s="347">
        <f t="shared" si="41"/>
        <v>0</v>
      </c>
      <c r="Q212" s="347">
        <v>0</v>
      </c>
      <c r="R212" s="347">
        <f t="shared" si="42"/>
        <v>0</v>
      </c>
      <c r="S212" s="347">
        <v>0</v>
      </c>
      <c r="T212" s="348">
        <f t="shared" si="43"/>
        <v>0</v>
      </c>
      <c r="AR212" s="349" t="s">
        <v>108</v>
      </c>
      <c r="AT212" s="349" t="s">
        <v>312</v>
      </c>
      <c r="AU212" s="349" t="s">
        <v>86</v>
      </c>
      <c r="AY212" s="261" t="s">
        <v>310</v>
      </c>
      <c r="BE212" s="350">
        <f t="shared" si="44"/>
        <v>0</v>
      </c>
      <c r="BF212" s="350">
        <f t="shared" si="45"/>
        <v>0</v>
      </c>
      <c r="BG212" s="350">
        <f t="shared" si="46"/>
        <v>0</v>
      </c>
      <c r="BH212" s="350">
        <f t="shared" si="47"/>
        <v>0</v>
      </c>
      <c r="BI212" s="350">
        <f t="shared" si="48"/>
        <v>0</v>
      </c>
      <c r="BJ212" s="261" t="s">
        <v>86</v>
      </c>
      <c r="BK212" s="350">
        <f t="shared" si="49"/>
        <v>0</v>
      </c>
      <c r="BL212" s="261" t="s">
        <v>108</v>
      </c>
      <c r="BM212" s="349" t="s">
        <v>1295</v>
      </c>
    </row>
    <row r="213" spans="2:65" s="271" customFormat="1" ht="16.5" customHeight="1">
      <c r="B213" s="338"/>
      <c r="C213" s="339" t="s">
        <v>944</v>
      </c>
      <c r="D213" s="339" t="s">
        <v>312</v>
      </c>
      <c r="E213" s="340" t="s">
        <v>3603</v>
      </c>
      <c r="F213" s="341" t="s">
        <v>3604</v>
      </c>
      <c r="G213" s="342" t="s">
        <v>460</v>
      </c>
      <c r="H213" s="343">
        <v>5</v>
      </c>
      <c r="I213" s="344">
        <v>0</v>
      </c>
      <c r="J213" s="344">
        <f t="shared" si="40"/>
        <v>0</v>
      </c>
      <c r="K213" s="341" t="s">
        <v>2896</v>
      </c>
      <c r="L213" s="270"/>
      <c r="M213" s="345" t="s">
        <v>1</v>
      </c>
      <c r="N213" s="346" t="s">
        <v>47</v>
      </c>
      <c r="O213" s="347">
        <v>0</v>
      </c>
      <c r="P213" s="347">
        <f t="shared" si="41"/>
        <v>0</v>
      </c>
      <c r="Q213" s="347">
        <v>0</v>
      </c>
      <c r="R213" s="347">
        <f t="shared" si="42"/>
        <v>0</v>
      </c>
      <c r="S213" s="347">
        <v>0</v>
      </c>
      <c r="T213" s="348">
        <f t="shared" si="43"/>
        <v>0</v>
      </c>
      <c r="AR213" s="349" t="s">
        <v>108</v>
      </c>
      <c r="AT213" s="349" t="s">
        <v>312</v>
      </c>
      <c r="AU213" s="349" t="s">
        <v>86</v>
      </c>
      <c r="AY213" s="261" t="s">
        <v>310</v>
      </c>
      <c r="BE213" s="350">
        <f t="shared" si="44"/>
        <v>0</v>
      </c>
      <c r="BF213" s="350">
        <f t="shared" si="45"/>
        <v>0</v>
      </c>
      <c r="BG213" s="350">
        <f t="shared" si="46"/>
        <v>0</v>
      </c>
      <c r="BH213" s="350">
        <f t="shared" si="47"/>
        <v>0</v>
      </c>
      <c r="BI213" s="350">
        <f t="shared" si="48"/>
        <v>0</v>
      </c>
      <c r="BJ213" s="261" t="s">
        <v>86</v>
      </c>
      <c r="BK213" s="350">
        <f t="shared" si="49"/>
        <v>0</v>
      </c>
      <c r="BL213" s="261" t="s">
        <v>108</v>
      </c>
      <c r="BM213" s="349" t="s">
        <v>1307</v>
      </c>
    </row>
    <row r="214" spans="2:65" s="271" customFormat="1" ht="16.5" customHeight="1">
      <c r="B214" s="338"/>
      <c r="C214" s="339" t="s">
        <v>949</v>
      </c>
      <c r="D214" s="339" t="s">
        <v>312</v>
      </c>
      <c r="E214" s="340" t="s">
        <v>3605</v>
      </c>
      <c r="F214" s="341" t="s">
        <v>3606</v>
      </c>
      <c r="G214" s="342" t="s">
        <v>1</v>
      </c>
      <c r="H214" s="343">
        <v>0</v>
      </c>
      <c r="I214" s="344">
        <v>0</v>
      </c>
      <c r="J214" s="344">
        <f t="shared" si="40"/>
        <v>0</v>
      </c>
      <c r="K214" s="341" t="s">
        <v>2896</v>
      </c>
      <c r="L214" s="270"/>
      <c r="M214" s="345" t="s">
        <v>1</v>
      </c>
      <c r="N214" s="346" t="s">
        <v>47</v>
      </c>
      <c r="O214" s="347">
        <v>0</v>
      </c>
      <c r="P214" s="347">
        <f t="shared" si="41"/>
        <v>0</v>
      </c>
      <c r="Q214" s="347">
        <v>0</v>
      </c>
      <c r="R214" s="347">
        <f t="shared" si="42"/>
        <v>0</v>
      </c>
      <c r="S214" s="347">
        <v>0</v>
      </c>
      <c r="T214" s="348">
        <f t="shared" si="43"/>
        <v>0</v>
      </c>
      <c r="AR214" s="349" t="s">
        <v>108</v>
      </c>
      <c r="AT214" s="349" t="s">
        <v>312</v>
      </c>
      <c r="AU214" s="349" t="s">
        <v>86</v>
      </c>
      <c r="AY214" s="261" t="s">
        <v>310</v>
      </c>
      <c r="BE214" s="350">
        <f t="shared" si="44"/>
        <v>0</v>
      </c>
      <c r="BF214" s="350">
        <f t="shared" si="45"/>
        <v>0</v>
      </c>
      <c r="BG214" s="350">
        <f t="shared" si="46"/>
        <v>0</v>
      </c>
      <c r="BH214" s="350">
        <f t="shared" si="47"/>
        <v>0</v>
      </c>
      <c r="BI214" s="350">
        <f t="shared" si="48"/>
        <v>0</v>
      </c>
      <c r="BJ214" s="261" t="s">
        <v>86</v>
      </c>
      <c r="BK214" s="350">
        <f t="shared" si="49"/>
        <v>0</v>
      </c>
      <c r="BL214" s="261" t="s">
        <v>108</v>
      </c>
      <c r="BM214" s="349" t="s">
        <v>1316</v>
      </c>
    </row>
    <row r="215" spans="2:65" s="271" customFormat="1" ht="16.5" customHeight="1">
      <c r="B215" s="338"/>
      <c r="C215" s="339" t="s">
        <v>953</v>
      </c>
      <c r="D215" s="339" t="s">
        <v>312</v>
      </c>
      <c r="E215" s="340" t="s">
        <v>3607</v>
      </c>
      <c r="F215" s="341" t="s">
        <v>3608</v>
      </c>
      <c r="G215" s="342" t="s">
        <v>315</v>
      </c>
      <c r="H215" s="343">
        <v>300</v>
      </c>
      <c r="I215" s="344">
        <v>0</v>
      </c>
      <c r="J215" s="344">
        <f t="shared" si="40"/>
        <v>0</v>
      </c>
      <c r="K215" s="341" t="s">
        <v>2896</v>
      </c>
      <c r="L215" s="270"/>
      <c r="M215" s="345" t="s">
        <v>1</v>
      </c>
      <c r="N215" s="346" t="s">
        <v>47</v>
      </c>
      <c r="O215" s="347">
        <v>0</v>
      </c>
      <c r="P215" s="347">
        <f t="shared" si="41"/>
        <v>0</v>
      </c>
      <c r="Q215" s="347">
        <v>0</v>
      </c>
      <c r="R215" s="347">
        <f t="shared" si="42"/>
        <v>0</v>
      </c>
      <c r="S215" s="347">
        <v>0</v>
      </c>
      <c r="T215" s="348">
        <f t="shared" si="43"/>
        <v>0</v>
      </c>
      <c r="AR215" s="349" t="s">
        <v>108</v>
      </c>
      <c r="AT215" s="349" t="s">
        <v>312</v>
      </c>
      <c r="AU215" s="349" t="s">
        <v>86</v>
      </c>
      <c r="AY215" s="261" t="s">
        <v>310</v>
      </c>
      <c r="BE215" s="350">
        <f t="shared" si="44"/>
        <v>0</v>
      </c>
      <c r="BF215" s="350">
        <f t="shared" si="45"/>
        <v>0</v>
      </c>
      <c r="BG215" s="350">
        <f t="shared" si="46"/>
        <v>0</v>
      </c>
      <c r="BH215" s="350">
        <f t="shared" si="47"/>
        <v>0</v>
      </c>
      <c r="BI215" s="350">
        <f t="shared" si="48"/>
        <v>0</v>
      </c>
      <c r="BJ215" s="261" t="s">
        <v>86</v>
      </c>
      <c r="BK215" s="350">
        <f t="shared" si="49"/>
        <v>0</v>
      </c>
      <c r="BL215" s="261" t="s">
        <v>108</v>
      </c>
      <c r="BM215" s="349" t="s">
        <v>1327</v>
      </c>
    </row>
    <row r="216" spans="2:65" s="271" customFormat="1" ht="16.5" customHeight="1">
      <c r="B216" s="338"/>
      <c r="C216" s="339" t="s">
        <v>958</v>
      </c>
      <c r="D216" s="339" t="s">
        <v>312</v>
      </c>
      <c r="E216" s="340" t="s">
        <v>3609</v>
      </c>
      <c r="F216" s="341" t="s">
        <v>3610</v>
      </c>
      <c r="G216" s="342" t="s">
        <v>315</v>
      </c>
      <c r="H216" s="343">
        <v>195</v>
      </c>
      <c r="I216" s="344">
        <v>0</v>
      </c>
      <c r="J216" s="344">
        <f t="shared" si="40"/>
        <v>0</v>
      </c>
      <c r="K216" s="341" t="s">
        <v>2896</v>
      </c>
      <c r="L216" s="270"/>
      <c r="M216" s="345" t="s">
        <v>1</v>
      </c>
      <c r="N216" s="346" t="s">
        <v>47</v>
      </c>
      <c r="O216" s="347">
        <v>0</v>
      </c>
      <c r="P216" s="347">
        <f t="shared" si="41"/>
        <v>0</v>
      </c>
      <c r="Q216" s="347">
        <v>0</v>
      </c>
      <c r="R216" s="347">
        <f t="shared" si="42"/>
        <v>0</v>
      </c>
      <c r="S216" s="347">
        <v>0</v>
      </c>
      <c r="T216" s="348">
        <f t="shared" si="43"/>
        <v>0</v>
      </c>
      <c r="AR216" s="349" t="s">
        <v>108</v>
      </c>
      <c r="AT216" s="349" t="s">
        <v>312</v>
      </c>
      <c r="AU216" s="349" t="s">
        <v>86</v>
      </c>
      <c r="AY216" s="261" t="s">
        <v>310</v>
      </c>
      <c r="BE216" s="350">
        <f t="shared" si="44"/>
        <v>0</v>
      </c>
      <c r="BF216" s="350">
        <f t="shared" si="45"/>
        <v>0</v>
      </c>
      <c r="BG216" s="350">
        <f t="shared" si="46"/>
        <v>0</v>
      </c>
      <c r="BH216" s="350">
        <f t="shared" si="47"/>
        <v>0</v>
      </c>
      <c r="BI216" s="350">
        <f t="shared" si="48"/>
        <v>0</v>
      </c>
      <c r="BJ216" s="261" t="s">
        <v>86</v>
      </c>
      <c r="BK216" s="350">
        <f t="shared" si="49"/>
        <v>0</v>
      </c>
      <c r="BL216" s="261" t="s">
        <v>108</v>
      </c>
      <c r="BM216" s="349" t="s">
        <v>1336</v>
      </c>
    </row>
    <row r="217" spans="2:65" s="271" customFormat="1" ht="16.5" customHeight="1">
      <c r="B217" s="338"/>
      <c r="C217" s="339" t="s">
        <v>964</v>
      </c>
      <c r="D217" s="339" t="s">
        <v>312</v>
      </c>
      <c r="E217" s="340" t="s">
        <v>3611</v>
      </c>
      <c r="F217" s="341" t="s">
        <v>3612</v>
      </c>
      <c r="G217" s="342" t="s">
        <v>315</v>
      </c>
      <c r="H217" s="343">
        <v>30</v>
      </c>
      <c r="I217" s="344">
        <v>0</v>
      </c>
      <c r="J217" s="344">
        <f t="shared" si="40"/>
        <v>0</v>
      </c>
      <c r="K217" s="341" t="s">
        <v>2896</v>
      </c>
      <c r="L217" s="270"/>
      <c r="M217" s="345" t="s">
        <v>1</v>
      </c>
      <c r="N217" s="346" t="s">
        <v>47</v>
      </c>
      <c r="O217" s="347">
        <v>0</v>
      </c>
      <c r="P217" s="347">
        <f t="shared" si="41"/>
        <v>0</v>
      </c>
      <c r="Q217" s="347">
        <v>0</v>
      </c>
      <c r="R217" s="347">
        <f t="shared" si="42"/>
        <v>0</v>
      </c>
      <c r="S217" s="347">
        <v>0</v>
      </c>
      <c r="T217" s="348">
        <f t="shared" si="43"/>
        <v>0</v>
      </c>
      <c r="AR217" s="349" t="s">
        <v>108</v>
      </c>
      <c r="AT217" s="349" t="s">
        <v>312</v>
      </c>
      <c r="AU217" s="349" t="s">
        <v>86</v>
      </c>
      <c r="AY217" s="261" t="s">
        <v>310</v>
      </c>
      <c r="BE217" s="350">
        <f t="shared" si="44"/>
        <v>0</v>
      </c>
      <c r="BF217" s="350">
        <f t="shared" si="45"/>
        <v>0</v>
      </c>
      <c r="BG217" s="350">
        <f t="shared" si="46"/>
        <v>0</v>
      </c>
      <c r="BH217" s="350">
        <f t="shared" si="47"/>
        <v>0</v>
      </c>
      <c r="BI217" s="350">
        <f t="shared" si="48"/>
        <v>0</v>
      </c>
      <c r="BJ217" s="261" t="s">
        <v>86</v>
      </c>
      <c r="BK217" s="350">
        <f t="shared" si="49"/>
        <v>0</v>
      </c>
      <c r="BL217" s="261" t="s">
        <v>108</v>
      </c>
      <c r="BM217" s="349" t="s">
        <v>1345</v>
      </c>
    </row>
    <row r="218" spans="2:65" s="271" customFormat="1" ht="16.5" customHeight="1">
      <c r="B218" s="338"/>
      <c r="C218" s="339" t="s">
        <v>968</v>
      </c>
      <c r="D218" s="339" t="s">
        <v>312</v>
      </c>
      <c r="E218" s="340" t="s">
        <v>3613</v>
      </c>
      <c r="F218" s="341" t="s">
        <v>3614</v>
      </c>
      <c r="G218" s="342" t="s">
        <v>718</v>
      </c>
      <c r="H218" s="343">
        <v>2000</v>
      </c>
      <c r="I218" s="344">
        <v>0</v>
      </c>
      <c r="J218" s="344">
        <f t="shared" si="40"/>
        <v>0</v>
      </c>
      <c r="K218" s="341" t="s">
        <v>2896</v>
      </c>
      <c r="L218" s="270"/>
      <c r="M218" s="345" t="s">
        <v>1</v>
      </c>
      <c r="N218" s="346" t="s">
        <v>47</v>
      </c>
      <c r="O218" s="347">
        <v>0</v>
      </c>
      <c r="P218" s="347">
        <f t="shared" si="41"/>
        <v>0</v>
      </c>
      <c r="Q218" s="347">
        <v>0</v>
      </c>
      <c r="R218" s="347">
        <f t="shared" si="42"/>
        <v>0</v>
      </c>
      <c r="S218" s="347">
        <v>0</v>
      </c>
      <c r="T218" s="348">
        <f t="shared" si="43"/>
        <v>0</v>
      </c>
      <c r="AR218" s="349" t="s">
        <v>108</v>
      </c>
      <c r="AT218" s="349" t="s">
        <v>312</v>
      </c>
      <c r="AU218" s="349" t="s">
        <v>86</v>
      </c>
      <c r="AY218" s="261" t="s">
        <v>310</v>
      </c>
      <c r="BE218" s="350">
        <f t="shared" si="44"/>
        <v>0</v>
      </c>
      <c r="BF218" s="350">
        <f t="shared" si="45"/>
        <v>0</v>
      </c>
      <c r="BG218" s="350">
        <f t="shared" si="46"/>
        <v>0</v>
      </c>
      <c r="BH218" s="350">
        <f t="shared" si="47"/>
        <v>0</v>
      </c>
      <c r="BI218" s="350">
        <f t="shared" si="48"/>
        <v>0</v>
      </c>
      <c r="BJ218" s="261" t="s">
        <v>86</v>
      </c>
      <c r="BK218" s="350">
        <f t="shared" si="49"/>
        <v>0</v>
      </c>
      <c r="BL218" s="261" t="s">
        <v>108</v>
      </c>
      <c r="BM218" s="349" t="s">
        <v>1355</v>
      </c>
    </row>
    <row r="219" spans="2:65" s="271" customFormat="1" ht="16.5" customHeight="1">
      <c r="B219" s="338"/>
      <c r="C219" s="339" t="s">
        <v>973</v>
      </c>
      <c r="D219" s="339" t="s">
        <v>312</v>
      </c>
      <c r="E219" s="340" t="s">
        <v>3615</v>
      </c>
      <c r="F219" s="341" t="s">
        <v>3616</v>
      </c>
      <c r="G219" s="342" t="s">
        <v>460</v>
      </c>
      <c r="H219" s="343">
        <v>46</v>
      </c>
      <c r="I219" s="344">
        <v>0</v>
      </c>
      <c r="J219" s="344">
        <f t="shared" si="40"/>
        <v>0</v>
      </c>
      <c r="K219" s="341" t="s">
        <v>2896</v>
      </c>
      <c r="L219" s="270"/>
      <c r="M219" s="345" t="s">
        <v>1</v>
      </c>
      <c r="N219" s="346" t="s">
        <v>47</v>
      </c>
      <c r="O219" s="347">
        <v>0</v>
      </c>
      <c r="P219" s="347">
        <f t="shared" si="41"/>
        <v>0</v>
      </c>
      <c r="Q219" s="347">
        <v>0</v>
      </c>
      <c r="R219" s="347">
        <f t="shared" si="42"/>
        <v>0</v>
      </c>
      <c r="S219" s="347">
        <v>0</v>
      </c>
      <c r="T219" s="348">
        <f t="shared" si="43"/>
        <v>0</v>
      </c>
      <c r="AR219" s="349" t="s">
        <v>108</v>
      </c>
      <c r="AT219" s="349" t="s">
        <v>312</v>
      </c>
      <c r="AU219" s="349" t="s">
        <v>86</v>
      </c>
      <c r="AY219" s="261" t="s">
        <v>310</v>
      </c>
      <c r="BE219" s="350">
        <f t="shared" si="44"/>
        <v>0</v>
      </c>
      <c r="BF219" s="350">
        <f t="shared" si="45"/>
        <v>0</v>
      </c>
      <c r="BG219" s="350">
        <f t="shared" si="46"/>
        <v>0</v>
      </c>
      <c r="BH219" s="350">
        <f t="shared" si="47"/>
        <v>0</v>
      </c>
      <c r="BI219" s="350">
        <f t="shared" si="48"/>
        <v>0</v>
      </c>
      <c r="BJ219" s="261" t="s">
        <v>86</v>
      </c>
      <c r="BK219" s="350">
        <f t="shared" si="49"/>
        <v>0</v>
      </c>
      <c r="BL219" s="261" t="s">
        <v>108</v>
      </c>
      <c r="BM219" s="349" t="s">
        <v>1364</v>
      </c>
    </row>
    <row r="220" spans="2:65" s="271" customFormat="1" ht="24.2" customHeight="1">
      <c r="B220" s="338"/>
      <c r="C220" s="339" t="s">
        <v>978</v>
      </c>
      <c r="D220" s="339" t="s">
        <v>312</v>
      </c>
      <c r="E220" s="340" t="s">
        <v>3617</v>
      </c>
      <c r="F220" s="341" t="s">
        <v>3618</v>
      </c>
      <c r="G220" s="342" t="s">
        <v>460</v>
      </c>
      <c r="H220" s="343">
        <v>1</v>
      </c>
      <c r="I220" s="344">
        <v>0</v>
      </c>
      <c r="J220" s="344">
        <f t="shared" si="40"/>
        <v>0</v>
      </c>
      <c r="K220" s="341" t="s">
        <v>2896</v>
      </c>
      <c r="L220" s="270"/>
      <c r="M220" s="345" t="s">
        <v>1</v>
      </c>
      <c r="N220" s="346" t="s">
        <v>47</v>
      </c>
      <c r="O220" s="347">
        <v>0</v>
      </c>
      <c r="P220" s="347">
        <f t="shared" si="41"/>
        <v>0</v>
      </c>
      <c r="Q220" s="347">
        <v>0</v>
      </c>
      <c r="R220" s="347">
        <f t="shared" si="42"/>
        <v>0</v>
      </c>
      <c r="S220" s="347">
        <v>0</v>
      </c>
      <c r="T220" s="348">
        <f t="shared" si="43"/>
        <v>0</v>
      </c>
      <c r="AR220" s="349" t="s">
        <v>108</v>
      </c>
      <c r="AT220" s="349" t="s">
        <v>312</v>
      </c>
      <c r="AU220" s="349" t="s">
        <v>86</v>
      </c>
      <c r="AY220" s="261" t="s">
        <v>310</v>
      </c>
      <c r="BE220" s="350">
        <f t="shared" si="44"/>
        <v>0</v>
      </c>
      <c r="BF220" s="350">
        <f t="shared" si="45"/>
        <v>0</v>
      </c>
      <c r="BG220" s="350">
        <f t="shared" si="46"/>
        <v>0</v>
      </c>
      <c r="BH220" s="350">
        <f t="shared" si="47"/>
        <v>0</v>
      </c>
      <c r="BI220" s="350">
        <f t="shared" si="48"/>
        <v>0</v>
      </c>
      <c r="BJ220" s="261" t="s">
        <v>86</v>
      </c>
      <c r="BK220" s="350">
        <f t="shared" si="49"/>
        <v>0</v>
      </c>
      <c r="BL220" s="261" t="s">
        <v>108</v>
      </c>
      <c r="BM220" s="349" t="s">
        <v>1373</v>
      </c>
    </row>
    <row r="221" spans="2:65" s="271" customFormat="1" ht="24.2" customHeight="1">
      <c r="B221" s="338"/>
      <c r="C221" s="339" t="s">
        <v>983</v>
      </c>
      <c r="D221" s="339" t="s">
        <v>312</v>
      </c>
      <c r="E221" s="340" t="s">
        <v>3619</v>
      </c>
      <c r="F221" s="341" t="s">
        <v>3620</v>
      </c>
      <c r="G221" s="342" t="s">
        <v>460</v>
      </c>
      <c r="H221" s="343">
        <v>2</v>
      </c>
      <c r="I221" s="344">
        <v>0</v>
      </c>
      <c r="J221" s="344">
        <f t="shared" si="40"/>
        <v>0</v>
      </c>
      <c r="K221" s="341" t="s">
        <v>2896</v>
      </c>
      <c r="L221" s="270"/>
      <c r="M221" s="345" t="s">
        <v>1</v>
      </c>
      <c r="N221" s="346" t="s">
        <v>47</v>
      </c>
      <c r="O221" s="347">
        <v>0</v>
      </c>
      <c r="P221" s="347">
        <f t="shared" si="41"/>
        <v>0</v>
      </c>
      <c r="Q221" s="347">
        <v>0</v>
      </c>
      <c r="R221" s="347">
        <f t="shared" si="42"/>
        <v>0</v>
      </c>
      <c r="S221" s="347">
        <v>0</v>
      </c>
      <c r="T221" s="348">
        <f t="shared" si="43"/>
        <v>0</v>
      </c>
      <c r="AR221" s="349" t="s">
        <v>108</v>
      </c>
      <c r="AT221" s="349" t="s">
        <v>312</v>
      </c>
      <c r="AU221" s="349" t="s">
        <v>86</v>
      </c>
      <c r="AY221" s="261" t="s">
        <v>310</v>
      </c>
      <c r="BE221" s="350">
        <f t="shared" si="44"/>
        <v>0</v>
      </c>
      <c r="BF221" s="350">
        <f t="shared" si="45"/>
        <v>0</v>
      </c>
      <c r="BG221" s="350">
        <f t="shared" si="46"/>
        <v>0</v>
      </c>
      <c r="BH221" s="350">
        <f t="shared" si="47"/>
        <v>0</v>
      </c>
      <c r="BI221" s="350">
        <f t="shared" si="48"/>
        <v>0</v>
      </c>
      <c r="BJ221" s="261" t="s">
        <v>86</v>
      </c>
      <c r="BK221" s="350">
        <f t="shared" si="49"/>
        <v>0</v>
      </c>
      <c r="BL221" s="261" t="s">
        <v>108</v>
      </c>
      <c r="BM221" s="349" t="s">
        <v>1381</v>
      </c>
    </row>
    <row r="222" spans="2:65" s="271" customFormat="1" ht="24.2" customHeight="1">
      <c r="B222" s="338"/>
      <c r="C222" s="339" t="s">
        <v>988</v>
      </c>
      <c r="D222" s="339" t="s">
        <v>312</v>
      </c>
      <c r="E222" s="340" t="s">
        <v>3621</v>
      </c>
      <c r="F222" s="341" t="s">
        <v>3622</v>
      </c>
      <c r="G222" s="342" t="s">
        <v>460</v>
      </c>
      <c r="H222" s="343">
        <v>1</v>
      </c>
      <c r="I222" s="344">
        <v>0</v>
      </c>
      <c r="J222" s="344">
        <f t="shared" si="40"/>
        <v>0</v>
      </c>
      <c r="K222" s="341" t="s">
        <v>2896</v>
      </c>
      <c r="L222" s="270"/>
      <c r="M222" s="345" t="s">
        <v>1</v>
      </c>
      <c r="N222" s="346" t="s">
        <v>47</v>
      </c>
      <c r="O222" s="347">
        <v>0</v>
      </c>
      <c r="P222" s="347">
        <f t="shared" si="41"/>
        <v>0</v>
      </c>
      <c r="Q222" s="347">
        <v>0</v>
      </c>
      <c r="R222" s="347">
        <f t="shared" si="42"/>
        <v>0</v>
      </c>
      <c r="S222" s="347">
        <v>0</v>
      </c>
      <c r="T222" s="348">
        <f t="shared" si="43"/>
        <v>0</v>
      </c>
      <c r="AR222" s="349" t="s">
        <v>108</v>
      </c>
      <c r="AT222" s="349" t="s">
        <v>312</v>
      </c>
      <c r="AU222" s="349" t="s">
        <v>86</v>
      </c>
      <c r="AY222" s="261" t="s">
        <v>310</v>
      </c>
      <c r="BE222" s="350">
        <f t="shared" si="44"/>
        <v>0</v>
      </c>
      <c r="BF222" s="350">
        <f t="shared" si="45"/>
        <v>0</v>
      </c>
      <c r="BG222" s="350">
        <f t="shared" si="46"/>
        <v>0</v>
      </c>
      <c r="BH222" s="350">
        <f t="shared" si="47"/>
        <v>0</v>
      </c>
      <c r="BI222" s="350">
        <f t="shared" si="48"/>
        <v>0</v>
      </c>
      <c r="BJ222" s="261" t="s">
        <v>86</v>
      </c>
      <c r="BK222" s="350">
        <f t="shared" si="49"/>
        <v>0</v>
      </c>
      <c r="BL222" s="261" t="s">
        <v>108</v>
      </c>
      <c r="BM222" s="349" t="s">
        <v>1393</v>
      </c>
    </row>
    <row r="223" spans="2:65" s="271" customFormat="1" ht="24.2" customHeight="1">
      <c r="B223" s="338"/>
      <c r="C223" s="339" t="s">
        <v>992</v>
      </c>
      <c r="D223" s="339" t="s">
        <v>312</v>
      </c>
      <c r="E223" s="340" t="s">
        <v>3623</v>
      </c>
      <c r="F223" s="341" t="s">
        <v>3624</v>
      </c>
      <c r="G223" s="342" t="s">
        <v>460</v>
      </c>
      <c r="H223" s="343">
        <v>1</v>
      </c>
      <c r="I223" s="344">
        <v>0</v>
      </c>
      <c r="J223" s="344">
        <f t="shared" si="40"/>
        <v>0</v>
      </c>
      <c r="K223" s="341" t="s">
        <v>2896</v>
      </c>
      <c r="L223" s="270"/>
      <c r="M223" s="345" t="s">
        <v>1</v>
      </c>
      <c r="N223" s="346" t="s">
        <v>47</v>
      </c>
      <c r="O223" s="347">
        <v>0</v>
      </c>
      <c r="P223" s="347">
        <f t="shared" si="41"/>
        <v>0</v>
      </c>
      <c r="Q223" s="347">
        <v>0</v>
      </c>
      <c r="R223" s="347">
        <f t="shared" si="42"/>
        <v>0</v>
      </c>
      <c r="S223" s="347">
        <v>0</v>
      </c>
      <c r="T223" s="348">
        <f t="shared" si="43"/>
        <v>0</v>
      </c>
      <c r="AR223" s="349" t="s">
        <v>108</v>
      </c>
      <c r="AT223" s="349" t="s">
        <v>312</v>
      </c>
      <c r="AU223" s="349" t="s">
        <v>86</v>
      </c>
      <c r="AY223" s="261" t="s">
        <v>310</v>
      </c>
      <c r="BE223" s="350">
        <f t="shared" si="44"/>
        <v>0</v>
      </c>
      <c r="BF223" s="350">
        <f t="shared" si="45"/>
        <v>0</v>
      </c>
      <c r="BG223" s="350">
        <f t="shared" si="46"/>
        <v>0</v>
      </c>
      <c r="BH223" s="350">
        <f t="shared" si="47"/>
        <v>0</v>
      </c>
      <c r="BI223" s="350">
        <f t="shared" si="48"/>
        <v>0</v>
      </c>
      <c r="BJ223" s="261" t="s">
        <v>86</v>
      </c>
      <c r="BK223" s="350">
        <f t="shared" si="49"/>
        <v>0</v>
      </c>
      <c r="BL223" s="261" t="s">
        <v>108</v>
      </c>
      <c r="BM223" s="349" t="s">
        <v>1402</v>
      </c>
    </row>
    <row r="224" spans="2:65" s="271" customFormat="1" ht="16.5" customHeight="1">
      <c r="B224" s="338"/>
      <c r="C224" s="339" t="s">
        <v>997</v>
      </c>
      <c r="D224" s="339" t="s">
        <v>312</v>
      </c>
      <c r="E224" s="340" t="s">
        <v>3625</v>
      </c>
      <c r="F224" s="341" t="s">
        <v>3626</v>
      </c>
      <c r="G224" s="342" t="s">
        <v>460</v>
      </c>
      <c r="H224" s="343">
        <v>23</v>
      </c>
      <c r="I224" s="344">
        <v>0</v>
      </c>
      <c r="J224" s="344">
        <f t="shared" si="40"/>
        <v>0</v>
      </c>
      <c r="K224" s="341" t="s">
        <v>2896</v>
      </c>
      <c r="L224" s="270"/>
      <c r="M224" s="345" t="s">
        <v>1</v>
      </c>
      <c r="N224" s="346" t="s">
        <v>47</v>
      </c>
      <c r="O224" s="347">
        <v>0</v>
      </c>
      <c r="P224" s="347">
        <f t="shared" si="41"/>
        <v>0</v>
      </c>
      <c r="Q224" s="347">
        <v>0</v>
      </c>
      <c r="R224" s="347">
        <f t="shared" si="42"/>
        <v>0</v>
      </c>
      <c r="S224" s="347">
        <v>0</v>
      </c>
      <c r="T224" s="348">
        <f t="shared" si="43"/>
        <v>0</v>
      </c>
      <c r="AR224" s="349" t="s">
        <v>108</v>
      </c>
      <c r="AT224" s="349" t="s">
        <v>312</v>
      </c>
      <c r="AU224" s="349" t="s">
        <v>86</v>
      </c>
      <c r="AY224" s="261" t="s">
        <v>310</v>
      </c>
      <c r="BE224" s="350">
        <f t="shared" si="44"/>
        <v>0</v>
      </c>
      <c r="BF224" s="350">
        <f t="shared" si="45"/>
        <v>0</v>
      </c>
      <c r="BG224" s="350">
        <f t="shared" si="46"/>
        <v>0</v>
      </c>
      <c r="BH224" s="350">
        <f t="shared" si="47"/>
        <v>0</v>
      </c>
      <c r="BI224" s="350">
        <f t="shared" si="48"/>
        <v>0</v>
      </c>
      <c r="BJ224" s="261" t="s">
        <v>86</v>
      </c>
      <c r="BK224" s="350">
        <f t="shared" si="49"/>
        <v>0</v>
      </c>
      <c r="BL224" s="261" t="s">
        <v>108</v>
      </c>
      <c r="BM224" s="349" t="s">
        <v>1410</v>
      </c>
    </row>
    <row r="225" spans="2:65" s="271" customFormat="1" ht="16.5" customHeight="1">
      <c r="B225" s="338"/>
      <c r="C225" s="339" t="s">
        <v>1002</v>
      </c>
      <c r="D225" s="339" t="s">
        <v>312</v>
      </c>
      <c r="E225" s="340" t="s">
        <v>3627</v>
      </c>
      <c r="F225" s="341" t="s">
        <v>3628</v>
      </c>
      <c r="G225" s="342" t="s">
        <v>718</v>
      </c>
      <c r="H225" s="343">
        <v>550</v>
      </c>
      <c r="I225" s="344">
        <v>0</v>
      </c>
      <c r="J225" s="344">
        <f t="shared" si="40"/>
        <v>0</v>
      </c>
      <c r="K225" s="341" t="s">
        <v>2896</v>
      </c>
      <c r="L225" s="270"/>
      <c r="M225" s="345" t="s">
        <v>1</v>
      </c>
      <c r="N225" s="346" t="s">
        <v>47</v>
      </c>
      <c r="O225" s="347">
        <v>0</v>
      </c>
      <c r="P225" s="347">
        <f t="shared" si="41"/>
        <v>0</v>
      </c>
      <c r="Q225" s="347">
        <v>0</v>
      </c>
      <c r="R225" s="347">
        <f t="shared" si="42"/>
        <v>0</v>
      </c>
      <c r="S225" s="347">
        <v>0</v>
      </c>
      <c r="T225" s="348">
        <f t="shared" si="43"/>
        <v>0</v>
      </c>
      <c r="AR225" s="349" t="s">
        <v>108</v>
      </c>
      <c r="AT225" s="349" t="s">
        <v>312</v>
      </c>
      <c r="AU225" s="349" t="s">
        <v>86</v>
      </c>
      <c r="AY225" s="261" t="s">
        <v>310</v>
      </c>
      <c r="BE225" s="350">
        <f t="shared" si="44"/>
        <v>0</v>
      </c>
      <c r="BF225" s="350">
        <f t="shared" si="45"/>
        <v>0</v>
      </c>
      <c r="BG225" s="350">
        <f t="shared" si="46"/>
        <v>0</v>
      </c>
      <c r="BH225" s="350">
        <f t="shared" si="47"/>
        <v>0</v>
      </c>
      <c r="BI225" s="350">
        <f t="shared" si="48"/>
        <v>0</v>
      </c>
      <c r="BJ225" s="261" t="s">
        <v>86</v>
      </c>
      <c r="BK225" s="350">
        <f t="shared" si="49"/>
        <v>0</v>
      </c>
      <c r="BL225" s="261" t="s">
        <v>108</v>
      </c>
      <c r="BM225" s="349" t="s">
        <v>1418</v>
      </c>
    </row>
    <row r="226" spans="2:65" s="271" customFormat="1" ht="16.5" customHeight="1">
      <c r="B226" s="338"/>
      <c r="C226" s="339" t="s">
        <v>1007</v>
      </c>
      <c r="D226" s="339" t="s">
        <v>312</v>
      </c>
      <c r="E226" s="340" t="s">
        <v>3629</v>
      </c>
      <c r="F226" s="341" t="s">
        <v>3630</v>
      </c>
      <c r="G226" s="342" t="s">
        <v>718</v>
      </c>
      <c r="H226" s="343">
        <v>50</v>
      </c>
      <c r="I226" s="344">
        <v>0</v>
      </c>
      <c r="J226" s="344">
        <f t="shared" si="40"/>
        <v>0</v>
      </c>
      <c r="K226" s="341" t="s">
        <v>2896</v>
      </c>
      <c r="L226" s="270"/>
      <c r="M226" s="345" t="s">
        <v>1</v>
      </c>
      <c r="N226" s="346" t="s">
        <v>47</v>
      </c>
      <c r="O226" s="347">
        <v>0</v>
      </c>
      <c r="P226" s="347">
        <f t="shared" si="41"/>
        <v>0</v>
      </c>
      <c r="Q226" s="347">
        <v>0</v>
      </c>
      <c r="R226" s="347">
        <f t="shared" si="42"/>
        <v>0</v>
      </c>
      <c r="S226" s="347">
        <v>0</v>
      </c>
      <c r="T226" s="348">
        <f t="shared" si="43"/>
        <v>0</v>
      </c>
      <c r="AR226" s="349" t="s">
        <v>108</v>
      </c>
      <c r="AT226" s="349" t="s">
        <v>312</v>
      </c>
      <c r="AU226" s="349" t="s">
        <v>86</v>
      </c>
      <c r="AY226" s="261" t="s">
        <v>310</v>
      </c>
      <c r="BE226" s="350">
        <f t="shared" si="44"/>
        <v>0</v>
      </c>
      <c r="BF226" s="350">
        <f t="shared" si="45"/>
        <v>0</v>
      </c>
      <c r="BG226" s="350">
        <f t="shared" si="46"/>
        <v>0</v>
      </c>
      <c r="BH226" s="350">
        <f t="shared" si="47"/>
        <v>0</v>
      </c>
      <c r="BI226" s="350">
        <f t="shared" si="48"/>
        <v>0</v>
      </c>
      <c r="BJ226" s="261" t="s">
        <v>86</v>
      </c>
      <c r="BK226" s="350">
        <f t="shared" si="49"/>
        <v>0</v>
      </c>
      <c r="BL226" s="261" t="s">
        <v>108</v>
      </c>
      <c r="BM226" s="349" t="s">
        <v>1425</v>
      </c>
    </row>
    <row r="227" spans="2:65" s="271" customFormat="1" ht="16.5" customHeight="1">
      <c r="B227" s="338"/>
      <c r="C227" s="339" t="s">
        <v>1013</v>
      </c>
      <c r="D227" s="339" t="s">
        <v>312</v>
      </c>
      <c r="E227" s="340" t="s">
        <v>3631</v>
      </c>
      <c r="F227" s="341" t="s">
        <v>3632</v>
      </c>
      <c r="G227" s="342" t="s">
        <v>460</v>
      </c>
      <c r="H227" s="343">
        <v>6000</v>
      </c>
      <c r="I227" s="344">
        <v>0</v>
      </c>
      <c r="J227" s="344">
        <f t="shared" si="40"/>
        <v>0</v>
      </c>
      <c r="K227" s="341" t="s">
        <v>2896</v>
      </c>
      <c r="L227" s="270"/>
      <c r="M227" s="345" t="s">
        <v>1</v>
      </c>
      <c r="N227" s="346" t="s">
        <v>47</v>
      </c>
      <c r="O227" s="347">
        <v>0</v>
      </c>
      <c r="P227" s="347">
        <f t="shared" si="41"/>
        <v>0</v>
      </c>
      <c r="Q227" s="347">
        <v>0</v>
      </c>
      <c r="R227" s="347">
        <f t="shared" si="42"/>
        <v>0</v>
      </c>
      <c r="S227" s="347">
        <v>0</v>
      </c>
      <c r="T227" s="348">
        <f t="shared" si="43"/>
        <v>0</v>
      </c>
      <c r="AR227" s="349" t="s">
        <v>108</v>
      </c>
      <c r="AT227" s="349" t="s">
        <v>312</v>
      </c>
      <c r="AU227" s="349" t="s">
        <v>86</v>
      </c>
      <c r="AY227" s="261" t="s">
        <v>310</v>
      </c>
      <c r="BE227" s="350">
        <f t="shared" si="44"/>
        <v>0</v>
      </c>
      <c r="BF227" s="350">
        <f t="shared" si="45"/>
        <v>0</v>
      </c>
      <c r="BG227" s="350">
        <f t="shared" si="46"/>
        <v>0</v>
      </c>
      <c r="BH227" s="350">
        <f t="shared" si="47"/>
        <v>0</v>
      </c>
      <c r="BI227" s="350">
        <f t="shared" si="48"/>
        <v>0</v>
      </c>
      <c r="BJ227" s="261" t="s">
        <v>86</v>
      </c>
      <c r="BK227" s="350">
        <f t="shared" si="49"/>
        <v>0</v>
      </c>
      <c r="BL227" s="261" t="s">
        <v>108</v>
      </c>
      <c r="BM227" s="349" t="s">
        <v>1432</v>
      </c>
    </row>
    <row r="228" spans="2:65" s="271" customFormat="1" ht="16.5" customHeight="1">
      <c r="B228" s="338"/>
      <c r="C228" s="339" t="s">
        <v>1017</v>
      </c>
      <c r="D228" s="339" t="s">
        <v>312</v>
      </c>
      <c r="E228" s="340" t="s">
        <v>3633</v>
      </c>
      <c r="F228" s="341" t="s">
        <v>3634</v>
      </c>
      <c r="G228" s="342" t="s">
        <v>1</v>
      </c>
      <c r="H228" s="343">
        <v>0</v>
      </c>
      <c r="I228" s="344">
        <v>0</v>
      </c>
      <c r="J228" s="344">
        <f t="shared" si="40"/>
        <v>0</v>
      </c>
      <c r="K228" s="341" t="s">
        <v>2896</v>
      </c>
      <c r="L228" s="270"/>
      <c r="M228" s="345" t="s">
        <v>1</v>
      </c>
      <c r="N228" s="346" t="s">
        <v>47</v>
      </c>
      <c r="O228" s="347">
        <v>0</v>
      </c>
      <c r="P228" s="347">
        <f t="shared" si="41"/>
        <v>0</v>
      </c>
      <c r="Q228" s="347">
        <v>0</v>
      </c>
      <c r="R228" s="347">
        <f t="shared" si="42"/>
        <v>0</v>
      </c>
      <c r="S228" s="347">
        <v>0</v>
      </c>
      <c r="T228" s="348">
        <f t="shared" si="43"/>
        <v>0</v>
      </c>
      <c r="AR228" s="349" t="s">
        <v>108</v>
      </c>
      <c r="AT228" s="349" t="s">
        <v>312</v>
      </c>
      <c r="AU228" s="349" t="s">
        <v>86</v>
      </c>
      <c r="AY228" s="261" t="s">
        <v>310</v>
      </c>
      <c r="BE228" s="350">
        <f t="shared" si="44"/>
        <v>0</v>
      </c>
      <c r="BF228" s="350">
        <f t="shared" si="45"/>
        <v>0</v>
      </c>
      <c r="BG228" s="350">
        <f t="shared" si="46"/>
        <v>0</v>
      </c>
      <c r="BH228" s="350">
        <f t="shared" si="47"/>
        <v>0</v>
      </c>
      <c r="BI228" s="350">
        <f t="shared" si="48"/>
        <v>0</v>
      </c>
      <c r="BJ228" s="261" t="s">
        <v>86</v>
      </c>
      <c r="BK228" s="350">
        <f t="shared" si="49"/>
        <v>0</v>
      </c>
      <c r="BL228" s="261" t="s">
        <v>108</v>
      </c>
      <c r="BM228" s="349" t="s">
        <v>1439</v>
      </c>
    </row>
    <row r="229" spans="2:65" s="329" customFormat="1" ht="25.9" customHeight="1">
      <c r="B229" s="328"/>
      <c r="D229" s="330" t="s">
        <v>81</v>
      </c>
      <c r="E229" s="331" t="s">
        <v>2060</v>
      </c>
      <c r="F229" s="331" t="s">
        <v>2061</v>
      </c>
      <c r="J229" s="332">
        <f>BK229</f>
        <v>0</v>
      </c>
      <c r="L229" s="328"/>
      <c r="M229" s="333"/>
      <c r="P229" s="334">
        <f>P230</f>
        <v>0</v>
      </c>
      <c r="R229" s="334">
        <f>R230</f>
        <v>0</v>
      </c>
      <c r="T229" s="335">
        <f>T230</f>
        <v>0</v>
      </c>
      <c r="AR229" s="330" t="s">
        <v>90</v>
      </c>
      <c r="AT229" s="336" t="s">
        <v>81</v>
      </c>
      <c r="AU229" s="336" t="s">
        <v>82</v>
      </c>
      <c r="AY229" s="330" t="s">
        <v>310</v>
      </c>
      <c r="BK229" s="337">
        <f>BK230</f>
        <v>0</v>
      </c>
    </row>
    <row r="230" spans="2:65" s="271" customFormat="1" ht="16.5" customHeight="1">
      <c r="B230" s="338"/>
      <c r="C230" s="339" t="s">
        <v>1021</v>
      </c>
      <c r="D230" s="339" t="s">
        <v>312</v>
      </c>
      <c r="E230" s="340" t="s">
        <v>3635</v>
      </c>
      <c r="F230" s="341" t="s">
        <v>3636</v>
      </c>
      <c r="G230" s="342" t="s">
        <v>460</v>
      </c>
      <c r="H230" s="343">
        <v>135</v>
      </c>
      <c r="I230" s="344">
        <v>0</v>
      </c>
      <c r="J230" s="344">
        <f>ROUND(I230*H230,2)</f>
        <v>0</v>
      </c>
      <c r="K230" s="341" t="s">
        <v>2896</v>
      </c>
      <c r="L230" s="270"/>
      <c r="M230" s="345" t="s">
        <v>1</v>
      </c>
      <c r="N230" s="346" t="s">
        <v>47</v>
      </c>
      <c r="O230" s="347">
        <v>0</v>
      </c>
      <c r="P230" s="347">
        <f>O230*H230</f>
        <v>0</v>
      </c>
      <c r="Q230" s="347">
        <v>0</v>
      </c>
      <c r="R230" s="347">
        <f>Q230*H230</f>
        <v>0</v>
      </c>
      <c r="S230" s="347">
        <v>0</v>
      </c>
      <c r="T230" s="348">
        <f>S230*H230</f>
        <v>0</v>
      </c>
      <c r="AR230" s="349" t="s">
        <v>404</v>
      </c>
      <c r="AT230" s="349" t="s">
        <v>312</v>
      </c>
      <c r="AU230" s="349" t="s">
        <v>86</v>
      </c>
      <c r="AY230" s="261" t="s">
        <v>310</v>
      </c>
      <c r="BE230" s="350">
        <f>IF(N230="základní",J230,0)</f>
        <v>0</v>
      </c>
      <c r="BF230" s="350">
        <f>IF(N230="snížená",J230,0)</f>
        <v>0</v>
      </c>
      <c r="BG230" s="350">
        <f>IF(N230="zákl. přenesená",J230,0)</f>
        <v>0</v>
      </c>
      <c r="BH230" s="350">
        <f>IF(N230="sníž. přenesená",J230,0)</f>
        <v>0</v>
      </c>
      <c r="BI230" s="350">
        <f>IF(N230="nulová",J230,0)</f>
        <v>0</v>
      </c>
      <c r="BJ230" s="261" t="s">
        <v>86</v>
      </c>
      <c r="BK230" s="350">
        <f>ROUND(I230*H230,2)</f>
        <v>0</v>
      </c>
      <c r="BL230" s="261" t="s">
        <v>404</v>
      </c>
      <c r="BM230" s="349" t="s">
        <v>1444</v>
      </c>
    </row>
    <row r="231" spans="2:65" s="329" customFormat="1" ht="25.9" customHeight="1">
      <c r="B231" s="328"/>
      <c r="D231" s="330" t="s">
        <v>81</v>
      </c>
      <c r="E231" s="331" t="s">
        <v>2399</v>
      </c>
      <c r="F231" s="331" t="s">
        <v>3637</v>
      </c>
      <c r="J231" s="332">
        <f>BK231</f>
        <v>0</v>
      </c>
      <c r="L231" s="328"/>
      <c r="M231" s="333"/>
      <c r="P231" s="334">
        <f>SUM(P232:P233)</f>
        <v>0</v>
      </c>
      <c r="R231" s="334">
        <f>SUM(R232:R233)</f>
        <v>0</v>
      </c>
      <c r="T231" s="335">
        <f>SUM(T232:T233)</f>
        <v>0</v>
      </c>
      <c r="AR231" s="330" t="s">
        <v>90</v>
      </c>
      <c r="AT231" s="336" t="s">
        <v>81</v>
      </c>
      <c r="AU231" s="336" t="s">
        <v>82</v>
      </c>
      <c r="AY231" s="330" t="s">
        <v>310</v>
      </c>
      <c r="BK231" s="337">
        <f>SUM(BK232:BK233)</f>
        <v>0</v>
      </c>
    </row>
    <row r="232" spans="2:65" s="271" customFormat="1" ht="21.75" customHeight="1">
      <c r="B232" s="338"/>
      <c r="C232" s="339" t="s">
        <v>1025</v>
      </c>
      <c r="D232" s="339" t="s">
        <v>312</v>
      </c>
      <c r="E232" s="340" t="s">
        <v>3638</v>
      </c>
      <c r="F232" s="341" t="s">
        <v>3639</v>
      </c>
      <c r="G232" s="342" t="s">
        <v>315</v>
      </c>
      <c r="H232" s="343">
        <v>20</v>
      </c>
      <c r="I232" s="344">
        <v>0</v>
      </c>
      <c r="J232" s="344">
        <f>ROUND(I232*H232,2)</f>
        <v>0</v>
      </c>
      <c r="K232" s="341" t="s">
        <v>2896</v>
      </c>
      <c r="L232" s="270"/>
      <c r="M232" s="345" t="s">
        <v>1</v>
      </c>
      <c r="N232" s="346" t="s">
        <v>47</v>
      </c>
      <c r="O232" s="347">
        <v>0</v>
      </c>
      <c r="P232" s="347">
        <f>O232*H232</f>
        <v>0</v>
      </c>
      <c r="Q232" s="347">
        <v>0</v>
      </c>
      <c r="R232" s="347">
        <f>Q232*H232</f>
        <v>0</v>
      </c>
      <c r="S232" s="347">
        <v>0</v>
      </c>
      <c r="T232" s="348">
        <f>S232*H232</f>
        <v>0</v>
      </c>
      <c r="AR232" s="349" t="s">
        <v>404</v>
      </c>
      <c r="AT232" s="349" t="s">
        <v>312</v>
      </c>
      <c r="AU232" s="349" t="s">
        <v>86</v>
      </c>
      <c r="AY232" s="261" t="s">
        <v>310</v>
      </c>
      <c r="BE232" s="350">
        <f>IF(N232="základní",J232,0)</f>
        <v>0</v>
      </c>
      <c r="BF232" s="350">
        <f>IF(N232="snížená",J232,0)</f>
        <v>0</v>
      </c>
      <c r="BG232" s="350">
        <f>IF(N232="zákl. přenesená",J232,0)</f>
        <v>0</v>
      </c>
      <c r="BH232" s="350">
        <f>IF(N232="sníž. přenesená",J232,0)</f>
        <v>0</v>
      </c>
      <c r="BI232" s="350">
        <f>IF(N232="nulová",J232,0)</f>
        <v>0</v>
      </c>
      <c r="BJ232" s="261" t="s">
        <v>86</v>
      </c>
      <c r="BK232" s="350">
        <f>ROUND(I232*H232,2)</f>
        <v>0</v>
      </c>
      <c r="BL232" s="261" t="s">
        <v>404</v>
      </c>
      <c r="BM232" s="349" t="s">
        <v>1450</v>
      </c>
    </row>
    <row r="233" spans="2:65" s="271" customFormat="1" ht="16.5" customHeight="1">
      <c r="B233" s="338"/>
      <c r="C233" s="339" t="s">
        <v>1029</v>
      </c>
      <c r="D233" s="339" t="s">
        <v>312</v>
      </c>
      <c r="E233" s="340" t="s">
        <v>3640</v>
      </c>
      <c r="F233" s="341" t="s">
        <v>3641</v>
      </c>
      <c r="G233" s="342" t="s">
        <v>718</v>
      </c>
      <c r="H233" s="343">
        <v>5</v>
      </c>
      <c r="I233" s="344">
        <v>0</v>
      </c>
      <c r="J233" s="344">
        <f>ROUND(I233*H233,2)</f>
        <v>0</v>
      </c>
      <c r="K233" s="341" t="s">
        <v>2896</v>
      </c>
      <c r="L233" s="270"/>
      <c r="M233" s="345" t="s">
        <v>1</v>
      </c>
      <c r="N233" s="346" t="s">
        <v>47</v>
      </c>
      <c r="O233" s="347">
        <v>0</v>
      </c>
      <c r="P233" s="347">
        <f>O233*H233</f>
        <v>0</v>
      </c>
      <c r="Q233" s="347">
        <v>0</v>
      </c>
      <c r="R233" s="347">
        <f>Q233*H233</f>
        <v>0</v>
      </c>
      <c r="S233" s="347">
        <v>0</v>
      </c>
      <c r="T233" s="348">
        <f>S233*H233</f>
        <v>0</v>
      </c>
      <c r="AR233" s="349" t="s">
        <v>404</v>
      </c>
      <c r="AT233" s="349" t="s">
        <v>312</v>
      </c>
      <c r="AU233" s="349" t="s">
        <v>86</v>
      </c>
      <c r="AY233" s="261" t="s">
        <v>310</v>
      </c>
      <c r="BE233" s="350">
        <f>IF(N233="základní",J233,0)</f>
        <v>0</v>
      </c>
      <c r="BF233" s="350">
        <f>IF(N233="snížená",J233,0)</f>
        <v>0</v>
      </c>
      <c r="BG233" s="350">
        <f>IF(N233="zákl. přenesená",J233,0)</f>
        <v>0</v>
      </c>
      <c r="BH233" s="350">
        <f>IF(N233="sníž. přenesená",J233,0)</f>
        <v>0</v>
      </c>
      <c r="BI233" s="350">
        <f>IF(N233="nulová",J233,0)</f>
        <v>0</v>
      </c>
      <c r="BJ233" s="261" t="s">
        <v>86</v>
      </c>
      <c r="BK233" s="350">
        <f>ROUND(I233*H233,2)</f>
        <v>0</v>
      </c>
      <c r="BL233" s="261" t="s">
        <v>404</v>
      </c>
      <c r="BM233" s="349" t="s">
        <v>1455</v>
      </c>
    </row>
    <row r="234" spans="2:65" s="329" customFormat="1" ht="25.5" customHeight="1">
      <c r="B234" s="328"/>
      <c r="D234" s="330" t="s">
        <v>81</v>
      </c>
      <c r="E234" s="331" t="s">
        <v>3135</v>
      </c>
      <c r="F234" s="331" t="s">
        <v>3136</v>
      </c>
      <c r="J234" s="332">
        <f>BK234</f>
        <v>0</v>
      </c>
      <c r="L234" s="328"/>
      <c r="M234" s="333"/>
      <c r="P234" s="334">
        <f>SUM(P235:P256)</f>
        <v>0</v>
      </c>
      <c r="R234" s="334">
        <f>SUM(R235:R256)</f>
        <v>0</v>
      </c>
      <c r="T234" s="335">
        <f>SUM(T235:T256)</f>
        <v>0</v>
      </c>
      <c r="AR234" s="330" t="s">
        <v>86</v>
      </c>
      <c r="AT234" s="336" t="s">
        <v>81</v>
      </c>
      <c r="AU234" s="336" t="s">
        <v>82</v>
      </c>
      <c r="AY234" s="330" t="s">
        <v>310</v>
      </c>
      <c r="BK234" s="337">
        <f>SUM(BK235:BK256)</f>
        <v>0</v>
      </c>
    </row>
    <row r="235" spans="2:65" s="271" customFormat="1" ht="16.5" customHeight="1">
      <c r="B235" s="338"/>
      <c r="C235" s="339" t="s">
        <v>1033</v>
      </c>
      <c r="D235" s="339" t="s">
        <v>312</v>
      </c>
      <c r="E235" s="340" t="s">
        <v>3642</v>
      </c>
      <c r="F235" s="341" t="s">
        <v>3643</v>
      </c>
      <c r="G235" s="342" t="s">
        <v>460</v>
      </c>
      <c r="H235" s="343">
        <v>1</v>
      </c>
      <c r="I235" s="344">
        <v>0</v>
      </c>
      <c r="J235" s="344">
        <f t="shared" ref="J235:J254" si="50">ROUND(I235*H235,2)</f>
        <v>0</v>
      </c>
      <c r="K235" s="341" t="s">
        <v>2896</v>
      </c>
      <c r="L235" s="270"/>
      <c r="M235" s="345" t="s">
        <v>1</v>
      </c>
      <c r="N235" s="346" t="s">
        <v>47</v>
      </c>
      <c r="O235" s="347">
        <v>0</v>
      </c>
      <c r="P235" s="347">
        <f t="shared" ref="P235:P254" si="51">O235*H235</f>
        <v>0</v>
      </c>
      <c r="Q235" s="347">
        <v>0</v>
      </c>
      <c r="R235" s="347">
        <f t="shared" ref="R235:R254" si="52">Q235*H235</f>
        <v>0</v>
      </c>
      <c r="S235" s="347">
        <v>0</v>
      </c>
      <c r="T235" s="348">
        <f t="shared" ref="T235:T254" si="53">S235*H235</f>
        <v>0</v>
      </c>
      <c r="AR235" s="349" t="s">
        <v>108</v>
      </c>
      <c r="AT235" s="349" t="s">
        <v>312</v>
      </c>
      <c r="AU235" s="349" t="s">
        <v>86</v>
      </c>
      <c r="AY235" s="261" t="s">
        <v>310</v>
      </c>
      <c r="BE235" s="350">
        <f t="shared" ref="BE235:BE254" si="54">IF(N235="základní",J235,0)</f>
        <v>0</v>
      </c>
      <c r="BF235" s="350">
        <f t="shared" ref="BF235:BF254" si="55">IF(N235="snížená",J235,0)</f>
        <v>0</v>
      </c>
      <c r="BG235" s="350">
        <f t="shared" ref="BG235:BG254" si="56">IF(N235="zákl. přenesená",J235,0)</f>
        <v>0</v>
      </c>
      <c r="BH235" s="350">
        <f t="shared" ref="BH235:BH254" si="57">IF(N235="sníž. přenesená",J235,0)</f>
        <v>0</v>
      </c>
      <c r="BI235" s="350">
        <f t="shared" ref="BI235:BI254" si="58">IF(N235="nulová",J235,0)</f>
        <v>0</v>
      </c>
      <c r="BJ235" s="261" t="s">
        <v>86</v>
      </c>
      <c r="BK235" s="350">
        <f t="shared" ref="BK235:BK254" si="59">ROUND(I235*H235,2)</f>
        <v>0</v>
      </c>
      <c r="BL235" s="261" t="s">
        <v>108</v>
      </c>
      <c r="BM235" s="349" t="s">
        <v>1461</v>
      </c>
    </row>
    <row r="236" spans="2:65" s="271" customFormat="1" ht="16.5" customHeight="1">
      <c r="B236" s="338"/>
      <c r="C236" s="339" t="s">
        <v>1045</v>
      </c>
      <c r="D236" s="339" t="s">
        <v>312</v>
      </c>
      <c r="E236" s="340" t="s">
        <v>3644</v>
      </c>
      <c r="F236" s="341" t="s">
        <v>3408</v>
      </c>
      <c r="G236" s="342" t="s">
        <v>460</v>
      </c>
      <c r="H236" s="343">
        <v>1</v>
      </c>
      <c r="I236" s="344">
        <v>0</v>
      </c>
      <c r="J236" s="344">
        <f t="shared" si="50"/>
        <v>0</v>
      </c>
      <c r="K236" s="341" t="s">
        <v>2896</v>
      </c>
      <c r="L236" s="270"/>
      <c r="M236" s="345" t="s">
        <v>1</v>
      </c>
      <c r="N236" s="346" t="s">
        <v>47</v>
      </c>
      <c r="O236" s="347">
        <v>0</v>
      </c>
      <c r="P236" s="347">
        <f t="shared" si="51"/>
        <v>0</v>
      </c>
      <c r="Q236" s="347">
        <v>0</v>
      </c>
      <c r="R236" s="347">
        <f t="shared" si="52"/>
        <v>0</v>
      </c>
      <c r="S236" s="347">
        <v>0</v>
      </c>
      <c r="T236" s="348">
        <f t="shared" si="53"/>
        <v>0</v>
      </c>
      <c r="AR236" s="349" t="s">
        <v>108</v>
      </c>
      <c r="AT236" s="349" t="s">
        <v>312</v>
      </c>
      <c r="AU236" s="349" t="s">
        <v>86</v>
      </c>
      <c r="AY236" s="261" t="s">
        <v>310</v>
      </c>
      <c r="BE236" s="350">
        <f t="shared" si="54"/>
        <v>0</v>
      </c>
      <c r="BF236" s="350">
        <f t="shared" si="55"/>
        <v>0</v>
      </c>
      <c r="BG236" s="350">
        <f t="shared" si="56"/>
        <v>0</v>
      </c>
      <c r="BH236" s="350">
        <f t="shared" si="57"/>
        <v>0</v>
      </c>
      <c r="BI236" s="350">
        <f t="shared" si="58"/>
        <v>0</v>
      </c>
      <c r="BJ236" s="261" t="s">
        <v>86</v>
      </c>
      <c r="BK236" s="350">
        <f t="shared" si="59"/>
        <v>0</v>
      </c>
      <c r="BL236" s="261" t="s">
        <v>108</v>
      </c>
      <c r="BM236" s="349" t="s">
        <v>1471</v>
      </c>
    </row>
    <row r="237" spans="2:65" s="271" customFormat="1" ht="16.5" customHeight="1">
      <c r="B237" s="338"/>
      <c r="C237" s="339" t="s">
        <v>1052</v>
      </c>
      <c r="D237" s="339" t="s">
        <v>312</v>
      </c>
      <c r="E237" s="340" t="s">
        <v>3645</v>
      </c>
      <c r="F237" s="341" t="s">
        <v>3646</v>
      </c>
      <c r="G237" s="342" t="s">
        <v>460</v>
      </c>
      <c r="H237" s="343">
        <v>1</v>
      </c>
      <c r="I237" s="344">
        <v>0</v>
      </c>
      <c r="J237" s="344">
        <f t="shared" si="50"/>
        <v>0</v>
      </c>
      <c r="K237" s="341" t="s">
        <v>2896</v>
      </c>
      <c r="L237" s="270"/>
      <c r="M237" s="345" t="s">
        <v>1</v>
      </c>
      <c r="N237" s="346" t="s">
        <v>47</v>
      </c>
      <c r="O237" s="347">
        <v>0</v>
      </c>
      <c r="P237" s="347">
        <f t="shared" si="51"/>
        <v>0</v>
      </c>
      <c r="Q237" s="347">
        <v>0</v>
      </c>
      <c r="R237" s="347">
        <f t="shared" si="52"/>
        <v>0</v>
      </c>
      <c r="S237" s="347">
        <v>0</v>
      </c>
      <c r="T237" s="348">
        <f t="shared" si="53"/>
        <v>0</v>
      </c>
      <c r="AR237" s="349" t="s">
        <v>108</v>
      </c>
      <c r="AT237" s="349" t="s">
        <v>312</v>
      </c>
      <c r="AU237" s="349" t="s">
        <v>86</v>
      </c>
      <c r="AY237" s="261" t="s">
        <v>310</v>
      </c>
      <c r="BE237" s="350">
        <f t="shared" si="54"/>
        <v>0</v>
      </c>
      <c r="BF237" s="350">
        <f t="shared" si="55"/>
        <v>0</v>
      </c>
      <c r="BG237" s="350">
        <f t="shared" si="56"/>
        <v>0</v>
      </c>
      <c r="BH237" s="350">
        <f t="shared" si="57"/>
        <v>0</v>
      </c>
      <c r="BI237" s="350">
        <f t="shared" si="58"/>
        <v>0</v>
      </c>
      <c r="BJ237" s="261" t="s">
        <v>86</v>
      </c>
      <c r="BK237" s="350">
        <f t="shared" si="59"/>
        <v>0</v>
      </c>
      <c r="BL237" s="261" t="s">
        <v>108</v>
      </c>
      <c r="BM237" s="349" t="s">
        <v>1485</v>
      </c>
    </row>
    <row r="238" spans="2:65" s="271" customFormat="1" ht="16.5" customHeight="1">
      <c r="B238" s="338"/>
      <c r="C238" s="339" t="s">
        <v>1057</v>
      </c>
      <c r="D238" s="339" t="s">
        <v>312</v>
      </c>
      <c r="E238" s="340" t="s">
        <v>3647</v>
      </c>
      <c r="F238" s="341" t="s">
        <v>3648</v>
      </c>
      <c r="G238" s="342" t="s">
        <v>338</v>
      </c>
      <c r="H238" s="343">
        <v>2</v>
      </c>
      <c r="I238" s="344">
        <v>0</v>
      </c>
      <c r="J238" s="344">
        <f t="shared" si="50"/>
        <v>0</v>
      </c>
      <c r="K238" s="341" t="s">
        <v>2896</v>
      </c>
      <c r="L238" s="270"/>
      <c r="M238" s="345" t="s">
        <v>1</v>
      </c>
      <c r="N238" s="346" t="s">
        <v>47</v>
      </c>
      <c r="O238" s="347">
        <v>0</v>
      </c>
      <c r="P238" s="347">
        <f t="shared" si="51"/>
        <v>0</v>
      </c>
      <c r="Q238" s="347">
        <v>0</v>
      </c>
      <c r="R238" s="347">
        <f t="shared" si="52"/>
        <v>0</v>
      </c>
      <c r="S238" s="347">
        <v>0</v>
      </c>
      <c r="T238" s="348">
        <f t="shared" si="53"/>
        <v>0</v>
      </c>
      <c r="AR238" s="349" t="s">
        <v>108</v>
      </c>
      <c r="AT238" s="349" t="s">
        <v>312</v>
      </c>
      <c r="AU238" s="349" t="s">
        <v>86</v>
      </c>
      <c r="AY238" s="261" t="s">
        <v>310</v>
      </c>
      <c r="BE238" s="350">
        <f t="shared" si="54"/>
        <v>0</v>
      </c>
      <c r="BF238" s="350">
        <f t="shared" si="55"/>
        <v>0</v>
      </c>
      <c r="BG238" s="350">
        <f t="shared" si="56"/>
        <v>0</v>
      </c>
      <c r="BH238" s="350">
        <f t="shared" si="57"/>
        <v>0</v>
      </c>
      <c r="BI238" s="350">
        <f t="shared" si="58"/>
        <v>0</v>
      </c>
      <c r="BJ238" s="261" t="s">
        <v>86</v>
      </c>
      <c r="BK238" s="350">
        <f t="shared" si="59"/>
        <v>0</v>
      </c>
      <c r="BL238" s="261" t="s">
        <v>108</v>
      </c>
      <c r="BM238" s="349" t="s">
        <v>1493</v>
      </c>
    </row>
    <row r="239" spans="2:65" s="271" customFormat="1" ht="16.5" customHeight="1">
      <c r="B239" s="338"/>
      <c r="C239" s="339" t="s">
        <v>1061</v>
      </c>
      <c r="D239" s="339" t="s">
        <v>312</v>
      </c>
      <c r="E239" s="340" t="s">
        <v>3649</v>
      </c>
      <c r="F239" s="341" t="s">
        <v>3650</v>
      </c>
      <c r="G239" s="342" t="s">
        <v>460</v>
      </c>
      <c r="H239" s="343">
        <v>1</v>
      </c>
      <c r="I239" s="344">
        <v>0</v>
      </c>
      <c r="J239" s="344">
        <f t="shared" si="50"/>
        <v>0</v>
      </c>
      <c r="K239" s="341" t="s">
        <v>2896</v>
      </c>
      <c r="L239" s="270"/>
      <c r="M239" s="345" t="s">
        <v>1</v>
      </c>
      <c r="N239" s="346" t="s">
        <v>47</v>
      </c>
      <c r="O239" s="347">
        <v>0</v>
      </c>
      <c r="P239" s="347">
        <f t="shared" si="51"/>
        <v>0</v>
      </c>
      <c r="Q239" s="347">
        <v>0</v>
      </c>
      <c r="R239" s="347">
        <f t="shared" si="52"/>
        <v>0</v>
      </c>
      <c r="S239" s="347">
        <v>0</v>
      </c>
      <c r="T239" s="348">
        <f t="shared" si="53"/>
        <v>0</v>
      </c>
      <c r="AR239" s="349" t="s">
        <v>108</v>
      </c>
      <c r="AT239" s="349" t="s">
        <v>312</v>
      </c>
      <c r="AU239" s="349" t="s">
        <v>86</v>
      </c>
      <c r="AY239" s="261" t="s">
        <v>310</v>
      </c>
      <c r="BE239" s="350">
        <f t="shared" si="54"/>
        <v>0</v>
      </c>
      <c r="BF239" s="350">
        <f t="shared" si="55"/>
        <v>0</v>
      </c>
      <c r="BG239" s="350">
        <f t="shared" si="56"/>
        <v>0</v>
      </c>
      <c r="BH239" s="350">
        <f t="shared" si="57"/>
        <v>0</v>
      </c>
      <c r="BI239" s="350">
        <f t="shared" si="58"/>
        <v>0</v>
      </c>
      <c r="BJ239" s="261" t="s">
        <v>86</v>
      </c>
      <c r="BK239" s="350">
        <f t="shared" si="59"/>
        <v>0</v>
      </c>
      <c r="BL239" s="261" t="s">
        <v>108</v>
      </c>
      <c r="BM239" s="349" t="s">
        <v>1502</v>
      </c>
    </row>
    <row r="240" spans="2:65" s="271" customFormat="1" ht="16.5" customHeight="1">
      <c r="B240" s="338"/>
      <c r="C240" s="339" t="s">
        <v>1065</v>
      </c>
      <c r="D240" s="339" t="s">
        <v>312</v>
      </c>
      <c r="E240" s="340" t="s">
        <v>3651</v>
      </c>
      <c r="F240" s="341" t="s">
        <v>3652</v>
      </c>
      <c r="G240" s="342" t="s">
        <v>460</v>
      </c>
      <c r="H240" s="343">
        <v>1</v>
      </c>
      <c r="I240" s="344">
        <v>0</v>
      </c>
      <c r="J240" s="344">
        <f t="shared" si="50"/>
        <v>0</v>
      </c>
      <c r="K240" s="341" t="s">
        <v>2896</v>
      </c>
      <c r="L240" s="270"/>
      <c r="M240" s="345" t="s">
        <v>1</v>
      </c>
      <c r="N240" s="346" t="s">
        <v>47</v>
      </c>
      <c r="O240" s="347">
        <v>0</v>
      </c>
      <c r="P240" s="347">
        <f t="shared" si="51"/>
        <v>0</v>
      </c>
      <c r="Q240" s="347">
        <v>0</v>
      </c>
      <c r="R240" s="347">
        <f t="shared" si="52"/>
        <v>0</v>
      </c>
      <c r="S240" s="347">
        <v>0</v>
      </c>
      <c r="T240" s="348">
        <f t="shared" si="53"/>
        <v>0</v>
      </c>
      <c r="AR240" s="349" t="s">
        <v>108</v>
      </c>
      <c r="AT240" s="349" t="s">
        <v>312</v>
      </c>
      <c r="AU240" s="349" t="s">
        <v>86</v>
      </c>
      <c r="AY240" s="261" t="s">
        <v>310</v>
      </c>
      <c r="BE240" s="350">
        <f t="shared" si="54"/>
        <v>0</v>
      </c>
      <c r="BF240" s="350">
        <f t="shared" si="55"/>
        <v>0</v>
      </c>
      <c r="BG240" s="350">
        <f t="shared" si="56"/>
        <v>0</v>
      </c>
      <c r="BH240" s="350">
        <f t="shared" si="57"/>
        <v>0</v>
      </c>
      <c r="BI240" s="350">
        <f t="shared" si="58"/>
        <v>0</v>
      </c>
      <c r="BJ240" s="261" t="s">
        <v>86</v>
      </c>
      <c r="BK240" s="350">
        <f t="shared" si="59"/>
        <v>0</v>
      </c>
      <c r="BL240" s="261" t="s">
        <v>108</v>
      </c>
      <c r="BM240" s="349" t="s">
        <v>1512</v>
      </c>
    </row>
    <row r="241" spans="2:65" s="271" customFormat="1" ht="16.5" customHeight="1">
      <c r="B241" s="338"/>
      <c r="C241" s="339" t="s">
        <v>1069</v>
      </c>
      <c r="D241" s="339" t="s">
        <v>312</v>
      </c>
      <c r="E241" s="340" t="s">
        <v>3653</v>
      </c>
      <c r="F241" s="341" t="s">
        <v>3654</v>
      </c>
      <c r="G241" s="342" t="s">
        <v>652</v>
      </c>
      <c r="H241" s="343">
        <v>30</v>
      </c>
      <c r="I241" s="344">
        <v>0</v>
      </c>
      <c r="J241" s="344">
        <f t="shared" si="50"/>
        <v>0</v>
      </c>
      <c r="K241" s="341" t="s">
        <v>2896</v>
      </c>
      <c r="L241" s="270"/>
      <c r="M241" s="345" t="s">
        <v>1</v>
      </c>
      <c r="N241" s="346" t="s">
        <v>47</v>
      </c>
      <c r="O241" s="347">
        <v>0</v>
      </c>
      <c r="P241" s="347">
        <f t="shared" si="51"/>
        <v>0</v>
      </c>
      <c r="Q241" s="347">
        <v>0</v>
      </c>
      <c r="R241" s="347">
        <f t="shared" si="52"/>
        <v>0</v>
      </c>
      <c r="S241" s="347">
        <v>0</v>
      </c>
      <c r="T241" s="348">
        <f t="shared" si="53"/>
        <v>0</v>
      </c>
      <c r="AR241" s="349" t="s">
        <v>108</v>
      </c>
      <c r="AT241" s="349" t="s">
        <v>312</v>
      </c>
      <c r="AU241" s="349" t="s">
        <v>86</v>
      </c>
      <c r="AY241" s="261" t="s">
        <v>310</v>
      </c>
      <c r="BE241" s="350">
        <f t="shared" si="54"/>
        <v>0</v>
      </c>
      <c r="BF241" s="350">
        <f t="shared" si="55"/>
        <v>0</v>
      </c>
      <c r="BG241" s="350">
        <f t="shared" si="56"/>
        <v>0</v>
      </c>
      <c r="BH241" s="350">
        <f t="shared" si="57"/>
        <v>0</v>
      </c>
      <c r="BI241" s="350">
        <f t="shared" si="58"/>
        <v>0</v>
      </c>
      <c r="BJ241" s="261" t="s">
        <v>86</v>
      </c>
      <c r="BK241" s="350">
        <f t="shared" si="59"/>
        <v>0</v>
      </c>
      <c r="BL241" s="261" t="s">
        <v>108</v>
      </c>
      <c r="BM241" s="349" t="s">
        <v>1520</v>
      </c>
    </row>
    <row r="242" spans="2:65" s="271" customFormat="1" ht="16.5" customHeight="1">
      <c r="B242" s="338"/>
      <c r="C242" s="339" t="s">
        <v>1074</v>
      </c>
      <c r="D242" s="339" t="s">
        <v>312</v>
      </c>
      <c r="E242" s="340" t="s">
        <v>3655</v>
      </c>
      <c r="F242" s="341" t="s">
        <v>3656</v>
      </c>
      <c r="G242" s="342" t="s">
        <v>460</v>
      </c>
      <c r="H242" s="343">
        <v>1</v>
      </c>
      <c r="I242" s="344">
        <v>0</v>
      </c>
      <c r="J242" s="344">
        <f t="shared" si="50"/>
        <v>0</v>
      </c>
      <c r="K242" s="341" t="s">
        <v>2896</v>
      </c>
      <c r="L242" s="270"/>
      <c r="M242" s="345" t="s">
        <v>1</v>
      </c>
      <c r="N242" s="346" t="s">
        <v>47</v>
      </c>
      <c r="O242" s="347">
        <v>0</v>
      </c>
      <c r="P242" s="347">
        <f t="shared" si="51"/>
        <v>0</v>
      </c>
      <c r="Q242" s="347">
        <v>0</v>
      </c>
      <c r="R242" s="347">
        <f t="shared" si="52"/>
        <v>0</v>
      </c>
      <c r="S242" s="347">
        <v>0</v>
      </c>
      <c r="T242" s="348">
        <f t="shared" si="53"/>
        <v>0</v>
      </c>
      <c r="AR242" s="349" t="s">
        <v>108</v>
      </c>
      <c r="AT242" s="349" t="s">
        <v>312</v>
      </c>
      <c r="AU242" s="349" t="s">
        <v>86</v>
      </c>
      <c r="AY242" s="261" t="s">
        <v>310</v>
      </c>
      <c r="BE242" s="350">
        <f t="shared" si="54"/>
        <v>0</v>
      </c>
      <c r="BF242" s="350">
        <f t="shared" si="55"/>
        <v>0</v>
      </c>
      <c r="BG242" s="350">
        <f t="shared" si="56"/>
        <v>0</v>
      </c>
      <c r="BH242" s="350">
        <f t="shared" si="57"/>
        <v>0</v>
      </c>
      <c r="BI242" s="350">
        <f t="shared" si="58"/>
        <v>0</v>
      </c>
      <c r="BJ242" s="261" t="s">
        <v>86</v>
      </c>
      <c r="BK242" s="350">
        <f t="shared" si="59"/>
        <v>0</v>
      </c>
      <c r="BL242" s="261" t="s">
        <v>108</v>
      </c>
      <c r="BM242" s="349" t="s">
        <v>1527</v>
      </c>
    </row>
    <row r="243" spans="2:65" s="271" customFormat="1" ht="16.5" customHeight="1">
      <c r="B243" s="338"/>
      <c r="C243" s="339" t="s">
        <v>1090</v>
      </c>
      <c r="D243" s="339" t="s">
        <v>312</v>
      </c>
      <c r="E243" s="340" t="s">
        <v>3657</v>
      </c>
      <c r="F243" s="341" t="s">
        <v>3658</v>
      </c>
      <c r="G243" s="342" t="s">
        <v>460</v>
      </c>
      <c r="H243" s="343">
        <v>10</v>
      </c>
      <c r="I243" s="344">
        <v>0</v>
      </c>
      <c r="J243" s="344">
        <f t="shared" si="50"/>
        <v>0</v>
      </c>
      <c r="K243" s="341" t="s">
        <v>2896</v>
      </c>
      <c r="L243" s="270"/>
      <c r="M243" s="345" t="s">
        <v>1</v>
      </c>
      <c r="N243" s="346" t="s">
        <v>47</v>
      </c>
      <c r="O243" s="347">
        <v>0</v>
      </c>
      <c r="P243" s="347">
        <f t="shared" si="51"/>
        <v>0</v>
      </c>
      <c r="Q243" s="347">
        <v>0</v>
      </c>
      <c r="R243" s="347">
        <f t="shared" si="52"/>
        <v>0</v>
      </c>
      <c r="S243" s="347">
        <v>0</v>
      </c>
      <c r="T243" s="348">
        <f t="shared" si="53"/>
        <v>0</v>
      </c>
      <c r="AR243" s="349" t="s">
        <v>108</v>
      </c>
      <c r="AT243" s="349" t="s">
        <v>312</v>
      </c>
      <c r="AU243" s="349" t="s">
        <v>86</v>
      </c>
      <c r="AY243" s="261" t="s">
        <v>310</v>
      </c>
      <c r="BE243" s="350">
        <f t="shared" si="54"/>
        <v>0</v>
      </c>
      <c r="BF243" s="350">
        <f t="shared" si="55"/>
        <v>0</v>
      </c>
      <c r="BG243" s="350">
        <f t="shared" si="56"/>
        <v>0</v>
      </c>
      <c r="BH243" s="350">
        <f t="shared" si="57"/>
        <v>0</v>
      </c>
      <c r="BI243" s="350">
        <f t="shared" si="58"/>
        <v>0</v>
      </c>
      <c r="BJ243" s="261" t="s">
        <v>86</v>
      </c>
      <c r="BK243" s="350">
        <f t="shared" si="59"/>
        <v>0</v>
      </c>
      <c r="BL243" s="261" t="s">
        <v>108</v>
      </c>
      <c r="BM243" s="349" t="s">
        <v>1542</v>
      </c>
    </row>
    <row r="244" spans="2:65" s="271" customFormat="1" ht="16.5" customHeight="1">
      <c r="B244" s="338"/>
      <c r="C244" s="339" t="s">
        <v>1096</v>
      </c>
      <c r="D244" s="339" t="s">
        <v>312</v>
      </c>
      <c r="E244" s="340" t="s">
        <v>3659</v>
      </c>
      <c r="F244" s="341" t="s">
        <v>3660</v>
      </c>
      <c r="G244" s="342" t="s">
        <v>460</v>
      </c>
      <c r="H244" s="343">
        <v>1</v>
      </c>
      <c r="I244" s="344">
        <v>0</v>
      </c>
      <c r="J244" s="344">
        <f t="shared" si="50"/>
        <v>0</v>
      </c>
      <c r="K244" s="341" t="s">
        <v>2896</v>
      </c>
      <c r="L244" s="270"/>
      <c r="M244" s="345" t="s">
        <v>1</v>
      </c>
      <c r="N244" s="346" t="s">
        <v>47</v>
      </c>
      <c r="O244" s="347">
        <v>0</v>
      </c>
      <c r="P244" s="347">
        <f t="shared" si="51"/>
        <v>0</v>
      </c>
      <c r="Q244" s="347">
        <v>0</v>
      </c>
      <c r="R244" s="347">
        <f t="shared" si="52"/>
        <v>0</v>
      </c>
      <c r="S244" s="347">
        <v>0</v>
      </c>
      <c r="T244" s="348">
        <f t="shared" si="53"/>
        <v>0</v>
      </c>
      <c r="AR244" s="349" t="s">
        <v>108</v>
      </c>
      <c r="AT244" s="349" t="s">
        <v>312</v>
      </c>
      <c r="AU244" s="349" t="s">
        <v>86</v>
      </c>
      <c r="AY244" s="261" t="s">
        <v>310</v>
      </c>
      <c r="BE244" s="350">
        <f t="shared" si="54"/>
        <v>0</v>
      </c>
      <c r="BF244" s="350">
        <f t="shared" si="55"/>
        <v>0</v>
      </c>
      <c r="BG244" s="350">
        <f t="shared" si="56"/>
        <v>0</v>
      </c>
      <c r="BH244" s="350">
        <f t="shared" si="57"/>
        <v>0</v>
      </c>
      <c r="BI244" s="350">
        <f t="shared" si="58"/>
        <v>0</v>
      </c>
      <c r="BJ244" s="261" t="s">
        <v>86</v>
      </c>
      <c r="BK244" s="350">
        <f t="shared" si="59"/>
        <v>0</v>
      </c>
      <c r="BL244" s="261" t="s">
        <v>108</v>
      </c>
      <c r="BM244" s="349" t="s">
        <v>1551</v>
      </c>
    </row>
    <row r="245" spans="2:65" s="271" customFormat="1" ht="16.5" customHeight="1">
      <c r="B245" s="338"/>
      <c r="C245" s="339" t="s">
        <v>1111</v>
      </c>
      <c r="D245" s="339" t="s">
        <v>312</v>
      </c>
      <c r="E245" s="340" t="s">
        <v>3661</v>
      </c>
      <c r="F245" s="341" t="s">
        <v>3662</v>
      </c>
      <c r="G245" s="342" t="s">
        <v>460</v>
      </c>
      <c r="H245" s="343">
        <v>1</v>
      </c>
      <c r="I245" s="344">
        <v>0</v>
      </c>
      <c r="J245" s="344">
        <f t="shared" si="50"/>
        <v>0</v>
      </c>
      <c r="K245" s="341" t="s">
        <v>2896</v>
      </c>
      <c r="L245" s="270"/>
      <c r="M245" s="345" t="s">
        <v>1</v>
      </c>
      <c r="N245" s="346" t="s">
        <v>47</v>
      </c>
      <c r="O245" s="347">
        <v>0</v>
      </c>
      <c r="P245" s="347">
        <f t="shared" si="51"/>
        <v>0</v>
      </c>
      <c r="Q245" s="347">
        <v>0</v>
      </c>
      <c r="R245" s="347">
        <f t="shared" si="52"/>
        <v>0</v>
      </c>
      <c r="S245" s="347">
        <v>0</v>
      </c>
      <c r="T245" s="348">
        <f t="shared" si="53"/>
        <v>0</v>
      </c>
      <c r="AR245" s="349" t="s">
        <v>108</v>
      </c>
      <c r="AT245" s="349" t="s">
        <v>312</v>
      </c>
      <c r="AU245" s="349" t="s">
        <v>86</v>
      </c>
      <c r="AY245" s="261" t="s">
        <v>310</v>
      </c>
      <c r="BE245" s="350">
        <f t="shared" si="54"/>
        <v>0</v>
      </c>
      <c r="BF245" s="350">
        <f t="shared" si="55"/>
        <v>0</v>
      </c>
      <c r="BG245" s="350">
        <f t="shared" si="56"/>
        <v>0</v>
      </c>
      <c r="BH245" s="350">
        <f t="shared" si="57"/>
        <v>0</v>
      </c>
      <c r="BI245" s="350">
        <f t="shared" si="58"/>
        <v>0</v>
      </c>
      <c r="BJ245" s="261" t="s">
        <v>86</v>
      </c>
      <c r="BK245" s="350">
        <f t="shared" si="59"/>
        <v>0</v>
      </c>
      <c r="BL245" s="261" t="s">
        <v>108</v>
      </c>
      <c r="BM245" s="349" t="s">
        <v>1560</v>
      </c>
    </row>
    <row r="246" spans="2:65" s="271" customFormat="1" ht="16.5" customHeight="1">
      <c r="B246" s="338"/>
      <c r="C246" s="339" t="s">
        <v>1115</v>
      </c>
      <c r="D246" s="339" t="s">
        <v>312</v>
      </c>
      <c r="E246" s="340" t="s">
        <v>3663</v>
      </c>
      <c r="F246" s="341" t="s">
        <v>3664</v>
      </c>
      <c r="G246" s="342" t="s">
        <v>460</v>
      </c>
      <c r="H246" s="343">
        <v>1</v>
      </c>
      <c r="I246" s="344">
        <v>0</v>
      </c>
      <c r="J246" s="344">
        <f t="shared" si="50"/>
        <v>0</v>
      </c>
      <c r="K246" s="341" t="s">
        <v>2896</v>
      </c>
      <c r="L246" s="270"/>
      <c r="M246" s="345" t="s">
        <v>1</v>
      </c>
      <c r="N246" s="346" t="s">
        <v>47</v>
      </c>
      <c r="O246" s="347">
        <v>0</v>
      </c>
      <c r="P246" s="347">
        <f t="shared" si="51"/>
        <v>0</v>
      </c>
      <c r="Q246" s="347">
        <v>0</v>
      </c>
      <c r="R246" s="347">
        <f t="shared" si="52"/>
        <v>0</v>
      </c>
      <c r="S246" s="347">
        <v>0</v>
      </c>
      <c r="T246" s="348">
        <f t="shared" si="53"/>
        <v>0</v>
      </c>
      <c r="AR246" s="349" t="s">
        <v>108</v>
      </c>
      <c r="AT246" s="349" t="s">
        <v>312</v>
      </c>
      <c r="AU246" s="349" t="s">
        <v>86</v>
      </c>
      <c r="AY246" s="261" t="s">
        <v>310</v>
      </c>
      <c r="BE246" s="350">
        <f t="shared" si="54"/>
        <v>0</v>
      </c>
      <c r="BF246" s="350">
        <f t="shared" si="55"/>
        <v>0</v>
      </c>
      <c r="BG246" s="350">
        <f t="shared" si="56"/>
        <v>0</v>
      </c>
      <c r="BH246" s="350">
        <f t="shared" si="57"/>
        <v>0</v>
      </c>
      <c r="BI246" s="350">
        <f t="shared" si="58"/>
        <v>0</v>
      </c>
      <c r="BJ246" s="261" t="s">
        <v>86</v>
      </c>
      <c r="BK246" s="350">
        <f t="shared" si="59"/>
        <v>0</v>
      </c>
      <c r="BL246" s="261" t="s">
        <v>108</v>
      </c>
      <c r="BM246" s="349" t="s">
        <v>1568</v>
      </c>
    </row>
    <row r="247" spans="2:65" s="271" customFormat="1" ht="16.5" customHeight="1">
      <c r="B247" s="338"/>
      <c r="C247" s="339" t="s">
        <v>1122</v>
      </c>
      <c r="D247" s="339" t="s">
        <v>312</v>
      </c>
      <c r="E247" s="340" t="s">
        <v>3665</v>
      </c>
      <c r="F247" s="341" t="s">
        <v>3666</v>
      </c>
      <c r="G247" s="342" t="s">
        <v>652</v>
      </c>
      <c r="H247" s="343">
        <v>18</v>
      </c>
      <c r="I247" s="344">
        <v>0</v>
      </c>
      <c r="J247" s="344">
        <f t="shared" si="50"/>
        <v>0</v>
      </c>
      <c r="K247" s="341" t="s">
        <v>2896</v>
      </c>
      <c r="L247" s="270"/>
      <c r="M247" s="345" t="s">
        <v>1</v>
      </c>
      <c r="N247" s="346" t="s">
        <v>47</v>
      </c>
      <c r="O247" s="347">
        <v>0</v>
      </c>
      <c r="P247" s="347">
        <f t="shared" si="51"/>
        <v>0</v>
      </c>
      <c r="Q247" s="347">
        <v>0</v>
      </c>
      <c r="R247" s="347">
        <f t="shared" si="52"/>
        <v>0</v>
      </c>
      <c r="S247" s="347">
        <v>0</v>
      </c>
      <c r="T247" s="348">
        <f t="shared" si="53"/>
        <v>0</v>
      </c>
      <c r="AR247" s="349" t="s">
        <v>108</v>
      </c>
      <c r="AT247" s="349" t="s">
        <v>312</v>
      </c>
      <c r="AU247" s="349" t="s">
        <v>86</v>
      </c>
      <c r="AY247" s="261" t="s">
        <v>310</v>
      </c>
      <c r="BE247" s="350">
        <f t="shared" si="54"/>
        <v>0</v>
      </c>
      <c r="BF247" s="350">
        <f t="shared" si="55"/>
        <v>0</v>
      </c>
      <c r="BG247" s="350">
        <f t="shared" si="56"/>
        <v>0</v>
      </c>
      <c r="BH247" s="350">
        <f t="shared" si="57"/>
        <v>0</v>
      </c>
      <c r="BI247" s="350">
        <f t="shared" si="58"/>
        <v>0</v>
      </c>
      <c r="BJ247" s="261" t="s">
        <v>86</v>
      </c>
      <c r="BK247" s="350">
        <f t="shared" si="59"/>
        <v>0</v>
      </c>
      <c r="BL247" s="261" t="s">
        <v>108</v>
      </c>
      <c r="BM247" s="349" t="s">
        <v>1576</v>
      </c>
    </row>
    <row r="248" spans="2:65" s="271" customFormat="1" ht="16.5" customHeight="1">
      <c r="B248" s="338"/>
      <c r="C248" s="339" t="s">
        <v>1127</v>
      </c>
      <c r="D248" s="339" t="s">
        <v>312</v>
      </c>
      <c r="E248" s="340" t="s">
        <v>3667</v>
      </c>
      <c r="F248" s="341" t="s">
        <v>3668</v>
      </c>
      <c r="G248" s="342" t="s">
        <v>460</v>
      </c>
      <c r="H248" s="343">
        <v>1</v>
      </c>
      <c r="I248" s="344">
        <v>0</v>
      </c>
      <c r="J248" s="344">
        <f t="shared" si="50"/>
        <v>0</v>
      </c>
      <c r="K248" s="341" t="s">
        <v>2896</v>
      </c>
      <c r="L248" s="270"/>
      <c r="M248" s="345" t="s">
        <v>1</v>
      </c>
      <c r="N248" s="346" t="s">
        <v>47</v>
      </c>
      <c r="O248" s="347">
        <v>0</v>
      </c>
      <c r="P248" s="347">
        <f t="shared" si="51"/>
        <v>0</v>
      </c>
      <c r="Q248" s="347">
        <v>0</v>
      </c>
      <c r="R248" s="347">
        <f t="shared" si="52"/>
        <v>0</v>
      </c>
      <c r="S248" s="347">
        <v>0</v>
      </c>
      <c r="T248" s="348">
        <f t="shared" si="53"/>
        <v>0</v>
      </c>
      <c r="AR248" s="349" t="s">
        <v>108</v>
      </c>
      <c r="AT248" s="349" t="s">
        <v>312</v>
      </c>
      <c r="AU248" s="349" t="s">
        <v>86</v>
      </c>
      <c r="AY248" s="261" t="s">
        <v>310</v>
      </c>
      <c r="BE248" s="350">
        <f t="shared" si="54"/>
        <v>0</v>
      </c>
      <c r="BF248" s="350">
        <f t="shared" si="55"/>
        <v>0</v>
      </c>
      <c r="BG248" s="350">
        <f t="shared" si="56"/>
        <v>0</v>
      </c>
      <c r="BH248" s="350">
        <f t="shared" si="57"/>
        <v>0</v>
      </c>
      <c r="BI248" s="350">
        <f t="shared" si="58"/>
        <v>0</v>
      </c>
      <c r="BJ248" s="261" t="s">
        <v>86</v>
      </c>
      <c r="BK248" s="350">
        <f t="shared" si="59"/>
        <v>0</v>
      </c>
      <c r="BL248" s="261" t="s">
        <v>108</v>
      </c>
      <c r="BM248" s="349" t="s">
        <v>1584</v>
      </c>
    </row>
    <row r="249" spans="2:65" s="271" customFormat="1" ht="16.5" customHeight="1">
      <c r="B249" s="338"/>
      <c r="C249" s="339" t="s">
        <v>1131</v>
      </c>
      <c r="D249" s="339" t="s">
        <v>312</v>
      </c>
      <c r="E249" s="340" t="s">
        <v>3669</v>
      </c>
      <c r="F249" s="341" t="s">
        <v>3670</v>
      </c>
      <c r="G249" s="342" t="s">
        <v>460</v>
      </c>
      <c r="H249" s="343">
        <v>1</v>
      </c>
      <c r="I249" s="344">
        <v>0</v>
      </c>
      <c r="J249" s="344">
        <f t="shared" si="50"/>
        <v>0</v>
      </c>
      <c r="K249" s="341" t="s">
        <v>2896</v>
      </c>
      <c r="L249" s="270"/>
      <c r="M249" s="345" t="s">
        <v>1</v>
      </c>
      <c r="N249" s="346" t="s">
        <v>47</v>
      </c>
      <c r="O249" s="347">
        <v>0</v>
      </c>
      <c r="P249" s="347">
        <f t="shared" si="51"/>
        <v>0</v>
      </c>
      <c r="Q249" s="347">
        <v>0</v>
      </c>
      <c r="R249" s="347">
        <f t="shared" si="52"/>
        <v>0</v>
      </c>
      <c r="S249" s="347">
        <v>0</v>
      </c>
      <c r="T249" s="348">
        <f t="shared" si="53"/>
        <v>0</v>
      </c>
      <c r="AR249" s="349" t="s">
        <v>108</v>
      </c>
      <c r="AT249" s="349" t="s">
        <v>312</v>
      </c>
      <c r="AU249" s="349" t="s">
        <v>86</v>
      </c>
      <c r="AY249" s="261" t="s">
        <v>310</v>
      </c>
      <c r="BE249" s="350">
        <f t="shared" si="54"/>
        <v>0</v>
      </c>
      <c r="BF249" s="350">
        <f t="shared" si="55"/>
        <v>0</v>
      </c>
      <c r="BG249" s="350">
        <f t="shared" si="56"/>
        <v>0</v>
      </c>
      <c r="BH249" s="350">
        <f t="shared" si="57"/>
        <v>0</v>
      </c>
      <c r="BI249" s="350">
        <f t="shared" si="58"/>
        <v>0</v>
      </c>
      <c r="BJ249" s="261" t="s">
        <v>86</v>
      </c>
      <c r="BK249" s="350">
        <f t="shared" si="59"/>
        <v>0</v>
      </c>
      <c r="BL249" s="261" t="s">
        <v>108</v>
      </c>
      <c r="BM249" s="349" t="s">
        <v>1594</v>
      </c>
    </row>
    <row r="250" spans="2:65" s="271" customFormat="1" ht="16.5" customHeight="1">
      <c r="B250" s="338"/>
      <c r="C250" s="339" t="s">
        <v>1137</v>
      </c>
      <c r="D250" s="339" t="s">
        <v>312</v>
      </c>
      <c r="E250" s="340" t="s">
        <v>3671</v>
      </c>
      <c r="F250" s="341" t="s">
        <v>3672</v>
      </c>
      <c r="G250" s="342" t="s">
        <v>460</v>
      </c>
      <c r="H250" s="343">
        <v>1</v>
      </c>
      <c r="I250" s="344">
        <v>0</v>
      </c>
      <c r="J250" s="344">
        <f t="shared" si="50"/>
        <v>0</v>
      </c>
      <c r="K250" s="341" t="s">
        <v>2896</v>
      </c>
      <c r="L250" s="270"/>
      <c r="M250" s="345" t="s">
        <v>1</v>
      </c>
      <c r="N250" s="346" t="s">
        <v>47</v>
      </c>
      <c r="O250" s="347">
        <v>0</v>
      </c>
      <c r="P250" s="347">
        <f t="shared" si="51"/>
        <v>0</v>
      </c>
      <c r="Q250" s="347">
        <v>0</v>
      </c>
      <c r="R250" s="347">
        <f t="shared" si="52"/>
        <v>0</v>
      </c>
      <c r="S250" s="347">
        <v>0</v>
      </c>
      <c r="T250" s="348">
        <f t="shared" si="53"/>
        <v>0</v>
      </c>
      <c r="AR250" s="349" t="s">
        <v>108</v>
      </c>
      <c r="AT250" s="349" t="s">
        <v>312</v>
      </c>
      <c r="AU250" s="349" t="s">
        <v>86</v>
      </c>
      <c r="AY250" s="261" t="s">
        <v>310</v>
      </c>
      <c r="BE250" s="350">
        <f t="shared" si="54"/>
        <v>0</v>
      </c>
      <c r="BF250" s="350">
        <f t="shared" si="55"/>
        <v>0</v>
      </c>
      <c r="BG250" s="350">
        <f t="shared" si="56"/>
        <v>0</v>
      </c>
      <c r="BH250" s="350">
        <f t="shared" si="57"/>
        <v>0</v>
      </c>
      <c r="BI250" s="350">
        <f t="shared" si="58"/>
        <v>0</v>
      </c>
      <c r="BJ250" s="261" t="s">
        <v>86</v>
      </c>
      <c r="BK250" s="350">
        <f t="shared" si="59"/>
        <v>0</v>
      </c>
      <c r="BL250" s="261" t="s">
        <v>108</v>
      </c>
      <c r="BM250" s="349" t="s">
        <v>1601</v>
      </c>
    </row>
    <row r="251" spans="2:65" s="271" customFormat="1" ht="16.5" customHeight="1">
      <c r="B251" s="338"/>
      <c r="C251" s="339" t="s">
        <v>1142</v>
      </c>
      <c r="D251" s="339" t="s">
        <v>312</v>
      </c>
      <c r="E251" s="340" t="s">
        <v>3673</v>
      </c>
      <c r="F251" s="341" t="s">
        <v>3674</v>
      </c>
      <c r="G251" s="342" t="s">
        <v>460</v>
      </c>
      <c r="H251" s="343">
        <v>20</v>
      </c>
      <c r="I251" s="344">
        <v>0</v>
      </c>
      <c r="J251" s="344">
        <f t="shared" si="50"/>
        <v>0</v>
      </c>
      <c r="K251" s="341" t="s">
        <v>2896</v>
      </c>
      <c r="L251" s="270"/>
      <c r="M251" s="345" t="s">
        <v>1</v>
      </c>
      <c r="N251" s="346" t="s">
        <v>47</v>
      </c>
      <c r="O251" s="347">
        <v>0</v>
      </c>
      <c r="P251" s="347">
        <f t="shared" si="51"/>
        <v>0</v>
      </c>
      <c r="Q251" s="347">
        <v>0</v>
      </c>
      <c r="R251" s="347">
        <f t="shared" si="52"/>
        <v>0</v>
      </c>
      <c r="S251" s="347">
        <v>0</v>
      </c>
      <c r="T251" s="348">
        <f t="shared" si="53"/>
        <v>0</v>
      </c>
      <c r="AR251" s="349" t="s">
        <v>108</v>
      </c>
      <c r="AT251" s="349" t="s">
        <v>312</v>
      </c>
      <c r="AU251" s="349" t="s">
        <v>86</v>
      </c>
      <c r="AY251" s="261" t="s">
        <v>310</v>
      </c>
      <c r="BE251" s="350">
        <f t="shared" si="54"/>
        <v>0</v>
      </c>
      <c r="BF251" s="350">
        <f t="shared" si="55"/>
        <v>0</v>
      </c>
      <c r="BG251" s="350">
        <f t="shared" si="56"/>
        <v>0</v>
      </c>
      <c r="BH251" s="350">
        <f t="shared" si="57"/>
        <v>0</v>
      </c>
      <c r="BI251" s="350">
        <f t="shared" si="58"/>
        <v>0</v>
      </c>
      <c r="BJ251" s="261" t="s">
        <v>86</v>
      </c>
      <c r="BK251" s="350">
        <f t="shared" si="59"/>
        <v>0</v>
      </c>
      <c r="BL251" s="261" t="s">
        <v>108</v>
      </c>
      <c r="BM251" s="349" t="s">
        <v>1608</v>
      </c>
    </row>
    <row r="252" spans="2:65" s="271" customFormat="1" ht="16.5" customHeight="1">
      <c r="B252" s="338"/>
      <c r="C252" s="339" t="s">
        <v>1148</v>
      </c>
      <c r="D252" s="339" t="s">
        <v>312</v>
      </c>
      <c r="E252" s="340" t="s">
        <v>3675</v>
      </c>
      <c r="F252" s="341" t="s">
        <v>3676</v>
      </c>
      <c r="G252" s="342" t="s">
        <v>3413</v>
      </c>
      <c r="H252" s="343">
        <v>10</v>
      </c>
      <c r="I252" s="344">
        <v>0</v>
      </c>
      <c r="J252" s="344">
        <f t="shared" si="50"/>
        <v>0</v>
      </c>
      <c r="K252" s="341" t="s">
        <v>2896</v>
      </c>
      <c r="L252" s="270"/>
      <c r="M252" s="345" t="s">
        <v>1</v>
      </c>
      <c r="N252" s="346" t="s">
        <v>47</v>
      </c>
      <c r="O252" s="347">
        <v>0</v>
      </c>
      <c r="P252" s="347">
        <f t="shared" si="51"/>
        <v>0</v>
      </c>
      <c r="Q252" s="347">
        <v>0</v>
      </c>
      <c r="R252" s="347">
        <f t="shared" si="52"/>
        <v>0</v>
      </c>
      <c r="S252" s="347">
        <v>0</v>
      </c>
      <c r="T252" s="348">
        <f t="shared" si="53"/>
        <v>0</v>
      </c>
      <c r="AR252" s="349" t="s">
        <v>108</v>
      </c>
      <c r="AT252" s="349" t="s">
        <v>312</v>
      </c>
      <c r="AU252" s="349" t="s">
        <v>86</v>
      </c>
      <c r="AY252" s="261" t="s">
        <v>310</v>
      </c>
      <c r="BE252" s="350">
        <f t="shared" si="54"/>
        <v>0</v>
      </c>
      <c r="BF252" s="350">
        <f t="shared" si="55"/>
        <v>0</v>
      </c>
      <c r="BG252" s="350">
        <f t="shared" si="56"/>
        <v>0</v>
      </c>
      <c r="BH252" s="350">
        <f t="shared" si="57"/>
        <v>0</v>
      </c>
      <c r="BI252" s="350">
        <f t="shared" si="58"/>
        <v>0</v>
      </c>
      <c r="BJ252" s="261" t="s">
        <v>86</v>
      </c>
      <c r="BK252" s="350">
        <f t="shared" si="59"/>
        <v>0</v>
      </c>
      <c r="BL252" s="261" t="s">
        <v>108</v>
      </c>
      <c r="BM252" s="349" t="s">
        <v>1616</v>
      </c>
    </row>
    <row r="253" spans="2:65" s="271" customFormat="1" ht="16.5" customHeight="1">
      <c r="B253" s="338"/>
      <c r="C253" s="339" t="s">
        <v>1152</v>
      </c>
      <c r="D253" s="339" t="s">
        <v>312</v>
      </c>
      <c r="E253" s="340" t="s">
        <v>3677</v>
      </c>
      <c r="F253" s="341" t="s">
        <v>3678</v>
      </c>
      <c r="G253" s="342" t="s">
        <v>652</v>
      </c>
      <c r="H253" s="343">
        <v>24</v>
      </c>
      <c r="I253" s="344">
        <v>0</v>
      </c>
      <c r="J253" s="344">
        <f t="shared" si="50"/>
        <v>0</v>
      </c>
      <c r="K253" s="341" t="s">
        <v>2896</v>
      </c>
      <c r="L253" s="270"/>
      <c r="M253" s="345" t="s">
        <v>1</v>
      </c>
      <c r="N253" s="346" t="s">
        <v>47</v>
      </c>
      <c r="O253" s="347">
        <v>0</v>
      </c>
      <c r="P253" s="347">
        <f t="shared" si="51"/>
        <v>0</v>
      </c>
      <c r="Q253" s="347">
        <v>0</v>
      </c>
      <c r="R253" s="347">
        <f t="shared" si="52"/>
        <v>0</v>
      </c>
      <c r="S253" s="347">
        <v>0</v>
      </c>
      <c r="T253" s="348">
        <f t="shared" si="53"/>
        <v>0</v>
      </c>
      <c r="AR253" s="349" t="s">
        <v>108</v>
      </c>
      <c r="AT253" s="349" t="s">
        <v>312</v>
      </c>
      <c r="AU253" s="349" t="s">
        <v>86</v>
      </c>
      <c r="AY253" s="261" t="s">
        <v>310</v>
      </c>
      <c r="BE253" s="350">
        <f t="shared" si="54"/>
        <v>0</v>
      </c>
      <c r="BF253" s="350">
        <f t="shared" si="55"/>
        <v>0</v>
      </c>
      <c r="BG253" s="350">
        <f t="shared" si="56"/>
        <v>0</v>
      </c>
      <c r="BH253" s="350">
        <f t="shared" si="57"/>
        <v>0</v>
      </c>
      <c r="BI253" s="350">
        <f t="shared" si="58"/>
        <v>0</v>
      </c>
      <c r="BJ253" s="261" t="s">
        <v>86</v>
      </c>
      <c r="BK253" s="350">
        <f t="shared" si="59"/>
        <v>0</v>
      </c>
      <c r="BL253" s="261" t="s">
        <v>108</v>
      </c>
      <c r="BM253" s="349" t="s">
        <v>1623</v>
      </c>
    </row>
    <row r="254" spans="2:65" s="271" customFormat="1" ht="16.5" customHeight="1">
      <c r="B254" s="338"/>
      <c r="C254" s="339" t="s">
        <v>1162</v>
      </c>
      <c r="D254" s="339" t="s">
        <v>312</v>
      </c>
      <c r="E254" s="340" t="s">
        <v>3679</v>
      </c>
      <c r="F254" s="341" t="s">
        <v>3680</v>
      </c>
      <c r="G254" s="342" t="s">
        <v>460</v>
      </c>
      <c r="H254" s="343">
        <v>5</v>
      </c>
      <c r="I254" s="344">
        <v>0</v>
      </c>
      <c r="J254" s="344">
        <f t="shared" si="50"/>
        <v>0</v>
      </c>
      <c r="K254" s="341" t="s">
        <v>2896</v>
      </c>
      <c r="L254" s="270"/>
      <c r="M254" s="345" t="s">
        <v>1</v>
      </c>
      <c r="N254" s="346" t="s">
        <v>47</v>
      </c>
      <c r="O254" s="347">
        <v>0</v>
      </c>
      <c r="P254" s="347">
        <f t="shared" si="51"/>
        <v>0</v>
      </c>
      <c r="Q254" s="347">
        <v>0</v>
      </c>
      <c r="R254" s="347">
        <f t="shared" si="52"/>
        <v>0</v>
      </c>
      <c r="S254" s="347">
        <v>0</v>
      </c>
      <c r="T254" s="348">
        <f t="shared" si="53"/>
        <v>0</v>
      </c>
      <c r="AR254" s="349" t="s">
        <v>108</v>
      </c>
      <c r="AT254" s="349" t="s">
        <v>312</v>
      </c>
      <c r="AU254" s="349" t="s">
        <v>86</v>
      </c>
      <c r="AY254" s="261" t="s">
        <v>310</v>
      </c>
      <c r="BE254" s="350">
        <f t="shared" si="54"/>
        <v>0</v>
      </c>
      <c r="BF254" s="350">
        <f t="shared" si="55"/>
        <v>0</v>
      </c>
      <c r="BG254" s="350">
        <f t="shared" si="56"/>
        <v>0</v>
      </c>
      <c r="BH254" s="350">
        <f t="shared" si="57"/>
        <v>0</v>
      </c>
      <c r="BI254" s="350">
        <f t="shared" si="58"/>
        <v>0</v>
      </c>
      <c r="BJ254" s="261" t="s">
        <v>86</v>
      </c>
      <c r="BK254" s="350">
        <f t="shared" si="59"/>
        <v>0</v>
      </c>
      <c r="BL254" s="261" t="s">
        <v>108</v>
      </c>
      <c r="BM254" s="349" t="s">
        <v>1632</v>
      </c>
    </row>
    <row r="255" spans="2:65" s="271" customFormat="1" ht="16.5" customHeight="1">
      <c r="B255" s="338"/>
      <c r="C255" s="339" t="s">
        <v>1168</v>
      </c>
      <c r="D255" s="339" t="s">
        <v>312</v>
      </c>
      <c r="E255" s="340" t="s">
        <v>3681</v>
      </c>
      <c r="F255" s="341" t="s">
        <v>3682</v>
      </c>
      <c r="G255" s="342" t="s">
        <v>460</v>
      </c>
      <c r="H255" s="343">
        <v>1</v>
      </c>
      <c r="I255" s="344">
        <v>0</v>
      </c>
      <c r="J255" s="344">
        <f>ROUND(I255*H255,2)</f>
        <v>0</v>
      </c>
      <c r="K255" s="341" t="s">
        <v>2896</v>
      </c>
      <c r="L255" s="270"/>
      <c r="M255" s="345"/>
      <c r="N255" s="346"/>
      <c r="O255" s="347"/>
      <c r="P255" s="347"/>
      <c r="Q255" s="347"/>
      <c r="R255" s="347"/>
      <c r="S255" s="347"/>
      <c r="T255" s="348"/>
      <c r="AR255" s="349"/>
      <c r="AT255" s="349"/>
      <c r="AU255" s="349"/>
      <c r="AY255" s="261"/>
      <c r="BE255" s="350"/>
      <c r="BF255" s="350"/>
      <c r="BG255" s="350"/>
      <c r="BH255" s="350"/>
      <c r="BI255" s="350"/>
      <c r="BJ255" s="261"/>
      <c r="BK255" s="350"/>
      <c r="BL255" s="261"/>
      <c r="BM255" s="349"/>
    </row>
    <row r="256" spans="2:65" s="271" customFormat="1" ht="42.75" customHeight="1">
      <c r="B256" s="338"/>
      <c r="C256" s="339">
        <v>107</v>
      </c>
      <c r="D256" s="339"/>
      <c r="E256" s="340" t="s">
        <v>6823</v>
      </c>
      <c r="F256" s="341" t="s">
        <v>6824</v>
      </c>
      <c r="G256" s="342" t="s">
        <v>652</v>
      </c>
      <c r="H256" s="343">
        <v>95</v>
      </c>
      <c r="I256" s="344">
        <v>0</v>
      </c>
      <c r="J256" s="344">
        <f>ROUND(I256*H256,2)</f>
        <v>0</v>
      </c>
      <c r="K256" s="341"/>
      <c r="L256" s="270"/>
      <c r="M256" s="345" t="s">
        <v>1</v>
      </c>
      <c r="N256" s="346" t="s">
        <v>47</v>
      </c>
      <c r="O256" s="347">
        <v>0</v>
      </c>
      <c r="P256" s="347">
        <f>O256*H255</f>
        <v>0</v>
      </c>
      <c r="Q256" s="347">
        <v>0</v>
      </c>
      <c r="R256" s="347">
        <f>Q256*H255</f>
        <v>0</v>
      </c>
      <c r="S256" s="347">
        <v>0</v>
      </c>
      <c r="T256" s="348">
        <f>S256*H255</f>
        <v>0</v>
      </c>
      <c r="AR256" s="349" t="s">
        <v>108</v>
      </c>
      <c r="AT256" s="349" t="s">
        <v>312</v>
      </c>
      <c r="AU256" s="349" t="s">
        <v>86</v>
      </c>
      <c r="AY256" s="261" t="s">
        <v>310</v>
      </c>
      <c r="BE256" s="350">
        <f>IF(N256="základní",J255,0)</f>
        <v>0</v>
      </c>
      <c r="BF256" s="350">
        <f>IF(N256="snížená",J255,0)</f>
        <v>0</v>
      </c>
      <c r="BG256" s="350">
        <f>IF(N256="zákl. přenesená",J255,0)</f>
        <v>0</v>
      </c>
      <c r="BH256" s="350">
        <f>IF(N256="sníž. přenesená",J255,0)</f>
        <v>0</v>
      </c>
      <c r="BI256" s="350">
        <f>IF(N256="nulová",J255,0)</f>
        <v>0</v>
      </c>
      <c r="BJ256" s="261" t="s">
        <v>86</v>
      </c>
      <c r="BK256" s="350">
        <f>ROUND(I255*H255,2)</f>
        <v>0</v>
      </c>
      <c r="BL256" s="261" t="s">
        <v>108</v>
      </c>
      <c r="BM256" s="349" t="s">
        <v>1642</v>
      </c>
    </row>
    <row r="257" spans="2:63" s="271" customFormat="1" ht="48.75">
      <c r="B257" s="270"/>
      <c r="D257" s="351" t="s">
        <v>375</v>
      </c>
      <c r="F257" s="352" t="s">
        <v>6825</v>
      </c>
      <c r="L257" s="270"/>
      <c r="M257" s="353"/>
      <c r="T257" s="354"/>
      <c r="AT257" s="261" t="s">
        <v>375</v>
      </c>
      <c r="AU257" s="261" t="s">
        <v>86</v>
      </c>
    </row>
    <row r="258" spans="2:63" s="329" customFormat="1" ht="25.9" customHeight="1">
      <c r="B258" s="328"/>
      <c r="D258" s="330" t="s">
        <v>81</v>
      </c>
      <c r="E258" s="331" t="s">
        <v>3683</v>
      </c>
      <c r="F258" s="331" t="s">
        <v>3683</v>
      </c>
      <c r="J258" s="332">
        <f>BK258</f>
        <v>0</v>
      </c>
      <c r="L258" s="328"/>
      <c r="M258" s="355"/>
      <c r="N258" s="356"/>
      <c r="O258" s="356"/>
      <c r="P258" s="357">
        <v>0</v>
      </c>
      <c r="Q258" s="356"/>
      <c r="R258" s="357">
        <v>0</v>
      </c>
      <c r="S258" s="356"/>
      <c r="T258" s="358">
        <v>0</v>
      </c>
      <c r="AR258" s="330" t="s">
        <v>86</v>
      </c>
      <c r="AT258" s="336" t="s">
        <v>81</v>
      </c>
      <c r="AU258" s="336" t="s">
        <v>82</v>
      </c>
      <c r="AY258" s="330" t="s">
        <v>310</v>
      </c>
      <c r="BK258" s="337">
        <v>0</v>
      </c>
    </row>
    <row r="259" spans="2:63" s="271" customFormat="1" ht="6.95" customHeight="1">
      <c r="B259" s="301"/>
      <c r="C259" s="302"/>
      <c r="D259" s="302"/>
      <c r="E259" s="302"/>
      <c r="F259" s="302"/>
      <c r="G259" s="302"/>
      <c r="H259" s="302"/>
      <c r="I259" s="302"/>
      <c r="J259" s="302"/>
      <c r="K259" s="302"/>
      <c r="L259" s="270"/>
    </row>
  </sheetData>
  <autoFilter ref="C134:K258" xr:uid="{00000000-0009-0000-0000-000000000000}"/>
  <mergeCells count="15">
    <mergeCell ref="E123:H123"/>
    <mergeCell ref="E125:H125"/>
    <mergeCell ref="E127:H127"/>
    <mergeCell ref="E31:H31"/>
    <mergeCell ref="E85:H85"/>
    <mergeCell ref="E87:H87"/>
    <mergeCell ref="E89:H89"/>
    <mergeCell ref="E91:H91"/>
    <mergeCell ref="E121:H121"/>
    <mergeCell ref="L2:V2"/>
    <mergeCell ref="E7:H7"/>
    <mergeCell ref="E9:H9"/>
    <mergeCell ref="E11:H11"/>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131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3684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ROUND((SUM(BE136:BE256)),  2)</f>
        <v>0</v>
      </c>
      <c r="I37" s="98">
        <v>0.21</v>
      </c>
      <c r="J37" s="86">
        <f>ROUND(((SUM(BE136:BE256))*I37),  2)</f>
        <v>0</v>
      </c>
      <c r="L37" s="33"/>
    </row>
    <row r="38" spans="2:12" s="1" customFormat="1" ht="14.45" customHeight="1">
      <c r="B38" s="33"/>
      <c r="E38" s="27" t="s">
        <v>48</v>
      </c>
      <c r="F38" s="86">
        <f>ROUND((SUM(BF136:BF256)),  2)</f>
        <v>0</v>
      </c>
      <c r="I38" s="98">
        <v>0.15</v>
      </c>
      <c r="J38" s="86">
        <f>ROUND(((SUM(BF136:BF256))*I38),  2)</f>
        <v>0</v>
      </c>
      <c r="L38" s="33"/>
    </row>
    <row r="39" spans="2:12" s="1" customFormat="1" ht="14.45" hidden="1" customHeight="1">
      <c r="B39" s="33"/>
      <c r="E39" s="27" t="s">
        <v>49</v>
      </c>
      <c r="F39" s="86">
        <f>ROUND((SUM(BG136:BG256)),  2)</f>
        <v>0</v>
      </c>
      <c r="I39" s="98">
        <v>0.21</v>
      </c>
      <c r="J39" s="86">
        <f>0</f>
        <v>0</v>
      </c>
      <c r="L39" s="33"/>
    </row>
    <row r="40" spans="2:12" s="1" customFormat="1" ht="14.45" hidden="1" customHeight="1">
      <c r="B40" s="33"/>
      <c r="E40" s="27" t="s">
        <v>50</v>
      </c>
      <c r="F40" s="86">
        <f>ROUND((SUM(BH136:BH256)),  2)</f>
        <v>0</v>
      </c>
      <c r="I40" s="98">
        <v>0.15</v>
      </c>
      <c r="J40" s="86">
        <f>0</f>
        <v>0</v>
      </c>
      <c r="L40" s="33"/>
    </row>
    <row r="41" spans="2:12" s="1" customFormat="1" ht="14.45" hidden="1" customHeight="1">
      <c r="B41" s="33"/>
      <c r="E41" s="27" t="s">
        <v>51</v>
      </c>
      <c r="F41" s="86">
        <f>ROUND((SUM(BI136:BI256)),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 xml:space="preserve">D.1.4.4 - Měření a regulace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J136</f>
        <v>0</v>
      </c>
      <c r="L100" s="33"/>
      <c r="AU100" s="17" t="s">
        <v>288</v>
      </c>
    </row>
    <row r="101" spans="2:47" s="8" customFormat="1" ht="24.95" customHeight="1">
      <c r="B101" s="110"/>
      <c r="D101" s="111" t="s">
        <v>3685</v>
      </c>
      <c r="E101" s="112"/>
      <c r="F101" s="112"/>
      <c r="G101" s="112"/>
      <c r="H101" s="112"/>
      <c r="I101" s="112"/>
      <c r="J101" s="113">
        <f>J137</f>
        <v>0</v>
      </c>
      <c r="L101" s="110"/>
    </row>
    <row r="102" spans="2:47" s="8" customFormat="1" ht="24.95" customHeight="1">
      <c r="B102" s="110"/>
      <c r="D102" s="111" t="s">
        <v>3686</v>
      </c>
      <c r="E102" s="112"/>
      <c r="F102" s="112"/>
      <c r="G102" s="112"/>
      <c r="H102" s="112"/>
      <c r="I102" s="112"/>
      <c r="J102" s="113">
        <f>J147</f>
        <v>0</v>
      </c>
      <c r="L102" s="110"/>
    </row>
    <row r="103" spans="2:47" s="8" customFormat="1" ht="24.95" customHeight="1">
      <c r="B103" s="110"/>
      <c r="D103" s="111" t="s">
        <v>3687</v>
      </c>
      <c r="E103" s="112"/>
      <c r="F103" s="112"/>
      <c r="G103" s="112"/>
      <c r="H103" s="112"/>
      <c r="I103" s="112"/>
      <c r="J103" s="113">
        <f>J185</f>
        <v>0</v>
      </c>
      <c r="L103" s="110"/>
    </row>
    <row r="104" spans="2:47" s="8" customFormat="1" ht="24.95" customHeight="1">
      <c r="B104" s="110"/>
      <c r="D104" s="111" t="s">
        <v>3688</v>
      </c>
      <c r="E104" s="112"/>
      <c r="F104" s="112"/>
      <c r="G104" s="112"/>
      <c r="H104" s="112"/>
      <c r="I104" s="112"/>
      <c r="J104" s="113">
        <f>J193</f>
        <v>0</v>
      </c>
      <c r="L104" s="110"/>
    </row>
    <row r="105" spans="2:47" s="8" customFormat="1" ht="24.95" customHeight="1">
      <c r="B105" s="110"/>
      <c r="D105" s="111" t="s">
        <v>3689</v>
      </c>
      <c r="E105" s="112"/>
      <c r="F105" s="112"/>
      <c r="G105" s="112"/>
      <c r="H105" s="112"/>
      <c r="I105" s="112"/>
      <c r="J105" s="113">
        <f>J200</f>
        <v>0</v>
      </c>
      <c r="L105" s="110"/>
    </row>
    <row r="106" spans="2:47" s="8" customFormat="1" ht="24.95" customHeight="1">
      <c r="B106" s="110"/>
      <c r="D106" s="111" t="s">
        <v>3690</v>
      </c>
      <c r="E106" s="112"/>
      <c r="F106" s="112"/>
      <c r="G106" s="112"/>
      <c r="H106" s="112"/>
      <c r="I106" s="112"/>
      <c r="J106" s="113">
        <f>J224</f>
        <v>0</v>
      </c>
      <c r="L106" s="110"/>
    </row>
    <row r="107" spans="2:47" s="8" customFormat="1" ht="24.95" customHeight="1">
      <c r="B107" s="110"/>
      <c r="D107" s="111" t="s">
        <v>3691</v>
      </c>
      <c r="E107" s="112"/>
      <c r="F107" s="112"/>
      <c r="G107" s="112"/>
      <c r="H107" s="112"/>
      <c r="I107" s="112"/>
      <c r="J107" s="113">
        <f>J228</f>
        <v>0</v>
      </c>
      <c r="L107" s="110"/>
    </row>
    <row r="108" spans="2:47" s="8" customFormat="1" ht="24.95" customHeight="1">
      <c r="B108" s="110"/>
      <c r="D108" s="111" t="s">
        <v>3692</v>
      </c>
      <c r="E108" s="112"/>
      <c r="F108" s="112"/>
      <c r="G108" s="112"/>
      <c r="H108" s="112"/>
      <c r="I108" s="112"/>
      <c r="J108" s="113">
        <f>J230</f>
        <v>0</v>
      </c>
      <c r="L108" s="110"/>
    </row>
    <row r="109" spans="2:47" s="8" customFormat="1" ht="24.95" customHeight="1">
      <c r="B109" s="110"/>
      <c r="D109" s="111" t="s">
        <v>3693</v>
      </c>
      <c r="E109" s="112"/>
      <c r="F109" s="112"/>
      <c r="G109" s="112"/>
      <c r="H109" s="112"/>
      <c r="I109" s="112"/>
      <c r="J109" s="113">
        <f>J237</f>
        <v>0</v>
      </c>
      <c r="L109" s="110"/>
    </row>
    <row r="110" spans="2:47" s="8" customFormat="1" ht="24.95" customHeight="1">
      <c r="B110" s="110"/>
      <c r="D110" s="111" t="s">
        <v>3694</v>
      </c>
      <c r="E110" s="112"/>
      <c r="F110" s="112"/>
      <c r="G110" s="112"/>
      <c r="H110" s="112"/>
      <c r="I110" s="112"/>
      <c r="J110" s="113">
        <f>J241</f>
        <v>0</v>
      </c>
      <c r="L110" s="110"/>
    </row>
    <row r="111" spans="2:47" s="8" customFormat="1" ht="24.95" customHeight="1">
      <c r="B111" s="110"/>
      <c r="D111" s="111" t="s">
        <v>3695</v>
      </c>
      <c r="E111" s="112"/>
      <c r="F111" s="112"/>
      <c r="G111" s="112"/>
      <c r="H111" s="112"/>
      <c r="I111" s="112"/>
      <c r="J111" s="113">
        <f>J245</f>
        <v>0</v>
      </c>
      <c r="L111" s="110"/>
    </row>
    <row r="112" spans="2:47" s="8" customFormat="1" ht="24.95" customHeight="1">
      <c r="B112" s="110"/>
      <c r="D112" s="111" t="s">
        <v>3696</v>
      </c>
      <c r="E112" s="112"/>
      <c r="F112" s="112"/>
      <c r="G112" s="112"/>
      <c r="H112" s="112"/>
      <c r="I112" s="112"/>
      <c r="J112" s="113">
        <f>J254</f>
        <v>0</v>
      </c>
      <c r="L112" s="110"/>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295</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254" t="str">
        <f>E7</f>
        <v>HODONÍN NEMOCNICE – VÝSTAVBA PAVILONU MAGNETICKÉ REZONANCE</v>
      </c>
      <c r="F122" s="255"/>
      <c r="G122" s="255"/>
      <c r="H122" s="255"/>
      <c r="L122" s="33"/>
    </row>
    <row r="123" spans="2:12" ht="12" customHeight="1">
      <c r="B123" s="20"/>
      <c r="C123" s="27" t="s">
        <v>277</v>
      </c>
      <c r="L123" s="20"/>
    </row>
    <row r="124" spans="2:12" ht="16.5" customHeight="1">
      <c r="B124" s="20"/>
      <c r="E124" s="254" t="s">
        <v>278</v>
      </c>
      <c r="F124" s="215"/>
      <c r="G124" s="215"/>
      <c r="H124" s="215"/>
      <c r="L124" s="20"/>
    </row>
    <row r="125" spans="2:12" ht="12" customHeight="1">
      <c r="B125" s="20"/>
      <c r="C125" s="27" t="s">
        <v>279</v>
      </c>
      <c r="L125" s="20"/>
    </row>
    <row r="126" spans="2:12" s="1" customFormat="1" ht="16.5" customHeight="1">
      <c r="B126" s="33"/>
      <c r="E126" s="249" t="s">
        <v>280</v>
      </c>
      <c r="F126" s="256"/>
      <c r="G126" s="256"/>
      <c r="H126" s="256"/>
      <c r="L126" s="33"/>
    </row>
    <row r="127" spans="2:12" s="1" customFormat="1" ht="12" customHeight="1">
      <c r="B127" s="33"/>
      <c r="C127" s="27" t="s">
        <v>2808</v>
      </c>
      <c r="L127" s="33"/>
    </row>
    <row r="128" spans="2:12" s="1" customFormat="1" ht="16.5" customHeight="1">
      <c r="B128" s="33"/>
      <c r="E128" s="236" t="str">
        <f>E13</f>
        <v xml:space="preserve">D.1.4.4 - Měření a regulace </v>
      </c>
      <c r="F128" s="256"/>
      <c r="G128" s="256"/>
      <c r="H128" s="256"/>
      <c r="L128" s="33"/>
    </row>
    <row r="129" spans="2:65" s="1" customFormat="1" ht="6.95" customHeight="1">
      <c r="B129" s="33"/>
      <c r="L129" s="33"/>
    </row>
    <row r="130" spans="2:65" s="1" customFormat="1" ht="12" customHeight="1">
      <c r="B130" s="33"/>
      <c r="C130" s="27" t="s">
        <v>22</v>
      </c>
      <c r="F130" s="25" t="str">
        <f>F16</f>
        <v xml:space="preserve"> </v>
      </c>
      <c r="I130" s="27" t="s">
        <v>24</v>
      </c>
      <c r="J130" s="53" t="str">
        <f>IF(J16="","",J16)</f>
        <v>2. 12. 2022</v>
      </c>
      <c r="L130" s="33"/>
    </row>
    <row r="131" spans="2:65" s="1" customFormat="1" ht="6.95" customHeight="1">
      <c r="B131" s="33"/>
      <c r="L131" s="33"/>
    </row>
    <row r="132" spans="2:65" s="1" customFormat="1" ht="15.2" customHeight="1">
      <c r="B132" s="33"/>
      <c r="C132" s="27" t="s">
        <v>30</v>
      </c>
      <c r="F132" s="25" t="str">
        <f>E19</f>
        <v>NEMOCNICE TGM HODONÍN, p.o.</v>
      </c>
      <c r="I132" s="27" t="s">
        <v>36</v>
      </c>
      <c r="J132" s="31" t="str">
        <f>E25</f>
        <v>KANIA a.s.</v>
      </c>
      <c r="L132" s="33"/>
    </row>
    <row r="133" spans="2:65" s="1" customFormat="1" ht="15.2" customHeight="1">
      <c r="B133" s="33"/>
      <c r="C133" s="27" t="s">
        <v>34</v>
      </c>
      <c r="F133" s="25" t="str">
        <f>IF(E22="","",E22)</f>
        <v>Vyplň údaj</v>
      </c>
      <c r="I133" s="27" t="s">
        <v>39</v>
      </c>
      <c r="J133" s="31" t="str">
        <f>E28</f>
        <v xml:space="preserve"> </v>
      </c>
      <c r="L133" s="33"/>
    </row>
    <row r="134" spans="2:65" s="1" customFormat="1" ht="10.35" customHeight="1">
      <c r="B134" s="33"/>
      <c r="L134" s="33"/>
    </row>
    <row r="135" spans="2:65" s="10" customFormat="1" ht="29.25" customHeight="1">
      <c r="B135" s="118"/>
      <c r="C135" s="119" t="s">
        <v>296</v>
      </c>
      <c r="D135" s="120" t="s">
        <v>67</v>
      </c>
      <c r="E135" s="120" t="s">
        <v>63</v>
      </c>
      <c r="F135" s="120" t="s">
        <v>64</v>
      </c>
      <c r="G135" s="120" t="s">
        <v>297</v>
      </c>
      <c r="H135" s="120" t="s">
        <v>298</v>
      </c>
      <c r="I135" s="120" t="s">
        <v>299</v>
      </c>
      <c r="J135" s="120" t="s">
        <v>286</v>
      </c>
      <c r="K135" s="121" t="s">
        <v>300</v>
      </c>
      <c r="L135" s="118"/>
      <c r="M135" s="60" t="s">
        <v>1</v>
      </c>
      <c r="N135" s="61" t="s">
        <v>46</v>
      </c>
      <c r="O135" s="61" t="s">
        <v>301</v>
      </c>
      <c r="P135" s="61" t="s">
        <v>302</v>
      </c>
      <c r="Q135" s="61" t="s">
        <v>303</v>
      </c>
      <c r="R135" s="61" t="s">
        <v>304</v>
      </c>
      <c r="S135" s="61" t="s">
        <v>305</v>
      </c>
      <c r="T135" s="62" t="s">
        <v>306</v>
      </c>
    </row>
    <row r="136" spans="2:65" s="1" customFormat="1" ht="22.9" customHeight="1">
      <c r="B136" s="33"/>
      <c r="C136" s="65" t="s">
        <v>307</v>
      </c>
      <c r="J136" s="122">
        <f>BK136</f>
        <v>0</v>
      </c>
      <c r="L136" s="33"/>
      <c r="M136" s="63"/>
      <c r="N136" s="54"/>
      <c r="O136" s="54"/>
      <c r="P136" s="123">
        <f>P137+P147+P185+P193+P200+P224+P228+P230+P237+P241+P245+P254</f>
        <v>0</v>
      </c>
      <c r="Q136" s="54"/>
      <c r="R136" s="123">
        <f>R137+R147+R185+R193+R200+R224+R228+R230+R237+R241+R245+R254</f>
        <v>0</v>
      </c>
      <c r="S136" s="54"/>
      <c r="T136" s="124">
        <f>T137+T147+T185+T193+T200+T224+T228+T230+T237+T241+T245+T254</f>
        <v>0</v>
      </c>
      <c r="AT136" s="17" t="s">
        <v>81</v>
      </c>
      <c r="AU136" s="17" t="s">
        <v>288</v>
      </c>
      <c r="BK136" s="125">
        <f>BK137+BK147+BK185+BK193+BK200+BK224+BK228+BK230+BK237+BK241+BK245+BK254</f>
        <v>0</v>
      </c>
    </row>
    <row r="137" spans="2:65" s="11" customFormat="1" ht="25.9" customHeight="1">
      <c r="B137" s="126"/>
      <c r="D137" s="127" t="s">
        <v>81</v>
      </c>
      <c r="E137" s="128" t="s">
        <v>3697</v>
      </c>
      <c r="F137" s="128" t="s">
        <v>3698</v>
      </c>
      <c r="I137" s="129"/>
      <c r="J137" s="130">
        <f>BK137</f>
        <v>0</v>
      </c>
      <c r="L137" s="126"/>
      <c r="M137" s="131"/>
      <c r="P137" s="132">
        <f>SUM(P138:P146)</f>
        <v>0</v>
      </c>
      <c r="R137" s="132">
        <f>SUM(R138:R146)</f>
        <v>0</v>
      </c>
      <c r="T137" s="133">
        <f>SUM(T138:T146)</f>
        <v>0</v>
      </c>
      <c r="AR137" s="127" t="s">
        <v>86</v>
      </c>
      <c r="AT137" s="134" t="s">
        <v>81</v>
      </c>
      <c r="AU137" s="134" t="s">
        <v>82</v>
      </c>
      <c r="AY137" s="127" t="s">
        <v>310</v>
      </c>
      <c r="BK137" s="135">
        <f>SUM(BK138:BK146)</f>
        <v>0</v>
      </c>
    </row>
    <row r="138" spans="2:65" s="1" customFormat="1" ht="24.2" customHeight="1">
      <c r="B138" s="33"/>
      <c r="C138" s="138" t="s">
        <v>86</v>
      </c>
      <c r="D138" s="138" t="s">
        <v>312</v>
      </c>
      <c r="E138" s="139" t="s">
        <v>3699</v>
      </c>
      <c r="F138" s="140" t="s">
        <v>3700</v>
      </c>
      <c r="G138" s="141" t="s">
        <v>1972</v>
      </c>
      <c r="H138" s="142">
        <v>1</v>
      </c>
      <c r="I138" s="143"/>
      <c r="J138" s="144">
        <f t="shared" ref="J138:J146" si="0">ROUND(I138*H138,2)</f>
        <v>0</v>
      </c>
      <c r="K138" s="140" t="s">
        <v>430</v>
      </c>
      <c r="L138" s="33"/>
      <c r="M138" s="145" t="s">
        <v>1</v>
      </c>
      <c r="N138" s="146" t="s">
        <v>47</v>
      </c>
      <c r="P138" s="147">
        <f t="shared" ref="P138:P146" si="1">O138*H138</f>
        <v>0</v>
      </c>
      <c r="Q138" s="147">
        <v>0</v>
      </c>
      <c r="R138" s="147">
        <f t="shared" ref="R138:R146" si="2">Q138*H138</f>
        <v>0</v>
      </c>
      <c r="S138" s="147">
        <v>0</v>
      </c>
      <c r="T138" s="148">
        <f t="shared" ref="T138:T146" si="3">S138*H138</f>
        <v>0</v>
      </c>
      <c r="AR138" s="149" t="s">
        <v>108</v>
      </c>
      <c r="AT138" s="149" t="s">
        <v>312</v>
      </c>
      <c r="AU138" s="149" t="s">
        <v>86</v>
      </c>
      <c r="AY138" s="17" t="s">
        <v>310</v>
      </c>
      <c r="BE138" s="150">
        <f t="shared" ref="BE138:BE146" si="4">IF(N138="základní",J138,0)</f>
        <v>0</v>
      </c>
      <c r="BF138" s="150">
        <f t="shared" ref="BF138:BF146" si="5">IF(N138="snížená",J138,0)</f>
        <v>0</v>
      </c>
      <c r="BG138" s="150">
        <f t="shared" ref="BG138:BG146" si="6">IF(N138="zákl. přenesená",J138,0)</f>
        <v>0</v>
      </c>
      <c r="BH138" s="150">
        <f t="shared" ref="BH138:BH146" si="7">IF(N138="sníž. přenesená",J138,0)</f>
        <v>0</v>
      </c>
      <c r="BI138" s="150">
        <f t="shared" ref="BI138:BI146" si="8">IF(N138="nulová",J138,0)</f>
        <v>0</v>
      </c>
      <c r="BJ138" s="17" t="s">
        <v>86</v>
      </c>
      <c r="BK138" s="150">
        <f t="shared" ref="BK138:BK146" si="9">ROUND(I138*H138,2)</f>
        <v>0</v>
      </c>
      <c r="BL138" s="17" t="s">
        <v>108</v>
      </c>
      <c r="BM138" s="149" t="s">
        <v>90</v>
      </c>
    </row>
    <row r="139" spans="2:65" s="1" customFormat="1" ht="16.5" customHeight="1">
      <c r="B139" s="33"/>
      <c r="C139" s="138" t="s">
        <v>90</v>
      </c>
      <c r="D139" s="138" t="s">
        <v>312</v>
      </c>
      <c r="E139" s="139" t="s">
        <v>3701</v>
      </c>
      <c r="F139" s="140" t="s">
        <v>3702</v>
      </c>
      <c r="G139" s="141" t="s">
        <v>1972</v>
      </c>
      <c r="H139" s="142">
        <v>2</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108</v>
      </c>
    </row>
    <row r="140" spans="2:65" s="1" customFormat="1" ht="16.5" customHeight="1">
      <c r="B140" s="33"/>
      <c r="C140" s="138" t="s">
        <v>98</v>
      </c>
      <c r="D140" s="138" t="s">
        <v>312</v>
      </c>
      <c r="E140" s="139" t="s">
        <v>3703</v>
      </c>
      <c r="F140" s="140" t="s">
        <v>3704</v>
      </c>
      <c r="G140" s="141" t="s">
        <v>1972</v>
      </c>
      <c r="H140" s="142">
        <v>2</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137</v>
      </c>
    </row>
    <row r="141" spans="2:65" s="1" customFormat="1" ht="16.5" customHeight="1">
      <c r="B141" s="33"/>
      <c r="C141" s="138" t="s">
        <v>108</v>
      </c>
      <c r="D141" s="138" t="s">
        <v>312</v>
      </c>
      <c r="E141" s="139" t="s">
        <v>3705</v>
      </c>
      <c r="F141" s="140" t="s">
        <v>3706</v>
      </c>
      <c r="G141" s="141" t="s">
        <v>1972</v>
      </c>
      <c r="H141" s="142">
        <v>5</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347</v>
      </c>
    </row>
    <row r="142" spans="2:65" s="1" customFormat="1" ht="16.5" customHeight="1">
      <c r="B142" s="33"/>
      <c r="C142" s="138" t="s">
        <v>121</v>
      </c>
      <c r="D142" s="138" t="s">
        <v>312</v>
      </c>
      <c r="E142" s="139" t="s">
        <v>3707</v>
      </c>
      <c r="F142" s="140" t="s">
        <v>3708</v>
      </c>
      <c r="G142" s="141" t="s">
        <v>1972</v>
      </c>
      <c r="H142" s="142">
        <v>7</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180</v>
      </c>
    </row>
    <row r="143" spans="2:65" s="1" customFormat="1" ht="16.5" customHeight="1">
      <c r="B143" s="33"/>
      <c r="C143" s="138" t="s">
        <v>137</v>
      </c>
      <c r="D143" s="138" t="s">
        <v>312</v>
      </c>
      <c r="E143" s="139" t="s">
        <v>3709</v>
      </c>
      <c r="F143" s="140" t="s">
        <v>3710</v>
      </c>
      <c r="G143" s="141" t="s">
        <v>1972</v>
      </c>
      <c r="H143" s="142">
        <v>1</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371</v>
      </c>
    </row>
    <row r="144" spans="2:65" s="1" customFormat="1" ht="16.5" customHeight="1">
      <c r="B144" s="33"/>
      <c r="C144" s="138" t="s">
        <v>342</v>
      </c>
      <c r="D144" s="138" t="s">
        <v>312</v>
      </c>
      <c r="E144" s="139" t="s">
        <v>3711</v>
      </c>
      <c r="F144" s="140" t="s">
        <v>3712</v>
      </c>
      <c r="G144" s="141" t="s">
        <v>1972</v>
      </c>
      <c r="H144" s="142">
        <v>2</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388</v>
      </c>
    </row>
    <row r="145" spans="2:65" s="1" customFormat="1" ht="16.5" customHeight="1">
      <c r="B145" s="33"/>
      <c r="C145" s="138" t="s">
        <v>347</v>
      </c>
      <c r="D145" s="138" t="s">
        <v>312</v>
      </c>
      <c r="E145" s="139" t="s">
        <v>3713</v>
      </c>
      <c r="F145" s="140" t="s">
        <v>3714</v>
      </c>
      <c r="G145" s="141" t="s">
        <v>1972</v>
      </c>
      <c r="H145" s="142">
        <v>2</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404</v>
      </c>
    </row>
    <row r="146" spans="2:65" s="1" customFormat="1" ht="16.5" customHeight="1">
      <c r="B146" s="33"/>
      <c r="C146" s="138" t="s">
        <v>354</v>
      </c>
      <c r="D146" s="138" t="s">
        <v>312</v>
      </c>
      <c r="E146" s="139" t="s">
        <v>3715</v>
      </c>
      <c r="F146" s="140" t="s">
        <v>3716</v>
      </c>
      <c r="G146" s="141" t="s">
        <v>1972</v>
      </c>
      <c r="H146" s="142">
        <v>2</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412</v>
      </c>
    </row>
    <row r="147" spans="2:65" s="11" customFormat="1" ht="25.9" customHeight="1">
      <c r="B147" s="126"/>
      <c r="D147" s="127" t="s">
        <v>81</v>
      </c>
      <c r="E147" s="128" t="s">
        <v>3717</v>
      </c>
      <c r="F147" s="128" t="s">
        <v>3718</v>
      </c>
      <c r="I147" s="129"/>
      <c r="J147" s="130">
        <f>BK147</f>
        <v>0</v>
      </c>
      <c r="L147" s="126"/>
      <c r="M147" s="131"/>
      <c r="P147" s="132">
        <f>SUM(P148:P184)</f>
        <v>0</v>
      </c>
      <c r="R147" s="132">
        <f>SUM(R148:R184)</f>
        <v>0</v>
      </c>
      <c r="T147" s="133">
        <f>SUM(T148:T184)</f>
        <v>0</v>
      </c>
      <c r="AR147" s="127" t="s">
        <v>86</v>
      </c>
      <c r="AT147" s="134" t="s">
        <v>81</v>
      </c>
      <c r="AU147" s="134" t="s">
        <v>82</v>
      </c>
      <c r="AY147" s="127" t="s">
        <v>310</v>
      </c>
      <c r="BK147" s="135">
        <f>SUM(BK148:BK184)</f>
        <v>0</v>
      </c>
    </row>
    <row r="148" spans="2:65" s="1" customFormat="1" ht="16.5" customHeight="1">
      <c r="B148" s="33"/>
      <c r="C148" s="138" t="s">
        <v>180</v>
      </c>
      <c r="D148" s="138" t="s">
        <v>312</v>
      </c>
      <c r="E148" s="139" t="s">
        <v>3719</v>
      </c>
      <c r="F148" s="140" t="s">
        <v>3720</v>
      </c>
      <c r="G148" s="141" t="s">
        <v>1972</v>
      </c>
      <c r="H148" s="142">
        <v>3</v>
      </c>
      <c r="I148" s="143"/>
      <c r="J148" s="144">
        <f t="shared" ref="J148:J164" si="10">ROUND(I148*H148,2)</f>
        <v>0</v>
      </c>
      <c r="K148" s="140" t="s">
        <v>430</v>
      </c>
      <c r="L148" s="33"/>
      <c r="M148" s="145" t="s">
        <v>1</v>
      </c>
      <c r="N148" s="146" t="s">
        <v>47</v>
      </c>
      <c r="P148" s="147">
        <f t="shared" ref="P148:P164" si="11">O148*H148</f>
        <v>0</v>
      </c>
      <c r="Q148" s="147">
        <v>0</v>
      </c>
      <c r="R148" s="147">
        <f t="shared" ref="R148:R164" si="12">Q148*H148</f>
        <v>0</v>
      </c>
      <c r="S148" s="147">
        <v>0</v>
      </c>
      <c r="T148" s="148">
        <f t="shared" ref="T148:T164" si="13">S148*H148</f>
        <v>0</v>
      </c>
      <c r="AR148" s="149" t="s">
        <v>108</v>
      </c>
      <c r="AT148" s="149" t="s">
        <v>312</v>
      </c>
      <c r="AU148" s="149" t="s">
        <v>86</v>
      </c>
      <c r="AY148" s="17" t="s">
        <v>310</v>
      </c>
      <c r="BE148" s="150">
        <f t="shared" ref="BE148:BE164" si="14">IF(N148="základní",J148,0)</f>
        <v>0</v>
      </c>
      <c r="BF148" s="150">
        <f t="shared" ref="BF148:BF164" si="15">IF(N148="snížená",J148,0)</f>
        <v>0</v>
      </c>
      <c r="BG148" s="150">
        <f t="shared" ref="BG148:BG164" si="16">IF(N148="zákl. přenesená",J148,0)</f>
        <v>0</v>
      </c>
      <c r="BH148" s="150">
        <f t="shared" ref="BH148:BH164" si="17">IF(N148="sníž. přenesená",J148,0)</f>
        <v>0</v>
      </c>
      <c r="BI148" s="150">
        <f t="shared" ref="BI148:BI164" si="18">IF(N148="nulová",J148,0)</f>
        <v>0</v>
      </c>
      <c r="BJ148" s="17" t="s">
        <v>86</v>
      </c>
      <c r="BK148" s="150">
        <f t="shared" ref="BK148:BK164" si="19">ROUND(I148*H148,2)</f>
        <v>0</v>
      </c>
      <c r="BL148" s="17" t="s">
        <v>108</v>
      </c>
      <c r="BM148" s="149" t="s">
        <v>421</v>
      </c>
    </row>
    <row r="149" spans="2:65" s="1" customFormat="1" ht="16.5" customHeight="1">
      <c r="B149" s="33"/>
      <c r="C149" s="138" t="s">
        <v>364</v>
      </c>
      <c r="D149" s="138" t="s">
        <v>312</v>
      </c>
      <c r="E149" s="139" t="s">
        <v>3721</v>
      </c>
      <c r="F149" s="140" t="s">
        <v>3722</v>
      </c>
      <c r="G149" s="141" t="s">
        <v>1972</v>
      </c>
      <c r="H149" s="142">
        <v>1</v>
      </c>
      <c r="I149" s="143"/>
      <c r="J149" s="144">
        <f t="shared" si="10"/>
        <v>0</v>
      </c>
      <c r="K149" s="140" t="s">
        <v>430</v>
      </c>
      <c r="L149" s="33"/>
      <c r="M149" s="145" t="s">
        <v>1</v>
      </c>
      <c r="N149" s="146" t="s">
        <v>47</v>
      </c>
      <c r="P149" s="147">
        <f t="shared" si="11"/>
        <v>0</v>
      </c>
      <c r="Q149" s="147">
        <v>0</v>
      </c>
      <c r="R149" s="147">
        <f t="shared" si="12"/>
        <v>0</v>
      </c>
      <c r="S149" s="147">
        <v>0</v>
      </c>
      <c r="T149" s="148">
        <f t="shared" si="13"/>
        <v>0</v>
      </c>
      <c r="AR149" s="149" t="s">
        <v>108</v>
      </c>
      <c r="AT149" s="149" t="s">
        <v>312</v>
      </c>
      <c r="AU149" s="149" t="s">
        <v>86</v>
      </c>
      <c r="AY149" s="17" t="s">
        <v>310</v>
      </c>
      <c r="BE149" s="150">
        <f t="shared" si="14"/>
        <v>0</v>
      </c>
      <c r="BF149" s="150">
        <f t="shared" si="15"/>
        <v>0</v>
      </c>
      <c r="BG149" s="150">
        <f t="shared" si="16"/>
        <v>0</v>
      </c>
      <c r="BH149" s="150">
        <f t="shared" si="17"/>
        <v>0</v>
      </c>
      <c r="BI149" s="150">
        <f t="shared" si="18"/>
        <v>0</v>
      </c>
      <c r="BJ149" s="17" t="s">
        <v>86</v>
      </c>
      <c r="BK149" s="150">
        <f t="shared" si="19"/>
        <v>0</v>
      </c>
      <c r="BL149" s="17" t="s">
        <v>108</v>
      </c>
      <c r="BM149" s="149" t="s">
        <v>434</v>
      </c>
    </row>
    <row r="150" spans="2:65" s="1" customFormat="1" ht="16.5" customHeight="1">
      <c r="B150" s="33"/>
      <c r="C150" s="138" t="s">
        <v>371</v>
      </c>
      <c r="D150" s="138" t="s">
        <v>312</v>
      </c>
      <c r="E150" s="139" t="s">
        <v>3723</v>
      </c>
      <c r="F150" s="140" t="s">
        <v>3724</v>
      </c>
      <c r="G150" s="141" t="s">
        <v>1972</v>
      </c>
      <c r="H150" s="142">
        <v>0</v>
      </c>
      <c r="I150" s="143"/>
      <c r="J150" s="144">
        <f t="shared" si="10"/>
        <v>0</v>
      </c>
      <c r="K150" s="140" t="s">
        <v>430</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539</v>
      </c>
    </row>
    <row r="151" spans="2:65" s="1" customFormat="1" ht="16.5" customHeight="1">
      <c r="B151" s="33"/>
      <c r="C151" s="138" t="s">
        <v>379</v>
      </c>
      <c r="D151" s="138" t="s">
        <v>312</v>
      </c>
      <c r="E151" s="139" t="s">
        <v>3725</v>
      </c>
      <c r="F151" s="140" t="s">
        <v>3726</v>
      </c>
      <c r="G151" s="141" t="s">
        <v>1972</v>
      </c>
      <c r="H151" s="142">
        <v>16</v>
      </c>
      <c r="I151" s="143"/>
      <c r="J151" s="144">
        <f t="shared" si="10"/>
        <v>0</v>
      </c>
      <c r="K151" s="140" t="s">
        <v>430</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548</v>
      </c>
    </row>
    <row r="152" spans="2:65" s="1" customFormat="1" ht="16.5" customHeight="1">
      <c r="B152" s="33"/>
      <c r="C152" s="138" t="s">
        <v>388</v>
      </c>
      <c r="D152" s="138" t="s">
        <v>312</v>
      </c>
      <c r="E152" s="139" t="s">
        <v>3727</v>
      </c>
      <c r="F152" s="140" t="s">
        <v>3728</v>
      </c>
      <c r="G152" s="141" t="s">
        <v>1972</v>
      </c>
      <c r="H152" s="142">
        <v>16</v>
      </c>
      <c r="I152" s="143"/>
      <c r="J152" s="144">
        <f t="shared" si="10"/>
        <v>0</v>
      </c>
      <c r="K152" s="140" t="s">
        <v>430</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558</v>
      </c>
    </row>
    <row r="153" spans="2:65" s="1" customFormat="1" ht="16.5" customHeight="1">
      <c r="B153" s="33"/>
      <c r="C153" s="138" t="s">
        <v>8</v>
      </c>
      <c r="D153" s="138" t="s">
        <v>312</v>
      </c>
      <c r="E153" s="139" t="s">
        <v>3729</v>
      </c>
      <c r="F153" s="140" t="s">
        <v>3730</v>
      </c>
      <c r="G153" s="141" t="s">
        <v>1972</v>
      </c>
      <c r="H153" s="142">
        <v>0</v>
      </c>
      <c r="I153" s="143"/>
      <c r="J153" s="144">
        <f t="shared" si="10"/>
        <v>0</v>
      </c>
      <c r="K153" s="140" t="s">
        <v>430</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566</v>
      </c>
    </row>
    <row r="154" spans="2:65" s="1" customFormat="1" ht="16.5" customHeight="1">
      <c r="B154" s="33"/>
      <c r="C154" s="138" t="s">
        <v>404</v>
      </c>
      <c r="D154" s="138" t="s">
        <v>312</v>
      </c>
      <c r="E154" s="139" t="s">
        <v>3731</v>
      </c>
      <c r="F154" s="140" t="s">
        <v>3732</v>
      </c>
      <c r="G154" s="141" t="s">
        <v>1972</v>
      </c>
      <c r="H154" s="142">
        <v>2</v>
      </c>
      <c r="I154" s="143"/>
      <c r="J154" s="144">
        <f t="shared" si="10"/>
        <v>0</v>
      </c>
      <c r="K154" s="140" t="s">
        <v>430</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574</v>
      </c>
    </row>
    <row r="155" spans="2:65" s="1" customFormat="1" ht="16.5" customHeight="1">
      <c r="B155" s="33"/>
      <c r="C155" s="138" t="s">
        <v>408</v>
      </c>
      <c r="D155" s="138" t="s">
        <v>312</v>
      </c>
      <c r="E155" s="139" t="s">
        <v>3733</v>
      </c>
      <c r="F155" s="140" t="s">
        <v>3734</v>
      </c>
      <c r="G155" s="141" t="s">
        <v>1972</v>
      </c>
      <c r="H155" s="142">
        <v>2</v>
      </c>
      <c r="I155" s="143"/>
      <c r="J155" s="144">
        <f t="shared" si="10"/>
        <v>0</v>
      </c>
      <c r="K155" s="140" t="s">
        <v>430</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582</v>
      </c>
    </row>
    <row r="156" spans="2:65" s="1" customFormat="1" ht="16.5" customHeight="1">
      <c r="B156" s="33"/>
      <c r="C156" s="138" t="s">
        <v>412</v>
      </c>
      <c r="D156" s="138" t="s">
        <v>312</v>
      </c>
      <c r="E156" s="139" t="s">
        <v>3735</v>
      </c>
      <c r="F156" s="140" t="s">
        <v>3736</v>
      </c>
      <c r="G156" s="141" t="s">
        <v>1972</v>
      </c>
      <c r="H156" s="142">
        <v>4</v>
      </c>
      <c r="I156" s="143"/>
      <c r="J156" s="144">
        <f t="shared" si="10"/>
        <v>0</v>
      </c>
      <c r="K156" s="140" t="s">
        <v>430</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590</v>
      </c>
    </row>
    <row r="157" spans="2:65" s="1" customFormat="1" ht="16.5" customHeight="1">
      <c r="B157" s="33"/>
      <c r="C157" s="138" t="s">
        <v>417</v>
      </c>
      <c r="D157" s="138" t="s">
        <v>312</v>
      </c>
      <c r="E157" s="139" t="s">
        <v>3737</v>
      </c>
      <c r="F157" s="140" t="s">
        <v>3738</v>
      </c>
      <c r="G157" s="141" t="s">
        <v>1972</v>
      </c>
      <c r="H157" s="142">
        <v>4</v>
      </c>
      <c r="I157" s="143"/>
      <c r="J157" s="144">
        <f t="shared" si="10"/>
        <v>0</v>
      </c>
      <c r="K157" s="140" t="s">
        <v>430</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598</v>
      </c>
    </row>
    <row r="158" spans="2:65" s="1" customFormat="1" ht="16.5" customHeight="1">
      <c r="B158" s="33"/>
      <c r="C158" s="138" t="s">
        <v>421</v>
      </c>
      <c r="D158" s="138" t="s">
        <v>312</v>
      </c>
      <c r="E158" s="139" t="s">
        <v>3739</v>
      </c>
      <c r="F158" s="140" t="s">
        <v>3740</v>
      </c>
      <c r="G158" s="141" t="s">
        <v>1972</v>
      </c>
      <c r="H158" s="142">
        <v>1</v>
      </c>
      <c r="I158" s="143"/>
      <c r="J158" s="144">
        <f t="shared" si="10"/>
        <v>0</v>
      </c>
      <c r="K158" s="140" t="s">
        <v>430</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617</v>
      </c>
    </row>
    <row r="159" spans="2:65" s="1" customFormat="1" ht="16.5" customHeight="1">
      <c r="B159" s="33"/>
      <c r="C159" s="138" t="s">
        <v>7</v>
      </c>
      <c r="D159" s="138" t="s">
        <v>312</v>
      </c>
      <c r="E159" s="139" t="s">
        <v>3741</v>
      </c>
      <c r="F159" s="140" t="s">
        <v>3742</v>
      </c>
      <c r="G159" s="141" t="s">
        <v>1972</v>
      </c>
      <c r="H159" s="142">
        <v>1</v>
      </c>
      <c r="I159" s="143"/>
      <c r="J159" s="144">
        <f t="shared" si="10"/>
        <v>0</v>
      </c>
      <c r="K159" s="140" t="s">
        <v>430</v>
      </c>
      <c r="L159" s="33"/>
      <c r="M159" s="145" t="s">
        <v>1</v>
      </c>
      <c r="N159" s="146" t="s">
        <v>47</v>
      </c>
      <c r="P159" s="147">
        <f t="shared" si="11"/>
        <v>0</v>
      </c>
      <c r="Q159" s="147">
        <v>0</v>
      </c>
      <c r="R159" s="147">
        <f t="shared" si="12"/>
        <v>0</v>
      </c>
      <c r="S159" s="147">
        <v>0</v>
      </c>
      <c r="T159" s="148">
        <f t="shared" si="13"/>
        <v>0</v>
      </c>
      <c r="AR159" s="149" t="s">
        <v>108</v>
      </c>
      <c r="AT159" s="149" t="s">
        <v>312</v>
      </c>
      <c r="AU159" s="149" t="s">
        <v>86</v>
      </c>
      <c r="AY159" s="17" t="s">
        <v>310</v>
      </c>
      <c r="BE159" s="150">
        <f t="shared" si="14"/>
        <v>0</v>
      </c>
      <c r="BF159" s="150">
        <f t="shared" si="15"/>
        <v>0</v>
      </c>
      <c r="BG159" s="150">
        <f t="shared" si="16"/>
        <v>0</v>
      </c>
      <c r="BH159" s="150">
        <f t="shared" si="17"/>
        <v>0</v>
      </c>
      <c r="BI159" s="150">
        <f t="shared" si="18"/>
        <v>0</v>
      </c>
      <c r="BJ159" s="17" t="s">
        <v>86</v>
      </c>
      <c r="BK159" s="150">
        <f t="shared" si="19"/>
        <v>0</v>
      </c>
      <c r="BL159" s="17" t="s">
        <v>108</v>
      </c>
      <c r="BM159" s="149" t="s">
        <v>607</v>
      </c>
    </row>
    <row r="160" spans="2:65" s="1" customFormat="1" ht="16.5" customHeight="1">
      <c r="B160" s="33"/>
      <c r="C160" s="138" t="s">
        <v>434</v>
      </c>
      <c r="D160" s="138" t="s">
        <v>312</v>
      </c>
      <c r="E160" s="139" t="s">
        <v>3743</v>
      </c>
      <c r="F160" s="140" t="s">
        <v>3744</v>
      </c>
      <c r="G160" s="141" t="s">
        <v>1972</v>
      </c>
      <c r="H160" s="142">
        <v>2</v>
      </c>
      <c r="I160" s="143"/>
      <c r="J160" s="144">
        <f t="shared" si="10"/>
        <v>0</v>
      </c>
      <c r="K160" s="140" t="s">
        <v>430</v>
      </c>
      <c r="L160" s="33"/>
      <c r="M160" s="145" t="s">
        <v>1</v>
      </c>
      <c r="N160" s="146" t="s">
        <v>47</v>
      </c>
      <c r="P160" s="147">
        <f t="shared" si="11"/>
        <v>0</v>
      </c>
      <c r="Q160" s="147">
        <v>0</v>
      </c>
      <c r="R160" s="147">
        <f t="shared" si="12"/>
        <v>0</v>
      </c>
      <c r="S160" s="147">
        <v>0</v>
      </c>
      <c r="T160" s="148">
        <f t="shared" si="13"/>
        <v>0</v>
      </c>
      <c r="AR160" s="149" t="s">
        <v>108</v>
      </c>
      <c r="AT160" s="149" t="s">
        <v>312</v>
      </c>
      <c r="AU160" s="149" t="s">
        <v>86</v>
      </c>
      <c r="AY160" s="17" t="s">
        <v>310</v>
      </c>
      <c r="BE160" s="150">
        <f t="shared" si="14"/>
        <v>0</v>
      </c>
      <c r="BF160" s="150">
        <f t="shared" si="15"/>
        <v>0</v>
      </c>
      <c r="BG160" s="150">
        <f t="shared" si="16"/>
        <v>0</v>
      </c>
      <c r="BH160" s="150">
        <f t="shared" si="17"/>
        <v>0</v>
      </c>
      <c r="BI160" s="150">
        <f t="shared" si="18"/>
        <v>0</v>
      </c>
      <c r="BJ160" s="17" t="s">
        <v>86</v>
      </c>
      <c r="BK160" s="150">
        <f t="shared" si="19"/>
        <v>0</v>
      </c>
      <c r="BL160" s="17" t="s">
        <v>108</v>
      </c>
      <c r="BM160" s="149" t="s">
        <v>828</v>
      </c>
    </row>
    <row r="161" spans="2:65" s="1" customFormat="1" ht="16.5" customHeight="1">
      <c r="B161" s="33"/>
      <c r="C161" s="138" t="s">
        <v>534</v>
      </c>
      <c r="D161" s="138" t="s">
        <v>312</v>
      </c>
      <c r="E161" s="139" t="s">
        <v>3745</v>
      </c>
      <c r="F161" s="140" t="s">
        <v>3746</v>
      </c>
      <c r="G161" s="141" t="s">
        <v>1972</v>
      </c>
      <c r="H161" s="142">
        <v>1</v>
      </c>
      <c r="I161" s="143"/>
      <c r="J161" s="144">
        <f t="shared" si="10"/>
        <v>0</v>
      </c>
      <c r="K161" s="140" t="s">
        <v>430</v>
      </c>
      <c r="L161" s="33"/>
      <c r="M161" s="145" t="s">
        <v>1</v>
      </c>
      <c r="N161" s="146" t="s">
        <v>47</v>
      </c>
      <c r="P161" s="147">
        <f t="shared" si="11"/>
        <v>0</v>
      </c>
      <c r="Q161" s="147">
        <v>0</v>
      </c>
      <c r="R161" s="147">
        <f t="shared" si="12"/>
        <v>0</v>
      </c>
      <c r="S161" s="147">
        <v>0</v>
      </c>
      <c r="T161" s="148">
        <f t="shared" si="13"/>
        <v>0</v>
      </c>
      <c r="AR161" s="149" t="s">
        <v>108</v>
      </c>
      <c r="AT161" s="149" t="s">
        <v>312</v>
      </c>
      <c r="AU161" s="149" t="s">
        <v>86</v>
      </c>
      <c r="AY161" s="17" t="s">
        <v>310</v>
      </c>
      <c r="BE161" s="150">
        <f t="shared" si="14"/>
        <v>0</v>
      </c>
      <c r="BF161" s="150">
        <f t="shared" si="15"/>
        <v>0</v>
      </c>
      <c r="BG161" s="150">
        <f t="shared" si="16"/>
        <v>0</v>
      </c>
      <c r="BH161" s="150">
        <f t="shared" si="17"/>
        <v>0</v>
      </c>
      <c r="BI161" s="150">
        <f t="shared" si="18"/>
        <v>0</v>
      </c>
      <c r="BJ161" s="17" t="s">
        <v>86</v>
      </c>
      <c r="BK161" s="150">
        <f t="shared" si="19"/>
        <v>0</v>
      </c>
      <c r="BL161" s="17" t="s">
        <v>108</v>
      </c>
      <c r="BM161" s="149" t="s">
        <v>839</v>
      </c>
    </row>
    <row r="162" spans="2:65" s="1" customFormat="1" ht="16.5" customHeight="1">
      <c r="B162" s="33"/>
      <c r="C162" s="138" t="s">
        <v>539</v>
      </c>
      <c r="D162" s="138" t="s">
        <v>312</v>
      </c>
      <c r="E162" s="139" t="s">
        <v>3747</v>
      </c>
      <c r="F162" s="140" t="s">
        <v>3748</v>
      </c>
      <c r="G162" s="141" t="s">
        <v>1972</v>
      </c>
      <c r="H162" s="142">
        <v>2</v>
      </c>
      <c r="I162" s="143"/>
      <c r="J162" s="144">
        <f t="shared" si="10"/>
        <v>0</v>
      </c>
      <c r="K162" s="140" t="s">
        <v>430</v>
      </c>
      <c r="L162" s="33"/>
      <c r="M162" s="145" t="s">
        <v>1</v>
      </c>
      <c r="N162" s="146" t="s">
        <v>47</v>
      </c>
      <c r="P162" s="147">
        <f t="shared" si="11"/>
        <v>0</v>
      </c>
      <c r="Q162" s="147">
        <v>0</v>
      </c>
      <c r="R162" s="147">
        <f t="shared" si="12"/>
        <v>0</v>
      </c>
      <c r="S162" s="147">
        <v>0</v>
      </c>
      <c r="T162" s="148">
        <f t="shared" si="13"/>
        <v>0</v>
      </c>
      <c r="AR162" s="149" t="s">
        <v>108</v>
      </c>
      <c r="AT162" s="149" t="s">
        <v>312</v>
      </c>
      <c r="AU162" s="149" t="s">
        <v>86</v>
      </c>
      <c r="AY162" s="17" t="s">
        <v>310</v>
      </c>
      <c r="BE162" s="150">
        <f t="shared" si="14"/>
        <v>0</v>
      </c>
      <c r="BF162" s="150">
        <f t="shared" si="15"/>
        <v>0</v>
      </c>
      <c r="BG162" s="150">
        <f t="shared" si="16"/>
        <v>0</v>
      </c>
      <c r="BH162" s="150">
        <f t="shared" si="17"/>
        <v>0</v>
      </c>
      <c r="BI162" s="150">
        <f t="shared" si="18"/>
        <v>0</v>
      </c>
      <c r="BJ162" s="17" t="s">
        <v>86</v>
      </c>
      <c r="BK162" s="150">
        <f t="shared" si="19"/>
        <v>0</v>
      </c>
      <c r="BL162" s="17" t="s">
        <v>108</v>
      </c>
      <c r="BM162" s="149" t="s">
        <v>850</v>
      </c>
    </row>
    <row r="163" spans="2:65" s="1" customFormat="1" ht="16.5" customHeight="1">
      <c r="B163" s="33"/>
      <c r="C163" s="138" t="s">
        <v>543</v>
      </c>
      <c r="D163" s="138" t="s">
        <v>312</v>
      </c>
      <c r="E163" s="139" t="s">
        <v>3749</v>
      </c>
      <c r="F163" s="140" t="s">
        <v>3750</v>
      </c>
      <c r="G163" s="141" t="s">
        <v>1972</v>
      </c>
      <c r="H163" s="142">
        <v>1</v>
      </c>
      <c r="I163" s="143"/>
      <c r="J163" s="144">
        <f t="shared" si="10"/>
        <v>0</v>
      </c>
      <c r="K163" s="140" t="s">
        <v>430</v>
      </c>
      <c r="L163" s="33"/>
      <c r="M163" s="145" t="s">
        <v>1</v>
      </c>
      <c r="N163" s="146" t="s">
        <v>47</v>
      </c>
      <c r="P163" s="147">
        <f t="shared" si="11"/>
        <v>0</v>
      </c>
      <c r="Q163" s="147">
        <v>0</v>
      </c>
      <c r="R163" s="147">
        <f t="shared" si="12"/>
        <v>0</v>
      </c>
      <c r="S163" s="147">
        <v>0</v>
      </c>
      <c r="T163" s="148">
        <f t="shared" si="13"/>
        <v>0</v>
      </c>
      <c r="AR163" s="149" t="s">
        <v>108</v>
      </c>
      <c r="AT163" s="149" t="s">
        <v>312</v>
      </c>
      <c r="AU163" s="149" t="s">
        <v>86</v>
      </c>
      <c r="AY163" s="17" t="s">
        <v>310</v>
      </c>
      <c r="BE163" s="150">
        <f t="shared" si="14"/>
        <v>0</v>
      </c>
      <c r="BF163" s="150">
        <f t="shared" si="15"/>
        <v>0</v>
      </c>
      <c r="BG163" s="150">
        <f t="shared" si="16"/>
        <v>0</v>
      </c>
      <c r="BH163" s="150">
        <f t="shared" si="17"/>
        <v>0</v>
      </c>
      <c r="BI163" s="150">
        <f t="shared" si="18"/>
        <v>0</v>
      </c>
      <c r="BJ163" s="17" t="s">
        <v>86</v>
      </c>
      <c r="BK163" s="150">
        <f t="shared" si="19"/>
        <v>0</v>
      </c>
      <c r="BL163" s="17" t="s">
        <v>108</v>
      </c>
      <c r="BM163" s="149" t="s">
        <v>860</v>
      </c>
    </row>
    <row r="164" spans="2:65" s="1" customFormat="1" ht="16.5" customHeight="1">
      <c r="B164" s="33"/>
      <c r="C164" s="138" t="s">
        <v>548</v>
      </c>
      <c r="D164" s="138" t="s">
        <v>312</v>
      </c>
      <c r="E164" s="139" t="s">
        <v>3751</v>
      </c>
      <c r="F164" s="140" t="s">
        <v>3752</v>
      </c>
      <c r="G164" s="141" t="s">
        <v>1972</v>
      </c>
      <c r="H164" s="142">
        <v>1</v>
      </c>
      <c r="I164" s="143"/>
      <c r="J164" s="144">
        <f t="shared" si="10"/>
        <v>0</v>
      </c>
      <c r="K164" s="140" t="s">
        <v>430</v>
      </c>
      <c r="L164" s="33"/>
      <c r="M164" s="145" t="s">
        <v>1</v>
      </c>
      <c r="N164" s="146" t="s">
        <v>47</v>
      </c>
      <c r="P164" s="147">
        <f t="shared" si="11"/>
        <v>0</v>
      </c>
      <c r="Q164" s="147">
        <v>0</v>
      </c>
      <c r="R164" s="147">
        <f t="shared" si="12"/>
        <v>0</v>
      </c>
      <c r="S164" s="147">
        <v>0</v>
      </c>
      <c r="T164" s="148">
        <f t="shared" si="13"/>
        <v>0</v>
      </c>
      <c r="AR164" s="149" t="s">
        <v>108</v>
      </c>
      <c r="AT164" s="149" t="s">
        <v>312</v>
      </c>
      <c r="AU164" s="149" t="s">
        <v>86</v>
      </c>
      <c r="AY164" s="17" t="s">
        <v>310</v>
      </c>
      <c r="BE164" s="150">
        <f t="shared" si="14"/>
        <v>0</v>
      </c>
      <c r="BF164" s="150">
        <f t="shared" si="15"/>
        <v>0</v>
      </c>
      <c r="BG164" s="150">
        <f t="shared" si="16"/>
        <v>0</v>
      </c>
      <c r="BH164" s="150">
        <f t="shared" si="17"/>
        <v>0</v>
      </c>
      <c r="BI164" s="150">
        <f t="shared" si="18"/>
        <v>0</v>
      </c>
      <c r="BJ164" s="17" t="s">
        <v>86</v>
      </c>
      <c r="BK164" s="150">
        <f t="shared" si="19"/>
        <v>0</v>
      </c>
      <c r="BL164" s="17" t="s">
        <v>108</v>
      </c>
      <c r="BM164" s="149" t="s">
        <v>868</v>
      </c>
    </row>
    <row r="165" spans="2:65" s="1" customFormat="1" ht="29.25">
      <c r="B165" s="33"/>
      <c r="D165" s="152" t="s">
        <v>375</v>
      </c>
      <c r="F165" s="172" t="s">
        <v>3753</v>
      </c>
      <c r="I165" s="173"/>
      <c r="L165" s="33"/>
      <c r="M165" s="174"/>
      <c r="T165" s="57"/>
      <c r="AT165" s="17" t="s">
        <v>375</v>
      </c>
      <c r="AU165" s="17" t="s">
        <v>86</v>
      </c>
    </row>
    <row r="166" spans="2:65" s="1" customFormat="1" ht="16.5" customHeight="1">
      <c r="B166" s="33"/>
      <c r="C166" s="138" t="s">
        <v>553</v>
      </c>
      <c r="D166" s="138" t="s">
        <v>312</v>
      </c>
      <c r="E166" s="139" t="s">
        <v>3754</v>
      </c>
      <c r="F166" s="140" t="s">
        <v>3755</v>
      </c>
      <c r="G166" s="141" t="s">
        <v>1972</v>
      </c>
      <c r="H166" s="142">
        <v>0</v>
      </c>
      <c r="I166" s="143"/>
      <c r="J166" s="144">
        <f>ROUND(I166*H166,2)</f>
        <v>0</v>
      </c>
      <c r="K166" s="140" t="s">
        <v>430</v>
      </c>
      <c r="L166" s="33"/>
      <c r="M166" s="145" t="s">
        <v>1</v>
      </c>
      <c r="N166" s="146" t="s">
        <v>47</v>
      </c>
      <c r="P166" s="147">
        <f>O166*H166</f>
        <v>0</v>
      </c>
      <c r="Q166" s="147">
        <v>0</v>
      </c>
      <c r="R166" s="147">
        <f>Q166*H166</f>
        <v>0</v>
      </c>
      <c r="S166" s="147">
        <v>0</v>
      </c>
      <c r="T166" s="148">
        <f>S166*H166</f>
        <v>0</v>
      </c>
      <c r="AR166" s="149" t="s">
        <v>108</v>
      </c>
      <c r="AT166" s="149" t="s">
        <v>312</v>
      </c>
      <c r="AU166" s="149" t="s">
        <v>86</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876</v>
      </c>
    </row>
    <row r="167" spans="2:65" s="1" customFormat="1" ht="29.25">
      <c r="B167" s="33"/>
      <c r="D167" s="152" t="s">
        <v>375</v>
      </c>
      <c r="F167" s="172" t="s">
        <v>3756</v>
      </c>
      <c r="I167" s="173"/>
      <c r="L167" s="33"/>
      <c r="M167" s="174"/>
      <c r="T167" s="57"/>
      <c r="AT167" s="17" t="s">
        <v>375</v>
      </c>
      <c r="AU167" s="17" t="s">
        <v>86</v>
      </c>
    </row>
    <row r="168" spans="2:65" s="1" customFormat="1" ht="16.5" customHeight="1">
      <c r="B168" s="33"/>
      <c r="C168" s="138" t="s">
        <v>558</v>
      </c>
      <c r="D168" s="138" t="s">
        <v>312</v>
      </c>
      <c r="E168" s="139" t="s">
        <v>3757</v>
      </c>
      <c r="F168" s="140" t="s">
        <v>3758</v>
      </c>
      <c r="G168" s="141" t="s">
        <v>1972</v>
      </c>
      <c r="H168" s="142">
        <v>0</v>
      </c>
      <c r="I168" s="143"/>
      <c r="J168" s="144">
        <f>ROUND(I168*H168,2)</f>
        <v>0</v>
      </c>
      <c r="K168" s="140" t="s">
        <v>430</v>
      </c>
      <c r="L168" s="33"/>
      <c r="M168" s="145" t="s">
        <v>1</v>
      </c>
      <c r="N168" s="146" t="s">
        <v>47</v>
      </c>
      <c r="P168" s="147">
        <f>O168*H168</f>
        <v>0</v>
      </c>
      <c r="Q168" s="147">
        <v>0</v>
      </c>
      <c r="R168" s="147">
        <f>Q168*H168</f>
        <v>0</v>
      </c>
      <c r="S168" s="147">
        <v>0</v>
      </c>
      <c r="T168" s="148">
        <f>S168*H168</f>
        <v>0</v>
      </c>
      <c r="AR168" s="149" t="s">
        <v>108</v>
      </c>
      <c r="AT168" s="149" t="s">
        <v>312</v>
      </c>
      <c r="AU168" s="149" t="s">
        <v>86</v>
      </c>
      <c r="AY168" s="17" t="s">
        <v>310</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886</v>
      </c>
    </row>
    <row r="169" spans="2:65" s="1" customFormat="1" ht="29.25">
      <c r="B169" s="33"/>
      <c r="D169" s="152" t="s">
        <v>375</v>
      </c>
      <c r="F169" s="172" t="s">
        <v>3759</v>
      </c>
      <c r="I169" s="173"/>
      <c r="L169" s="33"/>
      <c r="M169" s="174"/>
      <c r="T169" s="57"/>
      <c r="AT169" s="17" t="s">
        <v>375</v>
      </c>
      <c r="AU169" s="17" t="s">
        <v>86</v>
      </c>
    </row>
    <row r="170" spans="2:65" s="1" customFormat="1" ht="16.5" customHeight="1">
      <c r="B170" s="33"/>
      <c r="C170" s="138" t="s">
        <v>562</v>
      </c>
      <c r="D170" s="138" t="s">
        <v>312</v>
      </c>
      <c r="E170" s="139" t="s">
        <v>3760</v>
      </c>
      <c r="F170" s="140" t="s">
        <v>3761</v>
      </c>
      <c r="G170" s="141" t="s">
        <v>1972</v>
      </c>
      <c r="H170" s="142">
        <v>1</v>
      </c>
      <c r="I170" s="143"/>
      <c r="J170" s="144">
        <f t="shared" ref="J170:J184" si="20">ROUND(I170*H170,2)</f>
        <v>0</v>
      </c>
      <c r="K170" s="140" t="s">
        <v>430</v>
      </c>
      <c r="L170" s="33"/>
      <c r="M170" s="145" t="s">
        <v>1</v>
      </c>
      <c r="N170" s="146" t="s">
        <v>47</v>
      </c>
      <c r="P170" s="147">
        <f t="shared" ref="P170:P184" si="21">O170*H170</f>
        <v>0</v>
      </c>
      <c r="Q170" s="147">
        <v>0</v>
      </c>
      <c r="R170" s="147">
        <f t="shared" ref="R170:R184" si="22">Q170*H170</f>
        <v>0</v>
      </c>
      <c r="S170" s="147">
        <v>0</v>
      </c>
      <c r="T170" s="148">
        <f t="shared" ref="T170:T184" si="23">S170*H170</f>
        <v>0</v>
      </c>
      <c r="AR170" s="149" t="s">
        <v>108</v>
      </c>
      <c r="AT170" s="149" t="s">
        <v>312</v>
      </c>
      <c r="AU170" s="149" t="s">
        <v>86</v>
      </c>
      <c r="AY170" s="17" t="s">
        <v>310</v>
      </c>
      <c r="BE170" s="150">
        <f t="shared" ref="BE170:BE184" si="24">IF(N170="základní",J170,0)</f>
        <v>0</v>
      </c>
      <c r="BF170" s="150">
        <f t="shared" ref="BF170:BF184" si="25">IF(N170="snížená",J170,0)</f>
        <v>0</v>
      </c>
      <c r="BG170" s="150">
        <f t="shared" ref="BG170:BG184" si="26">IF(N170="zákl. přenesená",J170,0)</f>
        <v>0</v>
      </c>
      <c r="BH170" s="150">
        <f t="shared" ref="BH170:BH184" si="27">IF(N170="sníž. přenesená",J170,0)</f>
        <v>0</v>
      </c>
      <c r="BI170" s="150">
        <f t="shared" ref="BI170:BI184" si="28">IF(N170="nulová",J170,0)</f>
        <v>0</v>
      </c>
      <c r="BJ170" s="17" t="s">
        <v>86</v>
      </c>
      <c r="BK170" s="150">
        <f t="shared" ref="BK170:BK184" si="29">ROUND(I170*H170,2)</f>
        <v>0</v>
      </c>
      <c r="BL170" s="17" t="s">
        <v>108</v>
      </c>
      <c r="BM170" s="149" t="s">
        <v>900</v>
      </c>
    </row>
    <row r="171" spans="2:65" s="1" customFormat="1" ht="16.5" customHeight="1">
      <c r="B171" s="33"/>
      <c r="C171" s="138" t="s">
        <v>566</v>
      </c>
      <c r="D171" s="138" t="s">
        <v>312</v>
      </c>
      <c r="E171" s="139" t="s">
        <v>3762</v>
      </c>
      <c r="F171" s="140" t="s">
        <v>3763</v>
      </c>
      <c r="G171" s="141" t="s">
        <v>1972</v>
      </c>
      <c r="H171" s="142">
        <v>0</v>
      </c>
      <c r="I171" s="143"/>
      <c r="J171" s="144">
        <f t="shared" si="20"/>
        <v>0</v>
      </c>
      <c r="K171" s="140" t="s">
        <v>430</v>
      </c>
      <c r="L171" s="33"/>
      <c r="M171" s="145" t="s">
        <v>1</v>
      </c>
      <c r="N171" s="146" t="s">
        <v>47</v>
      </c>
      <c r="P171" s="147">
        <f t="shared" si="21"/>
        <v>0</v>
      </c>
      <c r="Q171" s="147">
        <v>0</v>
      </c>
      <c r="R171" s="147">
        <f t="shared" si="22"/>
        <v>0</v>
      </c>
      <c r="S171" s="147">
        <v>0</v>
      </c>
      <c r="T171" s="148">
        <f t="shared" si="23"/>
        <v>0</v>
      </c>
      <c r="AR171" s="149" t="s">
        <v>108</v>
      </c>
      <c r="AT171" s="149" t="s">
        <v>312</v>
      </c>
      <c r="AU171" s="149" t="s">
        <v>86</v>
      </c>
      <c r="AY171" s="17" t="s">
        <v>310</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910</v>
      </c>
    </row>
    <row r="172" spans="2:65" s="1" customFormat="1" ht="16.5" customHeight="1">
      <c r="B172" s="33"/>
      <c r="C172" s="138" t="s">
        <v>570</v>
      </c>
      <c r="D172" s="138" t="s">
        <v>312</v>
      </c>
      <c r="E172" s="139" t="s">
        <v>3764</v>
      </c>
      <c r="F172" s="140" t="s">
        <v>3765</v>
      </c>
      <c r="G172" s="141" t="s">
        <v>429</v>
      </c>
      <c r="H172" s="142">
        <v>0</v>
      </c>
      <c r="I172" s="143"/>
      <c r="J172" s="144">
        <f t="shared" si="20"/>
        <v>0</v>
      </c>
      <c r="K172" s="140" t="s">
        <v>430</v>
      </c>
      <c r="L172" s="33"/>
      <c r="M172" s="145" t="s">
        <v>1</v>
      </c>
      <c r="N172" s="146" t="s">
        <v>47</v>
      </c>
      <c r="P172" s="147">
        <f t="shared" si="21"/>
        <v>0</v>
      </c>
      <c r="Q172" s="147">
        <v>0</v>
      </c>
      <c r="R172" s="147">
        <f t="shared" si="22"/>
        <v>0</v>
      </c>
      <c r="S172" s="147">
        <v>0</v>
      </c>
      <c r="T172" s="148">
        <f t="shared" si="23"/>
        <v>0</v>
      </c>
      <c r="AR172" s="149" t="s">
        <v>108</v>
      </c>
      <c r="AT172" s="149" t="s">
        <v>312</v>
      </c>
      <c r="AU172" s="149" t="s">
        <v>86</v>
      </c>
      <c r="AY172" s="17" t="s">
        <v>310</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921</v>
      </c>
    </row>
    <row r="173" spans="2:65" s="1" customFormat="1" ht="24.2" customHeight="1">
      <c r="B173" s="33"/>
      <c r="C173" s="138" t="s">
        <v>574</v>
      </c>
      <c r="D173" s="138" t="s">
        <v>312</v>
      </c>
      <c r="E173" s="139" t="s">
        <v>3766</v>
      </c>
      <c r="F173" s="140" t="s">
        <v>3767</v>
      </c>
      <c r="G173" s="141" t="s">
        <v>1972</v>
      </c>
      <c r="H173" s="142">
        <v>1</v>
      </c>
      <c r="I173" s="143"/>
      <c r="J173" s="144">
        <f t="shared" si="20"/>
        <v>0</v>
      </c>
      <c r="K173" s="140" t="s">
        <v>430</v>
      </c>
      <c r="L173" s="33"/>
      <c r="M173" s="145" t="s">
        <v>1</v>
      </c>
      <c r="N173" s="146" t="s">
        <v>47</v>
      </c>
      <c r="P173" s="147">
        <f t="shared" si="21"/>
        <v>0</v>
      </c>
      <c r="Q173" s="147">
        <v>0</v>
      </c>
      <c r="R173" s="147">
        <f t="shared" si="22"/>
        <v>0</v>
      </c>
      <c r="S173" s="147">
        <v>0</v>
      </c>
      <c r="T173" s="148">
        <f t="shared" si="23"/>
        <v>0</v>
      </c>
      <c r="AR173" s="149" t="s">
        <v>108</v>
      </c>
      <c r="AT173" s="149" t="s">
        <v>312</v>
      </c>
      <c r="AU173" s="149" t="s">
        <v>86</v>
      </c>
      <c r="AY173" s="17" t="s">
        <v>310</v>
      </c>
      <c r="BE173" s="150">
        <f t="shared" si="24"/>
        <v>0</v>
      </c>
      <c r="BF173" s="150">
        <f t="shared" si="25"/>
        <v>0</v>
      </c>
      <c r="BG173" s="150">
        <f t="shared" si="26"/>
        <v>0</v>
      </c>
      <c r="BH173" s="150">
        <f t="shared" si="27"/>
        <v>0</v>
      </c>
      <c r="BI173" s="150">
        <f t="shared" si="28"/>
        <v>0</v>
      </c>
      <c r="BJ173" s="17" t="s">
        <v>86</v>
      </c>
      <c r="BK173" s="150">
        <f t="shared" si="29"/>
        <v>0</v>
      </c>
      <c r="BL173" s="17" t="s">
        <v>108</v>
      </c>
      <c r="BM173" s="149" t="s">
        <v>930</v>
      </c>
    </row>
    <row r="174" spans="2:65" s="1" customFormat="1" ht="21.75" customHeight="1">
      <c r="B174" s="33"/>
      <c r="C174" s="138" t="s">
        <v>578</v>
      </c>
      <c r="D174" s="138" t="s">
        <v>312</v>
      </c>
      <c r="E174" s="139" t="s">
        <v>3768</v>
      </c>
      <c r="F174" s="140" t="s">
        <v>3769</v>
      </c>
      <c r="G174" s="141" t="s">
        <v>1972</v>
      </c>
      <c r="H174" s="142">
        <v>1</v>
      </c>
      <c r="I174" s="143"/>
      <c r="J174" s="144">
        <f t="shared" si="20"/>
        <v>0</v>
      </c>
      <c r="K174" s="140" t="s">
        <v>430</v>
      </c>
      <c r="L174" s="33"/>
      <c r="M174" s="145" t="s">
        <v>1</v>
      </c>
      <c r="N174" s="146" t="s">
        <v>47</v>
      </c>
      <c r="P174" s="147">
        <f t="shared" si="21"/>
        <v>0</v>
      </c>
      <c r="Q174" s="147">
        <v>0</v>
      </c>
      <c r="R174" s="147">
        <f t="shared" si="22"/>
        <v>0</v>
      </c>
      <c r="S174" s="147">
        <v>0</v>
      </c>
      <c r="T174" s="148">
        <f t="shared" si="23"/>
        <v>0</v>
      </c>
      <c r="AR174" s="149" t="s">
        <v>108</v>
      </c>
      <c r="AT174" s="149" t="s">
        <v>312</v>
      </c>
      <c r="AU174" s="149" t="s">
        <v>86</v>
      </c>
      <c r="AY174" s="17" t="s">
        <v>310</v>
      </c>
      <c r="BE174" s="150">
        <f t="shared" si="24"/>
        <v>0</v>
      </c>
      <c r="BF174" s="150">
        <f t="shared" si="25"/>
        <v>0</v>
      </c>
      <c r="BG174" s="150">
        <f t="shared" si="26"/>
        <v>0</v>
      </c>
      <c r="BH174" s="150">
        <f t="shared" si="27"/>
        <v>0</v>
      </c>
      <c r="BI174" s="150">
        <f t="shared" si="28"/>
        <v>0</v>
      </c>
      <c r="BJ174" s="17" t="s">
        <v>86</v>
      </c>
      <c r="BK174" s="150">
        <f t="shared" si="29"/>
        <v>0</v>
      </c>
      <c r="BL174" s="17" t="s">
        <v>108</v>
      </c>
      <c r="BM174" s="149" t="s">
        <v>938</v>
      </c>
    </row>
    <row r="175" spans="2:65" s="1" customFormat="1" ht="24.2" customHeight="1">
      <c r="B175" s="33"/>
      <c r="C175" s="138" t="s">
        <v>582</v>
      </c>
      <c r="D175" s="138" t="s">
        <v>312</v>
      </c>
      <c r="E175" s="139" t="s">
        <v>3770</v>
      </c>
      <c r="F175" s="140" t="s">
        <v>3771</v>
      </c>
      <c r="G175" s="141" t="s">
        <v>429</v>
      </c>
      <c r="H175" s="142">
        <v>2</v>
      </c>
      <c r="I175" s="143"/>
      <c r="J175" s="144">
        <f t="shared" si="20"/>
        <v>0</v>
      </c>
      <c r="K175" s="140" t="s">
        <v>430</v>
      </c>
      <c r="L175" s="33"/>
      <c r="M175" s="145" t="s">
        <v>1</v>
      </c>
      <c r="N175" s="146" t="s">
        <v>47</v>
      </c>
      <c r="P175" s="147">
        <f t="shared" si="21"/>
        <v>0</v>
      </c>
      <c r="Q175" s="147">
        <v>0</v>
      </c>
      <c r="R175" s="147">
        <f t="shared" si="22"/>
        <v>0</v>
      </c>
      <c r="S175" s="147">
        <v>0</v>
      </c>
      <c r="T175" s="148">
        <f t="shared" si="23"/>
        <v>0</v>
      </c>
      <c r="AR175" s="149" t="s">
        <v>108</v>
      </c>
      <c r="AT175" s="149" t="s">
        <v>312</v>
      </c>
      <c r="AU175" s="149" t="s">
        <v>86</v>
      </c>
      <c r="AY175" s="17" t="s">
        <v>310</v>
      </c>
      <c r="BE175" s="150">
        <f t="shared" si="24"/>
        <v>0</v>
      </c>
      <c r="BF175" s="150">
        <f t="shared" si="25"/>
        <v>0</v>
      </c>
      <c r="BG175" s="150">
        <f t="shared" si="26"/>
        <v>0</v>
      </c>
      <c r="BH175" s="150">
        <f t="shared" si="27"/>
        <v>0</v>
      </c>
      <c r="BI175" s="150">
        <f t="shared" si="28"/>
        <v>0</v>
      </c>
      <c r="BJ175" s="17" t="s">
        <v>86</v>
      </c>
      <c r="BK175" s="150">
        <f t="shared" si="29"/>
        <v>0</v>
      </c>
      <c r="BL175" s="17" t="s">
        <v>108</v>
      </c>
      <c r="BM175" s="149" t="s">
        <v>949</v>
      </c>
    </row>
    <row r="176" spans="2:65" s="1" customFormat="1" ht="16.5" customHeight="1">
      <c r="B176" s="33"/>
      <c r="C176" s="138" t="s">
        <v>586</v>
      </c>
      <c r="D176" s="138" t="s">
        <v>312</v>
      </c>
      <c r="E176" s="139" t="s">
        <v>3772</v>
      </c>
      <c r="F176" s="140" t="s">
        <v>3773</v>
      </c>
      <c r="G176" s="141" t="s">
        <v>429</v>
      </c>
      <c r="H176" s="142">
        <v>1</v>
      </c>
      <c r="I176" s="143"/>
      <c r="J176" s="144">
        <f t="shared" si="20"/>
        <v>0</v>
      </c>
      <c r="K176" s="140" t="s">
        <v>430</v>
      </c>
      <c r="L176" s="33"/>
      <c r="M176" s="145" t="s">
        <v>1</v>
      </c>
      <c r="N176" s="146" t="s">
        <v>47</v>
      </c>
      <c r="P176" s="147">
        <f t="shared" si="21"/>
        <v>0</v>
      </c>
      <c r="Q176" s="147">
        <v>0</v>
      </c>
      <c r="R176" s="147">
        <f t="shared" si="22"/>
        <v>0</v>
      </c>
      <c r="S176" s="147">
        <v>0</v>
      </c>
      <c r="T176" s="148">
        <f t="shared" si="23"/>
        <v>0</v>
      </c>
      <c r="AR176" s="149" t="s">
        <v>108</v>
      </c>
      <c r="AT176" s="149" t="s">
        <v>312</v>
      </c>
      <c r="AU176" s="149" t="s">
        <v>86</v>
      </c>
      <c r="AY176" s="17" t="s">
        <v>310</v>
      </c>
      <c r="BE176" s="150">
        <f t="shared" si="24"/>
        <v>0</v>
      </c>
      <c r="BF176" s="150">
        <f t="shared" si="25"/>
        <v>0</v>
      </c>
      <c r="BG176" s="150">
        <f t="shared" si="26"/>
        <v>0</v>
      </c>
      <c r="BH176" s="150">
        <f t="shared" si="27"/>
        <v>0</v>
      </c>
      <c r="BI176" s="150">
        <f t="shared" si="28"/>
        <v>0</v>
      </c>
      <c r="BJ176" s="17" t="s">
        <v>86</v>
      </c>
      <c r="BK176" s="150">
        <f t="shared" si="29"/>
        <v>0</v>
      </c>
      <c r="BL176" s="17" t="s">
        <v>108</v>
      </c>
      <c r="BM176" s="149" t="s">
        <v>958</v>
      </c>
    </row>
    <row r="177" spans="2:65" s="1" customFormat="1" ht="16.5" customHeight="1">
      <c r="B177" s="33"/>
      <c r="C177" s="138" t="s">
        <v>590</v>
      </c>
      <c r="D177" s="138" t="s">
        <v>312</v>
      </c>
      <c r="E177" s="139" t="s">
        <v>3774</v>
      </c>
      <c r="F177" s="140" t="s">
        <v>3775</v>
      </c>
      <c r="G177" s="141" t="s">
        <v>1972</v>
      </c>
      <c r="H177" s="142">
        <v>0</v>
      </c>
      <c r="I177" s="143"/>
      <c r="J177" s="144">
        <f t="shared" si="20"/>
        <v>0</v>
      </c>
      <c r="K177" s="140" t="s">
        <v>430</v>
      </c>
      <c r="L177" s="33"/>
      <c r="M177" s="145" t="s">
        <v>1</v>
      </c>
      <c r="N177" s="146" t="s">
        <v>47</v>
      </c>
      <c r="P177" s="147">
        <f t="shared" si="21"/>
        <v>0</v>
      </c>
      <c r="Q177" s="147">
        <v>0</v>
      </c>
      <c r="R177" s="147">
        <f t="shared" si="22"/>
        <v>0</v>
      </c>
      <c r="S177" s="147">
        <v>0</v>
      </c>
      <c r="T177" s="148">
        <f t="shared" si="23"/>
        <v>0</v>
      </c>
      <c r="AR177" s="149" t="s">
        <v>108</v>
      </c>
      <c r="AT177" s="149" t="s">
        <v>312</v>
      </c>
      <c r="AU177" s="149" t="s">
        <v>86</v>
      </c>
      <c r="AY177" s="17" t="s">
        <v>310</v>
      </c>
      <c r="BE177" s="150">
        <f t="shared" si="24"/>
        <v>0</v>
      </c>
      <c r="BF177" s="150">
        <f t="shared" si="25"/>
        <v>0</v>
      </c>
      <c r="BG177" s="150">
        <f t="shared" si="26"/>
        <v>0</v>
      </c>
      <c r="BH177" s="150">
        <f t="shared" si="27"/>
        <v>0</v>
      </c>
      <c r="BI177" s="150">
        <f t="shared" si="28"/>
        <v>0</v>
      </c>
      <c r="BJ177" s="17" t="s">
        <v>86</v>
      </c>
      <c r="BK177" s="150">
        <f t="shared" si="29"/>
        <v>0</v>
      </c>
      <c r="BL177" s="17" t="s">
        <v>108</v>
      </c>
      <c r="BM177" s="149" t="s">
        <v>968</v>
      </c>
    </row>
    <row r="178" spans="2:65" s="1" customFormat="1" ht="16.5" customHeight="1">
      <c r="B178" s="33"/>
      <c r="C178" s="138" t="s">
        <v>594</v>
      </c>
      <c r="D178" s="138" t="s">
        <v>312</v>
      </c>
      <c r="E178" s="139" t="s">
        <v>3776</v>
      </c>
      <c r="F178" s="140" t="s">
        <v>3777</v>
      </c>
      <c r="G178" s="141" t="s">
        <v>1972</v>
      </c>
      <c r="H178" s="142">
        <v>0</v>
      </c>
      <c r="I178" s="143"/>
      <c r="J178" s="144">
        <f t="shared" si="20"/>
        <v>0</v>
      </c>
      <c r="K178" s="140" t="s">
        <v>430</v>
      </c>
      <c r="L178" s="33"/>
      <c r="M178" s="145" t="s">
        <v>1</v>
      </c>
      <c r="N178" s="146" t="s">
        <v>47</v>
      </c>
      <c r="P178" s="147">
        <f t="shared" si="21"/>
        <v>0</v>
      </c>
      <c r="Q178" s="147">
        <v>0</v>
      </c>
      <c r="R178" s="147">
        <f t="shared" si="22"/>
        <v>0</v>
      </c>
      <c r="S178" s="147">
        <v>0</v>
      </c>
      <c r="T178" s="148">
        <f t="shared" si="23"/>
        <v>0</v>
      </c>
      <c r="AR178" s="149" t="s">
        <v>108</v>
      </c>
      <c r="AT178" s="149" t="s">
        <v>312</v>
      </c>
      <c r="AU178" s="149" t="s">
        <v>86</v>
      </c>
      <c r="AY178" s="17" t="s">
        <v>310</v>
      </c>
      <c r="BE178" s="150">
        <f t="shared" si="24"/>
        <v>0</v>
      </c>
      <c r="BF178" s="150">
        <f t="shared" si="25"/>
        <v>0</v>
      </c>
      <c r="BG178" s="150">
        <f t="shared" si="26"/>
        <v>0</v>
      </c>
      <c r="BH178" s="150">
        <f t="shared" si="27"/>
        <v>0</v>
      </c>
      <c r="BI178" s="150">
        <f t="shared" si="28"/>
        <v>0</v>
      </c>
      <c r="BJ178" s="17" t="s">
        <v>86</v>
      </c>
      <c r="BK178" s="150">
        <f t="shared" si="29"/>
        <v>0</v>
      </c>
      <c r="BL178" s="17" t="s">
        <v>108</v>
      </c>
      <c r="BM178" s="149" t="s">
        <v>978</v>
      </c>
    </row>
    <row r="179" spans="2:65" s="1" customFormat="1" ht="16.5" customHeight="1">
      <c r="B179" s="33"/>
      <c r="C179" s="138" t="s">
        <v>598</v>
      </c>
      <c r="D179" s="138" t="s">
        <v>312</v>
      </c>
      <c r="E179" s="139" t="s">
        <v>3778</v>
      </c>
      <c r="F179" s="140" t="s">
        <v>3779</v>
      </c>
      <c r="G179" s="141" t="s">
        <v>1972</v>
      </c>
      <c r="H179" s="142">
        <v>0</v>
      </c>
      <c r="I179" s="143"/>
      <c r="J179" s="144">
        <f t="shared" si="20"/>
        <v>0</v>
      </c>
      <c r="K179" s="140" t="s">
        <v>430</v>
      </c>
      <c r="L179" s="33"/>
      <c r="M179" s="145" t="s">
        <v>1</v>
      </c>
      <c r="N179" s="146" t="s">
        <v>47</v>
      </c>
      <c r="P179" s="147">
        <f t="shared" si="21"/>
        <v>0</v>
      </c>
      <c r="Q179" s="147">
        <v>0</v>
      </c>
      <c r="R179" s="147">
        <f t="shared" si="22"/>
        <v>0</v>
      </c>
      <c r="S179" s="147">
        <v>0</v>
      </c>
      <c r="T179" s="148">
        <f t="shared" si="23"/>
        <v>0</v>
      </c>
      <c r="AR179" s="149" t="s">
        <v>108</v>
      </c>
      <c r="AT179" s="149" t="s">
        <v>312</v>
      </c>
      <c r="AU179" s="149" t="s">
        <v>86</v>
      </c>
      <c r="AY179" s="17" t="s">
        <v>310</v>
      </c>
      <c r="BE179" s="150">
        <f t="shared" si="24"/>
        <v>0</v>
      </c>
      <c r="BF179" s="150">
        <f t="shared" si="25"/>
        <v>0</v>
      </c>
      <c r="BG179" s="150">
        <f t="shared" si="26"/>
        <v>0</v>
      </c>
      <c r="BH179" s="150">
        <f t="shared" si="27"/>
        <v>0</v>
      </c>
      <c r="BI179" s="150">
        <f t="shared" si="28"/>
        <v>0</v>
      </c>
      <c r="BJ179" s="17" t="s">
        <v>86</v>
      </c>
      <c r="BK179" s="150">
        <f t="shared" si="29"/>
        <v>0</v>
      </c>
      <c r="BL179" s="17" t="s">
        <v>108</v>
      </c>
      <c r="BM179" s="149" t="s">
        <v>988</v>
      </c>
    </row>
    <row r="180" spans="2:65" s="1" customFormat="1" ht="16.5" customHeight="1">
      <c r="B180" s="33"/>
      <c r="C180" s="138" t="s">
        <v>613</v>
      </c>
      <c r="D180" s="138" t="s">
        <v>312</v>
      </c>
      <c r="E180" s="139" t="s">
        <v>3780</v>
      </c>
      <c r="F180" s="140" t="s">
        <v>3781</v>
      </c>
      <c r="G180" s="141" t="s">
        <v>1972</v>
      </c>
      <c r="H180" s="142">
        <v>0</v>
      </c>
      <c r="I180" s="143"/>
      <c r="J180" s="144">
        <f t="shared" si="20"/>
        <v>0</v>
      </c>
      <c r="K180" s="140" t="s">
        <v>430</v>
      </c>
      <c r="L180" s="33"/>
      <c r="M180" s="145" t="s">
        <v>1</v>
      </c>
      <c r="N180" s="146" t="s">
        <v>47</v>
      </c>
      <c r="P180" s="147">
        <f t="shared" si="21"/>
        <v>0</v>
      </c>
      <c r="Q180" s="147">
        <v>0</v>
      </c>
      <c r="R180" s="147">
        <f t="shared" si="22"/>
        <v>0</v>
      </c>
      <c r="S180" s="147">
        <v>0</v>
      </c>
      <c r="T180" s="148">
        <f t="shared" si="23"/>
        <v>0</v>
      </c>
      <c r="AR180" s="149" t="s">
        <v>108</v>
      </c>
      <c r="AT180" s="149" t="s">
        <v>312</v>
      </c>
      <c r="AU180" s="149" t="s">
        <v>86</v>
      </c>
      <c r="AY180" s="17" t="s">
        <v>310</v>
      </c>
      <c r="BE180" s="150">
        <f t="shared" si="24"/>
        <v>0</v>
      </c>
      <c r="BF180" s="150">
        <f t="shared" si="25"/>
        <v>0</v>
      </c>
      <c r="BG180" s="150">
        <f t="shared" si="26"/>
        <v>0</v>
      </c>
      <c r="BH180" s="150">
        <f t="shared" si="27"/>
        <v>0</v>
      </c>
      <c r="BI180" s="150">
        <f t="shared" si="28"/>
        <v>0</v>
      </c>
      <c r="BJ180" s="17" t="s">
        <v>86</v>
      </c>
      <c r="BK180" s="150">
        <f t="shared" si="29"/>
        <v>0</v>
      </c>
      <c r="BL180" s="17" t="s">
        <v>108</v>
      </c>
      <c r="BM180" s="149" t="s">
        <v>997</v>
      </c>
    </row>
    <row r="181" spans="2:65" s="1" customFormat="1" ht="16.5" customHeight="1">
      <c r="B181" s="33"/>
      <c r="C181" s="138" t="s">
        <v>617</v>
      </c>
      <c r="D181" s="138" t="s">
        <v>312</v>
      </c>
      <c r="E181" s="139" t="s">
        <v>3782</v>
      </c>
      <c r="F181" s="140" t="s">
        <v>3783</v>
      </c>
      <c r="G181" s="141" t="s">
        <v>1972</v>
      </c>
      <c r="H181" s="142">
        <v>0</v>
      </c>
      <c r="I181" s="143"/>
      <c r="J181" s="144">
        <f t="shared" si="20"/>
        <v>0</v>
      </c>
      <c r="K181" s="140" t="s">
        <v>430</v>
      </c>
      <c r="L181" s="33"/>
      <c r="M181" s="145" t="s">
        <v>1</v>
      </c>
      <c r="N181" s="146" t="s">
        <v>47</v>
      </c>
      <c r="P181" s="147">
        <f t="shared" si="21"/>
        <v>0</v>
      </c>
      <c r="Q181" s="147">
        <v>0</v>
      </c>
      <c r="R181" s="147">
        <f t="shared" si="22"/>
        <v>0</v>
      </c>
      <c r="S181" s="147">
        <v>0</v>
      </c>
      <c r="T181" s="148">
        <f t="shared" si="23"/>
        <v>0</v>
      </c>
      <c r="AR181" s="149" t="s">
        <v>108</v>
      </c>
      <c r="AT181" s="149" t="s">
        <v>312</v>
      </c>
      <c r="AU181" s="149" t="s">
        <v>86</v>
      </c>
      <c r="AY181" s="17" t="s">
        <v>310</v>
      </c>
      <c r="BE181" s="150">
        <f t="shared" si="24"/>
        <v>0</v>
      </c>
      <c r="BF181" s="150">
        <f t="shared" si="25"/>
        <v>0</v>
      </c>
      <c r="BG181" s="150">
        <f t="shared" si="26"/>
        <v>0</v>
      </c>
      <c r="BH181" s="150">
        <f t="shared" si="27"/>
        <v>0</v>
      </c>
      <c r="BI181" s="150">
        <f t="shared" si="28"/>
        <v>0</v>
      </c>
      <c r="BJ181" s="17" t="s">
        <v>86</v>
      </c>
      <c r="BK181" s="150">
        <f t="shared" si="29"/>
        <v>0</v>
      </c>
      <c r="BL181" s="17" t="s">
        <v>108</v>
      </c>
      <c r="BM181" s="149" t="s">
        <v>1007</v>
      </c>
    </row>
    <row r="182" spans="2:65" s="1" customFormat="1" ht="16.5" customHeight="1">
      <c r="B182" s="33"/>
      <c r="C182" s="138" t="s">
        <v>602</v>
      </c>
      <c r="D182" s="138" t="s">
        <v>312</v>
      </c>
      <c r="E182" s="139" t="s">
        <v>3784</v>
      </c>
      <c r="F182" s="140" t="s">
        <v>3785</v>
      </c>
      <c r="G182" s="141" t="s">
        <v>1972</v>
      </c>
      <c r="H182" s="142">
        <v>1</v>
      </c>
      <c r="I182" s="143"/>
      <c r="J182" s="144">
        <f t="shared" si="20"/>
        <v>0</v>
      </c>
      <c r="K182" s="140" t="s">
        <v>430</v>
      </c>
      <c r="L182" s="33"/>
      <c r="M182" s="145" t="s">
        <v>1</v>
      </c>
      <c r="N182" s="146" t="s">
        <v>47</v>
      </c>
      <c r="P182" s="147">
        <f t="shared" si="21"/>
        <v>0</v>
      </c>
      <c r="Q182" s="147">
        <v>0</v>
      </c>
      <c r="R182" s="147">
        <f t="shared" si="22"/>
        <v>0</v>
      </c>
      <c r="S182" s="147">
        <v>0</v>
      </c>
      <c r="T182" s="148">
        <f t="shared" si="23"/>
        <v>0</v>
      </c>
      <c r="AR182" s="149" t="s">
        <v>108</v>
      </c>
      <c r="AT182" s="149" t="s">
        <v>312</v>
      </c>
      <c r="AU182" s="149" t="s">
        <v>86</v>
      </c>
      <c r="AY182" s="17" t="s">
        <v>310</v>
      </c>
      <c r="BE182" s="150">
        <f t="shared" si="24"/>
        <v>0</v>
      </c>
      <c r="BF182" s="150">
        <f t="shared" si="25"/>
        <v>0</v>
      </c>
      <c r="BG182" s="150">
        <f t="shared" si="26"/>
        <v>0</v>
      </c>
      <c r="BH182" s="150">
        <f t="shared" si="27"/>
        <v>0</v>
      </c>
      <c r="BI182" s="150">
        <f t="shared" si="28"/>
        <v>0</v>
      </c>
      <c r="BJ182" s="17" t="s">
        <v>86</v>
      </c>
      <c r="BK182" s="150">
        <f t="shared" si="29"/>
        <v>0</v>
      </c>
      <c r="BL182" s="17" t="s">
        <v>108</v>
      </c>
      <c r="BM182" s="149" t="s">
        <v>1017</v>
      </c>
    </row>
    <row r="183" spans="2:65" s="1" customFormat="1" ht="16.5" customHeight="1">
      <c r="B183" s="33"/>
      <c r="C183" s="138" t="s">
        <v>607</v>
      </c>
      <c r="D183" s="138" t="s">
        <v>312</v>
      </c>
      <c r="E183" s="139" t="s">
        <v>3786</v>
      </c>
      <c r="F183" s="140" t="s">
        <v>3787</v>
      </c>
      <c r="G183" s="141" t="s">
        <v>1972</v>
      </c>
      <c r="H183" s="142">
        <v>3</v>
      </c>
      <c r="I183" s="143"/>
      <c r="J183" s="144">
        <f t="shared" si="20"/>
        <v>0</v>
      </c>
      <c r="K183" s="140" t="s">
        <v>430</v>
      </c>
      <c r="L183" s="33"/>
      <c r="M183" s="145" t="s">
        <v>1</v>
      </c>
      <c r="N183" s="146" t="s">
        <v>47</v>
      </c>
      <c r="P183" s="147">
        <f t="shared" si="21"/>
        <v>0</v>
      </c>
      <c r="Q183" s="147">
        <v>0</v>
      </c>
      <c r="R183" s="147">
        <f t="shared" si="22"/>
        <v>0</v>
      </c>
      <c r="S183" s="147">
        <v>0</v>
      </c>
      <c r="T183" s="148">
        <f t="shared" si="23"/>
        <v>0</v>
      </c>
      <c r="AR183" s="149" t="s">
        <v>108</v>
      </c>
      <c r="AT183" s="149" t="s">
        <v>312</v>
      </c>
      <c r="AU183" s="149" t="s">
        <v>86</v>
      </c>
      <c r="AY183" s="17" t="s">
        <v>310</v>
      </c>
      <c r="BE183" s="150">
        <f t="shared" si="24"/>
        <v>0</v>
      </c>
      <c r="BF183" s="150">
        <f t="shared" si="25"/>
        <v>0</v>
      </c>
      <c r="BG183" s="150">
        <f t="shared" si="26"/>
        <v>0</v>
      </c>
      <c r="BH183" s="150">
        <f t="shared" si="27"/>
        <v>0</v>
      </c>
      <c r="BI183" s="150">
        <f t="shared" si="28"/>
        <v>0</v>
      </c>
      <c r="BJ183" s="17" t="s">
        <v>86</v>
      </c>
      <c r="BK183" s="150">
        <f t="shared" si="29"/>
        <v>0</v>
      </c>
      <c r="BL183" s="17" t="s">
        <v>108</v>
      </c>
      <c r="BM183" s="149" t="s">
        <v>1025</v>
      </c>
    </row>
    <row r="184" spans="2:65" s="1" customFormat="1" ht="16.5" customHeight="1">
      <c r="B184" s="33"/>
      <c r="C184" s="138" t="s">
        <v>824</v>
      </c>
      <c r="D184" s="138" t="s">
        <v>312</v>
      </c>
      <c r="E184" s="139" t="s">
        <v>3788</v>
      </c>
      <c r="F184" s="140" t="s">
        <v>3789</v>
      </c>
      <c r="G184" s="141" t="s">
        <v>1972</v>
      </c>
      <c r="H184" s="142">
        <v>0</v>
      </c>
      <c r="I184" s="143"/>
      <c r="J184" s="144">
        <f t="shared" si="20"/>
        <v>0</v>
      </c>
      <c r="K184" s="140" t="s">
        <v>430</v>
      </c>
      <c r="L184" s="33"/>
      <c r="M184" s="145" t="s">
        <v>1</v>
      </c>
      <c r="N184" s="146" t="s">
        <v>47</v>
      </c>
      <c r="P184" s="147">
        <f t="shared" si="21"/>
        <v>0</v>
      </c>
      <c r="Q184" s="147">
        <v>0</v>
      </c>
      <c r="R184" s="147">
        <f t="shared" si="22"/>
        <v>0</v>
      </c>
      <c r="S184" s="147">
        <v>0</v>
      </c>
      <c r="T184" s="148">
        <f t="shared" si="23"/>
        <v>0</v>
      </c>
      <c r="AR184" s="149" t="s">
        <v>108</v>
      </c>
      <c r="AT184" s="149" t="s">
        <v>312</v>
      </c>
      <c r="AU184" s="149" t="s">
        <v>86</v>
      </c>
      <c r="AY184" s="17" t="s">
        <v>310</v>
      </c>
      <c r="BE184" s="150">
        <f t="shared" si="24"/>
        <v>0</v>
      </c>
      <c r="BF184" s="150">
        <f t="shared" si="25"/>
        <v>0</v>
      </c>
      <c r="BG184" s="150">
        <f t="shared" si="26"/>
        <v>0</v>
      </c>
      <c r="BH184" s="150">
        <f t="shared" si="27"/>
        <v>0</v>
      </c>
      <c r="BI184" s="150">
        <f t="shared" si="28"/>
        <v>0</v>
      </c>
      <c r="BJ184" s="17" t="s">
        <v>86</v>
      </c>
      <c r="BK184" s="150">
        <f t="shared" si="29"/>
        <v>0</v>
      </c>
      <c r="BL184" s="17" t="s">
        <v>108</v>
      </c>
      <c r="BM184" s="149" t="s">
        <v>1033</v>
      </c>
    </row>
    <row r="185" spans="2:65" s="11" customFormat="1" ht="25.9" customHeight="1">
      <c r="B185" s="126"/>
      <c r="D185" s="127" t="s">
        <v>81</v>
      </c>
      <c r="E185" s="128" t="s">
        <v>3790</v>
      </c>
      <c r="F185" s="128" t="s">
        <v>3791</v>
      </c>
      <c r="I185" s="129"/>
      <c r="J185" s="130">
        <f>BK185</f>
        <v>0</v>
      </c>
      <c r="L185" s="126"/>
      <c r="M185" s="131"/>
      <c r="P185" s="132">
        <f>SUM(P186:P192)</f>
        <v>0</v>
      </c>
      <c r="R185" s="132">
        <f>SUM(R186:R192)</f>
        <v>0</v>
      </c>
      <c r="T185" s="133">
        <f>SUM(T186:T192)</f>
        <v>0</v>
      </c>
      <c r="AR185" s="127" t="s">
        <v>86</v>
      </c>
      <c r="AT185" s="134" t="s">
        <v>81</v>
      </c>
      <c r="AU185" s="134" t="s">
        <v>82</v>
      </c>
      <c r="AY185" s="127" t="s">
        <v>310</v>
      </c>
      <c r="BK185" s="135">
        <f>SUM(BK186:BK192)</f>
        <v>0</v>
      </c>
    </row>
    <row r="186" spans="2:65" s="1" customFormat="1" ht="16.5" customHeight="1">
      <c r="B186" s="33"/>
      <c r="C186" s="138" t="s">
        <v>828</v>
      </c>
      <c r="D186" s="138" t="s">
        <v>312</v>
      </c>
      <c r="E186" s="139" t="s">
        <v>3792</v>
      </c>
      <c r="F186" s="140" t="s">
        <v>3793</v>
      </c>
      <c r="G186" s="141" t="s">
        <v>1972</v>
      </c>
      <c r="H186" s="142">
        <v>2</v>
      </c>
      <c r="I186" s="143"/>
      <c r="J186" s="144">
        <f t="shared" ref="J186:J192" si="30">ROUND(I186*H186,2)</f>
        <v>0</v>
      </c>
      <c r="K186" s="140" t="s">
        <v>430</v>
      </c>
      <c r="L186" s="33"/>
      <c r="M186" s="145" t="s">
        <v>1</v>
      </c>
      <c r="N186" s="146" t="s">
        <v>47</v>
      </c>
      <c r="P186" s="147">
        <f t="shared" ref="P186:P192" si="31">O186*H186</f>
        <v>0</v>
      </c>
      <c r="Q186" s="147">
        <v>0</v>
      </c>
      <c r="R186" s="147">
        <f t="shared" ref="R186:R192" si="32">Q186*H186</f>
        <v>0</v>
      </c>
      <c r="S186" s="147">
        <v>0</v>
      </c>
      <c r="T186" s="148">
        <f t="shared" ref="T186:T192" si="33">S186*H186</f>
        <v>0</v>
      </c>
      <c r="AR186" s="149" t="s">
        <v>108</v>
      </c>
      <c r="AT186" s="149" t="s">
        <v>312</v>
      </c>
      <c r="AU186" s="149" t="s">
        <v>86</v>
      </c>
      <c r="AY186" s="17" t="s">
        <v>310</v>
      </c>
      <c r="BE186" s="150">
        <f t="shared" ref="BE186:BE192" si="34">IF(N186="základní",J186,0)</f>
        <v>0</v>
      </c>
      <c r="BF186" s="150">
        <f t="shared" ref="BF186:BF192" si="35">IF(N186="snížená",J186,0)</f>
        <v>0</v>
      </c>
      <c r="BG186" s="150">
        <f t="shared" ref="BG186:BG192" si="36">IF(N186="zákl. přenesená",J186,0)</f>
        <v>0</v>
      </c>
      <c r="BH186" s="150">
        <f t="shared" ref="BH186:BH192" si="37">IF(N186="sníž. přenesená",J186,0)</f>
        <v>0</v>
      </c>
      <c r="BI186" s="150">
        <f t="shared" ref="BI186:BI192" si="38">IF(N186="nulová",J186,0)</f>
        <v>0</v>
      </c>
      <c r="BJ186" s="17" t="s">
        <v>86</v>
      </c>
      <c r="BK186" s="150">
        <f t="shared" ref="BK186:BK192" si="39">ROUND(I186*H186,2)</f>
        <v>0</v>
      </c>
      <c r="BL186" s="17" t="s">
        <v>108</v>
      </c>
      <c r="BM186" s="149" t="s">
        <v>1052</v>
      </c>
    </row>
    <row r="187" spans="2:65" s="1" customFormat="1" ht="16.5" customHeight="1">
      <c r="B187" s="33"/>
      <c r="C187" s="138" t="s">
        <v>833</v>
      </c>
      <c r="D187" s="138" t="s">
        <v>312</v>
      </c>
      <c r="E187" s="139" t="s">
        <v>3794</v>
      </c>
      <c r="F187" s="140" t="s">
        <v>3795</v>
      </c>
      <c r="G187" s="141" t="s">
        <v>1972</v>
      </c>
      <c r="H187" s="142">
        <v>2</v>
      </c>
      <c r="I187" s="143"/>
      <c r="J187" s="144">
        <f t="shared" si="30"/>
        <v>0</v>
      </c>
      <c r="K187" s="140" t="s">
        <v>430</v>
      </c>
      <c r="L187" s="33"/>
      <c r="M187" s="145" t="s">
        <v>1</v>
      </c>
      <c r="N187" s="146" t="s">
        <v>47</v>
      </c>
      <c r="P187" s="147">
        <f t="shared" si="31"/>
        <v>0</v>
      </c>
      <c r="Q187" s="147">
        <v>0</v>
      </c>
      <c r="R187" s="147">
        <f t="shared" si="32"/>
        <v>0</v>
      </c>
      <c r="S187" s="147">
        <v>0</v>
      </c>
      <c r="T187" s="148">
        <f t="shared" si="33"/>
        <v>0</v>
      </c>
      <c r="AR187" s="149" t="s">
        <v>108</v>
      </c>
      <c r="AT187" s="149" t="s">
        <v>312</v>
      </c>
      <c r="AU187" s="149" t="s">
        <v>86</v>
      </c>
      <c r="AY187" s="17" t="s">
        <v>310</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1061</v>
      </c>
    </row>
    <row r="188" spans="2:65" s="1" customFormat="1" ht="16.5" customHeight="1">
      <c r="B188" s="33"/>
      <c r="C188" s="138" t="s">
        <v>839</v>
      </c>
      <c r="D188" s="138" t="s">
        <v>312</v>
      </c>
      <c r="E188" s="139" t="s">
        <v>3796</v>
      </c>
      <c r="F188" s="140" t="s">
        <v>3797</v>
      </c>
      <c r="G188" s="141" t="s">
        <v>1972</v>
      </c>
      <c r="H188" s="142">
        <v>4</v>
      </c>
      <c r="I188" s="143"/>
      <c r="J188" s="144">
        <f t="shared" si="30"/>
        <v>0</v>
      </c>
      <c r="K188" s="140" t="s">
        <v>430</v>
      </c>
      <c r="L188" s="33"/>
      <c r="M188" s="145" t="s">
        <v>1</v>
      </c>
      <c r="N188" s="146" t="s">
        <v>47</v>
      </c>
      <c r="P188" s="147">
        <f t="shared" si="31"/>
        <v>0</v>
      </c>
      <c r="Q188" s="147">
        <v>0</v>
      </c>
      <c r="R188" s="147">
        <f t="shared" si="32"/>
        <v>0</v>
      </c>
      <c r="S188" s="147">
        <v>0</v>
      </c>
      <c r="T188" s="148">
        <f t="shared" si="33"/>
        <v>0</v>
      </c>
      <c r="AR188" s="149" t="s">
        <v>108</v>
      </c>
      <c r="AT188" s="149" t="s">
        <v>312</v>
      </c>
      <c r="AU188" s="149" t="s">
        <v>86</v>
      </c>
      <c r="AY188" s="17" t="s">
        <v>310</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1069</v>
      </c>
    </row>
    <row r="189" spans="2:65" s="1" customFormat="1" ht="16.5" customHeight="1">
      <c r="B189" s="33"/>
      <c r="C189" s="138" t="s">
        <v>845</v>
      </c>
      <c r="D189" s="138" t="s">
        <v>312</v>
      </c>
      <c r="E189" s="139" t="s">
        <v>3798</v>
      </c>
      <c r="F189" s="140" t="s">
        <v>3799</v>
      </c>
      <c r="G189" s="141" t="s">
        <v>1972</v>
      </c>
      <c r="H189" s="142">
        <v>1</v>
      </c>
      <c r="I189" s="143"/>
      <c r="J189" s="144">
        <f t="shared" si="30"/>
        <v>0</v>
      </c>
      <c r="K189" s="140" t="s">
        <v>430</v>
      </c>
      <c r="L189" s="33"/>
      <c r="M189" s="145" t="s">
        <v>1</v>
      </c>
      <c r="N189" s="146" t="s">
        <v>47</v>
      </c>
      <c r="P189" s="147">
        <f t="shared" si="31"/>
        <v>0</v>
      </c>
      <c r="Q189" s="147">
        <v>0</v>
      </c>
      <c r="R189" s="147">
        <f t="shared" si="32"/>
        <v>0</v>
      </c>
      <c r="S189" s="147">
        <v>0</v>
      </c>
      <c r="T189" s="148">
        <f t="shared" si="33"/>
        <v>0</v>
      </c>
      <c r="AR189" s="149" t="s">
        <v>108</v>
      </c>
      <c r="AT189" s="149" t="s">
        <v>312</v>
      </c>
      <c r="AU189" s="149" t="s">
        <v>86</v>
      </c>
      <c r="AY189" s="17" t="s">
        <v>310</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1090</v>
      </c>
    </row>
    <row r="190" spans="2:65" s="1" customFormat="1" ht="16.5" customHeight="1">
      <c r="B190" s="33"/>
      <c r="C190" s="138" t="s">
        <v>850</v>
      </c>
      <c r="D190" s="138" t="s">
        <v>312</v>
      </c>
      <c r="E190" s="139" t="s">
        <v>3800</v>
      </c>
      <c r="F190" s="140" t="s">
        <v>3801</v>
      </c>
      <c r="G190" s="141" t="s">
        <v>1972</v>
      </c>
      <c r="H190" s="142">
        <v>5</v>
      </c>
      <c r="I190" s="143"/>
      <c r="J190" s="144">
        <f t="shared" si="30"/>
        <v>0</v>
      </c>
      <c r="K190" s="140" t="s">
        <v>430</v>
      </c>
      <c r="L190" s="33"/>
      <c r="M190" s="145" t="s">
        <v>1</v>
      </c>
      <c r="N190" s="146" t="s">
        <v>47</v>
      </c>
      <c r="P190" s="147">
        <f t="shared" si="31"/>
        <v>0</v>
      </c>
      <c r="Q190" s="147">
        <v>0</v>
      </c>
      <c r="R190" s="147">
        <f t="shared" si="32"/>
        <v>0</v>
      </c>
      <c r="S190" s="147">
        <v>0</v>
      </c>
      <c r="T190" s="148">
        <f t="shared" si="33"/>
        <v>0</v>
      </c>
      <c r="AR190" s="149" t="s">
        <v>108</v>
      </c>
      <c r="AT190" s="149" t="s">
        <v>312</v>
      </c>
      <c r="AU190" s="149" t="s">
        <v>86</v>
      </c>
      <c r="AY190" s="17" t="s">
        <v>310</v>
      </c>
      <c r="BE190" s="150">
        <f t="shared" si="34"/>
        <v>0</v>
      </c>
      <c r="BF190" s="150">
        <f t="shared" si="35"/>
        <v>0</v>
      </c>
      <c r="BG190" s="150">
        <f t="shared" si="36"/>
        <v>0</v>
      </c>
      <c r="BH190" s="150">
        <f t="shared" si="37"/>
        <v>0</v>
      </c>
      <c r="BI190" s="150">
        <f t="shared" si="38"/>
        <v>0</v>
      </c>
      <c r="BJ190" s="17" t="s">
        <v>86</v>
      </c>
      <c r="BK190" s="150">
        <f t="shared" si="39"/>
        <v>0</v>
      </c>
      <c r="BL190" s="17" t="s">
        <v>108</v>
      </c>
      <c r="BM190" s="149" t="s">
        <v>1111</v>
      </c>
    </row>
    <row r="191" spans="2:65" s="1" customFormat="1" ht="16.5" customHeight="1">
      <c r="B191" s="33"/>
      <c r="C191" s="138" t="s">
        <v>856</v>
      </c>
      <c r="D191" s="138" t="s">
        <v>312</v>
      </c>
      <c r="E191" s="139" t="s">
        <v>3802</v>
      </c>
      <c r="F191" s="140" t="s">
        <v>3803</v>
      </c>
      <c r="G191" s="141" t="s">
        <v>1972</v>
      </c>
      <c r="H191" s="142">
        <v>5</v>
      </c>
      <c r="I191" s="143"/>
      <c r="J191" s="144">
        <f t="shared" si="30"/>
        <v>0</v>
      </c>
      <c r="K191" s="140" t="s">
        <v>430</v>
      </c>
      <c r="L191" s="33"/>
      <c r="M191" s="145" t="s">
        <v>1</v>
      </c>
      <c r="N191" s="146" t="s">
        <v>47</v>
      </c>
      <c r="P191" s="147">
        <f t="shared" si="31"/>
        <v>0</v>
      </c>
      <c r="Q191" s="147">
        <v>0</v>
      </c>
      <c r="R191" s="147">
        <f t="shared" si="32"/>
        <v>0</v>
      </c>
      <c r="S191" s="147">
        <v>0</v>
      </c>
      <c r="T191" s="148">
        <f t="shared" si="33"/>
        <v>0</v>
      </c>
      <c r="AR191" s="149" t="s">
        <v>108</v>
      </c>
      <c r="AT191" s="149" t="s">
        <v>312</v>
      </c>
      <c r="AU191" s="149" t="s">
        <v>86</v>
      </c>
      <c r="AY191" s="17" t="s">
        <v>310</v>
      </c>
      <c r="BE191" s="150">
        <f t="shared" si="34"/>
        <v>0</v>
      </c>
      <c r="BF191" s="150">
        <f t="shared" si="35"/>
        <v>0</v>
      </c>
      <c r="BG191" s="150">
        <f t="shared" si="36"/>
        <v>0</v>
      </c>
      <c r="BH191" s="150">
        <f t="shared" si="37"/>
        <v>0</v>
      </c>
      <c r="BI191" s="150">
        <f t="shared" si="38"/>
        <v>0</v>
      </c>
      <c r="BJ191" s="17" t="s">
        <v>86</v>
      </c>
      <c r="BK191" s="150">
        <f t="shared" si="39"/>
        <v>0</v>
      </c>
      <c r="BL191" s="17" t="s">
        <v>108</v>
      </c>
      <c r="BM191" s="149" t="s">
        <v>1122</v>
      </c>
    </row>
    <row r="192" spans="2:65" s="1" customFormat="1" ht="16.5" customHeight="1">
      <c r="B192" s="33"/>
      <c r="C192" s="138" t="s">
        <v>860</v>
      </c>
      <c r="D192" s="138" t="s">
        <v>312</v>
      </c>
      <c r="E192" s="139" t="s">
        <v>3804</v>
      </c>
      <c r="F192" s="140" t="s">
        <v>3805</v>
      </c>
      <c r="G192" s="141" t="s">
        <v>1972</v>
      </c>
      <c r="H192" s="142">
        <v>0</v>
      </c>
      <c r="I192" s="143"/>
      <c r="J192" s="144">
        <f t="shared" si="30"/>
        <v>0</v>
      </c>
      <c r="K192" s="140" t="s">
        <v>430</v>
      </c>
      <c r="L192" s="33"/>
      <c r="M192" s="145" t="s">
        <v>1</v>
      </c>
      <c r="N192" s="146" t="s">
        <v>47</v>
      </c>
      <c r="P192" s="147">
        <f t="shared" si="31"/>
        <v>0</v>
      </c>
      <c r="Q192" s="147">
        <v>0</v>
      </c>
      <c r="R192" s="147">
        <f t="shared" si="32"/>
        <v>0</v>
      </c>
      <c r="S192" s="147">
        <v>0</v>
      </c>
      <c r="T192" s="148">
        <f t="shared" si="33"/>
        <v>0</v>
      </c>
      <c r="AR192" s="149" t="s">
        <v>108</v>
      </c>
      <c r="AT192" s="149" t="s">
        <v>312</v>
      </c>
      <c r="AU192" s="149" t="s">
        <v>86</v>
      </c>
      <c r="AY192" s="17" t="s">
        <v>310</v>
      </c>
      <c r="BE192" s="150">
        <f t="shared" si="34"/>
        <v>0</v>
      </c>
      <c r="BF192" s="150">
        <f t="shared" si="35"/>
        <v>0</v>
      </c>
      <c r="BG192" s="150">
        <f t="shared" si="36"/>
        <v>0</v>
      </c>
      <c r="BH192" s="150">
        <f t="shared" si="37"/>
        <v>0</v>
      </c>
      <c r="BI192" s="150">
        <f t="shared" si="38"/>
        <v>0</v>
      </c>
      <c r="BJ192" s="17" t="s">
        <v>86</v>
      </c>
      <c r="BK192" s="150">
        <f t="shared" si="39"/>
        <v>0</v>
      </c>
      <c r="BL192" s="17" t="s">
        <v>108</v>
      </c>
      <c r="BM192" s="149" t="s">
        <v>1131</v>
      </c>
    </row>
    <row r="193" spans="2:65" s="11" customFormat="1" ht="25.9" customHeight="1">
      <c r="B193" s="126"/>
      <c r="D193" s="127" t="s">
        <v>81</v>
      </c>
      <c r="E193" s="128" t="s">
        <v>3806</v>
      </c>
      <c r="F193" s="128" t="s">
        <v>3807</v>
      </c>
      <c r="I193" s="129"/>
      <c r="J193" s="130">
        <f>BK193</f>
        <v>0</v>
      </c>
      <c r="L193" s="126"/>
      <c r="M193" s="131"/>
      <c r="P193" s="132">
        <f>SUM(P194:P199)</f>
        <v>0</v>
      </c>
      <c r="R193" s="132">
        <f>SUM(R194:R199)</f>
        <v>0</v>
      </c>
      <c r="T193" s="133">
        <f>SUM(T194:T199)</f>
        <v>0</v>
      </c>
      <c r="AR193" s="127" t="s">
        <v>86</v>
      </c>
      <c r="AT193" s="134" t="s">
        <v>81</v>
      </c>
      <c r="AU193" s="134" t="s">
        <v>82</v>
      </c>
      <c r="AY193" s="127" t="s">
        <v>310</v>
      </c>
      <c r="BK193" s="135">
        <f>SUM(BK194:BK199)</f>
        <v>0</v>
      </c>
    </row>
    <row r="194" spans="2:65" s="1" customFormat="1" ht="16.5" customHeight="1">
      <c r="B194" s="33"/>
      <c r="C194" s="138" t="s">
        <v>864</v>
      </c>
      <c r="D194" s="138" t="s">
        <v>312</v>
      </c>
      <c r="E194" s="139" t="s">
        <v>3808</v>
      </c>
      <c r="F194" s="140" t="s">
        <v>3809</v>
      </c>
      <c r="G194" s="141" t="s">
        <v>1972</v>
      </c>
      <c r="H194" s="142">
        <v>0</v>
      </c>
      <c r="I194" s="143"/>
      <c r="J194" s="144">
        <f>ROUND(I194*H194,2)</f>
        <v>0</v>
      </c>
      <c r="K194" s="140" t="s">
        <v>430</v>
      </c>
      <c r="L194" s="33"/>
      <c r="M194" s="145" t="s">
        <v>1</v>
      </c>
      <c r="N194" s="146" t="s">
        <v>47</v>
      </c>
      <c r="P194" s="147">
        <f>O194*H194</f>
        <v>0</v>
      </c>
      <c r="Q194" s="147">
        <v>0</v>
      </c>
      <c r="R194" s="147">
        <f>Q194*H194</f>
        <v>0</v>
      </c>
      <c r="S194" s="147">
        <v>0</v>
      </c>
      <c r="T194" s="148">
        <f>S194*H194</f>
        <v>0</v>
      </c>
      <c r="AR194" s="149" t="s">
        <v>108</v>
      </c>
      <c r="AT194" s="149" t="s">
        <v>312</v>
      </c>
      <c r="AU194" s="149" t="s">
        <v>86</v>
      </c>
      <c r="AY194" s="17" t="s">
        <v>310</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108</v>
      </c>
      <c r="BM194" s="149" t="s">
        <v>1142</v>
      </c>
    </row>
    <row r="195" spans="2:65" s="1" customFormat="1" ht="68.25">
      <c r="B195" s="33"/>
      <c r="D195" s="152" t="s">
        <v>375</v>
      </c>
      <c r="F195" s="172" t="s">
        <v>3810</v>
      </c>
      <c r="I195" s="173"/>
      <c r="L195" s="33"/>
      <c r="M195" s="174"/>
      <c r="T195" s="57"/>
      <c r="AT195" s="17" t="s">
        <v>375</v>
      </c>
      <c r="AU195" s="17" t="s">
        <v>86</v>
      </c>
    </row>
    <row r="196" spans="2:65" s="1" customFormat="1" ht="16.5" customHeight="1">
      <c r="B196" s="33"/>
      <c r="C196" s="138" t="s">
        <v>868</v>
      </c>
      <c r="D196" s="138" t="s">
        <v>312</v>
      </c>
      <c r="E196" s="139" t="s">
        <v>3811</v>
      </c>
      <c r="F196" s="140" t="s">
        <v>3812</v>
      </c>
      <c r="G196" s="141" t="s">
        <v>1972</v>
      </c>
      <c r="H196" s="142">
        <v>2</v>
      </c>
      <c r="I196" s="143"/>
      <c r="J196" s="144">
        <f>ROUND(I196*H196,2)</f>
        <v>0</v>
      </c>
      <c r="K196" s="140" t="s">
        <v>430</v>
      </c>
      <c r="L196" s="33"/>
      <c r="M196" s="145" t="s">
        <v>1</v>
      </c>
      <c r="N196" s="146" t="s">
        <v>47</v>
      </c>
      <c r="P196" s="147">
        <f>O196*H196</f>
        <v>0</v>
      </c>
      <c r="Q196" s="147">
        <v>0</v>
      </c>
      <c r="R196" s="147">
        <f>Q196*H196</f>
        <v>0</v>
      </c>
      <c r="S196" s="147">
        <v>0</v>
      </c>
      <c r="T196" s="148">
        <f>S196*H196</f>
        <v>0</v>
      </c>
      <c r="AR196" s="149" t="s">
        <v>108</v>
      </c>
      <c r="AT196" s="149" t="s">
        <v>312</v>
      </c>
      <c r="AU196" s="149" t="s">
        <v>86</v>
      </c>
      <c r="AY196" s="17" t="s">
        <v>310</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1152</v>
      </c>
    </row>
    <row r="197" spans="2:65" s="1" customFormat="1" ht="78">
      <c r="B197" s="33"/>
      <c r="D197" s="152" t="s">
        <v>375</v>
      </c>
      <c r="F197" s="172" t="s">
        <v>3813</v>
      </c>
      <c r="I197" s="173"/>
      <c r="L197" s="33"/>
      <c r="M197" s="174"/>
      <c r="T197" s="57"/>
      <c r="AT197" s="17" t="s">
        <v>375</v>
      </c>
      <c r="AU197" s="17" t="s">
        <v>86</v>
      </c>
    </row>
    <row r="198" spans="2:65" s="1" customFormat="1" ht="16.5" customHeight="1">
      <c r="B198" s="33"/>
      <c r="C198" s="138" t="s">
        <v>872</v>
      </c>
      <c r="D198" s="138" t="s">
        <v>312</v>
      </c>
      <c r="E198" s="139" t="s">
        <v>3814</v>
      </c>
      <c r="F198" s="140" t="s">
        <v>3815</v>
      </c>
      <c r="G198" s="141" t="s">
        <v>1972</v>
      </c>
      <c r="H198" s="142">
        <v>0</v>
      </c>
      <c r="I198" s="143"/>
      <c r="J198" s="144">
        <f>ROUND(I198*H198,2)</f>
        <v>0</v>
      </c>
      <c r="K198" s="140" t="s">
        <v>430</v>
      </c>
      <c r="L198" s="33"/>
      <c r="M198" s="145" t="s">
        <v>1</v>
      </c>
      <c r="N198" s="146" t="s">
        <v>47</v>
      </c>
      <c r="P198" s="147">
        <f>O198*H198</f>
        <v>0</v>
      </c>
      <c r="Q198" s="147">
        <v>0</v>
      </c>
      <c r="R198" s="147">
        <f>Q198*H198</f>
        <v>0</v>
      </c>
      <c r="S198" s="147">
        <v>0</v>
      </c>
      <c r="T198" s="148">
        <f>S198*H198</f>
        <v>0</v>
      </c>
      <c r="AR198" s="149" t="s">
        <v>108</v>
      </c>
      <c r="AT198" s="149" t="s">
        <v>312</v>
      </c>
      <c r="AU198" s="149" t="s">
        <v>86</v>
      </c>
      <c r="AY198" s="17" t="s">
        <v>310</v>
      </c>
      <c r="BE198" s="150">
        <f>IF(N198="základní",J198,0)</f>
        <v>0</v>
      </c>
      <c r="BF198" s="150">
        <f>IF(N198="snížená",J198,0)</f>
        <v>0</v>
      </c>
      <c r="BG198" s="150">
        <f>IF(N198="zákl. přenesená",J198,0)</f>
        <v>0</v>
      </c>
      <c r="BH198" s="150">
        <f>IF(N198="sníž. přenesená",J198,0)</f>
        <v>0</v>
      </c>
      <c r="BI198" s="150">
        <f>IF(N198="nulová",J198,0)</f>
        <v>0</v>
      </c>
      <c r="BJ198" s="17" t="s">
        <v>86</v>
      </c>
      <c r="BK198" s="150">
        <f>ROUND(I198*H198,2)</f>
        <v>0</v>
      </c>
      <c r="BL198" s="17" t="s">
        <v>108</v>
      </c>
      <c r="BM198" s="149" t="s">
        <v>1168</v>
      </c>
    </row>
    <row r="199" spans="2:65" s="1" customFormat="1" ht="78">
      <c r="B199" s="33"/>
      <c r="D199" s="152" t="s">
        <v>375</v>
      </c>
      <c r="F199" s="172" t="s">
        <v>3816</v>
      </c>
      <c r="I199" s="173"/>
      <c r="L199" s="33"/>
      <c r="M199" s="174"/>
      <c r="T199" s="57"/>
      <c r="AT199" s="17" t="s">
        <v>375</v>
      </c>
      <c r="AU199" s="17" t="s">
        <v>86</v>
      </c>
    </row>
    <row r="200" spans="2:65" s="11" customFormat="1" ht="25.9" customHeight="1">
      <c r="B200" s="126"/>
      <c r="D200" s="127" t="s">
        <v>81</v>
      </c>
      <c r="E200" s="128" t="s">
        <v>3817</v>
      </c>
      <c r="F200" s="128" t="s">
        <v>3818</v>
      </c>
      <c r="I200" s="129"/>
      <c r="J200" s="130">
        <f>BK200</f>
        <v>0</v>
      </c>
      <c r="L200" s="126"/>
      <c r="M200" s="131"/>
      <c r="P200" s="132">
        <f>SUM(P201:P223)</f>
        <v>0</v>
      </c>
      <c r="R200" s="132">
        <f>SUM(R201:R223)</f>
        <v>0</v>
      </c>
      <c r="T200" s="133">
        <f>SUM(T201:T223)</f>
        <v>0</v>
      </c>
      <c r="AR200" s="127" t="s">
        <v>86</v>
      </c>
      <c r="AT200" s="134" t="s">
        <v>81</v>
      </c>
      <c r="AU200" s="134" t="s">
        <v>82</v>
      </c>
      <c r="AY200" s="127" t="s">
        <v>310</v>
      </c>
      <c r="BK200" s="135">
        <f>SUM(BK201:BK223)</f>
        <v>0</v>
      </c>
    </row>
    <row r="201" spans="2:65" s="1" customFormat="1" ht="16.5" customHeight="1">
      <c r="B201" s="33"/>
      <c r="C201" s="138" t="s">
        <v>876</v>
      </c>
      <c r="D201" s="138" t="s">
        <v>312</v>
      </c>
      <c r="E201" s="139" t="s">
        <v>3819</v>
      </c>
      <c r="F201" s="140" t="s">
        <v>3820</v>
      </c>
      <c r="G201" s="141" t="s">
        <v>718</v>
      </c>
      <c r="H201" s="142">
        <v>402</v>
      </c>
      <c r="I201" s="143"/>
      <c r="J201" s="144">
        <f t="shared" ref="J201:J223" si="40">ROUND(I201*H201,2)</f>
        <v>0</v>
      </c>
      <c r="K201" s="140" t="s">
        <v>430</v>
      </c>
      <c r="L201" s="33"/>
      <c r="M201" s="145" t="s">
        <v>1</v>
      </c>
      <c r="N201" s="146" t="s">
        <v>47</v>
      </c>
      <c r="P201" s="147">
        <f t="shared" ref="P201:P223" si="41">O201*H201</f>
        <v>0</v>
      </c>
      <c r="Q201" s="147">
        <v>0</v>
      </c>
      <c r="R201" s="147">
        <f t="shared" ref="R201:R223" si="42">Q201*H201</f>
        <v>0</v>
      </c>
      <c r="S201" s="147">
        <v>0</v>
      </c>
      <c r="T201" s="148">
        <f t="shared" ref="T201:T223" si="43">S201*H201</f>
        <v>0</v>
      </c>
      <c r="AR201" s="149" t="s">
        <v>108</v>
      </c>
      <c r="AT201" s="149" t="s">
        <v>312</v>
      </c>
      <c r="AU201" s="149" t="s">
        <v>86</v>
      </c>
      <c r="AY201" s="17" t="s">
        <v>310</v>
      </c>
      <c r="BE201" s="150">
        <f t="shared" ref="BE201:BE223" si="44">IF(N201="základní",J201,0)</f>
        <v>0</v>
      </c>
      <c r="BF201" s="150">
        <f t="shared" ref="BF201:BF223" si="45">IF(N201="snížená",J201,0)</f>
        <v>0</v>
      </c>
      <c r="BG201" s="150">
        <f t="shared" ref="BG201:BG223" si="46">IF(N201="zákl. přenesená",J201,0)</f>
        <v>0</v>
      </c>
      <c r="BH201" s="150">
        <f t="shared" ref="BH201:BH223" si="47">IF(N201="sníž. přenesená",J201,0)</f>
        <v>0</v>
      </c>
      <c r="BI201" s="150">
        <f t="shared" ref="BI201:BI223" si="48">IF(N201="nulová",J201,0)</f>
        <v>0</v>
      </c>
      <c r="BJ201" s="17" t="s">
        <v>86</v>
      </c>
      <c r="BK201" s="150">
        <f t="shared" ref="BK201:BK223" si="49">ROUND(I201*H201,2)</f>
        <v>0</v>
      </c>
      <c r="BL201" s="17" t="s">
        <v>108</v>
      </c>
      <c r="BM201" s="149" t="s">
        <v>1181</v>
      </c>
    </row>
    <row r="202" spans="2:65" s="1" customFormat="1" ht="16.5" customHeight="1">
      <c r="B202" s="33"/>
      <c r="C202" s="138" t="s">
        <v>880</v>
      </c>
      <c r="D202" s="138" t="s">
        <v>312</v>
      </c>
      <c r="E202" s="139" t="s">
        <v>3821</v>
      </c>
      <c r="F202" s="140" t="s">
        <v>3822</v>
      </c>
      <c r="G202" s="141" t="s">
        <v>718</v>
      </c>
      <c r="H202" s="142">
        <v>1221</v>
      </c>
      <c r="I202" s="143"/>
      <c r="J202" s="144">
        <f t="shared" si="40"/>
        <v>0</v>
      </c>
      <c r="K202" s="140" t="s">
        <v>430</v>
      </c>
      <c r="L202" s="33"/>
      <c r="M202" s="145" t="s">
        <v>1</v>
      </c>
      <c r="N202" s="146" t="s">
        <v>47</v>
      </c>
      <c r="P202" s="147">
        <f t="shared" si="41"/>
        <v>0</v>
      </c>
      <c r="Q202" s="147">
        <v>0</v>
      </c>
      <c r="R202" s="147">
        <f t="shared" si="42"/>
        <v>0</v>
      </c>
      <c r="S202" s="147">
        <v>0</v>
      </c>
      <c r="T202" s="148">
        <f t="shared" si="43"/>
        <v>0</v>
      </c>
      <c r="AR202" s="149" t="s">
        <v>108</v>
      </c>
      <c r="AT202" s="149" t="s">
        <v>312</v>
      </c>
      <c r="AU202" s="149" t="s">
        <v>86</v>
      </c>
      <c r="AY202" s="17" t="s">
        <v>310</v>
      </c>
      <c r="BE202" s="150">
        <f t="shared" si="44"/>
        <v>0</v>
      </c>
      <c r="BF202" s="150">
        <f t="shared" si="45"/>
        <v>0</v>
      </c>
      <c r="BG202" s="150">
        <f t="shared" si="46"/>
        <v>0</v>
      </c>
      <c r="BH202" s="150">
        <f t="shared" si="47"/>
        <v>0</v>
      </c>
      <c r="BI202" s="150">
        <f t="shared" si="48"/>
        <v>0</v>
      </c>
      <c r="BJ202" s="17" t="s">
        <v>86</v>
      </c>
      <c r="BK202" s="150">
        <f t="shared" si="49"/>
        <v>0</v>
      </c>
      <c r="BL202" s="17" t="s">
        <v>108</v>
      </c>
      <c r="BM202" s="149" t="s">
        <v>1190</v>
      </c>
    </row>
    <row r="203" spans="2:65" s="1" customFormat="1" ht="16.5" customHeight="1">
      <c r="B203" s="33"/>
      <c r="C203" s="138" t="s">
        <v>886</v>
      </c>
      <c r="D203" s="138" t="s">
        <v>312</v>
      </c>
      <c r="E203" s="139" t="s">
        <v>3823</v>
      </c>
      <c r="F203" s="140" t="s">
        <v>3824</v>
      </c>
      <c r="G203" s="141" t="s">
        <v>718</v>
      </c>
      <c r="H203" s="142">
        <v>611</v>
      </c>
      <c r="I203" s="143"/>
      <c r="J203" s="144">
        <f t="shared" si="40"/>
        <v>0</v>
      </c>
      <c r="K203" s="140" t="s">
        <v>430</v>
      </c>
      <c r="L203" s="33"/>
      <c r="M203" s="145" t="s">
        <v>1</v>
      </c>
      <c r="N203" s="146" t="s">
        <v>47</v>
      </c>
      <c r="P203" s="147">
        <f t="shared" si="41"/>
        <v>0</v>
      </c>
      <c r="Q203" s="147">
        <v>0</v>
      </c>
      <c r="R203" s="147">
        <f t="shared" si="42"/>
        <v>0</v>
      </c>
      <c r="S203" s="147">
        <v>0</v>
      </c>
      <c r="T203" s="148">
        <f t="shared" si="43"/>
        <v>0</v>
      </c>
      <c r="AR203" s="149" t="s">
        <v>108</v>
      </c>
      <c r="AT203" s="149" t="s">
        <v>312</v>
      </c>
      <c r="AU203" s="149" t="s">
        <v>86</v>
      </c>
      <c r="AY203" s="17" t="s">
        <v>310</v>
      </c>
      <c r="BE203" s="150">
        <f t="shared" si="44"/>
        <v>0</v>
      </c>
      <c r="BF203" s="150">
        <f t="shared" si="45"/>
        <v>0</v>
      </c>
      <c r="BG203" s="150">
        <f t="shared" si="46"/>
        <v>0</v>
      </c>
      <c r="BH203" s="150">
        <f t="shared" si="47"/>
        <v>0</v>
      </c>
      <c r="BI203" s="150">
        <f t="shared" si="48"/>
        <v>0</v>
      </c>
      <c r="BJ203" s="17" t="s">
        <v>86</v>
      </c>
      <c r="BK203" s="150">
        <f t="shared" si="49"/>
        <v>0</v>
      </c>
      <c r="BL203" s="17" t="s">
        <v>108</v>
      </c>
      <c r="BM203" s="149" t="s">
        <v>1201</v>
      </c>
    </row>
    <row r="204" spans="2:65" s="1" customFormat="1" ht="16.5" customHeight="1">
      <c r="B204" s="33"/>
      <c r="C204" s="138" t="s">
        <v>895</v>
      </c>
      <c r="D204" s="138" t="s">
        <v>312</v>
      </c>
      <c r="E204" s="139" t="s">
        <v>3825</v>
      </c>
      <c r="F204" s="140" t="s">
        <v>3826</v>
      </c>
      <c r="G204" s="141" t="s">
        <v>718</v>
      </c>
      <c r="H204" s="142">
        <v>725</v>
      </c>
      <c r="I204" s="143"/>
      <c r="J204" s="144">
        <f t="shared" si="40"/>
        <v>0</v>
      </c>
      <c r="K204" s="140" t="s">
        <v>430</v>
      </c>
      <c r="L204" s="33"/>
      <c r="M204" s="145" t="s">
        <v>1</v>
      </c>
      <c r="N204" s="146" t="s">
        <v>47</v>
      </c>
      <c r="P204" s="147">
        <f t="shared" si="41"/>
        <v>0</v>
      </c>
      <c r="Q204" s="147">
        <v>0</v>
      </c>
      <c r="R204" s="147">
        <f t="shared" si="42"/>
        <v>0</v>
      </c>
      <c r="S204" s="147">
        <v>0</v>
      </c>
      <c r="T204" s="148">
        <f t="shared" si="43"/>
        <v>0</v>
      </c>
      <c r="AR204" s="149" t="s">
        <v>108</v>
      </c>
      <c r="AT204" s="149" t="s">
        <v>312</v>
      </c>
      <c r="AU204" s="149" t="s">
        <v>86</v>
      </c>
      <c r="AY204" s="17" t="s">
        <v>310</v>
      </c>
      <c r="BE204" s="150">
        <f t="shared" si="44"/>
        <v>0</v>
      </c>
      <c r="BF204" s="150">
        <f t="shared" si="45"/>
        <v>0</v>
      </c>
      <c r="BG204" s="150">
        <f t="shared" si="46"/>
        <v>0</v>
      </c>
      <c r="BH204" s="150">
        <f t="shared" si="47"/>
        <v>0</v>
      </c>
      <c r="BI204" s="150">
        <f t="shared" si="48"/>
        <v>0</v>
      </c>
      <c r="BJ204" s="17" t="s">
        <v>86</v>
      </c>
      <c r="BK204" s="150">
        <f t="shared" si="49"/>
        <v>0</v>
      </c>
      <c r="BL204" s="17" t="s">
        <v>108</v>
      </c>
      <c r="BM204" s="149" t="s">
        <v>1210</v>
      </c>
    </row>
    <row r="205" spans="2:65" s="1" customFormat="1" ht="16.5" customHeight="1">
      <c r="B205" s="33"/>
      <c r="C205" s="138" t="s">
        <v>900</v>
      </c>
      <c r="D205" s="138" t="s">
        <v>312</v>
      </c>
      <c r="E205" s="139" t="s">
        <v>3827</v>
      </c>
      <c r="F205" s="140" t="s">
        <v>3828</v>
      </c>
      <c r="G205" s="141" t="s">
        <v>718</v>
      </c>
      <c r="H205" s="142">
        <v>161</v>
      </c>
      <c r="I205" s="143"/>
      <c r="J205" s="144">
        <f t="shared" si="40"/>
        <v>0</v>
      </c>
      <c r="K205" s="140" t="s">
        <v>430</v>
      </c>
      <c r="L205" s="33"/>
      <c r="M205" s="145" t="s">
        <v>1</v>
      </c>
      <c r="N205" s="146" t="s">
        <v>47</v>
      </c>
      <c r="P205" s="147">
        <f t="shared" si="41"/>
        <v>0</v>
      </c>
      <c r="Q205" s="147">
        <v>0</v>
      </c>
      <c r="R205" s="147">
        <f t="shared" si="42"/>
        <v>0</v>
      </c>
      <c r="S205" s="147">
        <v>0</v>
      </c>
      <c r="T205" s="148">
        <f t="shared" si="43"/>
        <v>0</v>
      </c>
      <c r="AR205" s="149" t="s">
        <v>108</v>
      </c>
      <c r="AT205" s="149" t="s">
        <v>312</v>
      </c>
      <c r="AU205" s="149" t="s">
        <v>86</v>
      </c>
      <c r="AY205" s="17" t="s">
        <v>310</v>
      </c>
      <c r="BE205" s="150">
        <f t="shared" si="44"/>
        <v>0</v>
      </c>
      <c r="BF205" s="150">
        <f t="shared" si="45"/>
        <v>0</v>
      </c>
      <c r="BG205" s="150">
        <f t="shared" si="46"/>
        <v>0</v>
      </c>
      <c r="BH205" s="150">
        <f t="shared" si="47"/>
        <v>0</v>
      </c>
      <c r="BI205" s="150">
        <f t="shared" si="48"/>
        <v>0</v>
      </c>
      <c r="BJ205" s="17" t="s">
        <v>86</v>
      </c>
      <c r="BK205" s="150">
        <f t="shared" si="49"/>
        <v>0</v>
      </c>
      <c r="BL205" s="17" t="s">
        <v>108</v>
      </c>
      <c r="BM205" s="149" t="s">
        <v>1222</v>
      </c>
    </row>
    <row r="206" spans="2:65" s="1" customFormat="1" ht="16.5" customHeight="1">
      <c r="B206" s="33"/>
      <c r="C206" s="138" t="s">
        <v>904</v>
      </c>
      <c r="D206" s="138" t="s">
        <v>312</v>
      </c>
      <c r="E206" s="139" t="s">
        <v>3829</v>
      </c>
      <c r="F206" s="140" t="s">
        <v>3830</v>
      </c>
      <c r="G206" s="141" t="s">
        <v>718</v>
      </c>
      <c r="H206" s="142">
        <v>48</v>
      </c>
      <c r="I206" s="143"/>
      <c r="J206" s="144">
        <f t="shared" si="40"/>
        <v>0</v>
      </c>
      <c r="K206" s="140" t="s">
        <v>430</v>
      </c>
      <c r="L206" s="33"/>
      <c r="M206" s="145" t="s">
        <v>1</v>
      </c>
      <c r="N206" s="146" t="s">
        <v>47</v>
      </c>
      <c r="P206" s="147">
        <f t="shared" si="41"/>
        <v>0</v>
      </c>
      <c r="Q206" s="147">
        <v>0</v>
      </c>
      <c r="R206" s="147">
        <f t="shared" si="42"/>
        <v>0</v>
      </c>
      <c r="S206" s="147">
        <v>0</v>
      </c>
      <c r="T206" s="148">
        <f t="shared" si="43"/>
        <v>0</v>
      </c>
      <c r="AR206" s="149" t="s">
        <v>108</v>
      </c>
      <c r="AT206" s="149" t="s">
        <v>312</v>
      </c>
      <c r="AU206" s="149" t="s">
        <v>86</v>
      </c>
      <c r="AY206" s="17" t="s">
        <v>310</v>
      </c>
      <c r="BE206" s="150">
        <f t="shared" si="44"/>
        <v>0</v>
      </c>
      <c r="BF206" s="150">
        <f t="shared" si="45"/>
        <v>0</v>
      </c>
      <c r="BG206" s="150">
        <f t="shared" si="46"/>
        <v>0</v>
      </c>
      <c r="BH206" s="150">
        <f t="shared" si="47"/>
        <v>0</v>
      </c>
      <c r="BI206" s="150">
        <f t="shared" si="48"/>
        <v>0</v>
      </c>
      <c r="BJ206" s="17" t="s">
        <v>86</v>
      </c>
      <c r="BK206" s="150">
        <f t="shared" si="49"/>
        <v>0</v>
      </c>
      <c r="BL206" s="17" t="s">
        <v>108</v>
      </c>
      <c r="BM206" s="149" t="s">
        <v>1230</v>
      </c>
    </row>
    <row r="207" spans="2:65" s="1" customFormat="1" ht="16.5" customHeight="1">
      <c r="B207" s="33"/>
      <c r="C207" s="138" t="s">
        <v>910</v>
      </c>
      <c r="D207" s="138" t="s">
        <v>312</v>
      </c>
      <c r="E207" s="139" t="s">
        <v>3831</v>
      </c>
      <c r="F207" s="140" t="s">
        <v>3832</v>
      </c>
      <c r="G207" s="141" t="s">
        <v>718</v>
      </c>
      <c r="H207" s="142">
        <v>120</v>
      </c>
      <c r="I207" s="143"/>
      <c r="J207" s="144">
        <f t="shared" si="40"/>
        <v>0</v>
      </c>
      <c r="K207" s="140" t="s">
        <v>430</v>
      </c>
      <c r="L207" s="33"/>
      <c r="M207" s="145" t="s">
        <v>1</v>
      </c>
      <c r="N207" s="146" t="s">
        <v>47</v>
      </c>
      <c r="P207" s="147">
        <f t="shared" si="41"/>
        <v>0</v>
      </c>
      <c r="Q207" s="147">
        <v>0</v>
      </c>
      <c r="R207" s="147">
        <f t="shared" si="42"/>
        <v>0</v>
      </c>
      <c r="S207" s="147">
        <v>0</v>
      </c>
      <c r="T207" s="148">
        <f t="shared" si="43"/>
        <v>0</v>
      </c>
      <c r="AR207" s="149" t="s">
        <v>108</v>
      </c>
      <c r="AT207" s="149" t="s">
        <v>312</v>
      </c>
      <c r="AU207" s="149" t="s">
        <v>86</v>
      </c>
      <c r="AY207" s="17" t="s">
        <v>310</v>
      </c>
      <c r="BE207" s="150">
        <f t="shared" si="44"/>
        <v>0</v>
      </c>
      <c r="BF207" s="150">
        <f t="shared" si="45"/>
        <v>0</v>
      </c>
      <c r="BG207" s="150">
        <f t="shared" si="46"/>
        <v>0</v>
      </c>
      <c r="BH207" s="150">
        <f t="shared" si="47"/>
        <v>0</v>
      </c>
      <c r="BI207" s="150">
        <f t="shared" si="48"/>
        <v>0</v>
      </c>
      <c r="BJ207" s="17" t="s">
        <v>86</v>
      </c>
      <c r="BK207" s="150">
        <f t="shared" si="49"/>
        <v>0</v>
      </c>
      <c r="BL207" s="17" t="s">
        <v>108</v>
      </c>
      <c r="BM207" s="149" t="s">
        <v>1239</v>
      </c>
    </row>
    <row r="208" spans="2:65" s="1" customFormat="1" ht="16.5" customHeight="1">
      <c r="B208" s="33"/>
      <c r="C208" s="138" t="s">
        <v>914</v>
      </c>
      <c r="D208" s="138" t="s">
        <v>312</v>
      </c>
      <c r="E208" s="139" t="s">
        <v>3833</v>
      </c>
      <c r="F208" s="140" t="s">
        <v>3834</v>
      </c>
      <c r="G208" s="141" t="s">
        <v>718</v>
      </c>
      <c r="H208" s="142">
        <v>43</v>
      </c>
      <c r="I208" s="143"/>
      <c r="J208" s="144">
        <f t="shared" si="40"/>
        <v>0</v>
      </c>
      <c r="K208" s="140" t="s">
        <v>430</v>
      </c>
      <c r="L208" s="33"/>
      <c r="M208" s="145" t="s">
        <v>1</v>
      </c>
      <c r="N208" s="146" t="s">
        <v>47</v>
      </c>
      <c r="P208" s="147">
        <f t="shared" si="41"/>
        <v>0</v>
      </c>
      <c r="Q208" s="147">
        <v>0</v>
      </c>
      <c r="R208" s="147">
        <f t="shared" si="42"/>
        <v>0</v>
      </c>
      <c r="S208" s="147">
        <v>0</v>
      </c>
      <c r="T208" s="148">
        <f t="shared" si="43"/>
        <v>0</v>
      </c>
      <c r="AR208" s="149" t="s">
        <v>108</v>
      </c>
      <c r="AT208" s="149" t="s">
        <v>312</v>
      </c>
      <c r="AU208" s="149" t="s">
        <v>86</v>
      </c>
      <c r="AY208" s="17" t="s">
        <v>310</v>
      </c>
      <c r="BE208" s="150">
        <f t="shared" si="44"/>
        <v>0</v>
      </c>
      <c r="BF208" s="150">
        <f t="shared" si="45"/>
        <v>0</v>
      </c>
      <c r="BG208" s="150">
        <f t="shared" si="46"/>
        <v>0</v>
      </c>
      <c r="BH208" s="150">
        <f t="shared" si="47"/>
        <v>0</v>
      </c>
      <c r="BI208" s="150">
        <f t="shared" si="48"/>
        <v>0</v>
      </c>
      <c r="BJ208" s="17" t="s">
        <v>86</v>
      </c>
      <c r="BK208" s="150">
        <f t="shared" si="49"/>
        <v>0</v>
      </c>
      <c r="BL208" s="17" t="s">
        <v>108</v>
      </c>
      <c r="BM208" s="149" t="s">
        <v>1247</v>
      </c>
    </row>
    <row r="209" spans="2:65" s="1" customFormat="1" ht="16.5" customHeight="1">
      <c r="B209" s="33"/>
      <c r="C209" s="138" t="s">
        <v>921</v>
      </c>
      <c r="D209" s="138" t="s">
        <v>312</v>
      </c>
      <c r="E209" s="139" t="s">
        <v>3835</v>
      </c>
      <c r="F209" s="140" t="s">
        <v>3836</v>
      </c>
      <c r="G209" s="141" t="s">
        <v>718</v>
      </c>
      <c r="H209" s="142">
        <v>3036</v>
      </c>
      <c r="I209" s="143"/>
      <c r="J209" s="144">
        <f t="shared" si="40"/>
        <v>0</v>
      </c>
      <c r="K209" s="140" t="s">
        <v>430</v>
      </c>
      <c r="L209" s="33"/>
      <c r="M209" s="145" t="s">
        <v>1</v>
      </c>
      <c r="N209" s="146" t="s">
        <v>47</v>
      </c>
      <c r="P209" s="147">
        <f t="shared" si="41"/>
        <v>0</v>
      </c>
      <c r="Q209" s="147">
        <v>0</v>
      </c>
      <c r="R209" s="147">
        <f t="shared" si="42"/>
        <v>0</v>
      </c>
      <c r="S209" s="147">
        <v>0</v>
      </c>
      <c r="T209" s="148">
        <f t="shared" si="43"/>
        <v>0</v>
      </c>
      <c r="AR209" s="149" t="s">
        <v>108</v>
      </c>
      <c r="AT209" s="149" t="s">
        <v>312</v>
      </c>
      <c r="AU209" s="149" t="s">
        <v>86</v>
      </c>
      <c r="AY209" s="17" t="s">
        <v>310</v>
      </c>
      <c r="BE209" s="150">
        <f t="shared" si="44"/>
        <v>0</v>
      </c>
      <c r="BF209" s="150">
        <f t="shared" si="45"/>
        <v>0</v>
      </c>
      <c r="BG209" s="150">
        <f t="shared" si="46"/>
        <v>0</v>
      </c>
      <c r="BH209" s="150">
        <f t="shared" si="47"/>
        <v>0</v>
      </c>
      <c r="BI209" s="150">
        <f t="shared" si="48"/>
        <v>0</v>
      </c>
      <c r="BJ209" s="17" t="s">
        <v>86</v>
      </c>
      <c r="BK209" s="150">
        <f t="shared" si="49"/>
        <v>0</v>
      </c>
      <c r="BL209" s="17" t="s">
        <v>108</v>
      </c>
      <c r="BM209" s="149" t="s">
        <v>1255</v>
      </c>
    </row>
    <row r="210" spans="2:65" s="1" customFormat="1" ht="16.5" customHeight="1">
      <c r="B210" s="33"/>
      <c r="C210" s="138" t="s">
        <v>926</v>
      </c>
      <c r="D210" s="138" t="s">
        <v>312</v>
      </c>
      <c r="E210" s="139" t="s">
        <v>3837</v>
      </c>
      <c r="F210" s="140" t="s">
        <v>3838</v>
      </c>
      <c r="G210" s="141" t="s">
        <v>718</v>
      </c>
      <c r="H210" s="142">
        <v>250</v>
      </c>
      <c r="I210" s="143"/>
      <c r="J210" s="144">
        <f t="shared" si="40"/>
        <v>0</v>
      </c>
      <c r="K210" s="140" t="s">
        <v>430</v>
      </c>
      <c r="L210" s="33"/>
      <c r="M210" s="145" t="s">
        <v>1</v>
      </c>
      <c r="N210" s="146" t="s">
        <v>47</v>
      </c>
      <c r="P210" s="147">
        <f t="shared" si="41"/>
        <v>0</v>
      </c>
      <c r="Q210" s="147">
        <v>0</v>
      </c>
      <c r="R210" s="147">
        <f t="shared" si="42"/>
        <v>0</v>
      </c>
      <c r="S210" s="147">
        <v>0</v>
      </c>
      <c r="T210" s="148">
        <f t="shared" si="43"/>
        <v>0</v>
      </c>
      <c r="AR210" s="149" t="s">
        <v>108</v>
      </c>
      <c r="AT210" s="149" t="s">
        <v>312</v>
      </c>
      <c r="AU210" s="149" t="s">
        <v>86</v>
      </c>
      <c r="AY210" s="17" t="s">
        <v>310</v>
      </c>
      <c r="BE210" s="150">
        <f t="shared" si="44"/>
        <v>0</v>
      </c>
      <c r="BF210" s="150">
        <f t="shared" si="45"/>
        <v>0</v>
      </c>
      <c r="BG210" s="150">
        <f t="shared" si="46"/>
        <v>0</v>
      </c>
      <c r="BH210" s="150">
        <f t="shared" si="47"/>
        <v>0</v>
      </c>
      <c r="BI210" s="150">
        <f t="shared" si="48"/>
        <v>0</v>
      </c>
      <c r="BJ210" s="17" t="s">
        <v>86</v>
      </c>
      <c r="BK210" s="150">
        <f t="shared" si="49"/>
        <v>0</v>
      </c>
      <c r="BL210" s="17" t="s">
        <v>108</v>
      </c>
      <c r="BM210" s="149" t="s">
        <v>1264</v>
      </c>
    </row>
    <row r="211" spans="2:65" s="1" customFormat="1" ht="16.5" customHeight="1">
      <c r="B211" s="33"/>
      <c r="C211" s="138" t="s">
        <v>930</v>
      </c>
      <c r="D211" s="138" t="s">
        <v>312</v>
      </c>
      <c r="E211" s="139" t="s">
        <v>3839</v>
      </c>
      <c r="F211" s="140" t="s">
        <v>3840</v>
      </c>
      <c r="G211" s="141" t="s">
        <v>718</v>
      </c>
      <c r="H211" s="142">
        <v>120</v>
      </c>
      <c r="I211" s="143"/>
      <c r="J211" s="144">
        <f t="shared" si="40"/>
        <v>0</v>
      </c>
      <c r="K211" s="140" t="s">
        <v>430</v>
      </c>
      <c r="L211" s="33"/>
      <c r="M211" s="145" t="s">
        <v>1</v>
      </c>
      <c r="N211" s="146" t="s">
        <v>47</v>
      </c>
      <c r="P211" s="147">
        <f t="shared" si="41"/>
        <v>0</v>
      </c>
      <c r="Q211" s="147">
        <v>0</v>
      </c>
      <c r="R211" s="147">
        <f t="shared" si="42"/>
        <v>0</v>
      </c>
      <c r="S211" s="147">
        <v>0</v>
      </c>
      <c r="T211" s="148">
        <f t="shared" si="43"/>
        <v>0</v>
      </c>
      <c r="AR211" s="149" t="s">
        <v>108</v>
      </c>
      <c r="AT211" s="149" t="s">
        <v>312</v>
      </c>
      <c r="AU211" s="149" t="s">
        <v>86</v>
      </c>
      <c r="AY211" s="17" t="s">
        <v>310</v>
      </c>
      <c r="BE211" s="150">
        <f t="shared" si="44"/>
        <v>0</v>
      </c>
      <c r="BF211" s="150">
        <f t="shared" si="45"/>
        <v>0</v>
      </c>
      <c r="BG211" s="150">
        <f t="shared" si="46"/>
        <v>0</v>
      </c>
      <c r="BH211" s="150">
        <f t="shared" si="47"/>
        <v>0</v>
      </c>
      <c r="BI211" s="150">
        <f t="shared" si="48"/>
        <v>0</v>
      </c>
      <c r="BJ211" s="17" t="s">
        <v>86</v>
      </c>
      <c r="BK211" s="150">
        <f t="shared" si="49"/>
        <v>0</v>
      </c>
      <c r="BL211" s="17" t="s">
        <v>108</v>
      </c>
      <c r="BM211" s="149" t="s">
        <v>1276</v>
      </c>
    </row>
    <row r="212" spans="2:65" s="1" customFormat="1" ht="16.5" customHeight="1">
      <c r="B212" s="33"/>
      <c r="C212" s="138" t="s">
        <v>934</v>
      </c>
      <c r="D212" s="138" t="s">
        <v>312</v>
      </c>
      <c r="E212" s="139" t="s">
        <v>3841</v>
      </c>
      <c r="F212" s="140" t="s">
        <v>3842</v>
      </c>
      <c r="G212" s="141" t="s">
        <v>718</v>
      </c>
      <c r="H212" s="142">
        <v>186</v>
      </c>
      <c r="I212" s="143"/>
      <c r="J212" s="144">
        <f t="shared" si="40"/>
        <v>0</v>
      </c>
      <c r="K212" s="140" t="s">
        <v>430</v>
      </c>
      <c r="L212" s="33"/>
      <c r="M212" s="145" t="s">
        <v>1</v>
      </c>
      <c r="N212" s="146" t="s">
        <v>47</v>
      </c>
      <c r="P212" s="147">
        <f t="shared" si="41"/>
        <v>0</v>
      </c>
      <c r="Q212" s="147">
        <v>0</v>
      </c>
      <c r="R212" s="147">
        <f t="shared" si="42"/>
        <v>0</v>
      </c>
      <c r="S212" s="147">
        <v>0</v>
      </c>
      <c r="T212" s="148">
        <f t="shared" si="43"/>
        <v>0</v>
      </c>
      <c r="AR212" s="149" t="s">
        <v>108</v>
      </c>
      <c r="AT212" s="149" t="s">
        <v>312</v>
      </c>
      <c r="AU212" s="149" t="s">
        <v>86</v>
      </c>
      <c r="AY212" s="17" t="s">
        <v>310</v>
      </c>
      <c r="BE212" s="150">
        <f t="shared" si="44"/>
        <v>0</v>
      </c>
      <c r="BF212" s="150">
        <f t="shared" si="45"/>
        <v>0</v>
      </c>
      <c r="BG212" s="150">
        <f t="shared" si="46"/>
        <v>0</v>
      </c>
      <c r="BH212" s="150">
        <f t="shared" si="47"/>
        <v>0</v>
      </c>
      <c r="BI212" s="150">
        <f t="shared" si="48"/>
        <v>0</v>
      </c>
      <c r="BJ212" s="17" t="s">
        <v>86</v>
      </c>
      <c r="BK212" s="150">
        <f t="shared" si="49"/>
        <v>0</v>
      </c>
      <c r="BL212" s="17" t="s">
        <v>108</v>
      </c>
      <c r="BM212" s="149" t="s">
        <v>1287</v>
      </c>
    </row>
    <row r="213" spans="2:65" s="1" customFormat="1" ht="16.5" customHeight="1">
      <c r="B213" s="33"/>
      <c r="C213" s="138" t="s">
        <v>938</v>
      </c>
      <c r="D213" s="138" t="s">
        <v>312</v>
      </c>
      <c r="E213" s="139" t="s">
        <v>3843</v>
      </c>
      <c r="F213" s="140" t="s">
        <v>3844</v>
      </c>
      <c r="G213" s="141" t="s">
        <v>1972</v>
      </c>
      <c r="H213" s="142">
        <v>50</v>
      </c>
      <c r="I213" s="143"/>
      <c r="J213" s="144">
        <f t="shared" si="40"/>
        <v>0</v>
      </c>
      <c r="K213" s="140" t="s">
        <v>430</v>
      </c>
      <c r="L213" s="33"/>
      <c r="M213" s="145" t="s">
        <v>1</v>
      </c>
      <c r="N213" s="146" t="s">
        <v>47</v>
      </c>
      <c r="P213" s="147">
        <f t="shared" si="41"/>
        <v>0</v>
      </c>
      <c r="Q213" s="147">
        <v>0</v>
      </c>
      <c r="R213" s="147">
        <f t="shared" si="42"/>
        <v>0</v>
      </c>
      <c r="S213" s="147">
        <v>0</v>
      </c>
      <c r="T213" s="148">
        <f t="shared" si="43"/>
        <v>0</v>
      </c>
      <c r="AR213" s="149" t="s">
        <v>108</v>
      </c>
      <c r="AT213" s="149" t="s">
        <v>312</v>
      </c>
      <c r="AU213" s="149" t="s">
        <v>86</v>
      </c>
      <c r="AY213" s="17" t="s">
        <v>310</v>
      </c>
      <c r="BE213" s="150">
        <f t="shared" si="44"/>
        <v>0</v>
      </c>
      <c r="BF213" s="150">
        <f t="shared" si="45"/>
        <v>0</v>
      </c>
      <c r="BG213" s="150">
        <f t="shared" si="46"/>
        <v>0</v>
      </c>
      <c r="BH213" s="150">
        <f t="shared" si="47"/>
        <v>0</v>
      </c>
      <c r="BI213" s="150">
        <f t="shared" si="48"/>
        <v>0</v>
      </c>
      <c r="BJ213" s="17" t="s">
        <v>86</v>
      </c>
      <c r="BK213" s="150">
        <f t="shared" si="49"/>
        <v>0</v>
      </c>
      <c r="BL213" s="17" t="s">
        <v>108</v>
      </c>
      <c r="BM213" s="149" t="s">
        <v>1295</v>
      </c>
    </row>
    <row r="214" spans="2:65" s="1" customFormat="1" ht="16.5" customHeight="1">
      <c r="B214" s="33"/>
      <c r="C214" s="138" t="s">
        <v>944</v>
      </c>
      <c r="D214" s="138" t="s">
        <v>312</v>
      </c>
      <c r="E214" s="139" t="s">
        <v>3845</v>
      </c>
      <c r="F214" s="140" t="s">
        <v>3846</v>
      </c>
      <c r="G214" s="141" t="s">
        <v>718</v>
      </c>
      <c r="H214" s="142">
        <v>136</v>
      </c>
      <c r="I214" s="143"/>
      <c r="J214" s="144">
        <f t="shared" si="40"/>
        <v>0</v>
      </c>
      <c r="K214" s="140" t="s">
        <v>430</v>
      </c>
      <c r="L214" s="33"/>
      <c r="M214" s="145" t="s">
        <v>1</v>
      </c>
      <c r="N214" s="146" t="s">
        <v>47</v>
      </c>
      <c r="P214" s="147">
        <f t="shared" si="41"/>
        <v>0</v>
      </c>
      <c r="Q214" s="147">
        <v>0</v>
      </c>
      <c r="R214" s="147">
        <f t="shared" si="42"/>
        <v>0</v>
      </c>
      <c r="S214" s="147">
        <v>0</v>
      </c>
      <c r="T214" s="148">
        <f t="shared" si="43"/>
        <v>0</v>
      </c>
      <c r="AR214" s="149" t="s">
        <v>108</v>
      </c>
      <c r="AT214" s="149" t="s">
        <v>312</v>
      </c>
      <c r="AU214" s="149" t="s">
        <v>86</v>
      </c>
      <c r="AY214" s="17" t="s">
        <v>310</v>
      </c>
      <c r="BE214" s="150">
        <f t="shared" si="44"/>
        <v>0</v>
      </c>
      <c r="BF214" s="150">
        <f t="shared" si="45"/>
        <v>0</v>
      </c>
      <c r="BG214" s="150">
        <f t="shared" si="46"/>
        <v>0</v>
      </c>
      <c r="BH214" s="150">
        <f t="shared" si="47"/>
        <v>0</v>
      </c>
      <c r="BI214" s="150">
        <f t="shared" si="48"/>
        <v>0</v>
      </c>
      <c r="BJ214" s="17" t="s">
        <v>86</v>
      </c>
      <c r="BK214" s="150">
        <f t="shared" si="49"/>
        <v>0</v>
      </c>
      <c r="BL214" s="17" t="s">
        <v>108</v>
      </c>
      <c r="BM214" s="149" t="s">
        <v>1307</v>
      </c>
    </row>
    <row r="215" spans="2:65" s="1" customFormat="1" ht="16.5" customHeight="1">
      <c r="B215" s="33"/>
      <c r="C215" s="138" t="s">
        <v>949</v>
      </c>
      <c r="D215" s="138" t="s">
        <v>312</v>
      </c>
      <c r="E215" s="139" t="s">
        <v>3847</v>
      </c>
      <c r="F215" s="140" t="s">
        <v>3848</v>
      </c>
      <c r="G215" s="141" t="s">
        <v>718</v>
      </c>
      <c r="H215" s="142">
        <v>293</v>
      </c>
      <c r="I215" s="143"/>
      <c r="J215" s="144">
        <f t="shared" si="40"/>
        <v>0</v>
      </c>
      <c r="K215" s="140" t="s">
        <v>430</v>
      </c>
      <c r="L215" s="33"/>
      <c r="M215" s="145" t="s">
        <v>1</v>
      </c>
      <c r="N215" s="146" t="s">
        <v>47</v>
      </c>
      <c r="P215" s="147">
        <f t="shared" si="41"/>
        <v>0</v>
      </c>
      <c r="Q215" s="147">
        <v>0</v>
      </c>
      <c r="R215" s="147">
        <f t="shared" si="42"/>
        <v>0</v>
      </c>
      <c r="S215" s="147">
        <v>0</v>
      </c>
      <c r="T215" s="148">
        <f t="shared" si="43"/>
        <v>0</v>
      </c>
      <c r="AR215" s="149" t="s">
        <v>108</v>
      </c>
      <c r="AT215" s="149" t="s">
        <v>312</v>
      </c>
      <c r="AU215" s="149" t="s">
        <v>86</v>
      </c>
      <c r="AY215" s="17" t="s">
        <v>310</v>
      </c>
      <c r="BE215" s="150">
        <f t="shared" si="44"/>
        <v>0</v>
      </c>
      <c r="BF215" s="150">
        <f t="shared" si="45"/>
        <v>0</v>
      </c>
      <c r="BG215" s="150">
        <f t="shared" si="46"/>
        <v>0</v>
      </c>
      <c r="BH215" s="150">
        <f t="shared" si="47"/>
        <v>0</v>
      </c>
      <c r="BI215" s="150">
        <f t="shared" si="48"/>
        <v>0</v>
      </c>
      <c r="BJ215" s="17" t="s">
        <v>86</v>
      </c>
      <c r="BK215" s="150">
        <f t="shared" si="49"/>
        <v>0</v>
      </c>
      <c r="BL215" s="17" t="s">
        <v>108</v>
      </c>
      <c r="BM215" s="149" t="s">
        <v>1316</v>
      </c>
    </row>
    <row r="216" spans="2:65" s="1" customFormat="1" ht="16.5" customHeight="1">
      <c r="B216" s="33"/>
      <c r="C216" s="138" t="s">
        <v>953</v>
      </c>
      <c r="D216" s="138" t="s">
        <v>312</v>
      </c>
      <c r="E216" s="139" t="s">
        <v>3849</v>
      </c>
      <c r="F216" s="140" t="s">
        <v>3850</v>
      </c>
      <c r="G216" s="141" t="s">
        <v>718</v>
      </c>
      <c r="H216" s="142">
        <v>52</v>
      </c>
      <c r="I216" s="143"/>
      <c r="J216" s="144">
        <f t="shared" si="40"/>
        <v>0</v>
      </c>
      <c r="K216" s="140" t="s">
        <v>430</v>
      </c>
      <c r="L216" s="33"/>
      <c r="M216" s="145" t="s">
        <v>1</v>
      </c>
      <c r="N216" s="146" t="s">
        <v>47</v>
      </c>
      <c r="P216" s="147">
        <f t="shared" si="41"/>
        <v>0</v>
      </c>
      <c r="Q216" s="147">
        <v>0</v>
      </c>
      <c r="R216" s="147">
        <f t="shared" si="42"/>
        <v>0</v>
      </c>
      <c r="S216" s="147">
        <v>0</v>
      </c>
      <c r="T216" s="148">
        <f t="shared" si="43"/>
        <v>0</v>
      </c>
      <c r="AR216" s="149" t="s">
        <v>108</v>
      </c>
      <c r="AT216" s="149" t="s">
        <v>312</v>
      </c>
      <c r="AU216" s="149" t="s">
        <v>86</v>
      </c>
      <c r="AY216" s="17" t="s">
        <v>310</v>
      </c>
      <c r="BE216" s="150">
        <f t="shared" si="44"/>
        <v>0</v>
      </c>
      <c r="BF216" s="150">
        <f t="shared" si="45"/>
        <v>0</v>
      </c>
      <c r="BG216" s="150">
        <f t="shared" si="46"/>
        <v>0</v>
      </c>
      <c r="BH216" s="150">
        <f t="shared" si="47"/>
        <v>0</v>
      </c>
      <c r="BI216" s="150">
        <f t="shared" si="48"/>
        <v>0</v>
      </c>
      <c r="BJ216" s="17" t="s">
        <v>86</v>
      </c>
      <c r="BK216" s="150">
        <f t="shared" si="49"/>
        <v>0</v>
      </c>
      <c r="BL216" s="17" t="s">
        <v>108</v>
      </c>
      <c r="BM216" s="149" t="s">
        <v>1327</v>
      </c>
    </row>
    <row r="217" spans="2:65" s="1" customFormat="1" ht="16.5" customHeight="1">
      <c r="B217" s="33"/>
      <c r="C217" s="138" t="s">
        <v>958</v>
      </c>
      <c r="D217" s="138" t="s">
        <v>312</v>
      </c>
      <c r="E217" s="139" t="s">
        <v>3851</v>
      </c>
      <c r="F217" s="140" t="s">
        <v>3852</v>
      </c>
      <c r="G217" s="141" t="s">
        <v>718</v>
      </c>
      <c r="H217" s="142">
        <v>460</v>
      </c>
      <c r="I217" s="143"/>
      <c r="J217" s="144">
        <f t="shared" si="40"/>
        <v>0</v>
      </c>
      <c r="K217" s="140" t="s">
        <v>430</v>
      </c>
      <c r="L217" s="33"/>
      <c r="M217" s="145" t="s">
        <v>1</v>
      </c>
      <c r="N217" s="146" t="s">
        <v>47</v>
      </c>
      <c r="P217" s="147">
        <f t="shared" si="41"/>
        <v>0</v>
      </c>
      <c r="Q217" s="147">
        <v>0</v>
      </c>
      <c r="R217" s="147">
        <f t="shared" si="42"/>
        <v>0</v>
      </c>
      <c r="S217" s="147">
        <v>0</v>
      </c>
      <c r="T217" s="148">
        <f t="shared" si="43"/>
        <v>0</v>
      </c>
      <c r="AR217" s="149" t="s">
        <v>108</v>
      </c>
      <c r="AT217" s="149" t="s">
        <v>312</v>
      </c>
      <c r="AU217" s="149" t="s">
        <v>86</v>
      </c>
      <c r="AY217" s="17" t="s">
        <v>310</v>
      </c>
      <c r="BE217" s="150">
        <f t="shared" si="44"/>
        <v>0</v>
      </c>
      <c r="BF217" s="150">
        <f t="shared" si="45"/>
        <v>0</v>
      </c>
      <c r="BG217" s="150">
        <f t="shared" si="46"/>
        <v>0</v>
      </c>
      <c r="BH217" s="150">
        <f t="shared" si="47"/>
        <v>0</v>
      </c>
      <c r="BI217" s="150">
        <f t="shared" si="48"/>
        <v>0</v>
      </c>
      <c r="BJ217" s="17" t="s">
        <v>86</v>
      </c>
      <c r="BK217" s="150">
        <f t="shared" si="49"/>
        <v>0</v>
      </c>
      <c r="BL217" s="17" t="s">
        <v>108</v>
      </c>
      <c r="BM217" s="149" t="s">
        <v>1336</v>
      </c>
    </row>
    <row r="218" spans="2:65" s="1" customFormat="1" ht="16.5" customHeight="1">
      <c r="B218" s="33"/>
      <c r="C218" s="138" t="s">
        <v>964</v>
      </c>
      <c r="D218" s="138" t="s">
        <v>312</v>
      </c>
      <c r="E218" s="139" t="s">
        <v>3853</v>
      </c>
      <c r="F218" s="140" t="s">
        <v>3854</v>
      </c>
      <c r="G218" s="141" t="s">
        <v>718</v>
      </c>
      <c r="H218" s="142">
        <v>20</v>
      </c>
      <c r="I218" s="143"/>
      <c r="J218" s="144">
        <f t="shared" si="40"/>
        <v>0</v>
      </c>
      <c r="K218" s="140" t="s">
        <v>430</v>
      </c>
      <c r="L218" s="33"/>
      <c r="M218" s="145" t="s">
        <v>1</v>
      </c>
      <c r="N218" s="146" t="s">
        <v>47</v>
      </c>
      <c r="P218" s="147">
        <f t="shared" si="41"/>
        <v>0</v>
      </c>
      <c r="Q218" s="147">
        <v>0</v>
      </c>
      <c r="R218" s="147">
        <f t="shared" si="42"/>
        <v>0</v>
      </c>
      <c r="S218" s="147">
        <v>0</v>
      </c>
      <c r="T218" s="148">
        <f t="shared" si="43"/>
        <v>0</v>
      </c>
      <c r="AR218" s="149" t="s">
        <v>108</v>
      </c>
      <c r="AT218" s="149" t="s">
        <v>312</v>
      </c>
      <c r="AU218" s="149" t="s">
        <v>86</v>
      </c>
      <c r="AY218" s="17" t="s">
        <v>310</v>
      </c>
      <c r="BE218" s="150">
        <f t="shared" si="44"/>
        <v>0</v>
      </c>
      <c r="BF218" s="150">
        <f t="shared" si="45"/>
        <v>0</v>
      </c>
      <c r="BG218" s="150">
        <f t="shared" si="46"/>
        <v>0</v>
      </c>
      <c r="BH218" s="150">
        <f t="shared" si="47"/>
        <v>0</v>
      </c>
      <c r="BI218" s="150">
        <f t="shared" si="48"/>
        <v>0</v>
      </c>
      <c r="BJ218" s="17" t="s">
        <v>86</v>
      </c>
      <c r="BK218" s="150">
        <f t="shared" si="49"/>
        <v>0</v>
      </c>
      <c r="BL218" s="17" t="s">
        <v>108</v>
      </c>
      <c r="BM218" s="149" t="s">
        <v>1345</v>
      </c>
    </row>
    <row r="219" spans="2:65" s="1" customFormat="1" ht="16.5" customHeight="1">
      <c r="B219" s="33"/>
      <c r="C219" s="138" t="s">
        <v>968</v>
      </c>
      <c r="D219" s="138" t="s">
        <v>312</v>
      </c>
      <c r="E219" s="139" t="s">
        <v>3855</v>
      </c>
      <c r="F219" s="140" t="s">
        <v>3856</v>
      </c>
      <c r="G219" s="141" t="s">
        <v>718</v>
      </c>
      <c r="H219" s="142">
        <v>192</v>
      </c>
      <c r="I219" s="143"/>
      <c r="J219" s="144">
        <f t="shared" si="40"/>
        <v>0</v>
      </c>
      <c r="K219" s="140" t="s">
        <v>430</v>
      </c>
      <c r="L219" s="33"/>
      <c r="M219" s="145" t="s">
        <v>1</v>
      </c>
      <c r="N219" s="146" t="s">
        <v>47</v>
      </c>
      <c r="P219" s="147">
        <f t="shared" si="41"/>
        <v>0</v>
      </c>
      <c r="Q219" s="147">
        <v>0</v>
      </c>
      <c r="R219" s="147">
        <f t="shared" si="42"/>
        <v>0</v>
      </c>
      <c r="S219" s="147">
        <v>0</v>
      </c>
      <c r="T219" s="148">
        <f t="shared" si="43"/>
        <v>0</v>
      </c>
      <c r="AR219" s="149" t="s">
        <v>108</v>
      </c>
      <c r="AT219" s="149" t="s">
        <v>312</v>
      </c>
      <c r="AU219" s="149" t="s">
        <v>86</v>
      </c>
      <c r="AY219" s="17" t="s">
        <v>310</v>
      </c>
      <c r="BE219" s="150">
        <f t="shared" si="44"/>
        <v>0</v>
      </c>
      <c r="BF219" s="150">
        <f t="shared" si="45"/>
        <v>0</v>
      </c>
      <c r="BG219" s="150">
        <f t="shared" si="46"/>
        <v>0</v>
      </c>
      <c r="BH219" s="150">
        <f t="shared" si="47"/>
        <v>0</v>
      </c>
      <c r="BI219" s="150">
        <f t="shared" si="48"/>
        <v>0</v>
      </c>
      <c r="BJ219" s="17" t="s">
        <v>86</v>
      </c>
      <c r="BK219" s="150">
        <f t="shared" si="49"/>
        <v>0</v>
      </c>
      <c r="BL219" s="17" t="s">
        <v>108</v>
      </c>
      <c r="BM219" s="149" t="s">
        <v>1355</v>
      </c>
    </row>
    <row r="220" spans="2:65" s="1" customFormat="1" ht="16.5" customHeight="1">
      <c r="B220" s="33"/>
      <c r="C220" s="138" t="s">
        <v>973</v>
      </c>
      <c r="D220" s="138" t="s">
        <v>312</v>
      </c>
      <c r="E220" s="139" t="s">
        <v>3857</v>
      </c>
      <c r="F220" s="140" t="s">
        <v>3858</v>
      </c>
      <c r="G220" s="141" t="s">
        <v>718</v>
      </c>
      <c r="H220" s="142">
        <v>22</v>
      </c>
      <c r="I220" s="143"/>
      <c r="J220" s="144">
        <f t="shared" si="40"/>
        <v>0</v>
      </c>
      <c r="K220" s="140" t="s">
        <v>430</v>
      </c>
      <c r="L220" s="33"/>
      <c r="M220" s="145" t="s">
        <v>1</v>
      </c>
      <c r="N220" s="146" t="s">
        <v>47</v>
      </c>
      <c r="P220" s="147">
        <f t="shared" si="41"/>
        <v>0</v>
      </c>
      <c r="Q220" s="147">
        <v>0</v>
      </c>
      <c r="R220" s="147">
        <f t="shared" si="42"/>
        <v>0</v>
      </c>
      <c r="S220" s="147">
        <v>0</v>
      </c>
      <c r="T220" s="148">
        <f t="shared" si="43"/>
        <v>0</v>
      </c>
      <c r="AR220" s="149" t="s">
        <v>108</v>
      </c>
      <c r="AT220" s="149" t="s">
        <v>312</v>
      </c>
      <c r="AU220" s="149" t="s">
        <v>86</v>
      </c>
      <c r="AY220" s="17" t="s">
        <v>310</v>
      </c>
      <c r="BE220" s="150">
        <f t="shared" si="44"/>
        <v>0</v>
      </c>
      <c r="BF220" s="150">
        <f t="shared" si="45"/>
        <v>0</v>
      </c>
      <c r="BG220" s="150">
        <f t="shared" si="46"/>
        <v>0</v>
      </c>
      <c r="BH220" s="150">
        <f t="shared" si="47"/>
        <v>0</v>
      </c>
      <c r="BI220" s="150">
        <f t="shared" si="48"/>
        <v>0</v>
      </c>
      <c r="BJ220" s="17" t="s">
        <v>86</v>
      </c>
      <c r="BK220" s="150">
        <f t="shared" si="49"/>
        <v>0</v>
      </c>
      <c r="BL220" s="17" t="s">
        <v>108</v>
      </c>
      <c r="BM220" s="149" t="s">
        <v>1364</v>
      </c>
    </row>
    <row r="221" spans="2:65" s="1" customFormat="1" ht="16.5" customHeight="1">
      <c r="B221" s="33"/>
      <c r="C221" s="138" t="s">
        <v>978</v>
      </c>
      <c r="D221" s="138" t="s">
        <v>312</v>
      </c>
      <c r="E221" s="139" t="s">
        <v>3859</v>
      </c>
      <c r="F221" s="140" t="s">
        <v>3860</v>
      </c>
      <c r="G221" s="141" t="s">
        <v>718</v>
      </c>
      <c r="H221" s="142">
        <v>10</v>
      </c>
      <c r="I221" s="143"/>
      <c r="J221" s="144">
        <f t="shared" si="40"/>
        <v>0</v>
      </c>
      <c r="K221" s="140" t="s">
        <v>430</v>
      </c>
      <c r="L221" s="33"/>
      <c r="M221" s="145" t="s">
        <v>1</v>
      </c>
      <c r="N221" s="146" t="s">
        <v>47</v>
      </c>
      <c r="P221" s="147">
        <f t="shared" si="41"/>
        <v>0</v>
      </c>
      <c r="Q221" s="147">
        <v>0</v>
      </c>
      <c r="R221" s="147">
        <f t="shared" si="42"/>
        <v>0</v>
      </c>
      <c r="S221" s="147">
        <v>0</v>
      </c>
      <c r="T221" s="148">
        <f t="shared" si="43"/>
        <v>0</v>
      </c>
      <c r="AR221" s="149" t="s">
        <v>108</v>
      </c>
      <c r="AT221" s="149" t="s">
        <v>312</v>
      </c>
      <c r="AU221" s="149" t="s">
        <v>86</v>
      </c>
      <c r="AY221" s="17" t="s">
        <v>310</v>
      </c>
      <c r="BE221" s="150">
        <f t="shared" si="44"/>
        <v>0</v>
      </c>
      <c r="BF221" s="150">
        <f t="shared" si="45"/>
        <v>0</v>
      </c>
      <c r="BG221" s="150">
        <f t="shared" si="46"/>
        <v>0</v>
      </c>
      <c r="BH221" s="150">
        <f t="shared" si="47"/>
        <v>0</v>
      </c>
      <c r="BI221" s="150">
        <f t="shared" si="48"/>
        <v>0</v>
      </c>
      <c r="BJ221" s="17" t="s">
        <v>86</v>
      </c>
      <c r="BK221" s="150">
        <f t="shared" si="49"/>
        <v>0</v>
      </c>
      <c r="BL221" s="17" t="s">
        <v>108</v>
      </c>
      <c r="BM221" s="149" t="s">
        <v>1373</v>
      </c>
    </row>
    <row r="222" spans="2:65" s="1" customFormat="1" ht="16.5" customHeight="1">
      <c r="B222" s="33"/>
      <c r="C222" s="138" t="s">
        <v>983</v>
      </c>
      <c r="D222" s="138" t="s">
        <v>312</v>
      </c>
      <c r="E222" s="139" t="s">
        <v>3861</v>
      </c>
      <c r="F222" s="140" t="s">
        <v>3862</v>
      </c>
      <c r="G222" s="141" t="s">
        <v>1972</v>
      </c>
      <c r="H222" s="142">
        <v>1</v>
      </c>
      <c r="I222" s="143"/>
      <c r="J222" s="144">
        <f t="shared" si="40"/>
        <v>0</v>
      </c>
      <c r="K222" s="140" t="s">
        <v>430</v>
      </c>
      <c r="L222" s="33"/>
      <c r="M222" s="145" t="s">
        <v>1</v>
      </c>
      <c r="N222" s="146" t="s">
        <v>47</v>
      </c>
      <c r="P222" s="147">
        <f t="shared" si="41"/>
        <v>0</v>
      </c>
      <c r="Q222" s="147">
        <v>0</v>
      </c>
      <c r="R222" s="147">
        <f t="shared" si="42"/>
        <v>0</v>
      </c>
      <c r="S222" s="147">
        <v>0</v>
      </c>
      <c r="T222" s="148">
        <f t="shared" si="43"/>
        <v>0</v>
      </c>
      <c r="AR222" s="149" t="s">
        <v>108</v>
      </c>
      <c r="AT222" s="149" t="s">
        <v>312</v>
      </c>
      <c r="AU222" s="149" t="s">
        <v>86</v>
      </c>
      <c r="AY222" s="17" t="s">
        <v>310</v>
      </c>
      <c r="BE222" s="150">
        <f t="shared" si="44"/>
        <v>0</v>
      </c>
      <c r="BF222" s="150">
        <f t="shared" si="45"/>
        <v>0</v>
      </c>
      <c r="BG222" s="150">
        <f t="shared" si="46"/>
        <v>0</v>
      </c>
      <c r="BH222" s="150">
        <f t="shared" si="47"/>
        <v>0</v>
      </c>
      <c r="BI222" s="150">
        <f t="shared" si="48"/>
        <v>0</v>
      </c>
      <c r="BJ222" s="17" t="s">
        <v>86</v>
      </c>
      <c r="BK222" s="150">
        <f t="shared" si="49"/>
        <v>0</v>
      </c>
      <c r="BL222" s="17" t="s">
        <v>108</v>
      </c>
      <c r="BM222" s="149" t="s">
        <v>1381</v>
      </c>
    </row>
    <row r="223" spans="2:65" s="1" customFormat="1" ht="16.5" customHeight="1">
      <c r="B223" s="33"/>
      <c r="C223" s="138" t="s">
        <v>988</v>
      </c>
      <c r="D223" s="138" t="s">
        <v>312</v>
      </c>
      <c r="E223" s="139" t="s">
        <v>3863</v>
      </c>
      <c r="F223" s="140" t="s">
        <v>3864</v>
      </c>
      <c r="G223" s="141" t="s">
        <v>1744</v>
      </c>
      <c r="H223" s="142">
        <v>1</v>
      </c>
      <c r="I223" s="143"/>
      <c r="J223" s="144">
        <f t="shared" si="40"/>
        <v>0</v>
      </c>
      <c r="K223" s="140" t="s">
        <v>430</v>
      </c>
      <c r="L223" s="33"/>
      <c r="M223" s="145" t="s">
        <v>1</v>
      </c>
      <c r="N223" s="146" t="s">
        <v>47</v>
      </c>
      <c r="P223" s="147">
        <f t="shared" si="41"/>
        <v>0</v>
      </c>
      <c r="Q223" s="147">
        <v>0</v>
      </c>
      <c r="R223" s="147">
        <f t="shared" si="42"/>
        <v>0</v>
      </c>
      <c r="S223" s="147">
        <v>0</v>
      </c>
      <c r="T223" s="148">
        <f t="shared" si="43"/>
        <v>0</v>
      </c>
      <c r="AR223" s="149" t="s">
        <v>108</v>
      </c>
      <c r="AT223" s="149" t="s">
        <v>312</v>
      </c>
      <c r="AU223" s="149" t="s">
        <v>86</v>
      </c>
      <c r="AY223" s="17" t="s">
        <v>310</v>
      </c>
      <c r="BE223" s="150">
        <f t="shared" si="44"/>
        <v>0</v>
      </c>
      <c r="BF223" s="150">
        <f t="shared" si="45"/>
        <v>0</v>
      </c>
      <c r="BG223" s="150">
        <f t="shared" si="46"/>
        <v>0</v>
      </c>
      <c r="BH223" s="150">
        <f t="shared" si="47"/>
        <v>0</v>
      </c>
      <c r="BI223" s="150">
        <f t="shared" si="48"/>
        <v>0</v>
      </c>
      <c r="BJ223" s="17" t="s">
        <v>86</v>
      </c>
      <c r="BK223" s="150">
        <f t="shared" si="49"/>
        <v>0</v>
      </c>
      <c r="BL223" s="17" t="s">
        <v>108</v>
      </c>
      <c r="BM223" s="149" t="s">
        <v>1393</v>
      </c>
    </row>
    <row r="224" spans="2:65" s="11" customFormat="1" ht="25.9" customHeight="1">
      <c r="B224" s="126"/>
      <c r="D224" s="127" t="s">
        <v>81</v>
      </c>
      <c r="E224" s="128" t="s">
        <v>3865</v>
      </c>
      <c r="F224" s="128" t="s">
        <v>3866</v>
      </c>
      <c r="I224" s="129"/>
      <c r="J224" s="130">
        <f>BK224</f>
        <v>0</v>
      </c>
      <c r="L224" s="126"/>
      <c r="M224" s="131"/>
      <c r="P224" s="132">
        <f>SUM(P225:P227)</f>
        <v>0</v>
      </c>
      <c r="R224" s="132">
        <f>SUM(R225:R227)</f>
        <v>0</v>
      </c>
      <c r="T224" s="133">
        <f>SUM(T225:T227)</f>
        <v>0</v>
      </c>
      <c r="AR224" s="127" t="s">
        <v>86</v>
      </c>
      <c r="AT224" s="134" t="s">
        <v>81</v>
      </c>
      <c r="AU224" s="134" t="s">
        <v>82</v>
      </c>
      <c r="AY224" s="127" t="s">
        <v>310</v>
      </c>
      <c r="BK224" s="135">
        <f>SUM(BK225:BK227)</f>
        <v>0</v>
      </c>
    </row>
    <row r="225" spans="2:65" s="1" customFormat="1" ht="16.5" customHeight="1">
      <c r="B225" s="33"/>
      <c r="C225" s="138" t="s">
        <v>992</v>
      </c>
      <c r="D225" s="138" t="s">
        <v>312</v>
      </c>
      <c r="E225" s="139" t="s">
        <v>3867</v>
      </c>
      <c r="F225" s="140" t="s">
        <v>3868</v>
      </c>
      <c r="G225" s="141" t="s">
        <v>3869</v>
      </c>
      <c r="H225" s="142">
        <v>217</v>
      </c>
      <c r="I225" s="143"/>
      <c r="J225" s="144">
        <f>ROUND(I225*H225,2)</f>
        <v>0</v>
      </c>
      <c r="K225" s="140" t="s">
        <v>430</v>
      </c>
      <c r="L225" s="33"/>
      <c r="M225" s="145" t="s">
        <v>1</v>
      </c>
      <c r="N225" s="146" t="s">
        <v>47</v>
      </c>
      <c r="P225" s="147">
        <f>O225*H225</f>
        <v>0</v>
      </c>
      <c r="Q225" s="147">
        <v>0</v>
      </c>
      <c r="R225" s="147">
        <f>Q225*H225</f>
        <v>0</v>
      </c>
      <c r="S225" s="147">
        <v>0</v>
      </c>
      <c r="T225" s="148">
        <f>S225*H225</f>
        <v>0</v>
      </c>
      <c r="AR225" s="149" t="s">
        <v>108</v>
      </c>
      <c r="AT225" s="149" t="s">
        <v>312</v>
      </c>
      <c r="AU225" s="149" t="s">
        <v>86</v>
      </c>
      <c r="AY225" s="17" t="s">
        <v>310</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108</v>
      </c>
      <c r="BM225" s="149" t="s">
        <v>1402</v>
      </c>
    </row>
    <row r="226" spans="2:65" s="1" customFormat="1" ht="16.5" customHeight="1">
      <c r="B226" s="33"/>
      <c r="C226" s="138" t="s">
        <v>997</v>
      </c>
      <c r="D226" s="138" t="s">
        <v>312</v>
      </c>
      <c r="E226" s="139" t="s">
        <v>3870</v>
      </c>
      <c r="F226" s="140" t="s">
        <v>3871</v>
      </c>
      <c r="G226" s="141" t="s">
        <v>3872</v>
      </c>
      <c r="H226" s="142">
        <v>387.6</v>
      </c>
      <c r="I226" s="143"/>
      <c r="J226" s="144">
        <f>ROUND(I226*H226,2)</f>
        <v>0</v>
      </c>
      <c r="K226" s="140" t="s">
        <v>430</v>
      </c>
      <c r="L226" s="33"/>
      <c r="M226" s="145" t="s">
        <v>1</v>
      </c>
      <c r="N226" s="146" t="s">
        <v>47</v>
      </c>
      <c r="P226" s="147">
        <f>O226*H226</f>
        <v>0</v>
      </c>
      <c r="Q226" s="147">
        <v>0</v>
      </c>
      <c r="R226" s="147">
        <f>Q226*H226</f>
        <v>0</v>
      </c>
      <c r="S226" s="147">
        <v>0</v>
      </c>
      <c r="T226" s="148">
        <f>S226*H226</f>
        <v>0</v>
      </c>
      <c r="AR226" s="149" t="s">
        <v>108</v>
      </c>
      <c r="AT226" s="149" t="s">
        <v>312</v>
      </c>
      <c r="AU226" s="149" t="s">
        <v>86</v>
      </c>
      <c r="AY226" s="17" t="s">
        <v>310</v>
      </c>
      <c r="BE226" s="150">
        <f>IF(N226="základní",J226,0)</f>
        <v>0</v>
      </c>
      <c r="BF226" s="150">
        <f>IF(N226="snížená",J226,0)</f>
        <v>0</v>
      </c>
      <c r="BG226" s="150">
        <f>IF(N226="zákl. přenesená",J226,0)</f>
        <v>0</v>
      </c>
      <c r="BH226" s="150">
        <f>IF(N226="sníž. přenesená",J226,0)</f>
        <v>0</v>
      </c>
      <c r="BI226" s="150">
        <f>IF(N226="nulová",J226,0)</f>
        <v>0</v>
      </c>
      <c r="BJ226" s="17" t="s">
        <v>86</v>
      </c>
      <c r="BK226" s="150">
        <f>ROUND(I226*H226,2)</f>
        <v>0</v>
      </c>
      <c r="BL226" s="17" t="s">
        <v>108</v>
      </c>
      <c r="BM226" s="149" t="s">
        <v>1410</v>
      </c>
    </row>
    <row r="227" spans="2:65" s="1" customFormat="1" ht="16.5" customHeight="1">
      <c r="B227" s="33"/>
      <c r="C227" s="138" t="s">
        <v>1002</v>
      </c>
      <c r="D227" s="138" t="s">
        <v>312</v>
      </c>
      <c r="E227" s="139" t="s">
        <v>3873</v>
      </c>
      <c r="F227" s="140" t="s">
        <v>3874</v>
      </c>
      <c r="G227" s="141" t="s">
        <v>652</v>
      </c>
      <c r="H227" s="142">
        <v>1.4</v>
      </c>
      <c r="I227" s="143"/>
      <c r="J227" s="144">
        <f>ROUND(I227*H227,2)</f>
        <v>0</v>
      </c>
      <c r="K227" s="140" t="s">
        <v>430</v>
      </c>
      <c r="L227" s="33"/>
      <c r="M227" s="145" t="s">
        <v>1</v>
      </c>
      <c r="N227" s="146" t="s">
        <v>47</v>
      </c>
      <c r="P227" s="147">
        <f>O227*H227</f>
        <v>0</v>
      </c>
      <c r="Q227" s="147">
        <v>0</v>
      </c>
      <c r="R227" s="147">
        <f>Q227*H227</f>
        <v>0</v>
      </c>
      <c r="S227" s="147">
        <v>0</v>
      </c>
      <c r="T227" s="148">
        <f>S227*H227</f>
        <v>0</v>
      </c>
      <c r="AR227" s="149" t="s">
        <v>108</v>
      </c>
      <c r="AT227" s="149" t="s">
        <v>312</v>
      </c>
      <c r="AU227" s="149" t="s">
        <v>86</v>
      </c>
      <c r="AY227" s="17" t="s">
        <v>310</v>
      </c>
      <c r="BE227" s="150">
        <f>IF(N227="základní",J227,0)</f>
        <v>0</v>
      </c>
      <c r="BF227" s="150">
        <f>IF(N227="snížená",J227,0)</f>
        <v>0</v>
      </c>
      <c r="BG227" s="150">
        <f>IF(N227="zákl. přenesená",J227,0)</f>
        <v>0</v>
      </c>
      <c r="BH227" s="150">
        <f>IF(N227="sníž. přenesená",J227,0)</f>
        <v>0</v>
      </c>
      <c r="BI227" s="150">
        <f>IF(N227="nulová",J227,0)</f>
        <v>0</v>
      </c>
      <c r="BJ227" s="17" t="s">
        <v>86</v>
      </c>
      <c r="BK227" s="150">
        <f>ROUND(I227*H227,2)</f>
        <v>0</v>
      </c>
      <c r="BL227" s="17" t="s">
        <v>108</v>
      </c>
      <c r="BM227" s="149" t="s">
        <v>1418</v>
      </c>
    </row>
    <row r="228" spans="2:65" s="11" customFormat="1" ht="25.9" customHeight="1">
      <c r="B228" s="126"/>
      <c r="D228" s="127" t="s">
        <v>81</v>
      </c>
      <c r="E228" s="128" t="s">
        <v>3875</v>
      </c>
      <c r="F228" s="128" t="s">
        <v>3876</v>
      </c>
      <c r="I228" s="129"/>
      <c r="J228" s="130">
        <f>BK228</f>
        <v>0</v>
      </c>
      <c r="L228" s="126"/>
      <c r="M228" s="131"/>
      <c r="P228" s="132">
        <f>P229</f>
        <v>0</v>
      </c>
      <c r="R228" s="132">
        <f>R229</f>
        <v>0</v>
      </c>
      <c r="T228" s="133">
        <f>T229</f>
        <v>0</v>
      </c>
      <c r="AR228" s="127" t="s">
        <v>86</v>
      </c>
      <c r="AT228" s="134" t="s">
        <v>81</v>
      </c>
      <c r="AU228" s="134" t="s">
        <v>82</v>
      </c>
      <c r="AY228" s="127" t="s">
        <v>310</v>
      </c>
      <c r="BK228" s="135">
        <f>BK229</f>
        <v>0</v>
      </c>
    </row>
    <row r="229" spans="2:65" s="1" customFormat="1" ht="16.5" customHeight="1">
      <c r="B229" s="33"/>
      <c r="C229" s="138" t="s">
        <v>1007</v>
      </c>
      <c r="D229" s="138" t="s">
        <v>312</v>
      </c>
      <c r="E229" s="139" t="s">
        <v>3877</v>
      </c>
      <c r="F229" s="140" t="s">
        <v>3878</v>
      </c>
      <c r="G229" s="141" t="s">
        <v>3869</v>
      </c>
      <c r="H229" s="142">
        <v>238</v>
      </c>
      <c r="I229" s="143"/>
      <c r="J229" s="144">
        <f>ROUND(I229*H229,2)</f>
        <v>0</v>
      </c>
      <c r="K229" s="140" t="s">
        <v>430</v>
      </c>
      <c r="L229" s="33"/>
      <c r="M229" s="145" t="s">
        <v>1</v>
      </c>
      <c r="N229" s="146" t="s">
        <v>47</v>
      </c>
      <c r="P229" s="147">
        <f>O229*H229</f>
        <v>0</v>
      </c>
      <c r="Q229" s="147">
        <v>0</v>
      </c>
      <c r="R229" s="147">
        <f>Q229*H229</f>
        <v>0</v>
      </c>
      <c r="S229" s="147">
        <v>0</v>
      </c>
      <c r="T229" s="148">
        <f>S229*H229</f>
        <v>0</v>
      </c>
      <c r="AR229" s="149" t="s">
        <v>108</v>
      </c>
      <c r="AT229" s="149" t="s">
        <v>312</v>
      </c>
      <c r="AU229" s="149" t="s">
        <v>86</v>
      </c>
      <c r="AY229" s="17" t="s">
        <v>310</v>
      </c>
      <c r="BE229" s="150">
        <f>IF(N229="základní",J229,0)</f>
        <v>0</v>
      </c>
      <c r="BF229" s="150">
        <f>IF(N229="snížená",J229,0)</f>
        <v>0</v>
      </c>
      <c r="BG229" s="150">
        <f>IF(N229="zákl. přenesená",J229,0)</f>
        <v>0</v>
      </c>
      <c r="BH229" s="150">
        <f>IF(N229="sníž. přenesená",J229,0)</f>
        <v>0</v>
      </c>
      <c r="BI229" s="150">
        <f>IF(N229="nulová",J229,0)</f>
        <v>0</v>
      </c>
      <c r="BJ229" s="17" t="s">
        <v>86</v>
      </c>
      <c r="BK229" s="150">
        <f>ROUND(I229*H229,2)</f>
        <v>0</v>
      </c>
      <c r="BL229" s="17" t="s">
        <v>108</v>
      </c>
      <c r="BM229" s="149" t="s">
        <v>1425</v>
      </c>
    </row>
    <row r="230" spans="2:65" s="11" customFormat="1" ht="25.9" customHeight="1">
      <c r="B230" s="126"/>
      <c r="D230" s="127" t="s">
        <v>81</v>
      </c>
      <c r="E230" s="128" t="s">
        <v>3879</v>
      </c>
      <c r="F230" s="128" t="s">
        <v>3880</v>
      </c>
      <c r="I230" s="129"/>
      <c r="J230" s="130">
        <f>BK230</f>
        <v>0</v>
      </c>
      <c r="L230" s="126"/>
      <c r="M230" s="131"/>
      <c r="P230" s="132">
        <f>SUM(P231:P236)</f>
        <v>0</v>
      </c>
      <c r="R230" s="132">
        <f>SUM(R231:R236)</f>
        <v>0</v>
      </c>
      <c r="T230" s="133">
        <f>SUM(T231:T236)</f>
        <v>0</v>
      </c>
      <c r="AR230" s="127" t="s">
        <v>86</v>
      </c>
      <c r="AT230" s="134" t="s">
        <v>81</v>
      </c>
      <c r="AU230" s="134" t="s">
        <v>82</v>
      </c>
      <c r="AY230" s="127" t="s">
        <v>310</v>
      </c>
      <c r="BK230" s="135">
        <f>SUM(BK231:BK236)</f>
        <v>0</v>
      </c>
    </row>
    <row r="231" spans="2:65" s="1" customFormat="1" ht="16.5" customHeight="1">
      <c r="B231" s="33"/>
      <c r="C231" s="138" t="s">
        <v>1013</v>
      </c>
      <c r="D231" s="138" t="s">
        <v>312</v>
      </c>
      <c r="E231" s="139" t="s">
        <v>3881</v>
      </c>
      <c r="F231" s="140" t="s">
        <v>3882</v>
      </c>
      <c r="G231" s="141" t="s">
        <v>3869</v>
      </c>
      <c r="H231" s="142">
        <v>392</v>
      </c>
      <c r="I231" s="143"/>
      <c r="J231" s="144">
        <f t="shared" ref="J231:J236" si="50">ROUND(I231*H231,2)</f>
        <v>0</v>
      </c>
      <c r="K231" s="140" t="s">
        <v>430</v>
      </c>
      <c r="L231" s="33"/>
      <c r="M231" s="145" t="s">
        <v>1</v>
      </c>
      <c r="N231" s="146" t="s">
        <v>47</v>
      </c>
      <c r="P231" s="147">
        <f t="shared" ref="P231:P236" si="51">O231*H231</f>
        <v>0</v>
      </c>
      <c r="Q231" s="147">
        <v>0</v>
      </c>
      <c r="R231" s="147">
        <f t="shared" ref="R231:R236" si="52">Q231*H231</f>
        <v>0</v>
      </c>
      <c r="S231" s="147">
        <v>0</v>
      </c>
      <c r="T231" s="148">
        <f t="shared" ref="T231:T236" si="53">S231*H231</f>
        <v>0</v>
      </c>
      <c r="AR231" s="149" t="s">
        <v>108</v>
      </c>
      <c r="AT231" s="149" t="s">
        <v>312</v>
      </c>
      <c r="AU231" s="149" t="s">
        <v>86</v>
      </c>
      <c r="AY231" s="17" t="s">
        <v>310</v>
      </c>
      <c r="BE231" s="150">
        <f t="shared" ref="BE231:BE236" si="54">IF(N231="základní",J231,0)</f>
        <v>0</v>
      </c>
      <c r="BF231" s="150">
        <f t="shared" ref="BF231:BF236" si="55">IF(N231="snížená",J231,0)</f>
        <v>0</v>
      </c>
      <c r="BG231" s="150">
        <f t="shared" ref="BG231:BG236" si="56">IF(N231="zákl. přenesená",J231,0)</f>
        <v>0</v>
      </c>
      <c r="BH231" s="150">
        <f t="shared" ref="BH231:BH236" si="57">IF(N231="sníž. přenesená",J231,0)</f>
        <v>0</v>
      </c>
      <c r="BI231" s="150">
        <f t="shared" ref="BI231:BI236" si="58">IF(N231="nulová",J231,0)</f>
        <v>0</v>
      </c>
      <c r="BJ231" s="17" t="s">
        <v>86</v>
      </c>
      <c r="BK231" s="150">
        <f t="shared" ref="BK231:BK236" si="59">ROUND(I231*H231,2)</f>
        <v>0</v>
      </c>
      <c r="BL231" s="17" t="s">
        <v>108</v>
      </c>
      <c r="BM231" s="149" t="s">
        <v>1432</v>
      </c>
    </row>
    <row r="232" spans="2:65" s="1" customFormat="1" ht="16.5" customHeight="1">
      <c r="B232" s="33"/>
      <c r="C232" s="138" t="s">
        <v>1017</v>
      </c>
      <c r="D232" s="138" t="s">
        <v>312</v>
      </c>
      <c r="E232" s="139" t="s">
        <v>3883</v>
      </c>
      <c r="F232" s="140" t="s">
        <v>3884</v>
      </c>
      <c r="G232" s="141" t="s">
        <v>652</v>
      </c>
      <c r="H232" s="142">
        <v>2</v>
      </c>
      <c r="I232" s="143"/>
      <c r="J232" s="144">
        <f t="shared" si="50"/>
        <v>0</v>
      </c>
      <c r="K232" s="140" t="s">
        <v>430</v>
      </c>
      <c r="L232" s="33"/>
      <c r="M232" s="145" t="s">
        <v>1</v>
      </c>
      <c r="N232" s="146" t="s">
        <v>47</v>
      </c>
      <c r="P232" s="147">
        <f t="shared" si="51"/>
        <v>0</v>
      </c>
      <c r="Q232" s="147">
        <v>0</v>
      </c>
      <c r="R232" s="147">
        <f t="shared" si="52"/>
        <v>0</v>
      </c>
      <c r="S232" s="147">
        <v>0</v>
      </c>
      <c r="T232" s="148">
        <f t="shared" si="53"/>
        <v>0</v>
      </c>
      <c r="AR232" s="149" t="s">
        <v>108</v>
      </c>
      <c r="AT232" s="149" t="s">
        <v>312</v>
      </c>
      <c r="AU232" s="149" t="s">
        <v>86</v>
      </c>
      <c r="AY232" s="17" t="s">
        <v>310</v>
      </c>
      <c r="BE232" s="150">
        <f t="shared" si="54"/>
        <v>0</v>
      </c>
      <c r="BF232" s="150">
        <f t="shared" si="55"/>
        <v>0</v>
      </c>
      <c r="BG232" s="150">
        <f t="shared" si="56"/>
        <v>0</v>
      </c>
      <c r="BH232" s="150">
        <f t="shared" si="57"/>
        <v>0</v>
      </c>
      <c r="BI232" s="150">
        <f t="shared" si="58"/>
        <v>0</v>
      </c>
      <c r="BJ232" s="17" t="s">
        <v>86</v>
      </c>
      <c r="BK232" s="150">
        <f t="shared" si="59"/>
        <v>0</v>
      </c>
      <c r="BL232" s="17" t="s">
        <v>108</v>
      </c>
      <c r="BM232" s="149" t="s">
        <v>1439</v>
      </c>
    </row>
    <row r="233" spans="2:65" s="1" customFormat="1" ht="16.5" customHeight="1">
      <c r="B233" s="33"/>
      <c r="C233" s="138" t="s">
        <v>1021</v>
      </c>
      <c r="D233" s="138" t="s">
        <v>312</v>
      </c>
      <c r="E233" s="139" t="s">
        <v>3885</v>
      </c>
      <c r="F233" s="140" t="s">
        <v>3886</v>
      </c>
      <c r="G233" s="141" t="s">
        <v>652</v>
      </c>
      <c r="H233" s="142">
        <v>8</v>
      </c>
      <c r="I233" s="143"/>
      <c r="J233" s="144">
        <f t="shared" si="50"/>
        <v>0</v>
      </c>
      <c r="K233" s="140" t="s">
        <v>430</v>
      </c>
      <c r="L233" s="33"/>
      <c r="M233" s="145" t="s">
        <v>1</v>
      </c>
      <c r="N233" s="146" t="s">
        <v>47</v>
      </c>
      <c r="P233" s="147">
        <f t="shared" si="51"/>
        <v>0</v>
      </c>
      <c r="Q233" s="147">
        <v>0</v>
      </c>
      <c r="R233" s="147">
        <f t="shared" si="52"/>
        <v>0</v>
      </c>
      <c r="S233" s="147">
        <v>0</v>
      </c>
      <c r="T233" s="148">
        <f t="shared" si="53"/>
        <v>0</v>
      </c>
      <c r="AR233" s="149" t="s">
        <v>108</v>
      </c>
      <c r="AT233" s="149" t="s">
        <v>312</v>
      </c>
      <c r="AU233" s="149" t="s">
        <v>86</v>
      </c>
      <c r="AY233" s="17" t="s">
        <v>310</v>
      </c>
      <c r="BE233" s="150">
        <f t="shared" si="54"/>
        <v>0</v>
      </c>
      <c r="BF233" s="150">
        <f t="shared" si="55"/>
        <v>0</v>
      </c>
      <c r="BG233" s="150">
        <f t="shared" si="56"/>
        <v>0</v>
      </c>
      <c r="BH233" s="150">
        <f t="shared" si="57"/>
        <v>0</v>
      </c>
      <c r="BI233" s="150">
        <f t="shared" si="58"/>
        <v>0</v>
      </c>
      <c r="BJ233" s="17" t="s">
        <v>86</v>
      </c>
      <c r="BK233" s="150">
        <f t="shared" si="59"/>
        <v>0</v>
      </c>
      <c r="BL233" s="17" t="s">
        <v>108</v>
      </c>
      <c r="BM233" s="149" t="s">
        <v>1444</v>
      </c>
    </row>
    <row r="234" spans="2:65" s="1" customFormat="1" ht="16.5" customHeight="1">
      <c r="B234" s="33"/>
      <c r="C234" s="138" t="s">
        <v>1025</v>
      </c>
      <c r="D234" s="138" t="s">
        <v>312</v>
      </c>
      <c r="E234" s="139" t="s">
        <v>3887</v>
      </c>
      <c r="F234" s="140" t="s">
        <v>3888</v>
      </c>
      <c r="G234" s="141" t="s">
        <v>652</v>
      </c>
      <c r="H234" s="142">
        <v>8.4</v>
      </c>
      <c r="I234" s="143"/>
      <c r="J234" s="144">
        <f t="shared" si="50"/>
        <v>0</v>
      </c>
      <c r="K234" s="140" t="s">
        <v>430</v>
      </c>
      <c r="L234" s="33"/>
      <c r="M234" s="145" t="s">
        <v>1</v>
      </c>
      <c r="N234" s="146" t="s">
        <v>47</v>
      </c>
      <c r="P234" s="147">
        <f t="shared" si="51"/>
        <v>0</v>
      </c>
      <c r="Q234" s="147">
        <v>0</v>
      </c>
      <c r="R234" s="147">
        <f t="shared" si="52"/>
        <v>0</v>
      </c>
      <c r="S234" s="147">
        <v>0</v>
      </c>
      <c r="T234" s="148">
        <f t="shared" si="53"/>
        <v>0</v>
      </c>
      <c r="AR234" s="149" t="s">
        <v>108</v>
      </c>
      <c r="AT234" s="149" t="s">
        <v>312</v>
      </c>
      <c r="AU234" s="149" t="s">
        <v>86</v>
      </c>
      <c r="AY234" s="17" t="s">
        <v>310</v>
      </c>
      <c r="BE234" s="150">
        <f t="shared" si="54"/>
        <v>0</v>
      </c>
      <c r="BF234" s="150">
        <f t="shared" si="55"/>
        <v>0</v>
      </c>
      <c r="BG234" s="150">
        <f t="shared" si="56"/>
        <v>0</v>
      </c>
      <c r="BH234" s="150">
        <f t="shared" si="57"/>
        <v>0</v>
      </c>
      <c r="BI234" s="150">
        <f t="shared" si="58"/>
        <v>0</v>
      </c>
      <c r="BJ234" s="17" t="s">
        <v>86</v>
      </c>
      <c r="BK234" s="150">
        <f t="shared" si="59"/>
        <v>0</v>
      </c>
      <c r="BL234" s="17" t="s">
        <v>108</v>
      </c>
      <c r="BM234" s="149" t="s">
        <v>1450</v>
      </c>
    </row>
    <row r="235" spans="2:65" s="1" customFormat="1" ht="16.5" customHeight="1">
      <c r="B235" s="33"/>
      <c r="C235" s="138" t="s">
        <v>1029</v>
      </c>
      <c r="D235" s="138" t="s">
        <v>312</v>
      </c>
      <c r="E235" s="139" t="s">
        <v>3889</v>
      </c>
      <c r="F235" s="140" t="s">
        <v>3890</v>
      </c>
      <c r="G235" s="141" t="s">
        <v>652</v>
      </c>
      <c r="H235" s="142">
        <v>4</v>
      </c>
      <c r="I235" s="143"/>
      <c r="J235" s="144">
        <f t="shared" si="50"/>
        <v>0</v>
      </c>
      <c r="K235" s="140" t="s">
        <v>430</v>
      </c>
      <c r="L235" s="33"/>
      <c r="M235" s="145" t="s">
        <v>1</v>
      </c>
      <c r="N235" s="146" t="s">
        <v>47</v>
      </c>
      <c r="P235" s="147">
        <f t="shared" si="51"/>
        <v>0</v>
      </c>
      <c r="Q235" s="147">
        <v>0</v>
      </c>
      <c r="R235" s="147">
        <f t="shared" si="52"/>
        <v>0</v>
      </c>
      <c r="S235" s="147">
        <v>0</v>
      </c>
      <c r="T235" s="148">
        <f t="shared" si="53"/>
        <v>0</v>
      </c>
      <c r="AR235" s="149" t="s">
        <v>108</v>
      </c>
      <c r="AT235" s="149" t="s">
        <v>312</v>
      </c>
      <c r="AU235" s="149" t="s">
        <v>86</v>
      </c>
      <c r="AY235" s="17" t="s">
        <v>310</v>
      </c>
      <c r="BE235" s="150">
        <f t="shared" si="54"/>
        <v>0</v>
      </c>
      <c r="BF235" s="150">
        <f t="shared" si="55"/>
        <v>0</v>
      </c>
      <c r="BG235" s="150">
        <f t="shared" si="56"/>
        <v>0</v>
      </c>
      <c r="BH235" s="150">
        <f t="shared" si="57"/>
        <v>0</v>
      </c>
      <c r="BI235" s="150">
        <f t="shared" si="58"/>
        <v>0</v>
      </c>
      <c r="BJ235" s="17" t="s">
        <v>86</v>
      </c>
      <c r="BK235" s="150">
        <f t="shared" si="59"/>
        <v>0</v>
      </c>
      <c r="BL235" s="17" t="s">
        <v>108</v>
      </c>
      <c r="BM235" s="149" t="s">
        <v>1455</v>
      </c>
    </row>
    <row r="236" spans="2:65" s="1" customFormat="1" ht="16.5" customHeight="1">
      <c r="B236" s="33"/>
      <c r="C236" s="138" t="s">
        <v>1033</v>
      </c>
      <c r="D236" s="138" t="s">
        <v>312</v>
      </c>
      <c r="E236" s="139" t="s">
        <v>3891</v>
      </c>
      <c r="F236" s="140" t="s">
        <v>3892</v>
      </c>
      <c r="G236" s="141" t="s">
        <v>652</v>
      </c>
      <c r="H236" s="142">
        <v>2.8</v>
      </c>
      <c r="I236" s="143"/>
      <c r="J236" s="144">
        <f t="shared" si="50"/>
        <v>0</v>
      </c>
      <c r="K236" s="140" t="s">
        <v>430</v>
      </c>
      <c r="L236" s="33"/>
      <c r="M236" s="145" t="s">
        <v>1</v>
      </c>
      <c r="N236" s="146" t="s">
        <v>47</v>
      </c>
      <c r="P236" s="147">
        <f t="shared" si="51"/>
        <v>0</v>
      </c>
      <c r="Q236" s="147">
        <v>0</v>
      </c>
      <c r="R236" s="147">
        <f t="shared" si="52"/>
        <v>0</v>
      </c>
      <c r="S236" s="147">
        <v>0</v>
      </c>
      <c r="T236" s="148">
        <f t="shared" si="53"/>
        <v>0</v>
      </c>
      <c r="AR236" s="149" t="s">
        <v>108</v>
      </c>
      <c r="AT236" s="149" t="s">
        <v>312</v>
      </c>
      <c r="AU236" s="149" t="s">
        <v>86</v>
      </c>
      <c r="AY236" s="17" t="s">
        <v>310</v>
      </c>
      <c r="BE236" s="150">
        <f t="shared" si="54"/>
        <v>0</v>
      </c>
      <c r="BF236" s="150">
        <f t="shared" si="55"/>
        <v>0</v>
      </c>
      <c r="BG236" s="150">
        <f t="shared" si="56"/>
        <v>0</v>
      </c>
      <c r="BH236" s="150">
        <f t="shared" si="57"/>
        <v>0</v>
      </c>
      <c r="BI236" s="150">
        <f t="shared" si="58"/>
        <v>0</v>
      </c>
      <c r="BJ236" s="17" t="s">
        <v>86</v>
      </c>
      <c r="BK236" s="150">
        <f t="shared" si="59"/>
        <v>0</v>
      </c>
      <c r="BL236" s="17" t="s">
        <v>108</v>
      </c>
      <c r="BM236" s="149" t="s">
        <v>1461</v>
      </c>
    </row>
    <row r="237" spans="2:65" s="11" customFormat="1" ht="25.9" customHeight="1">
      <c r="B237" s="126"/>
      <c r="D237" s="127" t="s">
        <v>81</v>
      </c>
      <c r="E237" s="128" t="s">
        <v>3893</v>
      </c>
      <c r="F237" s="128" t="s">
        <v>3894</v>
      </c>
      <c r="I237" s="129"/>
      <c r="J237" s="130">
        <f>BK237</f>
        <v>0</v>
      </c>
      <c r="L237" s="126"/>
      <c r="M237" s="131"/>
      <c r="P237" s="132">
        <f>SUM(P238:P240)</f>
        <v>0</v>
      </c>
      <c r="R237" s="132">
        <f>SUM(R238:R240)</f>
        <v>0</v>
      </c>
      <c r="T237" s="133">
        <f>SUM(T238:T240)</f>
        <v>0</v>
      </c>
      <c r="AR237" s="127" t="s">
        <v>86</v>
      </c>
      <c r="AT237" s="134" t="s">
        <v>81</v>
      </c>
      <c r="AU237" s="134" t="s">
        <v>82</v>
      </c>
      <c r="AY237" s="127" t="s">
        <v>310</v>
      </c>
      <c r="BK237" s="135">
        <f>SUM(BK238:BK240)</f>
        <v>0</v>
      </c>
    </row>
    <row r="238" spans="2:65" s="1" customFormat="1" ht="16.5" customHeight="1">
      <c r="B238" s="33"/>
      <c r="C238" s="138" t="s">
        <v>1045</v>
      </c>
      <c r="D238" s="138" t="s">
        <v>312</v>
      </c>
      <c r="E238" s="139" t="s">
        <v>3895</v>
      </c>
      <c r="F238" s="140" t="s">
        <v>3896</v>
      </c>
      <c r="G238" s="141" t="s">
        <v>3897</v>
      </c>
      <c r="H238" s="142">
        <v>1155</v>
      </c>
      <c r="I238" s="143"/>
      <c r="J238" s="144">
        <f>ROUND(I238*H238,2)</f>
        <v>0</v>
      </c>
      <c r="K238" s="140" t="s">
        <v>430</v>
      </c>
      <c r="L238" s="33"/>
      <c r="M238" s="145" t="s">
        <v>1</v>
      </c>
      <c r="N238" s="146" t="s">
        <v>47</v>
      </c>
      <c r="P238" s="147">
        <f>O238*H238</f>
        <v>0</v>
      </c>
      <c r="Q238" s="147">
        <v>0</v>
      </c>
      <c r="R238" s="147">
        <f>Q238*H238</f>
        <v>0</v>
      </c>
      <c r="S238" s="147">
        <v>0</v>
      </c>
      <c r="T238" s="148">
        <f>S238*H238</f>
        <v>0</v>
      </c>
      <c r="AR238" s="149" t="s">
        <v>108</v>
      </c>
      <c r="AT238" s="149" t="s">
        <v>312</v>
      </c>
      <c r="AU238" s="149" t="s">
        <v>86</v>
      </c>
      <c r="AY238" s="17" t="s">
        <v>310</v>
      </c>
      <c r="BE238" s="150">
        <f>IF(N238="základní",J238,0)</f>
        <v>0</v>
      </c>
      <c r="BF238" s="150">
        <f>IF(N238="snížená",J238,0)</f>
        <v>0</v>
      </c>
      <c r="BG238" s="150">
        <f>IF(N238="zákl. přenesená",J238,0)</f>
        <v>0</v>
      </c>
      <c r="BH238" s="150">
        <f>IF(N238="sníž. přenesená",J238,0)</f>
        <v>0</v>
      </c>
      <c r="BI238" s="150">
        <f>IF(N238="nulová",J238,0)</f>
        <v>0</v>
      </c>
      <c r="BJ238" s="17" t="s">
        <v>86</v>
      </c>
      <c r="BK238" s="150">
        <f>ROUND(I238*H238,2)</f>
        <v>0</v>
      </c>
      <c r="BL238" s="17" t="s">
        <v>108</v>
      </c>
      <c r="BM238" s="149" t="s">
        <v>1471</v>
      </c>
    </row>
    <row r="239" spans="2:65" s="1" customFormat="1" ht="16.5" customHeight="1">
      <c r="B239" s="33"/>
      <c r="C239" s="138" t="s">
        <v>1052</v>
      </c>
      <c r="D239" s="138" t="s">
        <v>312</v>
      </c>
      <c r="E239" s="139" t="s">
        <v>3898</v>
      </c>
      <c r="F239" s="140" t="s">
        <v>3899</v>
      </c>
      <c r="G239" s="141" t="s">
        <v>3897</v>
      </c>
      <c r="H239" s="142">
        <v>84</v>
      </c>
      <c r="I239" s="143"/>
      <c r="J239" s="144">
        <f>ROUND(I239*H239,2)</f>
        <v>0</v>
      </c>
      <c r="K239" s="140" t="s">
        <v>430</v>
      </c>
      <c r="L239" s="33"/>
      <c r="M239" s="145" t="s">
        <v>1</v>
      </c>
      <c r="N239" s="146" t="s">
        <v>47</v>
      </c>
      <c r="P239" s="147">
        <f>O239*H239</f>
        <v>0</v>
      </c>
      <c r="Q239" s="147">
        <v>0</v>
      </c>
      <c r="R239" s="147">
        <f>Q239*H239</f>
        <v>0</v>
      </c>
      <c r="S239" s="147">
        <v>0</v>
      </c>
      <c r="T239" s="148">
        <f>S239*H239</f>
        <v>0</v>
      </c>
      <c r="AR239" s="149" t="s">
        <v>108</v>
      </c>
      <c r="AT239" s="149" t="s">
        <v>312</v>
      </c>
      <c r="AU239" s="149" t="s">
        <v>86</v>
      </c>
      <c r="AY239" s="17" t="s">
        <v>310</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108</v>
      </c>
      <c r="BM239" s="149" t="s">
        <v>1485</v>
      </c>
    </row>
    <row r="240" spans="2:65" s="1" customFormat="1" ht="16.5" customHeight="1">
      <c r="B240" s="33"/>
      <c r="C240" s="138" t="s">
        <v>1057</v>
      </c>
      <c r="D240" s="138" t="s">
        <v>312</v>
      </c>
      <c r="E240" s="139" t="s">
        <v>3900</v>
      </c>
      <c r="F240" s="140" t="s">
        <v>3901</v>
      </c>
      <c r="G240" s="141" t="s">
        <v>1972</v>
      </c>
      <c r="H240" s="142">
        <v>0.7</v>
      </c>
      <c r="I240" s="143"/>
      <c r="J240" s="144">
        <f>ROUND(I240*H240,2)</f>
        <v>0</v>
      </c>
      <c r="K240" s="140" t="s">
        <v>430</v>
      </c>
      <c r="L240" s="33"/>
      <c r="M240" s="145" t="s">
        <v>1</v>
      </c>
      <c r="N240" s="146" t="s">
        <v>47</v>
      </c>
      <c r="P240" s="147">
        <f>O240*H240</f>
        <v>0</v>
      </c>
      <c r="Q240" s="147">
        <v>0</v>
      </c>
      <c r="R240" s="147">
        <f>Q240*H240</f>
        <v>0</v>
      </c>
      <c r="S240" s="147">
        <v>0</v>
      </c>
      <c r="T240" s="148">
        <f>S240*H240</f>
        <v>0</v>
      </c>
      <c r="AR240" s="149" t="s">
        <v>108</v>
      </c>
      <c r="AT240" s="149" t="s">
        <v>312</v>
      </c>
      <c r="AU240" s="149" t="s">
        <v>86</v>
      </c>
      <c r="AY240" s="17" t="s">
        <v>310</v>
      </c>
      <c r="BE240" s="150">
        <f>IF(N240="základní",J240,0)</f>
        <v>0</v>
      </c>
      <c r="BF240" s="150">
        <f>IF(N240="snížená",J240,0)</f>
        <v>0</v>
      </c>
      <c r="BG240" s="150">
        <f>IF(N240="zákl. přenesená",J240,0)</f>
        <v>0</v>
      </c>
      <c r="BH240" s="150">
        <f>IF(N240="sníž. přenesená",J240,0)</f>
        <v>0</v>
      </c>
      <c r="BI240" s="150">
        <f>IF(N240="nulová",J240,0)</f>
        <v>0</v>
      </c>
      <c r="BJ240" s="17" t="s">
        <v>86</v>
      </c>
      <c r="BK240" s="150">
        <f>ROUND(I240*H240,2)</f>
        <v>0</v>
      </c>
      <c r="BL240" s="17" t="s">
        <v>108</v>
      </c>
      <c r="BM240" s="149" t="s">
        <v>1493</v>
      </c>
    </row>
    <row r="241" spans="2:65" s="11" customFormat="1" ht="25.9" customHeight="1">
      <c r="B241" s="126"/>
      <c r="D241" s="127" t="s">
        <v>81</v>
      </c>
      <c r="E241" s="128" t="s">
        <v>3902</v>
      </c>
      <c r="F241" s="128" t="s">
        <v>3903</v>
      </c>
      <c r="I241" s="129"/>
      <c r="J241" s="130">
        <f>BK241</f>
        <v>0</v>
      </c>
      <c r="L241" s="126"/>
      <c r="M241" s="131"/>
      <c r="P241" s="132">
        <f>SUM(P242:P244)</f>
        <v>0</v>
      </c>
      <c r="R241" s="132">
        <f>SUM(R242:R244)</f>
        <v>0</v>
      </c>
      <c r="T241" s="133">
        <f>SUM(T242:T244)</f>
        <v>0</v>
      </c>
      <c r="AR241" s="127" t="s">
        <v>86</v>
      </c>
      <c r="AT241" s="134" t="s">
        <v>81</v>
      </c>
      <c r="AU241" s="134" t="s">
        <v>82</v>
      </c>
      <c r="AY241" s="127" t="s">
        <v>310</v>
      </c>
      <c r="BK241" s="135">
        <f>SUM(BK242:BK244)</f>
        <v>0</v>
      </c>
    </row>
    <row r="242" spans="2:65" s="1" customFormat="1" ht="16.5" customHeight="1">
      <c r="B242" s="33"/>
      <c r="C242" s="138" t="s">
        <v>1061</v>
      </c>
      <c r="D242" s="138" t="s">
        <v>312</v>
      </c>
      <c r="E242" s="139" t="s">
        <v>3904</v>
      </c>
      <c r="F242" s="140" t="s">
        <v>3905</v>
      </c>
      <c r="G242" s="141" t="s">
        <v>652</v>
      </c>
      <c r="H242" s="142">
        <v>7</v>
      </c>
      <c r="I242" s="143"/>
      <c r="J242" s="144">
        <f>ROUND(I242*H242,2)</f>
        <v>0</v>
      </c>
      <c r="K242" s="140" t="s">
        <v>430</v>
      </c>
      <c r="L242" s="33"/>
      <c r="M242" s="145" t="s">
        <v>1</v>
      </c>
      <c r="N242" s="146" t="s">
        <v>47</v>
      </c>
      <c r="P242" s="147">
        <f>O242*H242</f>
        <v>0</v>
      </c>
      <c r="Q242" s="147">
        <v>0</v>
      </c>
      <c r="R242" s="147">
        <f>Q242*H242</f>
        <v>0</v>
      </c>
      <c r="S242" s="147">
        <v>0</v>
      </c>
      <c r="T242" s="148">
        <f>S242*H242</f>
        <v>0</v>
      </c>
      <c r="AR242" s="149" t="s">
        <v>108</v>
      </c>
      <c r="AT242" s="149" t="s">
        <v>312</v>
      </c>
      <c r="AU242" s="149" t="s">
        <v>86</v>
      </c>
      <c r="AY242" s="17" t="s">
        <v>310</v>
      </c>
      <c r="BE242" s="150">
        <f>IF(N242="základní",J242,0)</f>
        <v>0</v>
      </c>
      <c r="BF242" s="150">
        <f>IF(N242="snížená",J242,0)</f>
        <v>0</v>
      </c>
      <c r="BG242" s="150">
        <f>IF(N242="zákl. přenesená",J242,0)</f>
        <v>0</v>
      </c>
      <c r="BH242" s="150">
        <f>IF(N242="sníž. přenesená",J242,0)</f>
        <v>0</v>
      </c>
      <c r="BI242" s="150">
        <f>IF(N242="nulová",J242,0)</f>
        <v>0</v>
      </c>
      <c r="BJ242" s="17" t="s">
        <v>86</v>
      </c>
      <c r="BK242" s="150">
        <f>ROUND(I242*H242,2)</f>
        <v>0</v>
      </c>
      <c r="BL242" s="17" t="s">
        <v>108</v>
      </c>
      <c r="BM242" s="149" t="s">
        <v>1502</v>
      </c>
    </row>
    <row r="243" spans="2:65" s="1" customFormat="1" ht="16.5" customHeight="1">
      <c r="B243" s="33"/>
      <c r="C243" s="138" t="s">
        <v>1065</v>
      </c>
      <c r="D243" s="138" t="s">
        <v>312</v>
      </c>
      <c r="E243" s="139" t="s">
        <v>3906</v>
      </c>
      <c r="F243" s="140" t="s">
        <v>3907</v>
      </c>
      <c r="G243" s="141" t="s">
        <v>652</v>
      </c>
      <c r="H243" s="142">
        <v>1.4</v>
      </c>
      <c r="I243" s="143"/>
      <c r="J243" s="144">
        <f>ROUND(I243*H243,2)</f>
        <v>0</v>
      </c>
      <c r="K243" s="140" t="s">
        <v>430</v>
      </c>
      <c r="L243" s="33"/>
      <c r="M243" s="145" t="s">
        <v>1</v>
      </c>
      <c r="N243" s="146" t="s">
        <v>47</v>
      </c>
      <c r="P243" s="147">
        <f>O243*H243</f>
        <v>0</v>
      </c>
      <c r="Q243" s="147">
        <v>0</v>
      </c>
      <c r="R243" s="147">
        <f>Q243*H243</f>
        <v>0</v>
      </c>
      <c r="S243" s="147">
        <v>0</v>
      </c>
      <c r="T243" s="148">
        <f>S243*H243</f>
        <v>0</v>
      </c>
      <c r="AR243" s="149" t="s">
        <v>108</v>
      </c>
      <c r="AT243" s="149" t="s">
        <v>312</v>
      </c>
      <c r="AU243" s="149" t="s">
        <v>86</v>
      </c>
      <c r="AY243" s="17" t="s">
        <v>310</v>
      </c>
      <c r="BE243" s="150">
        <f>IF(N243="základní",J243,0)</f>
        <v>0</v>
      </c>
      <c r="BF243" s="150">
        <f>IF(N243="snížená",J243,0)</f>
        <v>0</v>
      </c>
      <c r="BG243" s="150">
        <f>IF(N243="zákl. přenesená",J243,0)</f>
        <v>0</v>
      </c>
      <c r="BH243" s="150">
        <f>IF(N243="sníž. přenesená",J243,0)</f>
        <v>0</v>
      </c>
      <c r="BI243" s="150">
        <f>IF(N243="nulová",J243,0)</f>
        <v>0</v>
      </c>
      <c r="BJ243" s="17" t="s">
        <v>86</v>
      </c>
      <c r="BK243" s="150">
        <f>ROUND(I243*H243,2)</f>
        <v>0</v>
      </c>
      <c r="BL243" s="17" t="s">
        <v>108</v>
      </c>
      <c r="BM243" s="149" t="s">
        <v>1512</v>
      </c>
    </row>
    <row r="244" spans="2:65" s="1" customFormat="1" ht="16.5" customHeight="1">
      <c r="B244" s="33"/>
      <c r="C244" s="138" t="s">
        <v>1069</v>
      </c>
      <c r="D244" s="138" t="s">
        <v>312</v>
      </c>
      <c r="E244" s="139" t="s">
        <v>3908</v>
      </c>
      <c r="F244" s="140" t="s">
        <v>3909</v>
      </c>
      <c r="G244" s="141" t="s">
        <v>652</v>
      </c>
      <c r="H244" s="142">
        <v>2.8</v>
      </c>
      <c r="I244" s="143"/>
      <c r="J244" s="144">
        <f>ROUND(I244*H244,2)</f>
        <v>0</v>
      </c>
      <c r="K244" s="140" t="s">
        <v>430</v>
      </c>
      <c r="L244" s="33"/>
      <c r="M244" s="145" t="s">
        <v>1</v>
      </c>
      <c r="N244" s="146" t="s">
        <v>47</v>
      </c>
      <c r="P244" s="147">
        <f>O244*H244</f>
        <v>0</v>
      </c>
      <c r="Q244" s="147">
        <v>0</v>
      </c>
      <c r="R244" s="147">
        <f>Q244*H244</f>
        <v>0</v>
      </c>
      <c r="S244" s="147">
        <v>0</v>
      </c>
      <c r="T244" s="148">
        <f>S244*H244</f>
        <v>0</v>
      </c>
      <c r="AR244" s="149" t="s">
        <v>108</v>
      </c>
      <c r="AT244" s="149" t="s">
        <v>312</v>
      </c>
      <c r="AU244" s="149" t="s">
        <v>86</v>
      </c>
      <c r="AY244" s="17" t="s">
        <v>310</v>
      </c>
      <c r="BE244" s="150">
        <f>IF(N244="základní",J244,0)</f>
        <v>0</v>
      </c>
      <c r="BF244" s="150">
        <f>IF(N244="snížená",J244,0)</f>
        <v>0</v>
      </c>
      <c r="BG244" s="150">
        <f>IF(N244="zákl. přenesená",J244,0)</f>
        <v>0</v>
      </c>
      <c r="BH244" s="150">
        <f>IF(N244="sníž. přenesená",J244,0)</f>
        <v>0</v>
      </c>
      <c r="BI244" s="150">
        <f>IF(N244="nulová",J244,0)</f>
        <v>0</v>
      </c>
      <c r="BJ244" s="17" t="s">
        <v>86</v>
      </c>
      <c r="BK244" s="150">
        <f>ROUND(I244*H244,2)</f>
        <v>0</v>
      </c>
      <c r="BL244" s="17" t="s">
        <v>108</v>
      </c>
      <c r="BM244" s="149" t="s">
        <v>1520</v>
      </c>
    </row>
    <row r="245" spans="2:65" s="11" customFormat="1" ht="25.9" customHeight="1">
      <c r="B245" s="126"/>
      <c r="D245" s="127" t="s">
        <v>81</v>
      </c>
      <c r="E245" s="128" t="s">
        <v>3910</v>
      </c>
      <c r="F245" s="128" t="s">
        <v>3911</v>
      </c>
      <c r="I245" s="129"/>
      <c r="J245" s="130">
        <f>BK245</f>
        <v>0</v>
      </c>
      <c r="L245" s="126"/>
      <c r="M245" s="131"/>
      <c r="P245" s="132">
        <f>SUM(P246:P253)</f>
        <v>0</v>
      </c>
      <c r="R245" s="132">
        <f>SUM(R246:R253)</f>
        <v>0</v>
      </c>
      <c r="T245" s="133">
        <f>SUM(T246:T253)</f>
        <v>0</v>
      </c>
      <c r="AR245" s="127" t="s">
        <v>86</v>
      </c>
      <c r="AT245" s="134" t="s">
        <v>81</v>
      </c>
      <c r="AU245" s="134" t="s">
        <v>82</v>
      </c>
      <c r="AY245" s="127" t="s">
        <v>310</v>
      </c>
      <c r="BK245" s="135">
        <f>SUM(BK246:BK253)</f>
        <v>0</v>
      </c>
    </row>
    <row r="246" spans="2:65" s="1" customFormat="1" ht="16.5" customHeight="1">
      <c r="B246" s="33"/>
      <c r="C246" s="138" t="s">
        <v>1074</v>
      </c>
      <c r="D246" s="138" t="s">
        <v>312</v>
      </c>
      <c r="E246" s="139" t="s">
        <v>3912</v>
      </c>
      <c r="F246" s="140" t="s">
        <v>3913</v>
      </c>
      <c r="G246" s="141" t="s">
        <v>3869</v>
      </c>
      <c r="H246" s="142">
        <v>392</v>
      </c>
      <c r="I246" s="143"/>
      <c r="J246" s="144">
        <f t="shared" ref="J246:J253" si="60">ROUND(I246*H246,2)</f>
        <v>0</v>
      </c>
      <c r="K246" s="140" t="s">
        <v>430</v>
      </c>
      <c r="L246" s="33"/>
      <c r="M246" s="145" t="s">
        <v>1</v>
      </c>
      <c r="N246" s="146" t="s">
        <v>47</v>
      </c>
      <c r="P246" s="147">
        <f t="shared" ref="P246:P253" si="61">O246*H246</f>
        <v>0</v>
      </c>
      <c r="Q246" s="147">
        <v>0</v>
      </c>
      <c r="R246" s="147">
        <f t="shared" ref="R246:R253" si="62">Q246*H246</f>
        <v>0</v>
      </c>
      <c r="S246" s="147">
        <v>0</v>
      </c>
      <c r="T246" s="148">
        <f t="shared" ref="T246:T253" si="63">S246*H246</f>
        <v>0</v>
      </c>
      <c r="AR246" s="149" t="s">
        <v>108</v>
      </c>
      <c r="AT246" s="149" t="s">
        <v>312</v>
      </c>
      <c r="AU246" s="149" t="s">
        <v>86</v>
      </c>
      <c r="AY246" s="17" t="s">
        <v>310</v>
      </c>
      <c r="BE246" s="150">
        <f t="shared" ref="BE246:BE253" si="64">IF(N246="základní",J246,0)</f>
        <v>0</v>
      </c>
      <c r="BF246" s="150">
        <f t="shared" ref="BF246:BF253" si="65">IF(N246="snížená",J246,0)</f>
        <v>0</v>
      </c>
      <c r="BG246" s="150">
        <f t="shared" ref="BG246:BG253" si="66">IF(N246="zákl. přenesená",J246,0)</f>
        <v>0</v>
      </c>
      <c r="BH246" s="150">
        <f t="shared" ref="BH246:BH253" si="67">IF(N246="sníž. přenesená",J246,0)</f>
        <v>0</v>
      </c>
      <c r="BI246" s="150">
        <f t="shared" ref="BI246:BI253" si="68">IF(N246="nulová",J246,0)</f>
        <v>0</v>
      </c>
      <c r="BJ246" s="17" t="s">
        <v>86</v>
      </c>
      <c r="BK246" s="150">
        <f t="shared" ref="BK246:BK253" si="69">ROUND(I246*H246,2)</f>
        <v>0</v>
      </c>
      <c r="BL246" s="17" t="s">
        <v>108</v>
      </c>
      <c r="BM246" s="149" t="s">
        <v>1527</v>
      </c>
    </row>
    <row r="247" spans="2:65" s="1" customFormat="1" ht="16.5" customHeight="1">
      <c r="B247" s="33"/>
      <c r="C247" s="138" t="s">
        <v>1090</v>
      </c>
      <c r="D247" s="138" t="s">
        <v>312</v>
      </c>
      <c r="E247" s="139" t="s">
        <v>3914</v>
      </c>
      <c r="F247" s="140" t="s">
        <v>3915</v>
      </c>
      <c r="G247" s="141" t="s">
        <v>1972</v>
      </c>
      <c r="H247" s="142">
        <v>1</v>
      </c>
      <c r="I247" s="143"/>
      <c r="J247" s="144">
        <f t="shared" si="60"/>
        <v>0</v>
      </c>
      <c r="K247" s="140" t="s">
        <v>430</v>
      </c>
      <c r="L247" s="33"/>
      <c r="M247" s="145" t="s">
        <v>1</v>
      </c>
      <c r="N247" s="146" t="s">
        <v>47</v>
      </c>
      <c r="P247" s="147">
        <f t="shared" si="61"/>
        <v>0</v>
      </c>
      <c r="Q247" s="147">
        <v>0</v>
      </c>
      <c r="R247" s="147">
        <f t="shared" si="62"/>
        <v>0</v>
      </c>
      <c r="S247" s="147">
        <v>0</v>
      </c>
      <c r="T247" s="148">
        <f t="shared" si="63"/>
        <v>0</v>
      </c>
      <c r="AR247" s="149" t="s">
        <v>108</v>
      </c>
      <c r="AT247" s="149" t="s">
        <v>312</v>
      </c>
      <c r="AU247" s="149" t="s">
        <v>86</v>
      </c>
      <c r="AY247" s="17" t="s">
        <v>310</v>
      </c>
      <c r="BE247" s="150">
        <f t="shared" si="64"/>
        <v>0</v>
      </c>
      <c r="BF247" s="150">
        <f t="shared" si="65"/>
        <v>0</v>
      </c>
      <c r="BG247" s="150">
        <f t="shared" si="66"/>
        <v>0</v>
      </c>
      <c r="BH247" s="150">
        <f t="shared" si="67"/>
        <v>0</v>
      </c>
      <c r="BI247" s="150">
        <f t="shared" si="68"/>
        <v>0</v>
      </c>
      <c r="BJ247" s="17" t="s">
        <v>86</v>
      </c>
      <c r="BK247" s="150">
        <f t="shared" si="69"/>
        <v>0</v>
      </c>
      <c r="BL247" s="17" t="s">
        <v>108</v>
      </c>
      <c r="BM247" s="149" t="s">
        <v>1542</v>
      </c>
    </row>
    <row r="248" spans="2:65" s="1" customFormat="1" ht="16.5" customHeight="1">
      <c r="B248" s="33"/>
      <c r="C248" s="138" t="s">
        <v>1096</v>
      </c>
      <c r="D248" s="138" t="s">
        <v>312</v>
      </c>
      <c r="E248" s="139" t="s">
        <v>3916</v>
      </c>
      <c r="F248" s="140" t="s">
        <v>3917</v>
      </c>
      <c r="G248" s="141" t="s">
        <v>652</v>
      </c>
      <c r="H248" s="142">
        <v>16</v>
      </c>
      <c r="I248" s="143"/>
      <c r="J248" s="144">
        <f t="shared" si="60"/>
        <v>0</v>
      </c>
      <c r="K248" s="140" t="s">
        <v>430</v>
      </c>
      <c r="L248" s="33"/>
      <c r="M248" s="145" t="s">
        <v>1</v>
      </c>
      <c r="N248" s="146" t="s">
        <v>47</v>
      </c>
      <c r="P248" s="147">
        <f t="shared" si="61"/>
        <v>0</v>
      </c>
      <c r="Q248" s="147">
        <v>0</v>
      </c>
      <c r="R248" s="147">
        <f t="shared" si="62"/>
        <v>0</v>
      </c>
      <c r="S248" s="147">
        <v>0</v>
      </c>
      <c r="T248" s="148">
        <f t="shared" si="63"/>
        <v>0</v>
      </c>
      <c r="AR248" s="149" t="s">
        <v>108</v>
      </c>
      <c r="AT248" s="149" t="s">
        <v>312</v>
      </c>
      <c r="AU248" s="149" t="s">
        <v>86</v>
      </c>
      <c r="AY248" s="17" t="s">
        <v>310</v>
      </c>
      <c r="BE248" s="150">
        <f t="shared" si="64"/>
        <v>0</v>
      </c>
      <c r="BF248" s="150">
        <f t="shared" si="65"/>
        <v>0</v>
      </c>
      <c r="BG248" s="150">
        <f t="shared" si="66"/>
        <v>0</v>
      </c>
      <c r="BH248" s="150">
        <f t="shared" si="67"/>
        <v>0</v>
      </c>
      <c r="BI248" s="150">
        <f t="shared" si="68"/>
        <v>0</v>
      </c>
      <c r="BJ248" s="17" t="s">
        <v>86</v>
      </c>
      <c r="BK248" s="150">
        <f t="shared" si="69"/>
        <v>0</v>
      </c>
      <c r="BL248" s="17" t="s">
        <v>108</v>
      </c>
      <c r="BM248" s="149" t="s">
        <v>1551</v>
      </c>
    </row>
    <row r="249" spans="2:65" s="1" customFormat="1" ht="16.5" customHeight="1">
      <c r="B249" s="33"/>
      <c r="C249" s="138" t="s">
        <v>1111</v>
      </c>
      <c r="D249" s="138" t="s">
        <v>312</v>
      </c>
      <c r="E249" s="139" t="s">
        <v>3918</v>
      </c>
      <c r="F249" s="140" t="s">
        <v>3919</v>
      </c>
      <c r="G249" s="141" t="s">
        <v>652</v>
      </c>
      <c r="H249" s="142">
        <v>4</v>
      </c>
      <c r="I249" s="143"/>
      <c r="J249" s="144">
        <f t="shared" si="60"/>
        <v>0</v>
      </c>
      <c r="K249" s="140" t="s">
        <v>430</v>
      </c>
      <c r="L249" s="33"/>
      <c r="M249" s="145" t="s">
        <v>1</v>
      </c>
      <c r="N249" s="146" t="s">
        <v>47</v>
      </c>
      <c r="P249" s="147">
        <f t="shared" si="61"/>
        <v>0</v>
      </c>
      <c r="Q249" s="147">
        <v>0</v>
      </c>
      <c r="R249" s="147">
        <f t="shared" si="62"/>
        <v>0</v>
      </c>
      <c r="S249" s="147">
        <v>0</v>
      </c>
      <c r="T249" s="148">
        <f t="shared" si="63"/>
        <v>0</v>
      </c>
      <c r="AR249" s="149" t="s">
        <v>108</v>
      </c>
      <c r="AT249" s="149" t="s">
        <v>312</v>
      </c>
      <c r="AU249" s="149" t="s">
        <v>86</v>
      </c>
      <c r="AY249" s="17" t="s">
        <v>310</v>
      </c>
      <c r="BE249" s="150">
        <f t="shared" si="64"/>
        <v>0</v>
      </c>
      <c r="BF249" s="150">
        <f t="shared" si="65"/>
        <v>0</v>
      </c>
      <c r="BG249" s="150">
        <f t="shared" si="66"/>
        <v>0</v>
      </c>
      <c r="BH249" s="150">
        <f t="shared" si="67"/>
        <v>0</v>
      </c>
      <c r="BI249" s="150">
        <f t="shared" si="68"/>
        <v>0</v>
      </c>
      <c r="BJ249" s="17" t="s">
        <v>86</v>
      </c>
      <c r="BK249" s="150">
        <f t="shared" si="69"/>
        <v>0</v>
      </c>
      <c r="BL249" s="17" t="s">
        <v>108</v>
      </c>
      <c r="BM249" s="149" t="s">
        <v>1560</v>
      </c>
    </row>
    <row r="250" spans="2:65" s="1" customFormat="1" ht="16.5" customHeight="1">
      <c r="B250" s="33"/>
      <c r="C250" s="138" t="s">
        <v>1115</v>
      </c>
      <c r="D250" s="138" t="s">
        <v>312</v>
      </c>
      <c r="E250" s="139" t="s">
        <v>3920</v>
      </c>
      <c r="F250" s="140" t="s">
        <v>3921</v>
      </c>
      <c r="G250" s="141" t="s">
        <v>652</v>
      </c>
      <c r="H250" s="142">
        <v>16</v>
      </c>
      <c r="I250" s="143"/>
      <c r="J250" s="144">
        <f t="shared" si="60"/>
        <v>0</v>
      </c>
      <c r="K250" s="140" t="s">
        <v>430</v>
      </c>
      <c r="L250" s="33"/>
      <c r="M250" s="145" t="s">
        <v>1</v>
      </c>
      <c r="N250" s="146" t="s">
        <v>47</v>
      </c>
      <c r="P250" s="147">
        <f t="shared" si="61"/>
        <v>0</v>
      </c>
      <c r="Q250" s="147">
        <v>0</v>
      </c>
      <c r="R250" s="147">
        <f t="shared" si="62"/>
        <v>0</v>
      </c>
      <c r="S250" s="147">
        <v>0</v>
      </c>
      <c r="T250" s="148">
        <f t="shared" si="63"/>
        <v>0</v>
      </c>
      <c r="AR250" s="149" t="s">
        <v>108</v>
      </c>
      <c r="AT250" s="149" t="s">
        <v>312</v>
      </c>
      <c r="AU250" s="149" t="s">
        <v>86</v>
      </c>
      <c r="AY250" s="17" t="s">
        <v>310</v>
      </c>
      <c r="BE250" s="150">
        <f t="shared" si="64"/>
        <v>0</v>
      </c>
      <c r="BF250" s="150">
        <f t="shared" si="65"/>
        <v>0</v>
      </c>
      <c r="BG250" s="150">
        <f t="shared" si="66"/>
        <v>0</v>
      </c>
      <c r="BH250" s="150">
        <f t="shared" si="67"/>
        <v>0</v>
      </c>
      <c r="BI250" s="150">
        <f t="shared" si="68"/>
        <v>0</v>
      </c>
      <c r="BJ250" s="17" t="s">
        <v>86</v>
      </c>
      <c r="BK250" s="150">
        <f t="shared" si="69"/>
        <v>0</v>
      </c>
      <c r="BL250" s="17" t="s">
        <v>108</v>
      </c>
      <c r="BM250" s="149" t="s">
        <v>1568</v>
      </c>
    </row>
    <row r="251" spans="2:65" s="1" customFormat="1" ht="16.5" customHeight="1">
      <c r="B251" s="33"/>
      <c r="C251" s="138" t="s">
        <v>1122</v>
      </c>
      <c r="D251" s="138" t="s">
        <v>312</v>
      </c>
      <c r="E251" s="139" t="s">
        <v>3922</v>
      </c>
      <c r="F251" s="140" t="s">
        <v>3923</v>
      </c>
      <c r="G251" s="141" t="s">
        <v>1972</v>
      </c>
      <c r="H251" s="142">
        <v>20</v>
      </c>
      <c r="I251" s="143"/>
      <c r="J251" s="144">
        <f t="shared" si="60"/>
        <v>0</v>
      </c>
      <c r="K251" s="140" t="s">
        <v>430</v>
      </c>
      <c r="L251" s="33"/>
      <c r="M251" s="145" t="s">
        <v>1</v>
      </c>
      <c r="N251" s="146" t="s">
        <v>47</v>
      </c>
      <c r="P251" s="147">
        <f t="shared" si="61"/>
        <v>0</v>
      </c>
      <c r="Q251" s="147">
        <v>0</v>
      </c>
      <c r="R251" s="147">
        <f t="shared" si="62"/>
        <v>0</v>
      </c>
      <c r="S251" s="147">
        <v>0</v>
      </c>
      <c r="T251" s="148">
        <f t="shared" si="63"/>
        <v>0</v>
      </c>
      <c r="AR251" s="149" t="s">
        <v>108</v>
      </c>
      <c r="AT251" s="149" t="s">
        <v>312</v>
      </c>
      <c r="AU251" s="149" t="s">
        <v>86</v>
      </c>
      <c r="AY251" s="17" t="s">
        <v>310</v>
      </c>
      <c r="BE251" s="150">
        <f t="shared" si="64"/>
        <v>0</v>
      </c>
      <c r="BF251" s="150">
        <f t="shared" si="65"/>
        <v>0</v>
      </c>
      <c r="BG251" s="150">
        <f t="shared" si="66"/>
        <v>0</v>
      </c>
      <c r="BH251" s="150">
        <f t="shared" si="67"/>
        <v>0</v>
      </c>
      <c r="BI251" s="150">
        <f t="shared" si="68"/>
        <v>0</v>
      </c>
      <c r="BJ251" s="17" t="s">
        <v>86</v>
      </c>
      <c r="BK251" s="150">
        <f t="shared" si="69"/>
        <v>0</v>
      </c>
      <c r="BL251" s="17" t="s">
        <v>108</v>
      </c>
      <c r="BM251" s="149" t="s">
        <v>1576</v>
      </c>
    </row>
    <row r="252" spans="2:65" s="1" customFormat="1" ht="16.5" customHeight="1">
      <c r="B252" s="33"/>
      <c r="C252" s="138" t="s">
        <v>1127</v>
      </c>
      <c r="D252" s="138" t="s">
        <v>312</v>
      </c>
      <c r="E252" s="139" t="s">
        <v>3924</v>
      </c>
      <c r="F252" s="140" t="s">
        <v>3925</v>
      </c>
      <c r="G252" s="141" t="s">
        <v>460</v>
      </c>
      <c r="H252" s="142">
        <v>1</v>
      </c>
      <c r="I252" s="143"/>
      <c r="J252" s="144">
        <f t="shared" si="60"/>
        <v>0</v>
      </c>
      <c r="K252" s="140" t="s">
        <v>430</v>
      </c>
      <c r="L252" s="33"/>
      <c r="M252" s="145" t="s">
        <v>1</v>
      </c>
      <c r="N252" s="146" t="s">
        <v>47</v>
      </c>
      <c r="P252" s="147">
        <f t="shared" si="61"/>
        <v>0</v>
      </c>
      <c r="Q252" s="147">
        <v>0</v>
      </c>
      <c r="R252" s="147">
        <f t="shared" si="62"/>
        <v>0</v>
      </c>
      <c r="S252" s="147">
        <v>0</v>
      </c>
      <c r="T252" s="148">
        <f t="shared" si="63"/>
        <v>0</v>
      </c>
      <c r="AR252" s="149" t="s">
        <v>108</v>
      </c>
      <c r="AT252" s="149" t="s">
        <v>312</v>
      </c>
      <c r="AU252" s="149" t="s">
        <v>86</v>
      </c>
      <c r="AY252" s="17" t="s">
        <v>310</v>
      </c>
      <c r="BE252" s="150">
        <f t="shared" si="64"/>
        <v>0</v>
      </c>
      <c r="BF252" s="150">
        <f t="shared" si="65"/>
        <v>0</v>
      </c>
      <c r="BG252" s="150">
        <f t="shared" si="66"/>
        <v>0</v>
      </c>
      <c r="BH252" s="150">
        <f t="shared" si="67"/>
        <v>0</v>
      </c>
      <c r="BI252" s="150">
        <f t="shared" si="68"/>
        <v>0</v>
      </c>
      <c r="BJ252" s="17" t="s">
        <v>86</v>
      </c>
      <c r="BK252" s="150">
        <f t="shared" si="69"/>
        <v>0</v>
      </c>
      <c r="BL252" s="17" t="s">
        <v>108</v>
      </c>
      <c r="BM252" s="149" t="s">
        <v>1584</v>
      </c>
    </row>
    <row r="253" spans="2:65" s="1" customFormat="1" ht="16.5" customHeight="1">
      <c r="B253" s="33"/>
      <c r="C253" s="138" t="s">
        <v>1131</v>
      </c>
      <c r="D253" s="138" t="s">
        <v>312</v>
      </c>
      <c r="E253" s="139" t="s">
        <v>3926</v>
      </c>
      <c r="F253" s="140" t="s">
        <v>3927</v>
      </c>
      <c r="G253" s="141" t="s">
        <v>460</v>
      </c>
      <c r="H253" s="142">
        <v>7</v>
      </c>
      <c r="I253" s="143"/>
      <c r="J253" s="144">
        <f t="shared" si="60"/>
        <v>0</v>
      </c>
      <c r="K253" s="140" t="s">
        <v>430</v>
      </c>
      <c r="L253" s="33"/>
      <c r="M253" s="145" t="s">
        <v>1</v>
      </c>
      <c r="N253" s="146" t="s">
        <v>47</v>
      </c>
      <c r="P253" s="147">
        <f t="shared" si="61"/>
        <v>0</v>
      </c>
      <c r="Q253" s="147">
        <v>0</v>
      </c>
      <c r="R253" s="147">
        <f t="shared" si="62"/>
        <v>0</v>
      </c>
      <c r="S253" s="147">
        <v>0</v>
      </c>
      <c r="T253" s="148">
        <f t="shared" si="63"/>
        <v>0</v>
      </c>
      <c r="AR253" s="149" t="s">
        <v>108</v>
      </c>
      <c r="AT253" s="149" t="s">
        <v>312</v>
      </c>
      <c r="AU253" s="149" t="s">
        <v>86</v>
      </c>
      <c r="AY253" s="17" t="s">
        <v>310</v>
      </c>
      <c r="BE253" s="150">
        <f t="shared" si="64"/>
        <v>0</v>
      </c>
      <c r="BF253" s="150">
        <f t="shared" si="65"/>
        <v>0</v>
      </c>
      <c r="BG253" s="150">
        <f t="shared" si="66"/>
        <v>0</v>
      </c>
      <c r="BH253" s="150">
        <f t="shared" si="67"/>
        <v>0</v>
      </c>
      <c r="BI253" s="150">
        <f t="shared" si="68"/>
        <v>0</v>
      </c>
      <c r="BJ253" s="17" t="s">
        <v>86</v>
      </c>
      <c r="BK253" s="150">
        <f t="shared" si="69"/>
        <v>0</v>
      </c>
      <c r="BL253" s="17" t="s">
        <v>108</v>
      </c>
      <c r="BM253" s="149" t="s">
        <v>1594</v>
      </c>
    </row>
    <row r="254" spans="2:65" s="11" customFormat="1" ht="25.9" customHeight="1">
      <c r="B254" s="126"/>
      <c r="D254" s="127" t="s">
        <v>81</v>
      </c>
      <c r="E254" s="128" t="s">
        <v>3928</v>
      </c>
      <c r="F254" s="128" t="s">
        <v>3929</v>
      </c>
      <c r="I254" s="129"/>
      <c r="J254" s="130">
        <f>BK254</f>
        <v>0</v>
      </c>
      <c r="L254" s="126"/>
      <c r="M254" s="131"/>
      <c r="P254" s="132">
        <f>SUM(P255:P256)</f>
        <v>0</v>
      </c>
      <c r="R254" s="132">
        <f>SUM(R255:R256)</f>
        <v>0</v>
      </c>
      <c r="T254" s="133">
        <f>SUM(T255:T256)</f>
        <v>0</v>
      </c>
      <c r="AR254" s="127" t="s">
        <v>86</v>
      </c>
      <c r="AT254" s="134" t="s">
        <v>81</v>
      </c>
      <c r="AU254" s="134" t="s">
        <v>82</v>
      </c>
      <c r="AY254" s="127" t="s">
        <v>310</v>
      </c>
      <c r="BK254" s="135">
        <f>SUM(BK255:BK256)</f>
        <v>0</v>
      </c>
    </row>
    <row r="255" spans="2:65" s="1" customFormat="1" ht="16.5" customHeight="1">
      <c r="B255" s="33"/>
      <c r="C255" s="138" t="s">
        <v>1137</v>
      </c>
      <c r="D255" s="138" t="s">
        <v>312</v>
      </c>
      <c r="E255" s="139" t="s">
        <v>3930</v>
      </c>
      <c r="F255" s="140" t="s">
        <v>3931</v>
      </c>
      <c r="G255" s="141" t="s">
        <v>1972</v>
      </c>
      <c r="H255" s="142">
        <v>0.7</v>
      </c>
      <c r="I255" s="143"/>
      <c r="J255" s="144">
        <f>ROUND(I255*H255,2)</f>
        <v>0</v>
      </c>
      <c r="K255" s="140" t="s">
        <v>430</v>
      </c>
      <c r="L255" s="33"/>
      <c r="M255" s="145" t="s">
        <v>1</v>
      </c>
      <c r="N255" s="146" t="s">
        <v>47</v>
      </c>
      <c r="P255" s="147">
        <f>O255*H255</f>
        <v>0</v>
      </c>
      <c r="Q255" s="147">
        <v>0</v>
      </c>
      <c r="R255" s="147">
        <f>Q255*H255</f>
        <v>0</v>
      </c>
      <c r="S255" s="147">
        <v>0</v>
      </c>
      <c r="T255" s="148">
        <f>S255*H255</f>
        <v>0</v>
      </c>
      <c r="AR255" s="149" t="s">
        <v>108</v>
      </c>
      <c r="AT255" s="149" t="s">
        <v>312</v>
      </c>
      <c r="AU255" s="149" t="s">
        <v>86</v>
      </c>
      <c r="AY255" s="17" t="s">
        <v>310</v>
      </c>
      <c r="BE255" s="150">
        <f>IF(N255="základní",J255,0)</f>
        <v>0</v>
      </c>
      <c r="BF255" s="150">
        <f>IF(N255="snížená",J255,0)</f>
        <v>0</v>
      </c>
      <c r="BG255" s="150">
        <f>IF(N255="zákl. přenesená",J255,0)</f>
        <v>0</v>
      </c>
      <c r="BH255" s="150">
        <f>IF(N255="sníž. přenesená",J255,0)</f>
        <v>0</v>
      </c>
      <c r="BI255" s="150">
        <f>IF(N255="nulová",J255,0)</f>
        <v>0</v>
      </c>
      <c r="BJ255" s="17" t="s">
        <v>86</v>
      </c>
      <c r="BK255" s="150">
        <f>ROUND(I255*H255,2)</f>
        <v>0</v>
      </c>
      <c r="BL255" s="17" t="s">
        <v>108</v>
      </c>
      <c r="BM255" s="149" t="s">
        <v>1601</v>
      </c>
    </row>
    <row r="256" spans="2:65" s="1" customFormat="1" ht="16.5" customHeight="1">
      <c r="B256" s="33"/>
      <c r="C256" s="138" t="s">
        <v>1142</v>
      </c>
      <c r="D256" s="138" t="s">
        <v>312</v>
      </c>
      <c r="E256" s="139" t="s">
        <v>3932</v>
      </c>
      <c r="F256" s="140" t="s">
        <v>3933</v>
      </c>
      <c r="G256" s="141" t="s">
        <v>1972</v>
      </c>
      <c r="H256" s="142">
        <v>0.7</v>
      </c>
      <c r="I256" s="143"/>
      <c r="J256" s="144">
        <f>ROUND(I256*H256,2)</f>
        <v>0</v>
      </c>
      <c r="K256" s="140" t="s">
        <v>430</v>
      </c>
      <c r="L256" s="33"/>
      <c r="M256" s="188" t="s">
        <v>1</v>
      </c>
      <c r="N256" s="189" t="s">
        <v>47</v>
      </c>
      <c r="O256" s="176"/>
      <c r="P256" s="190">
        <f>O256*H256</f>
        <v>0</v>
      </c>
      <c r="Q256" s="190">
        <v>0</v>
      </c>
      <c r="R256" s="190">
        <f>Q256*H256</f>
        <v>0</v>
      </c>
      <c r="S256" s="190">
        <v>0</v>
      </c>
      <c r="T256" s="191">
        <f>S256*H256</f>
        <v>0</v>
      </c>
      <c r="AR256" s="149" t="s">
        <v>108</v>
      </c>
      <c r="AT256" s="149" t="s">
        <v>312</v>
      </c>
      <c r="AU256" s="149" t="s">
        <v>86</v>
      </c>
      <c r="AY256" s="17" t="s">
        <v>310</v>
      </c>
      <c r="BE256" s="150">
        <f>IF(N256="základní",J256,0)</f>
        <v>0</v>
      </c>
      <c r="BF256" s="150">
        <f>IF(N256="snížená",J256,0)</f>
        <v>0</v>
      </c>
      <c r="BG256" s="150">
        <f>IF(N256="zákl. přenesená",J256,0)</f>
        <v>0</v>
      </c>
      <c r="BH256" s="150">
        <f>IF(N256="sníž. přenesená",J256,0)</f>
        <v>0</v>
      </c>
      <c r="BI256" s="150">
        <f>IF(N256="nulová",J256,0)</f>
        <v>0</v>
      </c>
      <c r="BJ256" s="17" t="s">
        <v>86</v>
      </c>
      <c r="BK256" s="150">
        <f>ROUND(I256*H256,2)</f>
        <v>0</v>
      </c>
      <c r="BL256" s="17" t="s">
        <v>108</v>
      </c>
      <c r="BM256" s="149" t="s">
        <v>1608</v>
      </c>
    </row>
    <row r="257" spans="2:12" s="1" customFormat="1" ht="6.95" customHeight="1">
      <c r="B257" s="45"/>
      <c r="C257" s="46"/>
      <c r="D257" s="46"/>
      <c r="E257" s="46"/>
      <c r="F257" s="46"/>
      <c r="G257" s="46"/>
      <c r="H257" s="46"/>
      <c r="I257" s="46"/>
      <c r="J257" s="46"/>
      <c r="K257" s="46"/>
      <c r="L257" s="33"/>
    </row>
  </sheetData>
  <sheetProtection algorithmName="SHA-512" hashValue="U4cuJkMVkrY8O1enqjMT707UcRqzCtDgAlncY2nSI6eMKvPWF49cvUxlHoNCeRYM7LWUEhWVsy9xYYv6GT5jvg==" saltValue="tmDCeRrk1KKkw+AWM6pDaIci+O3Wx9RzaM91pmfInFRmTK+kcXineKpriFnAeMKD0/AT9O5vX7W/wC5Rc0IG+Q==" spinCount="100000" sheet="1" objects="1" scenarios="1" formatColumns="0" formatRows="0" autoFilter="0"/>
  <autoFilter ref="C135:K256" xr:uid="{00000000-0009-0000-0000-000009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138</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3935</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ROUND((SUM(BE127:BE159)),  2)</f>
        <v>0</v>
      </c>
      <c r="I37" s="98">
        <v>0.21</v>
      </c>
      <c r="J37" s="86">
        <f>ROUND(((SUM(BE127:BE159))*I37),  2)</f>
        <v>0</v>
      </c>
      <c r="L37" s="33"/>
    </row>
    <row r="38" spans="2:12" s="1" customFormat="1" ht="14.45" customHeight="1">
      <c r="B38" s="33"/>
      <c r="E38" s="27" t="s">
        <v>48</v>
      </c>
      <c r="F38" s="86">
        <f>ROUND((SUM(BF127:BF159)),  2)</f>
        <v>0</v>
      </c>
      <c r="I38" s="98">
        <v>0.15</v>
      </c>
      <c r="J38" s="86">
        <f>ROUND(((SUM(BF127:BF159))*I38),  2)</f>
        <v>0</v>
      </c>
      <c r="L38" s="33"/>
    </row>
    <row r="39" spans="2:12" s="1" customFormat="1" ht="14.45" hidden="1" customHeight="1">
      <c r="B39" s="33"/>
      <c r="E39" s="27" t="s">
        <v>49</v>
      </c>
      <c r="F39" s="86">
        <f>ROUND((SUM(BG127:BG159)),  2)</f>
        <v>0</v>
      </c>
      <c r="I39" s="98">
        <v>0.21</v>
      </c>
      <c r="J39" s="86">
        <f>0</f>
        <v>0</v>
      </c>
      <c r="L39" s="33"/>
    </row>
    <row r="40" spans="2:12" s="1" customFormat="1" ht="14.45" hidden="1" customHeight="1">
      <c r="B40" s="33"/>
      <c r="E40" s="27" t="s">
        <v>50</v>
      </c>
      <c r="F40" s="86">
        <f>ROUND((SUM(BH127:BH159)),  2)</f>
        <v>0</v>
      </c>
      <c r="I40" s="98">
        <v>0.15</v>
      </c>
      <c r="J40" s="86">
        <f>0</f>
        <v>0</v>
      </c>
      <c r="L40" s="33"/>
    </row>
    <row r="41" spans="2:12" s="1" customFormat="1" ht="14.45" hidden="1" customHeight="1">
      <c r="B41" s="33"/>
      <c r="E41" s="27" t="s">
        <v>51</v>
      </c>
      <c r="F41" s="86">
        <f>ROUND((SUM(BI127:BI159)),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01 - LPS - Uzemnění, hromosvod</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J127</f>
        <v>0</v>
      </c>
      <c r="L100" s="33"/>
      <c r="AU100" s="17" t="s">
        <v>288</v>
      </c>
    </row>
    <row r="101" spans="2:47" s="8" customFormat="1" ht="24.95" customHeight="1">
      <c r="B101" s="110"/>
      <c r="D101" s="111" t="s">
        <v>3937</v>
      </c>
      <c r="E101" s="112"/>
      <c r="F101" s="112"/>
      <c r="G101" s="112"/>
      <c r="H101" s="112"/>
      <c r="I101" s="112"/>
      <c r="J101" s="113">
        <f>J128</f>
        <v>0</v>
      </c>
      <c r="L101" s="110"/>
    </row>
    <row r="102" spans="2:47" s="8" customFormat="1" ht="24.95" customHeight="1">
      <c r="B102" s="110"/>
      <c r="D102" s="111" t="s">
        <v>3938</v>
      </c>
      <c r="E102" s="112"/>
      <c r="F102" s="112"/>
      <c r="G102" s="112"/>
      <c r="H102" s="112"/>
      <c r="I102" s="112"/>
      <c r="J102" s="113">
        <f>J140</f>
        <v>0</v>
      </c>
      <c r="L102" s="110"/>
    </row>
    <row r="103" spans="2:47" s="8" customFormat="1" ht="24.95" customHeight="1">
      <c r="B103" s="110"/>
      <c r="D103" s="111" t="s">
        <v>3939</v>
      </c>
      <c r="E103" s="112"/>
      <c r="F103" s="112"/>
      <c r="G103" s="112"/>
      <c r="H103" s="112"/>
      <c r="I103" s="112"/>
      <c r="J103" s="113">
        <f>J154</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295</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277</v>
      </c>
      <c r="L114" s="20"/>
    </row>
    <row r="115" spans="2:63" ht="16.5" customHeight="1">
      <c r="B115" s="20"/>
      <c r="E115" s="254" t="s">
        <v>278</v>
      </c>
      <c r="F115" s="215"/>
      <c r="G115" s="215"/>
      <c r="H115" s="215"/>
      <c r="L115" s="20"/>
    </row>
    <row r="116" spans="2:63" ht="12" customHeight="1">
      <c r="B116" s="20"/>
      <c r="C116" s="27" t="s">
        <v>279</v>
      </c>
      <c r="L116" s="20"/>
    </row>
    <row r="117" spans="2:63" s="1" customFormat="1" ht="16.5" customHeight="1">
      <c r="B117" s="33"/>
      <c r="E117" s="249" t="s">
        <v>280</v>
      </c>
      <c r="F117" s="256"/>
      <c r="G117" s="256"/>
      <c r="H117" s="256"/>
      <c r="L117" s="33"/>
    </row>
    <row r="118" spans="2:63" s="1" customFormat="1" ht="12" customHeight="1">
      <c r="B118" s="33"/>
      <c r="C118" s="27" t="s">
        <v>3934</v>
      </c>
      <c r="L118" s="33"/>
    </row>
    <row r="119" spans="2:63" s="1" customFormat="1" ht="16.5" customHeight="1">
      <c r="B119" s="33"/>
      <c r="E119" s="236" t="str">
        <f>E13</f>
        <v>01 - LPS - Uzemnění, hromosvod</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296</v>
      </c>
      <c r="D126" s="120" t="s">
        <v>67</v>
      </c>
      <c r="E126" s="120" t="s">
        <v>63</v>
      </c>
      <c r="F126" s="120" t="s">
        <v>64</v>
      </c>
      <c r="G126" s="120" t="s">
        <v>297</v>
      </c>
      <c r="H126" s="120" t="s">
        <v>298</v>
      </c>
      <c r="I126" s="120" t="s">
        <v>299</v>
      </c>
      <c r="J126" s="120" t="s">
        <v>286</v>
      </c>
      <c r="K126" s="121" t="s">
        <v>300</v>
      </c>
      <c r="L126" s="118"/>
      <c r="M126" s="60" t="s">
        <v>1</v>
      </c>
      <c r="N126" s="61" t="s">
        <v>46</v>
      </c>
      <c r="O126" s="61" t="s">
        <v>301</v>
      </c>
      <c r="P126" s="61" t="s">
        <v>302</v>
      </c>
      <c r="Q126" s="61" t="s">
        <v>303</v>
      </c>
      <c r="R126" s="61" t="s">
        <v>304</v>
      </c>
      <c r="S126" s="61" t="s">
        <v>305</v>
      </c>
      <c r="T126" s="62" t="s">
        <v>306</v>
      </c>
    </row>
    <row r="127" spans="2:63" s="1" customFormat="1" ht="22.9" customHeight="1">
      <c r="B127" s="33"/>
      <c r="C127" s="65" t="s">
        <v>307</v>
      </c>
      <c r="J127" s="122">
        <f>BK127</f>
        <v>0</v>
      </c>
      <c r="L127" s="33"/>
      <c r="M127" s="63"/>
      <c r="N127" s="54"/>
      <c r="O127" s="54"/>
      <c r="P127" s="123">
        <f>P128+P140+P154</f>
        <v>0</v>
      </c>
      <c r="Q127" s="54"/>
      <c r="R127" s="123">
        <f>R128+R140+R154</f>
        <v>0</v>
      </c>
      <c r="S127" s="54"/>
      <c r="T127" s="124">
        <f>T128+T140+T154</f>
        <v>0</v>
      </c>
      <c r="AT127" s="17" t="s">
        <v>81</v>
      </c>
      <c r="AU127" s="17" t="s">
        <v>288</v>
      </c>
      <c r="BK127" s="125">
        <f>BK128+BK140+BK154</f>
        <v>0</v>
      </c>
    </row>
    <row r="128" spans="2:63" s="11" customFormat="1" ht="25.9" customHeight="1">
      <c r="B128" s="126"/>
      <c r="D128" s="127" t="s">
        <v>81</v>
      </c>
      <c r="E128" s="128" t="s">
        <v>3940</v>
      </c>
      <c r="F128" s="128" t="s">
        <v>3941</v>
      </c>
      <c r="I128" s="129"/>
      <c r="J128" s="130">
        <f>BK128</f>
        <v>0</v>
      </c>
      <c r="L128" s="126"/>
      <c r="M128" s="131"/>
      <c r="P128" s="132">
        <f>SUM(P129:P139)</f>
        <v>0</v>
      </c>
      <c r="R128" s="132">
        <f>SUM(R129:R139)</f>
        <v>0</v>
      </c>
      <c r="T128" s="133">
        <f>SUM(T129:T139)</f>
        <v>0</v>
      </c>
      <c r="AR128" s="127" t="s">
        <v>86</v>
      </c>
      <c r="AT128" s="134" t="s">
        <v>81</v>
      </c>
      <c r="AU128" s="134" t="s">
        <v>82</v>
      </c>
      <c r="AY128" s="127" t="s">
        <v>310</v>
      </c>
      <c r="BK128" s="135">
        <f>SUM(BK129:BK139)</f>
        <v>0</v>
      </c>
    </row>
    <row r="129" spans="2:65" s="1" customFormat="1" ht="16.5" customHeight="1">
      <c r="B129" s="33"/>
      <c r="C129" s="138" t="s">
        <v>86</v>
      </c>
      <c r="D129" s="138" t="s">
        <v>312</v>
      </c>
      <c r="E129" s="139" t="s">
        <v>86</v>
      </c>
      <c r="F129" s="140" t="s">
        <v>3942</v>
      </c>
      <c r="G129" s="141" t="s">
        <v>1972</v>
      </c>
      <c r="H129" s="142">
        <v>12</v>
      </c>
      <c r="I129" s="143"/>
      <c r="J129" s="144">
        <f t="shared" ref="J129:J139" si="0">ROUND(I129*H129,2)</f>
        <v>0</v>
      </c>
      <c r="K129" s="140" t="s">
        <v>430</v>
      </c>
      <c r="L129" s="33"/>
      <c r="M129" s="145" t="s">
        <v>1</v>
      </c>
      <c r="N129" s="146" t="s">
        <v>47</v>
      </c>
      <c r="P129" s="147">
        <f t="shared" ref="P129:P139" si="1">O129*H129</f>
        <v>0</v>
      </c>
      <c r="Q129" s="147">
        <v>0</v>
      </c>
      <c r="R129" s="147">
        <f t="shared" ref="R129:R139" si="2">Q129*H129</f>
        <v>0</v>
      </c>
      <c r="S129" s="147">
        <v>0</v>
      </c>
      <c r="T129" s="148">
        <f t="shared" ref="T129:T139" si="3">S129*H129</f>
        <v>0</v>
      </c>
      <c r="AR129" s="149" t="s">
        <v>108</v>
      </c>
      <c r="AT129" s="149" t="s">
        <v>312</v>
      </c>
      <c r="AU129" s="149" t="s">
        <v>86</v>
      </c>
      <c r="AY129" s="17" t="s">
        <v>310</v>
      </c>
      <c r="BE129" s="150">
        <f t="shared" ref="BE129:BE139" si="4">IF(N129="základní",J129,0)</f>
        <v>0</v>
      </c>
      <c r="BF129" s="150">
        <f t="shared" ref="BF129:BF139" si="5">IF(N129="snížená",J129,0)</f>
        <v>0</v>
      </c>
      <c r="BG129" s="150">
        <f t="shared" ref="BG129:BG139" si="6">IF(N129="zákl. přenesená",J129,0)</f>
        <v>0</v>
      </c>
      <c r="BH129" s="150">
        <f t="shared" ref="BH129:BH139" si="7">IF(N129="sníž. přenesená",J129,0)</f>
        <v>0</v>
      </c>
      <c r="BI129" s="150">
        <f t="shared" ref="BI129:BI139" si="8">IF(N129="nulová",J129,0)</f>
        <v>0</v>
      </c>
      <c r="BJ129" s="17" t="s">
        <v>86</v>
      </c>
      <c r="BK129" s="150">
        <f t="shared" ref="BK129:BK139" si="9">ROUND(I129*H129,2)</f>
        <v>0</v>
      </c>
      <c r="BL129" s="17" t="s">
        <v>108</v>
      </c>
      <c r="BM129" s="149" t="s">
        <v>90</v>
      </c>
    </row>
    <row r="130" spans="2:65" s="1" customFormat="1" ht="16.5" customHeight="1">
      <c r="B130" s="33"/>
      <c r="C130" s="138" t="s">
        <v>90</v>
      </c>
      <c r="D130" s="138" t="s">
        <v>312</v>
      </c>
      <c r="E130" s="139" t="s">
        <v>90</v>
      </c>
      <c r="F130" s="140" t="s">
        <v>3943</v>
      </c>
      <c r="G130" s="141" t="s">
        <v>718</v>
      </c>
      <c r="H130" s="142">
        <v>36</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108</v>
      </c>
    </row>
    <row r="131" spans="2:65" s="1" customFormat="1" ht="16.5" customHeight="1">
      <c r="B131" s="33"/>
      <c r="C131" s="138" t="s">
        <v>98</v>
      </c>
      <c r="D131" s="138" t="s">
        <v>312</v>
      </c>
      <c r="E131" s="139" t="s">
        <v>98</v>
      </c>
      <c r="F131" s="140" t="s">
        <v>3944</v>
      </c>
      <c r="G131" s="141" t="s">
        <v>718</v>
      </c>
      <c r="H131" s="142">
        <v>8</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312</v>
      </c>
      <c r="E132" s="139" t="s">
        <v>108</v>
      </c>
      <c r="F132" s="140" t="s">
        <v>3945</v>
      </c>
      <c r="G132" s="141" t="s">
        <v>718</v>
      </c>
      <c r="H132" s="142">
        <v>275</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347</v>
      </c>
    </row>
    <row r="133" spans="2:65" s="1" customFormat="1" ht="16.5" customHeight="1">
      <c r="B133" s="33"/>
      <c r="C133" s="138" t="s">
        <v>121</v>
      </c>
      <c r="D133" s="138" t="s">
        <v>312</v>
      </c>
      <c r="E133" s="139" t="s">
        <v>121</v>
      </c>
      <c r="F133" s="140" t="s">
        <v>3946</v>
      </c>
      <c r="G133" s="141" t="s">
        <v>1972</v>
      </c>
      <c r="H133" s="142">
        <v>137</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312</v>
      </c>
      <c r="E134" s="139" t="s">
        <v>137</v>
      </c>
      <c r="F134" s="140" t="s">
        <v>3947</v>
      </c>
      <c r="G134" s="141" t="s">
        <v>1972</v>
      </c>
      <c r="H134" s="142">
        <v>30</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371</v>
      </c>
    </row>
    <row r="135" spans="2:65" s="1" customFormat="1" ht="16.5" customHeight="1">
      <c r="B135" s="33"/>
      <c r="C135" s="138" t="s">
        <v>342</v>
      </c>
      <c r="D135" s="138" t="s">
        <v>312</v>
      </c>
      <c r="E135" s="139" t="s">
        <v>342</v>
      </c>
      <c r="F135" s="140" t="s">
        <v>3948</v>
      </c>
      <c r="G135" s="141" t="s">
        <v>1972</v>
      </c>
      <c r="H135" s="142">
        <v>13</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388</v>
      </c>
    </row>
    <row r="136" spans="2:65" s="1" customFormat="1" ht="16.5" customHeight="1">
      <c r="B136" s="33"/>
      <c r="C136" s="138" t="s">
        <v>347</v>
      </c>
      <c r="D136" s="138" t="s">
        <v>312</v>
      </c>
      <c r="E136" s="139" t="s">
        <v>347</v>
      </c>
      <c r="F136" s="140" t="s">
        <v>3949</v>
      </c>
      <c r="G136" s="141" t="s">
        <v>1972</v>
      </c>
      <c r="H136" s="142">
        <v>60</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404</v>
      </c>
    </row>
    <row r="137" spans="2:65" s="1" customFormat="1" ht="16.5" customHeight="1">
      <c r="B137" s="33"/>
      <c r="C137" s="138" t="s">
        <v>354</v>
      </c>
      <c r="D137" s="138" t="s">
        <v>312</v>
      </c>
      <c r="E137" s="139" t="s">
        <v>354</v>
      </c>
      <c r="F137" s="140" t="s">
        <v>3950</v>
      </c>
      <c r="G137" s="141" t="s">
        <v>1972</v>
      </c>
      <c r="H137" s="142">
        <v>12</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412</v>
      </c>
    </row>
    <row r="138" spans="2:65" s="1" customFormat="1" ht="16.5" customHeight="1">
      <c r="B138" s="33"/>
      <c r="C138" s="138" t="s">
        <v>180</v>
      </c>
      <c r="D138" s="138" t="s">
        <v>312</v>
      </c>
      <c r="E138" s="139" t="s">
        <v>180</v>
      </c>
      <c r="F138" s="140" t="s">
        <v>3951</v>
      </c>
      <c r="G138" s="141" t="s">
        <v>1972</v>
      </c>
      <c r="H138" s="142">
        <v>12</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421</v>
      </c>
    </row>
    <row r="139" spans="2:65" s="1" customFormat="1" ht="16.5" customHeight="1">
      <c r="B139" s="33"/>
      <c r="C139" s="138" t="s">
        <v>364</v>
      </c>
      <c r="D139" s="138" t="s">
        <v>312</v>
      </c>
      <c r="E139" s="139" t="s">
        <v>364</v>
      </c>
      <c r="F139" s="140" t="s">
        <v>3952</v>
      </c>
      <c r="G139" s="141" t="s">
        <v>1972</v>
      </c>
      <c r="H139" s="142">
        <v>43</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434</v>
      </c>
    </row>
    <row r="140" spans="2:65" s="11" customFormat="1" ht="25.9" customHeight="1">
      <c r="B140" s="126"/>
      <c r="D140" s="127" t="s">
        <v>81</v>
      </c>
      <c r="E140" s="128" t="s">
        <v>364</v>
      </c>
      <c r="F140" s="128" t="s">
        <v>3953</v>
      </c>
      <c r="I140" s="129"/>
      <c r="J140" s="130">
        <f>BK140</f>
        <v>0</v>
      </c>
      <c r="L140" s="126"/>
      <c r="M140" s="131"/>
      <c r="P140" s="132">
        <f>SUM(P141:P153)</f>
        <v>0</v>
      </c>
      <c r="R140" s="132">
        <f>SUM(R141:R153)</f>
        <v>0</v>
      </c>
      <c r="T140" s="133">
        <f>SUM(T141:T153)</f>
        <v>0</v>
      </c>
      <c r="AR140" s="127" t="s">
        <v>86</v>
      </c>
      <c r="AT140" s="134" t="s">
        <v>81</v>
      </c>
      <c r="AU140" s="134" t="s">
        <v>82</v>
      </c>
      <c r="AY140" s="127" t="s">
        <v>310</v>
      </c>
      <c r="BK140" s="135">
        <f>SUM(BK141:BK153)</f>
        <v>0</v>
      </c>
    </row>
    <row r="141" spans="2:65" s="1" customFormat="1" ht="16.5" customHeight="1">
      <c r="B141" s="33"/>
      <c r="C141" s="138" t="s">
        <v>371</v>
      </c>
      <c r="D141" s="138" t="s">
        <v>312</v>
      </c>
      <c r="E141" s="139" t="s">
        <v>371</v>
      </c>
      <c r="F141" s="140" t="s">
        <v>3954</v>
      </c>
      <c r="G141" s="141" t="s">
        <v>718</v>
      </c>
      <c r="H141" s="142">
        <v>436</v>
      </c>
      <c r="I141" s="143"/>
      <c r="J141" s="144">
        <f t="shared" ref="J141:J153" si="10">ROUND(I141*H141,2)</f>
        <v>0</v>
      </c>
      <c r="K141" s="140" t="s">
        <v>430</v>
      </c>
      <c r="L141" s="33"/>
      <c r="M141" s="145" t="s">
        <v>1</v>
      </c>
      <c r="N141" s="146" t="s">
        <v>47</v>
      </c>
      <c r="P141" s="147">
        <f t="shared" ref="P141:P153" si="11">O141*H141</f>
        <v>0</v>
      </c>
      <c r="Q141" s="147">
        <v>0</v>
      </c>
      <c r="R141" s="147">
        <f t="shared" ref="R141:R153" si="12">Q141*H141</f>
        <v>0</v>
      </c>
      <c r="S141" s="147">
        <v>0</v>
      </c>
      <c r="T141" s="148">
        <f t="shared" ref="T141:T153" si="13">S141*H141</f>
        <v>0</v>
      </c>
      <c r="AR141" s="149" t="s">
        <v>108</v>
      </c>
      <c r="AT141" s="149" t="s">
        <v>312</v>
      </c>
      <c r="AU141" s="149" t="s">
        <v>86</v>
      </c>
      <c r="AY141" s="17" t="s">
        <v>310</v>
      </c>
      <c r="BE141" s="150">
        <f t="shared" ref="BE141:BE153" si="14">IF(N141="základní",J141,0)</f>
        <v>0</v>
      </c>
      <c r="BF141" s="150">
        <f t="shared" ref="BF141:BF153" si="15">IF(N141="snížená",J141,0)</f>
        <v>0</v>
      </c>
      <c r="BG141" s="150">
        <f t="shared" ref="BG141:BG153" si="16">IF(N141="zákl. přenesená",J141,0)</f>
        <v>0</v>
      </c>
      <c r="BH141" s="150">
        <f t="shared" ref="BH141:BH153" si="17">IF(N141="sníž. přenesená",J141,0)</f>
        <v>0</v>
      </c>
      <c r="BI141" s="150">
        <f t="shared" ref="BI141:BI153" si="18">IF(N141="nulová",J141,0)</f>
        <v>0</v>
      </c>
      <c r="BJ141" s="17" t="s">
        <v>86</v>
      </c>
      <c r="BK141" s="150">
        <f t="shared" ref="BK141:BK153" si="19">ROUND(I141*H141,2)</f>
        <v>0</v>
      </c>
      <c r="BL141" s="17" t="s">
        <v>108</v>
      </c>
      <c r="BM141" s="149" t="s">
        <v>539</v>
      </c>
    </row>
    <row r="142" spans="2:65" s="1" customFormat="1" ht="21.75" customHeight="1">
      <c r="B142" s="33"/>
      <c r="C142" s="138" t="s">
        <v>379</v>
      </c>
      <c r="D142" s="138" t="s">
        <v>312</v>
      </c>
      <c r="E142" s="139" t="s">
        <v>379</v>
      </c>
      <c r="F142" s="140" t="s">
        <v>3955</v>
      </c>
      <c r="G142" s="141" t="s">
        <v>1972</v>
      </c>
      <c r="H142" s="142">
        <v>2</v>
      </c>
      <c r="I142" s="143"/>
      <c r="J142" s="144">
        <f t="shared" si="10"/>
        <v>0</v>
      </c>
      <c r="K142" s="140" t="s">
        <v>430</v>
      </c>
      <c r="L142" s="33"/>
      <c r="M142" s="145" t="s">
        <v>1</v>
      </c>
      <c r="N142" s="146" t="s">
        <v>47</v>
      </c>
      <c r="P142" s="147">
        <f t="shared" si="11"/>
        <v>0</v>
      </c>
      <c r="Q142" s="147">
        <v>0</v>
      </c>
      <c r="R142" s="147">
        <f t="shared" si="12"/>
        <v>0</v>
      </c>
      <c r="S142" s="147">
        <v>0</v>
      </c>
      <c r="T142" s="148">
        <f t="shared" si="13"/>
        <v>0</v>
      </c>
      <c r="AR142" s="149" t="s">
        <v>108</v>
      </c>
      <c r="AT142" s="149" t="s">
        <v>312</v>
      </c>
      <c r="AU142" s="149" t="s">
        <v>86</v>
      </c>
      <c r="AY142" s="17" t="s">
        <v>310</v>
      </c>
      <c r="BE142" s="150">
        <f t="shared" si="14"/>
        <v>0</v>
      </c>
      <c r="BF142" s="150">
        <f t="shared" si="15"/>
        <v>0</v>
      </c>
      <c r="BG142" s="150">
        <f t="shared" si="16"/>
        <v>0</v>
      </c>
      <c r="BH142" s="150">
        <f t="shared" si="17"/>
        <v>0</v>
      </c>
      <c r="BI142" s="150">
        <f t="shared" si="18"/>
        <v>0</v>
      </c>
      <c r="BJ142" s="17" t="s">
        <v>86</v>
      </c>
      <c r="BK142" s="150">
        <f t="shared" si="19"/>
        <v>0</v>
      </c>
      <c r="BL142" s="17" t="s">
        <v>108</v>
      </c>
      <c r="BM142" s="149" t="s">
        <v>548</v>
      </c>
    </row>
    <row r="143" spans="2:65" s="1" customFormat="1" ht="16.5" customHeight="1">
      <c r="B143" s="33"/>
      <c r="C143" s="138" t="s">
        <v>388</v>
      </c>
      <c r="D143" s="138" t="s">
        <v>312</v>
      </c>
      <c r="E143" s="139" t="s">
        <v>388</v>
      </c>
      <c r="F143" s="140" t="s">
        <v>3956</v>
      </c>
      <c r="G143" s="141" t="s">
        <v>1972</v>
      </c>
      <c r="H143" s="142">
        <v>9</v>
      </c>
      <c r="I143" s="143"/>
      <c r="J143" s="144">
        <f t="shared" si="10"/>
        <v>0</v>
      </c>
      <c r="K143" s="140" t="s">
        <v>430</v>
      </c>
      <c r="L143" s="33"/>
      <c r="M143" s="145" t="s">
        <v>1</v>
      </c>
      <c r="N143" s="146" t="s">
        <v>47</v>
      </c>
      <c r="P143" s="147">
        <f t="shared" si="11"/>
        <v>0</v>
      </c>
      <c r="Q143" s="147">
        <v>0</v>
      </c>
      <c r="R143" s="147">
        <f t="shared" si="12"/>
        <v>0</v>
      </c>
      <c r="S143" s="147">
        <v>0</v>
      </c>
      <c r="T143" s="148">
        <f t="shared" si="13"/>
        <v>0</v>
      </c>
      <c r="AR143" s="149" t="s">
        <v>108</v>
      </c>
      <c r="AT143" s="149" t="s">
        <v>312</v>
      </c>
      <c r="AU143" s="149" t="s">
        <v>86</v>
      </c>
      <c r="AY143" s="17" t="s">
        <v>310</v>
      </c>
      <c r="BE143" s="150">
        <f t="shared" si="14"/>
        <v>0</v>
      </c>
      <c r="BF143" s="150">
        <f t="shared" si="15"/>
        <v>0</v>
      </c>
      <c r="BG143" s="150">
        <f t="shared" si="16"/>
        <v>0</v>
      </c>
      <c r="BH143" s="150">
        <f t="shared" si="17"/>
        <v>0</v>
      </c>
      <c r="BI143" s="150">
        <f t="shared" si="18"/>
        <v>0</v>
      </c>
      <c r="BJ143" s="17" t="s">
        <v>86</v>
      </c>
      <c r="BK143" s="150">
        <f t="shared" si="19"/>
        <v>0</v>
      </c>
      <c r="BL143" s="17" t="s">
        <v>108</v>
      </c>
      <c r="BM143" s="149" t="s">
        <v>558</v>
      </c>
    </row>
    <row r="144" spans="2:65" s="1" customFormat="1" ht="16.5" customHeight="1">
      <c r="B144" s="33"/>
      <c r="C144" s="138" t="s">
        <v>8</v>
      </c>
      <c r="D144" s="138" t="s">
        <v>312</v>
      </c>
      <c r="E144" s="139" t="s">
        <v>8</v>
      </c>
      <c r="F144" s="140" t="s">
        <v>3957</v>
      </c>
      <c r="G144" s="141" t="s">
        <v>1972</v>
      </c>
      <c r="H144" s="142">
        <v>4</v>
      </c>
      <c r="I144" s="143"/>
      <c r="J144" s="144">
        <f t="shared" si="10"/>
        <v>0</v>
      </c>
      <c r="K144" s="140" t="s">
        <v>430</v>
      </c>
      <c r="L144" s="33"/>
      <c r="M144" s="145" t="s">
        <v>1</v>
      </c>
      <c r="N144" s="146" t="s">
        <v>47</v>
      </c>
      <c r="P144" s="147">
        <f t="shared" si="11"/>
        <v>0</v>
      </c>
      <c r="Q144" s="147">
        <v>0</v>
      </c>
      <c r="R144" s="147">
        <f t="shared" si="12"/>
        <v>0</v>
      </c>
      <c r="S144" s="147">
        <v>0</v>
      </c>
      <c r="T144" s="148">
        <f t="shared" si="13"/>
        <v>0</v>
      </c>
      <c r="AR144" s="149" t="s">
        <v>108</v>
      </c>
      <c r="AT144" s="149" t="s">
        <v>312</v>
      </c>
      <c r="AU144" s="149" t="s">
        <v>86</v>
      </c>
      <c r="AY144" s="17" t="s">
        <v>310</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566</v>
      </c>
    </row>
    <row r="145" spans="2:65" s="1" customFormat="1" ht="16.5" customHeight="1">
      <c r="B145" s="33"/>
      <c r="C145" s="138" t="s">
        <v>404</v>
      </c>
      <c r="D145" s="138" t="s">
        <v>312</v>
      </c>
      <c r="E145" s="139" t="s">
        <v>404</v>
      </c>
      <c r="F145" s="140" t="s">
        <v>3958</v>
      </c>
      <c r="G145" s="141" t="s">
        <v>1972</v>
      </c>
      <c r="H145" s="142">
        <v>15</v>
      </c>
      <c r="I145" s="143"/>
      <c r="J145" s="144">
        <f t="shared" si="10"/>
        <v>0</v>
      </c>
      <c r="K145" s="140" t="s">
        <v>430</v>
      </c>
      <c r="L145" s="33"/>
      <c r="M145" s="145" t="s">
        <v>1</v>
      </c>
      <c r="N145" s="146" t="s">
        <v>47</v>
      </c>
      <c r="P145" s="147">
        <f t="shared" si="11"/>
        <v>0</v>
      </c>
      <c r="Q145" s="147">
        <v>0</v>
      </c>
      <c r="R145" s="147">
        <f t="shared" si="12"/>
        <v>0</v>
      </c>
      <c r="S145" s="147">
        <v>0</v>
      </c>
      <c r="T145" s="148">
        <f t="shared" si="13"/>
        <v>0</v>
      </c>
      <c r="AR145" s="149" t="s">
        <v>108</v>
      </c>
      <c r="AT145" s="149" t="s">
        <v>312</v>
      </c>
      <c r="AU145" s="149" t="s">
        <v>86</v>
      </c>
      <c r="AY145" s="17" t="s">
        <v>310</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574</v>
      </c>
    </row>
    <row r="146" spans="2:65" s="1" customFormat="1" ht="16.5" customHeight="1">
      <c r="B146" s="33"/>
      <c r="C146" s="138" t="s">
        <v>408</v>
      </c>
      <c r="D146" s="138" t="s">
        <v>312</v>
      </c>
      <c r="E146" s="139" t="s">
        <v>408</v>
      </c>
      <c r="F146" s="140" t="s">
        <v>3959</v>
      </c>
      <c r="G146" s="141" t="s">
        <v>1972</v>
      </c>
      <c r="H146" s="142">
        <v>23</v>
      </c>
      <c r="I146" s="143"/>
      <c r="J146" s="144">
        <f t="shared" si="10"/>
        <v>0</v>
      </c>
      <c r="K146" s="140" t="s">
        <v>430</v>
      </c>
      <c r="L146" s="33"/>
      <c r="M146" s="145" t="s">
        <v>1</v>
      </c>
      <c r="N146" s="146" t="s">
        <v>47</v>
      </c>
      <c r="P146" s="147">
        <f t="shared" si="11"/>
        <v>0</v>
      </c>
      <c r="Q146" s="147">
        <v>0</v>
      </c>
      <c r="R146" s="147">
        <f t="shared" si="12"/>
        <v>0</v>
      </c>
      <c r="S146" s="147">
        <v>0</v>
      </c>
      <c r="T146" s="148">
        <f t="shared" si="13"/>
        <v>0</v>
      </c>
      <c r="AR146" s="149" t="s">
        <v>108</v>
      </c>
      <c r="AT146" s="149" t="s">
        <v>312</v>
      </c>
      <c r="AU146" s="149" t="s">
        <v>86</v>
      </c>
      <c r="AY146" s="17" t="s">
        <v>310</v>
      </c>
      <c r="BE146" s="150">
        <f t="shared" si="14"/>
        <v>0</v>
      </c>
      <c r="BF146" s="150">
        <f t="shared" si="15"/>
        <v>0</v>
      </c>
      <c r="BG146" s="150">
        <f t="shared" si="16"/>
        <v>0</v>
      </c>
      <c r="BH146" s="150">
        <f t="shared" si="17"/>
        <v>0</v>
      </c>
      <c r="BI146" s="150">
        <f t="shared" si="18"/>
        <v>0</v>
      </c>
      <c r="BJ146" s="17" t="s">
        <v>86</v>
      </c>
      <c r="BK146" s="150">
        <f t="shared" si="19"/>
        <v>0</v>
      </c>
      <c r="BL146" s="17" t="s">
        <v>108</v>
      </c>
      <c r="BM146" s="149" t="s">
        <v>582</v>
      </c>
    </row>
    <row r="147" spans="2:65" s="1" customFormat="1" ht="16.5" customHeight="1">
      <c r="B147" s="33"/>
      <c r="C147" s="138" t="s">
        <v>412</v>
      </c>
      <c r="D147" s="138" t="s">
        <v>312</v>
      </c>
      <c r="E147" s="139" t="s">
        <v>412</v>
      </c>
      <c r="F147" s="140" t="s">
        <v>3960</v>
      </c>
      <c r="G147" s="141" t="s">
        <v>1972</v>
      </c>
      <c r="H147" s="142">
        <v>19</v>
      </c>
      <c r="I147" s="143"/>
      <c r="J147" s="144">
        <f t="shared" si="10"/>
        <v>0</v>
      </c>
      <c r="K147" s="140" t="s">
        <v>430</v>
      </c>
      <c r="L147" s="33"/>
      <c r="M147" s="145" t="s">
        <v>1</v>
      </c>
      <c r="N147" s="146" t="s">
        <v>47</v>
      </c>
      <c r="P147" s="147">
        <f t="shared" si="11"/>
        <v>0</v>
      </c>
      <c r="Q147" s="147">
        <v>0</v>
      </c>
      <c r="R147" s="147">
        <f t="shared" si="12"/>
        <v>0</v>
      </c>
      <c r="S147" s="147">
        <v>0</v>
      </c>
      <c r="T147" s="148">
        <f t="shared" si="13"/>
        <v>0</v>
      </c>
      <c r="AR147" s="149" t="s">
        <v>108</v>
      </c>
      <c r="AT147" s="149" t="s">
        <v>312</v>
      </c>
      <c r="AU147" s="149" t="s">
        <v>86</v>
      </c>
      <c r="AY147" s="17" t="s">
        <v>310</v>
      </c>
      <c r="BE147" s="150">
        <f t="shared" si="14"/>
        <v>0</v>
      </c>
      <c r="BF147" s="150">
        <f t="shared" si="15"/>
        <v>0</v>
      </c>
      <c r="BG147" s="150">
        <f t="shared" si="16"/>
        <v>0</v>
      </c>
      <c r="BH147" s="150">
        <f t="shared" si="17"/>
        <v>0</v>
      </c>
      <c r="BI147" s="150">
        <f t="shared" si="18"/>
        <v>0</v>
      </c>
      <c r="BJ147" s="17" t="s">
        <v>86</v>
      </c>
      <c r="BK147" s="150">
        <f t="shared" si="19"/>
        <v>0</v>
      </c>
      <c r="BL147" s="17" t="s">
        <v>108</v>
      </c>
      <c r="BM147" s="149" t="s">
        <v>590</v>
      </c>
    </row>
    <row r="148" spans="2:65" s="1" customFormat="1" ht="16.5" customHeight="1">
      <c r="B148" s="33"/>
      <c r="C148" s="138" t="s">
        <v>417</v>
      </c>
      <c r="D148" s="138" t="s">
        <v>312</v>
      </c>
      <c r="E148" s="139" t="s">
        <v>417</v>
      </c>
      <c r="F148" s="140" t="s">
        <v>3961</v>
      </c>
      <c r="G148" s="141" t="s">
        <v>1972</v>
      </c>
      <c r="H148" s="142">
        <v>284</v>
      </c>
      <c r="I148" s="143"/>
      <c r="J148" s="144">
        <f t="shared" si="10"/>
        <v>0</v>
      </c>
      <c r="K148" s="140" t="s">
        <v>430</v>
      </c>
      <c r="L148" s="33"/>
      <c r="M148" s="145" t="s">
        <v>1</v>
      </c>
      <c r="N148" s="146" t="s">
        <v>47</v>
      </c>
      <c r="P148" s="147">
        <f t="shared" si="11"/>
        <v>0</v>
      </c>
      <c r="Q148" s="147">
        <v>0</v>
      </c>
      <c r="R148" s="147">
        <f t="shared" si="12"/>
        <v>0</v>
      </c>
      <c r="S148" s="147">
        <v>0</v>
      </c>
      <c r="T148" s="148">
        <f t="shared" si="13"/>
        <v>0</v>
      </c>
      <c r="AR148" s="149" t="s">
        <v>108</v>
      </c>
      <c r="AT148" s="149" t="s">
        <v>312</v>
      </c>
      <c r="AU148" s="149" t="s">
        <v>86</v>
      </c>
      <c r="AY148" s="17" t="s">
        <v>310</v>
      </c>
      <c r="BE148" s="150">
        <f t="shared" si="14"/>
        <v>0</v>
      </c>
      <c r="BF148" s="150">
        <f t="shared" si="15"/>
        <v>0</v>
      </c>
      <c r="BG148" s="150">
        <f t="shared" si="16"/>
        <v>0</v>
      </c>
      <c r="BH148" s="150">
        <f t="shared" si="17"/>
        <v>0</v>
      </c>
      <c r="BI148" s="150">
        <f t="shared" si="18"/>
        <v>0</v>
      </c>
      <c r="BJ148" s="17" t="s">
        <v>86</v>
      </c>
      <c r="BK148" s="150">
        <f t="shared" si="19"/>
        <v>0</v>
      </c>
      <c r="BL148" s="17" t="s">
        <v>108</v>
      </c>
      <c r="BM148" s="149" t="s">
        <v>598</v>
      </c>
    </row>
    <row r="149" spans="2:65" s="1" customFormat="1" ht="16.5" customHeight="1">
      <c r="B149" s="33"/>
      <c r="C149" s="138" t="s">
        <v>421</v>
      </c>
      <c r="D149" s="138" t="s">
        <v>312</v>
      </c>
      <c r="E149" s="139" t="s">
        <v>421</v>
      </c>
      <c r="F149" s="140" t="s">
        <v>3962</v>
      </c>
      <c r="G149" s="141" t="s">
        <v>1972</v>
      </c>
      <c r="H149" s="142">
        <v>60</v>
      </c>
      <c r="I149" s="143"/>
      <c r="J149" s="144">
        <f t="shared" si="10"/>
        <v>0</v>
      </c>
      <c r="K149" s="140" t="s">
        <v>430</v>
      </c>
      <c r="L149" s="33"/>
      <c r="M149" s="145" t="s">
        <v>1</v>
      </c>
      <c r="N149" s="146" t="s">
        <v>47</v>
      </c>
      <c r="P149" s="147">
        <f t="shared" si="11"/>
        <v>0</v>
      </c>
      <c r="Q149" s="147">
        <v>0</v>
      </c>
      <c r="R149" s="147">
        <f t="shared" si="12"/>
        <v>0</v>
      </c>
      <c r="S149" s="147">
        <v>0</v>
      </c>
      <c r="T149" s="148">
        <f t="shared" si="13"/>
        <v>0</v>
      </c>
      <c r="AR149" s="149" t="s">
        <v>108</v>
      </c>
      <c r="AT149" s="149" t="s">
        <v>312</v>
      </c>
      <c r="AU149" s="149" t="s">
        <v>86</v>
      </c>
      <c r="AY149" s="17" t="s">
        <v>310</v>
      </c>
      <c r="BE149" s="150">
        <f t="shared" si="14"/>
        <v>0</v>
      </c>
      <c r="BF149" s="150">
        <f t="shared" si="15"/>
        <v>0</v>
      </c>
      <c r="BG149" s="150">
        <f t="shared" si="16"/>
        <v>0</v>
      </c>
      <c r="BH149" s="150">
        <f t="shared" si="17"/>
        <v>0</v>
      </c>
      <c r="BI149" s="150">
        <f t="shared" si="18"/>
        <v>0</v>
      </c>
      <c r="BJ149" s="17" t="s">
        <v>86</v>
      </c>
      <c r="BK149" s="150">
        <f t="shared" si="19"/>
        <v>0</v>
      </c>
      <c r="BL149" s="17" t="s">
        <v>108</v>
      </c>
      <c r="BM149" s="149" t="s">
        <v>617</v>
      </c>
    </row>
    <row r="150" spans="2:65" s="1" customFormat="1" ht="16.5" customHeight="1">
      <c r="B150" s="33"/>
      <c r="C150" s="138" t="s">
        <v>7</v>
      </c>
      <c r="D150" s="138" t="s">
        <v>312</v>
      </c>
      <c r="E150" s="139" t="s">
        <v>7</v>
      </c>
      <c r="F150" s="140" t="s">
        <v>3963</v>
      </c>
      <c r="G150" s="141" t="s">
        <v>1972</v>
      </c>
      <c r="H150" s="142">
        <v>14</v>
      </c>
      <c r="I150" s="143"/>
      <c r="J150" s="144">
        <f t="shared" si="10"/>
        <v>0</v>
      </c>
      <c r="K150" s="140" t="s">
        <v>430</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607</v>
      </c>
    </row>
    <row r="151" spans="2:65" s="1" customFormat="1" ht="16.5" customHeight="1">
      <c r="B151" s="33"/>
      <c r="C151" s="138" t="s">
        <v>434</v>
      </c>
      <c r="D151" s="138" t="s">
        <v>312</v>
      </c>
      <c r="E151" s="139" t="s">
        <v>434</v>
      </c>
      <c r="F151" s="140" t="s">
        <v>3964</v>
      </c>
      <c r="G151" s="141" t="s">
        <v>1972</v>
      </c>
      <c r="H151" s="142">
        <v>132</v>
      </c>
      <c r="I151" s="143"/>
      <c r="J151" s="144">
        <f t="shared" si="10"/>
        <v>0</v>
      </c>
      <c r="K151" s="140" t="s">
        <v>430</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828</v>
      </c>
    </row>
    <row r="152" spans="2:65" s="1" customFormat="1" ht="16.5" customHeight="1">
      <c r="B152" s="33"/>
      <c r="C152" s="138" t="s">
        <v>534</v>
      </c>
      <c r="D152" s="138" t="s">
        <v>312</v>
      </c>
      <c r="E152" s="139" t="s">
        <v>534</v>
      </c>
      <c r="F152" s="140" t="s">
        <v>3965</v>
      </c>
      <c r="G152" s="141" t="s">
        <v>1972</v>
      </c>
      <c r="H152" s="142">
        <v>132</v>
      </c>
      <c r="I152" s="143"/>
      <c r="J152" s="144">
        <f t="shared" si="10"/>
        <v>0</v>
      </c>
      <c r="K152" s="140" t="s">
        <v>430</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839</v>
      </c>
    </row>
    <row r="153" spans="2:65" s="1" customFormat="1" ht="16.5" customHeight="1">
      <c r="B153" s="33"/>
      <c r="C153" s="138" t="s">
        <v>539</v>
      </c>
      <c r="D153" s="138" t="s">
        <v>312</v>
      </c>
      <c r="E153" s="139" t="s">
        <v>539</v>
      </c>
      <c r="F153" s="140" t="s">
        <v>3966</v>
      </c>
      <c r="G153" s="141" t="s">
        <v>1972</v>
      </c>
      <c r="H153" s="142">
        <v>30</v>
      </c>
      <c r="I153" s="143"/>
      <c r="J153" s="144">
        <f t="shared" si="10"/>
        <v>0</v>
      </c>
      <c r="K153" s="140" t="s">
        <v>430</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850</v>
      </c>
    </row>
    <row r="154" spans="2:65" s="11" customFormat="1" ht="25.9" customHeight="1">
      <c r="B154" s="126"/>
      <c r="D154" s="127" t="s">
        <v>81</v>
      </c>
      <c r="E154" s="128" t="s">
        <v>539</v>
      </c>
      <c r="F154" s="128" t="s">
        <v>426</v>
      </c>
      <c r="I154" s="129"/>
      <c r="J154" s="130">
        <f>BK154</f>
        <v>0</v>
      </c>
      <c r="L154" s="126"/>
      <c r="M154" s="131"/>
      <c r="P154" s="132">
        <f>SUM(P155:P159)</f>
        <v>0</v>
      </c>
      <c r="R154" s="132">
        <f>SUM(R155:R159)</f>
        <v>0</v>
      </c>
      <c r="T154" s="133">
        <f>SUM(T155:T159)</f>
        <v>0</v>
      </c>
      <c r="AR154" s="127" t="s">
        <v>86</v>
      </c>
      <c r="AT154" s="134" t="s">
        <v>81</v>
      </c>
      <c r="AU154" s="134" t="s">
        <v>82</v>
      </c>
      <c r="AY154" s="127" t="s">
        <v>310</v>
      </c>
      <c r="BK154" s="135">
        <f>SUM(BK155:BK159)</f>
        <v>0</v>
      </c>
    </row>
    <row r="155" spans="2:65" s="1" customFormat="1" ht="16.5" customHeight="1">
      <c r="B155" s="33"/>
      <c r="C155" s="138" t="s">
        <v>543</v>
      </c>
      <c r="D155" s="138" t="s">
        <v>312</v>
      </c>
      <c r="E155" s="139" t="s">
        <v>543</v>
      </c>
      <c r="F155" s="140" t="s">
        <v>3967</v>
      </c>
      <c r="G155" s="141" t="s">
        <v>652</v>
      </c>
      <c r="H155" s="142">
        <v>6</v>
      </c>
      <c r="I155" s="143"/>
      <c r="J155" s="144">
        <f>ROUND(I155*H155,2)</f>
        <v>0</v>
      </c>
      <c r="K155" s="140" t="s">
        <v>430</v>
      </c>
      <c r="L155" s="33"/>
      <c r="M155" s="145" t="s">
        <v>1</v>
      </c>
      <c r="N155" s="146" t="s">
        <v>47</v>
      </c>
      <c r="P155" s="147">
        <f>O155*H155</f>
        <v>0</v>
      </c>
      <c r="Q155" s="147">
        <v>0</v>
      </c>
      <c r="R155" s="147">
        <f>Q155*H155</f>
        <v>0</v>
      </c>
      <c r="S155" s="147">
        <v>0</v>
      </c>
      <c r="T155" s="148">
        <f>S155*H155</f>
        <v>0</v>
      </c>
      <c r="AR155" s="149" t="s">
        <v>108</v>
      </c>
      <c r="AT155" s="149" t="s">
        <v>312</v>
      </c>
      <c r="AU155" s="149" t="s">
        <v>86</v>
      </c>
      <c r="AY155" s="17" t="s">
        <v>310</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860</v>
      </c>
    </row>
    <row r="156" spans="2:65" s="1" customFormat="1" ht="16.5" customHeight="1">
      <c r="B156" s="33"/>
      <c r="C156" s="138" t="s">
        <v>548</v>
      </c>
      <c r="D156" s="138" t="s">
        <v>312</v>
      </c>
      <c r="E156" s="139" t="s">
        <v>548</v>
      </c>
      <c r="F156" s="140" t="s">
        <v>3968</v>
      </c>
      <c r="G156" s="141" t="s">
        <v>652</v>
      </c>
      <c r="H156" s="142">
        <v>10</v>
      </c>
      <c r="I156" s="143"/>
      <c r="J156" s="144">
        <f>ROUND(I156*H156,2)</f>
        <v>0</v>
      </c>
      <c r="K156" s="140" t="s">
        <v>430</v>
      </c>
      <c r="L156" s="33"/>
      <c r="M156" s="145" t="s">
        <v>1</v>
      </c>
      <c r="N156" s="146" t="s">
        <v>47</v>
      </c>
      <c r="P156" s="147">
        <f>O156*H156</f>
        <v>0</v>
      </c>
      <c r="Q156" s="147">
        <v>0</v>
      </c>
      <c r="R156" s="147">
        <f>Q156*H156</f>
        <v>0</v>
      </c>
      <c r="S156" s="147">
        <v>0</v>
      </c>
      <c r="T156" s="148">
        <f>S156*H156</f>
        <v>0</v>
      </c>
      <c r="AR156" s="149" t="s">
        <v>108</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868</v>
      </c>
    </row>
    <row r="157" spans="2:65" s="1" customFormat="1" ht="24.2" customHeight="1">
      <c r="B157" s="33"/>
      <c r="C157" s="138" t="s">
        <v>553</v>
      </c>
      <c r="D157" s="138" t="s">
        <v>312</v>
      </c>
      <c r="E157" s="139" t="s">
        <v>553</v>
      </c>
      <c r="F157" s="140" t="s">
        <v>3969</v>
      </c>
      <c r="G157" s="141" t="s">
        <v>1972</v>
      </c>
      <c r="H157" s="142">
        <v>2</v>
      </c>
      <c r="I157" s="143"/>
      <c r="J157" s="144">
        <f>ROUND(I157*H157,2)</f>
        <v>0</v>
      </c>
      <c r="K157" s="140" t="s">
        <v>430</v>
      </c>
      <c r="L157" s="33"/>
      <c r="M157" s="145" t="s">
        <v>1</v>
      </c>
      <c r="N157" s="146" t="s">
        <v>47</v>
      </c>
      <c r="P157" s="147">
        <f>O157*H157</f>
        <v>0</v>
      </c>
      <c r="Q157" s="147">
        <v>0</v>
      </c>
      <c r="R157" s="147">
        <f>Q157*H157</f>
        <v>0</v>
      </c>
      <c r="S157" s="147">
        <v>0</v>
      </c>
      <c r="T157" s="148">
        <f>S157*H157</f>
        <v>0</v>
      </c>
      <c r="AR157" s="149" t="s">
        <v>108</v>
      </c>
      <c r="AT157" s="149" t="s">
        <v>312</v>
      </c>
      <c r="AU157" s="149" t="s">
        <v>86</v>
      </c>
      <c r="AY157" s="17" t="s">
        <v>310</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876</v>
      </c>
    </row>
    <row r="158" spans="2:65" s="1" customFormat="1" ht="16.5" customHeight="1">
      <c r="B158" s="33"/>
      <c r="C158" s="138" t="s">
        <v>558</v>
      </c>
      <c r="D158" s="138" t="s">
        <v>312</v>
      </c>
      <c r="E158" s="139" t="s">
        <v>558</v>
      </c>
      <c r="F158" s="140" t="s">
        <v>3970</v>
      </c>
      <c r="G158" s="141" t="s">
        <v>652</v>
      </c>
      <c r="H158" s="142">
        <v>10</v>
      </c>
      <c r="I158" s="143"/>
      <c r="J158" s="144">
        <f>ROUND(I158*H158,2)</f>
        <v>0</v>
      </c>
      <c r="K158" s="140" t="s">
        <v>430</v>
      </c>
      <c r="L158" s="33"/>
      <c r="M158" s="145" t="s">
        <v>1</v>
      </c>
      <c r="N158" s="146" t="s">
        <v>47</v>
      </c>
      <c r="P158" s="147">
        <f>O158*H158</f>
        <v>0</v>
      </c>
      <c r="Q158" s="147">
        <v>0</v>
      </c>
      <c r="R158" s="147">
        <f>Q158*H158</f>
        <v>0</v>
      </c>
      <c r="S158" s="147">
        <v>0</v>
      </c>
      <c r="T158" s="148">
        <f>S158*H158</f>
        <v>0</v>
      </c>
      <c r="AR158" s="149" t="s">
        <v>108</v>
      </c>
      <c r="AT158" s="149" t="s">
        <v>312</v>
      </c>
      <c r="AU158" s="149" t="s">
        <v>86</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886</v>
      </c>
    </row>
    <row r="159" spans="2:65" s="1" customFormat="1" ht="16.5" customHeight="1">
      <c r="B159" s="33"/>
      <c r="C159" s="138" t="s">
        <v>562</v>
      </c>
      <c r="D159" s="138" t="s">
        <v>312</v>
      </c>
      <c r="E159" s="139" t="s">
        <v>562</v>
      </c>
      <c r="F159" s="140" t="s">
        <v>3971</v>
      </c>
      <c r="G159" s="141" t="s">
        <v>652</v>
      </c>
      <c r="H159" s="142">
        <v>10</v>
      </c>
      <c r="I159" s="143"/>
      <c r="J159" s="144">
        <f>ROUND(I159*H159,2)</f>
        <v>0</v>
      </c>
      <c r="K159" s="140" t="s">
        <v>430</v>
      </c>
      <c r="L159" s="33"/>
      <c r="M159" s="188" t="s">
        <v>1</v>
      </c>
      <c r="N159" s="189" t="s">
        <v>47</v>
      </c>
      <c r="O159" s="176"/>
      <c r="P159" s="190">
        <f>O159*H159</f>
        <v>0</v>
      </c>
      <c r="Q159" s="190">
        <v>0</v>
      </c>
      <c r="R159" s="190">
        <f>Q159*H159</f>
        <v>0</v>
      </c>
      <c r="S159" s="190">
        <v>0</v>
      </c>
      <c r="T159" s="191">
        <f>S159*H159</f>
        <v>0</v>
      </c>
      <c r="AR159" s="149" t="s">
        <v>108</v>
      </c>
      <c r="AT159" s="149" t="s">
        <v>312</v>
      </c>
      <c r="AU159" s="149" t="s">
        <v>86</v>
      </c>
      <c r="AY159" s="17" t="s">
        <v>310</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108</v>
      </c>
      <c r="BM159" s="149" t="s">
        <v>900</v>
      </c>
    </row>
    <row r="160" spans="2:65" s="1" customFormat="1" ht="6.95" customHeight="1">
      <c r="B160" s="45"/>
      <c r="C160" s="46"/>
      <c r="D160" s="46"/>
      <c r="E160" s="46"/>
      <c r="F160" s="46"/>
      <c r="G160" s="46"/>
      <c r="H160" s="46"/>
      <c r="I160" s="46"/>
      <c r="J160" s="46"/>
      <c r="K160" s="46"/>
      <c r="L160" s="33"/>
    </row>
  </sheetData>
  <sheetProtection algorithmName="SHA-512" hashValue="c1xlkAeXdYuJljz+zZVcT+Nr2kZ2VN6kfIY3tdUvJsXeYvJ0TMZj6RIEzbyoL9Iz2ZQHJN18xDI3LUkYyaGEBA==" saltValue="djDmDzl06+JpeBrZ2RNr3xcZnBKTAUzPJhezD452MBkvEiIkSvnXnDwtPrjEUd9VVplOlAH2VKT38dFoS96d9Q==" spinCount="100000" sheet="1" objects="1" scenarios="1" formatColumns="0" formatRows="0" autoFilter="0"/>
  <autoFilter ref="C126:K159" xr:uid="{00000000-0009-0000-0000-00000A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1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141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3972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ROUND((SUM(BE128:BE189)),  2)</f>
        <v>0</v>
      </c>
      <c r="I37" s="98">
        <v>0.21</v>
      </c>
      <c r="J37" s="86">
        <f>ROUND(((SUM(BE128:BE189))*I37),  2)</f>
        <v>0</v>
      </c>
      <c r="L37" s="33"/>
    </row>
    <row r="38" spans="2:12" s="1" customFormat="1" ht="14.45" customHeight="1">
      <c r="B38" s="33"/>
      <c r="E38" s="27" t="s">
        <v>48</v>
      </c>
      <c r="F38" s="86">
        <f>ROUND((SUM(BF128:BF189)),  2)</f>
        <v>0</v>
      </c>
      <c r="I38" s="98">
        <v>0.15</v>
      </c>
      <c r="J38" s="86">
        <f>ROUND(((SUM(BF128:BF189))*I38),  2)</f>
        <v>0</v>
      </c>
      <c r="L38" s="33"/>
    </row>
    <row r="39" spans="2:12" s="1" customFormat="1" ht="14.45" hidden="1" customHeight="1">
      <c r="B39" s="33"/>
      <c r="E39" s="27" t="s">
        <v>49</v>
      </c>
      <c r="F39" s="86">
        <f>ROUND((SUM(BG128:BG189)),  2)</f>
        <v>0</v>
      </c>
      <c r="I39" s="98">
        <v>0.21</v>
      </c>
      <c r="J39" s="86">
        <f>0</f>
        <v>0</v>
      </c>
      <c r="L39" s="33"/>
    </row>
    <row r="40" spans="2:12" s="1" customFormat="1" ht="14.45" hidden="1" customHeight="1">
      <c r="B40" s="33"/>
      <c r="E40" s="27" t="s">
        <v>50</v>
      </c>
      <c r="F40" s="86">
        <f>ROUND((SUM(BH128:BH189)),  2)</f>
        <v>0</v>
      </c>
      <c r="I40" s="98">
        <v>0.15</v>
      </c>
      <c r="J40" s="86">
        <f>0</f>
        <v>0</v>
      </c>
      <c r="L40" s="33"/>
    </row>
    <row r="41" spans="2:12" s="1" customFormat="1" ht="14.45" hidden="1" customHeight="1">
      <c r="B41" s="33"/>
      <c r="E41" s="27" t="s">
        <v>51</v>
      </c>
      <c r="F41" s="86">
        <f>ROUND((SUM(BI128:BI189)),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02 -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J128</f>
        <v>0</v>
      </c>
      <c r="L100" s="33"/>
      <c r="AU100" s="17" t="s">
        <v>288</v>
      </c>
    </row>
    <row r="101" spans="2:47" s="8" customFormat="1" ht="24.95" customHeight="1">
      <c r="B101" s="110"/>
      <c r="D101" s="111" t="s">
        <v>3973</v>
      </c>
      <c r="E101" s="112"/>
      <c r="F101" s="112"/>
      <c r="G101" s="112"/>
      <c r="H101" s="112"/>
      <c r="I101" s="112"/>
      <c r="J101" s="113">
        <f>J129</f>
        <v>0</v>
      </c>
      <c r="L101" s="110"/>
    </row>
    <row r="102" spans="2:47" s="8" customFormat="1" ht="24.95" customHeight="1">
      <c r="B102" s="110"/>
      <c r="D102" s="111" t="s">
        <v>3974</v>
      </c>
      <c r="E102" s="112"/>
      <c r="F102" s="112"/>
      <c r="G102" s="112"/>
      <c r="H102" s="112"/>
      <c r="I102" s="112"/>
      <c r="J102" s="113">
        <f>J142</f>
        <v>0</v>
      </c>
      <c r="L102" s="110"/>
    </row>
    <row r="103" spans="2:47" s="8" customFormat="1" ht="24.95" customHeight="1">
      <c r="B103" s="110"/>
      <c r="D103" s="111" t="s">
        <v>3975</v>
      </c>
      <c r="E103" s="112"/>
      <c r="F103" s="112"/>
      <c r="G103" s="112"/>
      <c r="H103" s="112"/>
      <c r="I103" s="112"/>
      <c r="J103" s="113">
        <f>J164</f>
        <v>0</v>
      </c>
      <c r="L103" s="110"/>
    </row>
    <row r="104" spans="2:47" s="8" customFormat="1" ht="24.95" customHeight="1">
      <c r="B104" s="110"/>
      <c r="D104" s="111" t="s">
        <v>3976</v>
      </c>
      <c r="E104" s="112"/>
      <c r="F104" s="112"/>
      <c r="G104" s="112"/>
      <c r="H104" s="112"/>
      <c r="I104" s="112"/>
      <c r="J104" s="113">
        <f>J181</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295</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277</v>
      </c>
      <c r="L115" s="20"/>
    </row>
    <row r="116" spans="2:63" ht="16.5" customHeight="1">
      <c r="B116" s="20"/>
      <c r="E116" s="254" t="s">
        <v>278</v>
      </c>
      <c r="F116" s="215"/>
      <c r="G116" s="215"/>
      <c r="H116" s="215"/>
      <c r="L116" s="20"/>
    </row>
    <row r="117" spans="2:63" ht="12" customHeight="1">
      <c r="B117" s="20"/>
      <c r="C117" s="27" t="s">
        <v>279</v>
      </c>
      <c r="L117" s="20"/>
    </row>
    <row r="118" spans="2:63" s="1" customFormat="1" ht="16.5" customHeight="1">
      <c r="B118" s="33"/>
      <c r="E118" s="249" t="s">
        <v>280</v>
      </c>
      <c r="F118" s="256"/>
      <c r="G118" s="256"/>
      <c r="H118" s="256"/>
      <c r="L118" s="33"/>
    </row>
    <row r="119" spans="2:63" s="1" customFormat="1" ht="12" customHeight="1">
      <c r="B119" s="33"/>
      <c r="C119" s="27" t="s">
        <v>3934</v>
      </c>
      <c r="L119" s="33"/>
    </row>
    <row r="120" spans="2:63" s="1" customFormat="1" ht="16.5" customHeight="1">
      <c r="B120" s="33"/>
      <c r="E120" s="236" t="str">
        <f>E13</f>
        <v>02 -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296</v>
      </c>
      <c r="D127" s="120" t="s">
        <v>67</v>
      </c>
      <c r="E127" s="120" t="s">
        <v>63</v>
      </c>
      <c r="F127" s="120" t="s">
        <v>64</v>
      </c>
      <c r="G127" s="120" t="s">
        <v>297</v>
      </c>
      <c r="H127" s="120" t="s">
        <v>298</v>
      </c>
      <c r="I127" s="120" t="s">
        <v>299</v>
      </c>
      <c r="J127" s="120" t="s">
        <v>286</v>
      </c>
      <c r="K127" s="121" t="s">
        <v>300</v>
      </c>
      <c r="L127" s="118"/>
      <c r="M127" s="60" t="s">
        <v>1</v>
      </c>
      <c r="N127" s="61" t="s">
        <v>46</v>
      </c>
      <c r="O127" s="61" t="s">
        <v>301</v>
      </c>
      <c r="P127" s="61" t="s">
        <v>302</v>
      </c>
      <c r="Q127" s="61" t="s">
        <v>303</v>
      </c>
      <c r="R127" s="61" t="s">
        <v>304</v>
      </c>
      <c r="S127" s="61" t="s">
        <v>305</v>
      </c>
      <c r="T127" s="62" t="s">
        <v>306</v>
      </c>
    </row>
    <row r="128" spans="2:63" s="1" customFormat="1" ht="22.9" customHeight="1">
      <c r="B128" s="33"/>
      <c r="C128" s="65" t="s">
        <v>307</v>
      </c>
      <c r="J128" s="122">
        <f>BK128</f>
        <v>0</v>
      </c>
      <c r="L128" s="33"/>
      <c r="M128" s="63"/>
      <c r="N128" s="54"/>
      <c r="O128" s="54"/>
      <c r="P128" s="123">
        <f>P129+P142+P164+P181</f>
        <v>0</v>
      </c>
      <c r="Q128" s="54"/>
      <c r="R128" s="123">
        <f>R129+R142+R164+R181</f>
        <v>0</v>
      </c>
      <c r="S128" s="54"/>
      <c r="T128" s="124">
        <f>T129+T142+T164+T181</f>
        <v>0</v>
      </c>
      <c r="AT128" s="17" t="s">
        <v>81</v>
      </c>
      <c r="AU128" s="17" t="s">
        <v>288</v>
      </c>
      <c r="BK128" s="125">
        <f>BK129+BK142+BK164+BK181</f>
        <v>0</v>
      </c>
    </row>
    <row r="129" spans="2:65" s="11" customFormat="1" ht="25.9" customHeight="1">
      <c r="B129" s="126"/>
      <c r="D129" s="127" t="s">
        <v>81</v>
      </c>
      <c r="E129" s="128" t="s">
        <v>3940</v>
      </c>
      <c r="F129" s="128" t="s">
        <v>3977</v>
      </c>
      <c r="I129" s="129"/>
      <c r="J129" s="130">
        <f>BK129</f>
        <v>0</v>
      </c>
      <c r="L129" s="126"/>
      <c r="M129" s="131"/>
      <c r="P129" s="132">
        <f>SUM(P130:P141)</f>
        <v>0</v>
      </c>
      <c r="R129" s="132">
        <f>SUM(R130:R141)</f>
        <v>0</v>
      </c>
      <c r="T129" s="133">
        <f>SUM(T130:T141)</f>
        <v>0</v>
      </c>
      <c r="AR129" s="127" t="s">
        <v>86</v>
      </c>
      <c r="AT129" s="134" t="s">
        <v>81</v>
      </c>
      <c r="AU129" s="134" t="s">
        <v>82</v>
      </c>
      <c r="AY129" s="127" t="s">
        <v>310</v>
      </c>
      <c r="BK129" s="135">
        <f>SUM(BK130:BK141)</f>
        <v>0</v>
      </c>
    </row>
    <row r="130" spans="2:65" s="1" customFormat="1" ht="16.5" customHeight="1">
      <c r="B130" s="33"/>
      <c r="C130" s="138" t="s">
        <v>86</v>
      </c>
      <c r="D130" s="138" t="s">
        <v>312</v>
      </c>
      <c r="E130" s="139" t="s">
        <v>86</v>
      </c>
      <c r="F130" s="140" t="s">
        <v>3978</v>
      </c>
      <c r="G130" s="141" t="s">
        <v>718</v>
      </c>
      <c r="H130" s="142">
        <v>200</v>
      </c>
      <c r="I130" s="143"/>
      <c r="J130" s="144">
        <f t="shared" ref="J130:J141" si="0">ROUND(I130*H130,2)</f>
        <v>0</v>
      </c>
      <c r="K130" s="140" t="s">
        <v>430</v>
      </c>
      <c r="L130" s="33"/>
      <c r="M130" s="145" t="s">
        <v>1</v>
      </c>
      <c r="N130" s="146" t="s">
        <v>47</v>
      </c>
      <c r="P130" s="147">
        <f t="shared" ref="P130:P141" si="1">O130*H130</f>
        <v>0</v>
      </c>
      <c r="Q130" s="147">
        <v>0</v>
      </c>
      <c r="R130" s="147">
        <f t="shared" ref="R130:R141" si="2">Q130*H130</f>
        <v>0</v>
      </c>
      <c r="S130" s="147">
        <v>0</v>
      </c>
      <c r="T130" s="148">
        <f t="shared" ref="T130:T141" si="3">S130*H130</f>
        <v>0</v>
      </c>
      <c r="AR130" s="149" t="s">
        <v>108</v>
      </c>
      <c r="AT130" s="149" t="s">
        <v>312</v>
      </c>
      <c r="AU130" s="149" t="s">
        <v>86</v>
      </c>
      <c r="AY130" s="17" t="s">
        <v>310</v>
      </c>
      <c r="BE130" s="150">
        <f t="shared" ref="BE130:BE141" si="4">IF(N130="základní",J130,0)</f>
        <v>0</v>
      </c>
      <c r="BF130" s="150">
        <f t="shared" ref="BF130:BF141" si="5">IF(N130="snížená",J130,0)</f>
        <v>0</v>
      </c>
      <c r="BG130" s="150">
        <f t="shared" ref="BG130:BG141" si="6">IF(N130="zákl. přenesená",J130,0)</f>
        <v>0</v>
      </c>
      <c r="BH130" s="150">
        <f t="shared" ref="BH130:BH141" si="7">IF(N130="sníž. přenesená",J130,0)</f>
        <v>0</v>
      </c>
      <c r="BI130" s="150">
        <f t="shared" ref="BI130:BI141" si="8">IF(N130="nulová",J130,0)</f>
        <v>0</v>
      </c>
      <c r="BJ130" s="17" t="s">
        <v>86</v>
      </c>
      <c r="BK130" s="150">
        <f t="shared" ref="BK130:BK141" si="9">ROUND(I130*H130,2)</f>
        <v>0</v>
      </c>
      <c r="BL130" s="17" t="s">
        <v>108</v>
      </c>
      <c r="BM130" s="149" t="s">
        <v>90</v>
      </c>
    </row>
    <row r="131" spans="2:65" s="1" customFormat="1" ht="16.5" customHeight="1">
      <c r="B131" s="33"/>
      <c r="C131" s="138" t="s">
        <v>90</v>
      </c>
      <c r="D131" s="138" t="s">
        <v>312</v>
      </c>
      <c r="E131" s="139" t="s">
        <v>90</v>
      </c>
      <c r="F131" s="140" t="s">
        <v>3979</v>
      </c>
      <c r="G131" s="141" t="s">
        <v>718</v>
      </c>
      <c r="H131" s="142">
        <v>200</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108</v>
      </c>
    </row>
    <row r="132" spans="2:65" s="1" customFormat="1" ht="16.5" customHeight="1">
      <c r="B132" s="33"/>
      <c r="C132" s="138" t="s">
        <v>98</v>
      </c>
      <c r="D132" s="138" t="s">
        <v>312</v>
      </c>
      <c r="E132" s="139" t="s">
        <v>98</v>
      </c>
      <c r="F132" s="140" t="s">
        <v>3980</v>
      </c>
      <c r="G132" s="141" t="s">
        <v>718</v>
      </c>
      <c r="H132" s="142">
        <v>200</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137</v>
      </c>
    </row>
    <row r="133" spans="2:65" s="1" customFormat="1" ht="16.5" customHeight="1">
      <c r="B133" s="33"/>
      <c r="C133" s="138" t="s">
        <v>108</v>
      </c>
      <c r="D133" s="138" t="s">
        <v>312</v>
      </c>
      <c r="E133" s="139" t="s">
        <v>108</v>
      </c>
      <c r="F133" s="140" t="s">
        <v>3981</v>
      </c>
      <c r="G133" s="141" t="s">
        <v>1972</v>
      </c>
      <c r="H133" s="142">
        <v>440</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347</v>
      </c>
    </row>
    <row r="134" spans="2:65" s="1" customFormat="1" ht="16.5" customHeight="1">
      <c r="B134" s="33"/>
      <c r="C134" s="138" t="s">
        <v>121</v>
      </c>
      <c r="D134" s="138" t="s">
        <v>312</v>
      </c>
      <c r="E134" s="139" t="s">
        <v>121</v>
      </c>
      <c r="F134" s="140" t="s">
        <v>3982</v>
      </c>
      <c r="G134" s="141" t="s">
        <v>1972</v>
      </c>
      <c r="H134" s="142">
        <v>40</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312</v>
      </c>
      <c r="E135" s="139" t="s">
        <v>137</v>
      </c>
      <c r="F135" s="140" t="s">
        <v>3983</v>
      </c>
      <c r="G135" s="141" t="s">
        <v>1972</v>
      </c>
      <c r="H135" s="142">
        <v>20</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371</v>
      </c>
    </row>
    <row r="136" spans="2:65" s="1" customFormat="1" ht="16.5" customHeight="1">
      <c r="B136" s="33"/>
      <c r="C136" s="138" t="s">
        <v>342</v>
      </c>
      <c r="D136" s="138" t="s">
        <v>312</v>
      </c>
      <c r="E136" s="139" t="s">
        <v>342</v>
      </c>
      <c r="F136" s="140" t="s">
        <v>3984</v>
      </c>
      <c r="G136" s="141" t="s">
        <v>1972</v>
      </c>
      <c r="H136" s="142">
        <v>60</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388</v>
      </c>
    </row>
    <row r="137" spans="2:65" s="1" customFormat="1" ht="16.5" customHeight="1">
      <c r="B137" s="33"/>
      <c r="C137" s="138" t="s">
        <v>347</v>
      </c>
      <c r="D137" s="138" t="s">
        <v>312</v>
      </c>
      <c r="E137" s="139" t="s">
        <v>347</v>
      </c>
      <c r="F137" s="140" t="s">
        <v>3985</v>
      </c>
      <c r="G137" s="141" t="s">
        <v>718</v>
      </c>
      <c r="H137" s="142">
        <v>120</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404</v>
      </c>
    </row>
    <row r="138" spans="2:65" s="1" customFormat="1" ht="16.5" customHeight="1">
      <c r="B138" s="33"/>
      <c r="C138" s="138" t="s">
        <v>354</v>
      </c>
      <c r="D138" s="138" t="s">
        <v>312</v>
      </c>
      <c r="E138" s="139" t="s">
        <v>354</v>
      </c>
      <c r="F138" s="140" t="s">
        <v>3986</v>
      </c>
      <c r="G138" s="141" t="s">
        <v>718</v>
      </c>
      <c r="H138" s="142">
        <v>80</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412</v>
      </c>
    </row>
    <row r="139" spans="2:65" s="1" customFormat="1" ht="16.5" customHeight="1">
      <c r="B139" s="33"/>
      <c r="C139" s="138" t="s">
        <v>180</v>
      </c>
      <c r="D139" s="138" t="s">
        <v>312</v>
      </c>
      <c r="E139" s="139" t="s">
        <v>180</v>
      </c>
      <c r="F139" s="140" t="s">
        <v>3987</v>
      </c>
      <c r="G139" s="141" t="s">
        <v>718</v>
      </c>
      <c r="H139" s="142">
        <v>80</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421</v>
      </c>
    </row>
    <row r="140" spans="2:65" s="1" customFormat="1" ht="16.5" customHeight="1">
      <c r="B140" s="33"/>
      <c r="C140" s="138" t="s">
        <v>364</v>
      </c>
      <c r="D140" s="138" t="s">
        <v>312</v>
      </c>
      <c r="E140" s="139" t="s">
        <v>364</v>
      </c>
      <c r="F140" s="140" t="s">
        <v>3988</v>
      </c>
      <c r="G140" s="141" t="s">
        <v>718</v>
      </c>
      <c r="H140" s="142">
        <v>55</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434</v>
      </c>
    </row>
    <row r="141" spans="2:65" s="1" customFormat="1" ht="16.5" customHeight="1">
      <c r="B141" s="33"/>
      <c r="C141" s="138" t="s">
        <v>371</v>
      </c>
      <c r="D141" s="138" t="s">
        <v>312</v>
      </c>
      <c r="E141" s="139" t="s">
        <v>371</v>
      </c>
      <c r="F141" s="140" t="s">
        <v>3989</v>
      </c>
      <c r="G141" s="141" t="s">
        <v>718</v>
      </c>
      <c r="H141" s="142">
        <v>8</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539</v>
      </c>
    </row>
    <row r="142" spans="2:65" s="11" customFormat="1" ht="25.9" customHeight="1">
      <c r="B142" s="126"/>
      <c r="D142" s="127" t="s">
        <v>81</v>
      </c>
      <c r="E142" s="128" t="s">
        <v>371</v>
      </c>
      <c r="F142" s="128" t="s">
        <v>3990</v>
      </c>
      <c r="I142" s="129"/>
      <c r="J142" s="130">
        <f>BK142</f>
        <v>0</v>
      </c>
      <c r="L142" s="126"/>
      <c r="M142" s="131"/>
      <c r="P142" s="132">
        <f>SUM(P143:P163)</f>
        <v>0</v>
      </c>
      <c r="R142" s="132">
        <f>SUM(R143:R163)</f>
        <v>0</v>
      </c>
      <c r="T142" s="133">
        <f>SUM(T143:T163)</f>
        <v>0</v>
      </c>
      <c r="AR142" s="127" t="s">
        <v>86</v>
      </c>
      <c r="AT142" s="134" t="s">
        <v>81</v>
      </c>
      <c r="AU142" s="134" t="s">
        <v>82</v>
      </c>
      <c r="AY142" s="127" t="s">
        <v>310</v>
      </c>
      <c r="BK142" s="135">
        <f>SUM(BK143:BK163)</f>
        <v>0</v>
      </c>
    </row>
    <row r="143" spans="2:65" s="1" customFormat="1" ht="16.5" customHeight="1">
      <c r="B143" s="33"/>
      <c r="C143" s="138" t="s">
        <v>379</v>
      </c>
      <c r="D143" s="138" t="s">
        <v>312</v>
      </c>
      <c r="E143" s="139" t="s">
        <v>379</v>
      </c>
      <c r="F143" s="140" t="s">
        <v>3991</v>
      </c>
      <c r="G143" s="141" t="s">
        <v>718</v>
      </c>
      <c r="H143" s="142">
        <v>320</v>
      </c>
      <c r="I143" s="143"/>
      <c r="J143" s="144">
        <f t="shared" ref="J143:J163" si="10">ROUND(I143*H143,2)</f>
        <v>0</v>
      </c>
      <c r="K143" s="140" t="s">
        <v>430</v>
      </c>
      <c r="L143" s="33"/>
      <c r="M143" s="145" t="s">
        <v>1</v>
      </c>
      <c r="N143" s="146" t="s">
        <v>47</v>
      </c>
      <c r="P143" s="147">
        <f t="shared" ref="P143:P163" si="11">O143*H143</f>
        <v>0</v>
      </c>
      <c r="Q143" s="147">
        <v>0</v>
      </c>
      <c r="R143" s="147">
        <f t="shared" ref="R143:R163" si="12">Q143*H143</f>
        <v>0</v>
      </c>
      <c r="S143" s="147">
        <v>0</v>
      </c>
      <c r="T143" s="148">
        <f t="shared" ref="T143:T163" si="13">S143*H143</f>
        <v>0</v>
      </c>
      <c r="AR143" s="149" t="s">
        <v>108</v>
      </c>
      <c r="AT143" s="149" t="s">
        <v>312</v>
      </c>
      <c r="AU143" s="149" t="s">
        <v>86</v>
      </c>
      <c r="AY143" s="17" t="s">
        <v>310</v>
      </c>
      <c r="BE143" s="150">
        <f t="shared" ref="BE143:BE163" si="14">IF(N143="základní",J143,0)</f>
        <v>0</v>
      </c>
      <c r="BF143" s="150">
        <f t="shared" ref="BF143:BF163" si="15">IF(N143="snížená",J143,0)</f>
        <v>0</v>
      </c>
      <c r="BG143" s="150">
        <f t="shared" ref="BG143:BG163" si="16">IF(N143="zákl. přenesená",J143,0)</f>
        <v>0</v>
      </c>
      <c r="BH143" s="150">
        <f t="shared" ref="BH143:BH163" si="17">IF(N143="sníž. přenesená",J143,0)</f>
        <v>0</v>
      </c>
      <c r="BI143" s="150">
        <f t="shared" ref="BI143:BI163" si="18">IF(N143="nulová",J143,0)</f>
        <v>0</v>
      </c>
      <c r="BJ143" s="17" t="s">
        <v>86</v>
      </c>
      <c r="BK143" s="150">
        <f t="shared" ref="BK143:BK163" si="19">ROUND(I143*H143,2)</f>
        <v>0</v>
      </c>
      <c r="BL143" s="17" t="s">
        <v>108</v>
      </c>
      <c r="BM143" s="149" t="s">
        <v>548</v>
      </c>
    </row>
    <row r="144" spans="2:65" s="1" customFormat="1" ht="16.5" customHeight="1">
      <c r="B144" s="33"/>
      <c r="C144" s="138" t="s">
        <v>388</v>
      </c>
      <c r="D144" s="138" t="s">
        <v>312</v>
      </c>
      <c r="E144" s="139" t="s">
        <v>388</v>
      </c>
      <c r="F144" s="140" t="s">
        <v>3992</v>
      </c>
      <c r="G144" s="141" t="s">
        <v>718</v>
      </c>
      <c r="H144" s="142">
        <v>3100</v>
      </c>
      <c r="I144" s="143"/>
      <c r="J144" s="144">
        <f t="shared" si="10"/>
        <v>0</v>
      </c>
      <c r="K144" s="140" t="s">
        <v>430</v>
      </c>
      <c r="L144" s="33"/>
      <c r="M144" s="145" t="s">
        <v>1</v>
      </c>
      <c r="N144" s="146" t="s">
        <v>47</v>
      </c>
      <c r="P144" s="147">
        <f t="shared" si="11"/>
        <v>0</v>
      </c>
      <c r="Q144" s="147">
        <v>0</v>
      </c>
      <c r="R144" s="147">
        <f t="shared" si="12"/>
        <v>0</v>
      </c>
      <c r="S144" s="147">
        <v>0</v>
      </c>
      <c r="T144" s="148">
        <f t="shared" si="13"/>
        <v>0</v>
      </c>
      <c r="AR144" s="149" t="s">
        <v>108</v>
      </c>
      <c r="AT144" s="149" t="s">
        <v>312</v>
      </c>
      <c r="AU144" s="149" t="s">
        <v>86</v>
      </c>
      <c r="AY144" s="17" t="s">
        <v>310</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558</v>
      </c>
    </row>
    <row r="145" spans="2:65" s="1" customFormat="1" ht="16.5" customHeight="1">
      <c r="B145" s="33"/>
      <c r="C145" s="138" t="s">
        <v>8</v>
      </c>
      <c r="D145" s="138" t="s">
        <v>312</v>
      </c>
      <c r="E145" s="139" t="s">
        <v>8</v>
      </c>
      <c r="F145" s="140" t="s">
        <v>3993</v>
      </c>
      <c r="G145" s="141" t="s">
        <v>718</v>
      </c>
      <c r="H145" s="142">
        <v>1800</v>
      </c>
      <c r="I145" s="143"/>
      <c r="J145" s="144">
        <f t="shared" si="10"/>
        <v>0</v>
      </c>
      <c r="K145" s="140" t="s">
        <v>430</v>
      </c>
      <c r="L145" s="33"/>
      <c r="M145" s="145" t="s">
        <v>1</v>
      </c>
      <c r="N145" s="146" t="s">
        <v>47</v>
      </c>
      <c r="P145" s="147">
        <f t="shared" si="11"/>
        <v>0</v>
      </c>
      <c r="Q145" s="147">
        <v>0</v>
      </c>
      <c r="R145" s="147">
        <f t="shared" si="12"/>
        <v>0</v>
      </c>
      <c r="S145" s="147">
        <v>0</v>
      </c>
      <c r="T145" s="148">
        <f t="shared" si="13"/>
        <v>0</v>
      </c>
      <c r="AR145" s="149" t="s">
        <v>108</v>
      </c>
      <c r="AT145" s="149" t="s">
        <v>312</v>
      </c>
      <c r="AU145" s="149" t="s">
        <v>86</v>
      </c>
      <c r="AY145" s="17" t="s">
        <v>310</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566</v>
      </c>
    </row>
    <row r="146" spans="2:65" s="1" customFormat="1" ht="16.5" customHeight="1">
      <c r="B146" s="33"/>
      <c r="C146" s="138" t="s">
        <v>404</v>
      </c>
      <c r="D146" s="138" t="s">
        <v>312</v>
      </c>
      <c r="E146" s="139" t="s">
        <v>404</v>
      </c>
      <c r="F146" s="140" t="s">
        <v>3994</v>
      </c>
      <c r="G146" s="141" t="s">
        <v>718</v>
      </c>
      <c r="H146" s="142">
        <v>3650</v>
      </c>
      <c r="I146" s="143"/>
      <c r="J146" s="144">
        <f t="shared" si="10"/>
        <v>0</v>
      </c>
      <c r="K146" s="140" t="s">
        <v>430</v>
      </c>
      <c r="L146" s="33"/>
      <c r="M146" s="145" t="s">
        <v>1</v>
      </c>
      <c r="N146" s="146" t="s">
        <v>47</v>
      </c>
      <c r="P146" s="147">
        <f t="shared" si="11"/>
        <v>0</v>
      </c>
      <c r="Q146" s="147">
        <v>0</v>
      </c>
      <c r="R146" s="147">
        <f t="shared" si="12"/>
        <v>0</v>
      </c>
      <c r="S146" s="147">
        <v>0</v>
      </c>
      <c r="T146" s="148">
        <f t="shared" si="13"/>
        <v>0</v>
      </c>
      <c r="AR146" s="149" t="s">
        <v>108</v>
      </c>
      <c r="AT146" s="149" t="s">
        <v>312</v>
      </c>
      <c r="AU146" s="149" t="s">
        <v>86</v>
      </c>
      <c r="AY146" s="17" t="s">
        <v>310</v>
      </c>
      <c r="BE146" s="150">
        <f t="shared" si="14"/>
        <v>0</v>
      </c>
      <c r="BF146" s="150">
        <f t="shared" si="15"/>
        <v>0</v>
      </c>
      <c r="BG146" s="150">
        <f t="shared" si="16"/>
        <v>0</v>
      </c>
      <c r="BH146" s="150">
        <f t="shared" si="17"/>
        <v>0</v>
      </c>
      <c r="BI146" s="150">
        <f t="shared" si="18"/>
        <v>0</v>
      </c>
      <c r="BJ146" s="17" t="s">
        <v>86</v>
      </c>
      <c r="BK146" s="150">
        <f t="shared" si="19"/>
        <v>0</v>
      </c>
      <c r="BL146" s="17" t="s">
        <v>108</v>
      </c>
      <c r="BM146" s="149" t="s">
        <v>574</v>
      </c>
    </row>
    <row r="147" spans="2:65" s="1" customFormat="1" ht="16.5" customHeight="1">
      <c r="B147" s="33"/>
      <c r="C147" s="138" t="s">
        <v>408</v>
      </c>
      <c r="D147" s="138" t="s">
        <v>312</v>
      </c>
      <c r="E147" s="139" t="s">
        <v>408</v>
      </c>
      <c r="F147" s="140" t="s">
        <v>3995</v>
      </c>
      <c r="G147" s="141" t="s">
        <v>718</v>
      </c>
      <c r="H147" s="142">
        <v>260</v>
      </c>
      <c r="I147" s="143"/>
      <c r="J147" s="144">
        <f t="shared" si="10"/>
        <v>0</v>
      </c>
      <c r="K147" s="140" t="s">
        <v>430</v>
      </c>
      <c r="L147" s="33"/>
      <c r="M147" s="145" t="s">
        <v>1</v>
      </c>
      <c r="N147" s="146" t="s">
        <v>47</v>
      </c>
      <c r="P147" s="147">
        <f t="shared" si="11"/>
        <v>0</v>
      </c>
      <c r="Q147" s="147">
        <v>0</v>
      </c>
      <c r="R147" s="147">
        <f t="shared" si="12"/>
        <v>0</v>
      </c>
      <c r="S147" s="147">
        <v>0</v>
      </c>
      <c r="T147" s="148">
        <f t="shared" si="13"/>
        <v>0</v>
      </c>
      <c r="AR147" s="149" t="s">
        <v>108</v>
      </c>
      <c r="AT147" s="149" t="s">
        <v>312</v>
      </c>
      <c r="AU147" s="149" t="s">
        <v>86</v>
      </c>
      <c r="AY147" s="17" t="s">
        <v>310</v>
      </c>
      <c r="BE147" s="150">
        <f t="shared" si="14"/>
        <v>0</v>
      </c>
      <c r="BF147" s="150">
        <f t="shared" si="15"/>
        <v>0</v>
      </c>
      <c r="BG147" s="150">
        <f t="shared" si="16"/>
        <v>0</v>
      </c>
      <c r="BH147" s="150">
        <f t="shared" si="17"/>
        <v>0</v>
      </c>
      <c r="BI147" s="150">
        <f t="shared" si="18"/>
        <v>0</v>
      </c>
      <c r="BJ147" s="17" t="s">
        <v>86</v>
      </c>
      <c r="BK147" s="150">
        <f t="shared" si="19"/>
        <v>0</v>
      </c>
      <c r="BL147" s="17" t="s">
        <v>108</v>
      </c>
      <c r="BM147" s="149" t="s">
        <v>582</v>
      </c>
    </row>
    <row r="148" spans="2:65" s="1" customFormat="1" ht="16.5" customHeight="1">
      <c r="B148" s="33"/>
      <c r="C148" s="138" t="s">
        <v>412</v>
      </c>
      <c r="D148" s="138" t="s">
        <v>312</v>
      </c>
      <c r="E148" s="139" t="s">
        <v>412</v>
      </c>
      <c r="F148" s="140" t="s">
        <v>3996</v>
      </c>
      <c r="G148" s="141" t="s">
        <v>718</v>
      </c>
      <c r="H148" s="142">
        <v>40</v>
      </c>
      <c r="I148" s="143"/>
      <c r="J148" s="144">
        <f t="shared" si="10"/>
        <v>0</v>
      </c>
      <c r="K148" s="140" t="s">
        <v>430</v>
      </c>
      <c r="L148" s="33"/>
      <c r="M148" s="145" t="s">
        <v>1</v>
      </c>
      <c r="N148" s="146" t="s">
        <v>47</v>
      </c>
      <c r="P148" s="147">
        <f t="shared" si="11"/>
        <v>0</v>
      </c>
      <c r="Q148" s="147">
        <v>0</v>
      </c>
      <c r="R148" s="147">
        <f t="shared" si="12"/>
        <v>0</v>
      </c>
      <c r="S148" s="147">
        <v>0</v>
      </c>
      <c r="T148" s="148">
        <f t="shared" si="13"/>
        <v>0</v>
      </c>
      <c r="AR148" s="149" t="s">
        <v>108</v>
      </c>
      <c r="AT148" s="149" t="s">
        <v>312</v>
      </c>
      <c r="AU148" s="149" t="s">
        <v>86</v>
      </c>
      <c r="AY148" s="17" t="s">
        <v>310</v>
      </c>
      <c r="BE148" s="150">
        <f t="shared" si="14"/>
        <v>0</v>
      </c>
      <c r="BF148" s="150">
        <f t="shared" si="15"/>
        <v>0</v>
      </c>
      <c r="BG148" s="150">
        <f t="shared" si="16"/>
        <v>0</v>
      </c>
      <c r="BH148" s="150">
        <f t="shared" si="17"/>
        <v>0</v>
      </c>
      <c r="BI148" s="150">
        <f t="shared" si="18"/>
        <v>0</v>
      </c>
      <c r="BJ148" s="17" t="s">
        <v>86</v>
      </c>
      <c r="BK148" s="150">
        <f t="shared" si="19"/>
        <v>0</v>
      </c>
      <c r="BL148" s="17" t="s">
        <v>108</v>
      </c>
      <c r="BM148" s="149" t="s">
        <v>590</v>
      </c>
    </row>
    <row r="149" spans="2:65" s="1" customFormat="1" ht="16.5" customHeight="1">
      <c r="B149" s="33"/>
      <c r="C149" s="138" t="s">
        <v>417</v>
      </c>
      <c r="D149" s="138" t="s">
        <v>312</v>
      </c>
      <c r="E149" s="139" t="s">
        <v>417</v>
      </c>
      <c r="F149" s="140" t="s">
        <v>3997</v>
      </c>
      <c r="G149" s="141" t="s">
        <v>718</v>
      </c>
      <c r="H149" s="142">
        <v>285</v>
      </c>
      <c r="I149" s="143"/>
      <c r="J149" s="144">
        <f t="shared" si="10"/>
        <v>0</v>
      </c>
      <c r="K149" s="140" t="s">
        <v>430</v>
      </c>
      <c r="L149" s="33"/>
      <c r="M149" s="145" t="s">
        <v>1</v>
      </c>
      <c r="N149" s="146" t="s">
        <v>47</v>
      </c>
      <c r="P149" s="147">
        <f t="shared" si="11"/>
        <v>0</v>
      </c>
      <c r="Q149" s="147">
        <v>0</v>
      </c>
      <c r="R149" s="147">
        <f t="shared" si="12"/>
        <v>0</v>
      </c>
      <c r="S149" s="147">
        <v>0</v>
      </c>
      <c r="T149" s="148">
        <f t="shared" si="13"/>
        <v>0</v>
      </c>
      <c r="AR149" s="149" t="s">
        <v>108</v>
      </c>
      <c r="AT149" s="149" t="s">
        <v>312</v>
      </c>
      <c r="AU149" s="149" t="s">
        <v>86</v>
      </c>
      <c r="AY149" s="17" t="s">
        <v>310</v>
      </c>
      <c r="BE149" s="150">
        <f t="shared" si="14"/>
        <v>0</v>
      </c>
      <c r="BF149" s="150">
        <f t="shared" si="15"/>
        <v>0</v>
      </c>
      <c r="BG149" s="150">
        <f t="shared" si="16"/>
        <v>0</v>
      </c>
      <c r="BH149" s="150">
        <f t="shared" si="17"/>
        <v>0</v>
      </c>
      <c r="BI149" s="150">
        <f t="shared" si="18"/>
        <v>0</v>
      </c>
      <c r="BJ149" s="17" t="s">
        <v>86</v>
      </c>
      <c r="BK149" s="150">
        <f t="shared" si="19"/>
        <v>0</v>
      </c>
      <c r="BL149" s="17" t="s">
        <v>108</v>
      </c>
      <c r="BM149" s="149" t="s">
        <v>598</v>
      </c>
    </row>
    <row r="150" spans="2:65" s="1" customFormat="1" ht="16.5" customHeight="1">
      <c r="B150" s="33"/>
      <c r="C150" s="138" t="s">
        <v>421</v>
      </c>
      <c r="D150" s="138" t="s">
        <v>312</v>
      </c>
      <c r="E150" s="139" t="s">
        <v>421</v>
      </c>
      <c r="F150" s="140" t="s">
        <v>3998</v>
      </c>
      <c r="G150" s="141" t="s">
        <v>718</v>
      </c>
      <c r="H150" s="142">
        <v>120</v>
      </c>
      <c r="I150" s="143"/>
      <c r="J150" s="144">
        <f t="shared" si="10"/>
        <v>0</v>
      </c>
      <c r="K150" s="140" t="s">
        <v>430</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617</v>
      </c>
    </row>
    <row r="151" spans="2:65" s="1" customFormat="1" ht="16.5" customHeight="1">
      <c r="B151" s="33"/>
      <c r="C151" s="138" t="s">
        <v>7</v>
      </c>
      <c r="D151" s="138" t="s">
        <v>312</v>
      </c>
      <c r="E151" s="139" t="s">
        <v>7</v>
      </c>
      <c r="F151" s="140" t="s">
        <v>3999</v>
      </c>
      <c r="G151" s="141" t="s">
        <v>718</v>
      </c>
      <c r="H151" s="142">
        <v>135</v>
      </c>
      <c r="I151" s="143"/>
      <c r="J151" s="144">
        <f t="shared" si="10"/>
        <v>0</v>
      </c>
      <c r="K151" s="140" t="s">
        <v>430</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607</v>
      </c>
    </row>
    <row r="152" spans="2:65" s="1" customFormat="1" ht="16.5" customHeight="1">
      <c r="B152" s="33"/>
      <c r="C152" s="138" t="s">
        <v>434</v>
      </c>
      <c r="D152" s="138" t="s">
        <v>312</v>
      </c>
      <c r="E152" s="139" t="s">
        <v>434</v>
      </c>
      <c r="F152" s="140" t="s">
        <v>4000</v>
      </c>
      <c r="G152" s="141" t="s">
        <v>718</v>
      </c>
      <c r="H152" s="142">
        <v>40</v>
      </c>
      <c r="I152" s="143"/>
      <c r="J152" s="144">
        <f t="shared" si="10"/>
        <v>0</v>
      </c>
      <c r="K152" s="140" t="s">
        <v>430</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828</v>
      </c>
    </row>
    <row r="153" spans="2:65" s="1" customFormat="1" ht="16.5" customHeight="1">
      <c r="B153" s="33"/>
      <c r="C153" s="138" t="s">
        <v>534</v>
      </c>
      <c r="D153" s="138" t="s">
        <v>312</v>
      </c>
      <c r="E153" s="139" t="s">
        <v>534</v>
      </c>
      <c r="F153" s="140" t="s">
        <v>4001</v>
      </c>
      <c r="G153" s="141" t="s">
        <v>718</v>
      </c>
      <c r="H153" s="142">
        <v>230</v>
      </c>
      <c r="I153" s="143"/>
      <c r="J153" s="144">
        <f t="shared" si="10"/>
        <v>0</v>
      </c>
      <c r="K153" s="140" t="s">
        <v>430</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839</v>
      </c>
    </row>
    <row r="154" spans="2:65" s="1" customFormat="1" ht="16.5" customHeight="1">
      <c r="B154" s="33"/>
      <c r="C154" s="138" t="s">
        <v>539</v>
      </c>
      <c r="D154" s="138" t="s">
        <v>312</v>
      </c>
      <c r="E154" s="139" t="s">
        <v>539</v>
      </c>
      <c r="F154" s="140" t="s">
        <v>4002</v>
      </c>
      <c r="G154" s="141" t="s">
        <v>718</v>
      </c>
      <c r="H154" s="142">
        <v>40</v>
      </c>
      <c r="I154" s="143"/>
      <c r="J154" s="144">
        <f t="shared" si="10"/>
        <v>0</v>
      </c>
      <c r="K154" s="140" t="s">
        <v>430</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850</v>
      </c>
    </row>
    <row r="155" spans="2:65" s="1" customFormat="1" ht="16.5" customHeight="1">
      <c r="B155" s="33"/>
      <c r="C155" s="138" t="s">
        <v>543</v>
      </c>
      <c r="D155" s="138" t="s">
        <v>312</v>
      </c>
      <c r="E155" s="139" t="s">
        <v>543</v>
      </c>
      <c r="F155" s="140" t="s">
        <v>4003</v>
      </c>
      <c r="G155" s="141" t="s">
        <v>718</v>
      </c>
      <c r="H155" s="142">
        <v>900</v>
      </c>
      <c r="I155" s="143"/>
      <c r="J155" s="144">
        <f t="shared" si="10"/>
        <v>0</v>
      </c>
      <c r="K155" s="140" t="s">
        <v>430</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860</v>
      </c>
    </row>
    <row r="156" spans="2:65" s="1" customFormat="1" ht="16.5" customHeight="1">
      <c r="B156" s="33"/>
      <c r="C156" s="138" t="s">
        <v>548</v>
      </c>
      <c r="D156" s="138" t="s">
        <v>312</v>
      </c>
      <c r="E156" s="139" t="s">
        <v>548</v>
      </c>
      <c r="F156" s="140" t="s">
        <v>4004</v>
      </c>
      <c r="G156" s="141" t="s">
        <v>718</v>
      </c>
      <c r="H156" s="142">
        <v>330</v>
      </c>
      <c r="I156" s="143"/>
      <c r="J156" s="144">
        <f t="shared" si="10"/>
        <v>0</v>
      </c>
      <c r="K156" s="140" t="s">
        <v>430</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868</v>
      </c>
    </row>
    <row r="157" spans="2:65" s="1" customFormat="1" ht="16.5" customHeight="1">
      <c r="B157" s="33"/>
      <c r="C157" s="138" t="s">
        <v>553</v>
      </c>
      <c r="D157" s="138" t="s">
        <v>312</v>
      </c>
      <c r="E157" s="139" t="s">
        <v>553</v>
      </c>
      <c r="F157" s="140" t="s">
        <v>4005</v>
      </c>
      <c r="G157" s="141" t="s">
        <v>718</v>
      </c>
      <c r="H157" s="142">
        <v>480</v>
      </c>
      <c r="I157" s="143"/>
      <c r="J157" s="144">
        <f t="shared" si="10"/>
        <v>0</v>
      </c>
      <c r="K157" s="140" t="s">
        <v>430</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876</v>
      </c>
    </row>
    <row r="158" spans="2:65" s="1" customFormat="1" ht="16.5" customHeight="1">
      <c r="B158" s="33"/>
      <c r="C158" s="138" t="s">
        <v>558</v>
      </c>
      <c r="D158" s="138" t="s">
        <v>312</v>
      </c>
      <c r="E158" s="139" t="s">
        <v>558</v>
      </c>
      <c r="F158" s="140" t="s">
        <v>4006</v>
      </c>
      <c r="G158" s="141" t="s">
        <v>718</v>
      </c>
      <c r="H158" s="142">
        <v>200</v>
      </c>
      <c r="I158" s="143"/>
      <c r="J158" s="144">
        <f t="shared" si="10"/>
        <v>0</v>
      </c>
      <c r="K158" s="140" t="s">
        <v>430</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886</v>
      </c>
    </row>
    <row r="159" spans="2:65" s="1" customFormat="1" ht="16.5" customHeight="1">
      <c r="B159" s="33"/>
      <c r="C159" s="138" t="s">
        <v>562</v>
      </c>
      <c r="D159" s="138" t="s">
        <v>312</v>
      </c>
      <c r="E159" s="139" t="s">
        <v>562</v>
      </c>
      <c r="F159" s="140" t="s">
        <v>4007</v>
      </c>
      <c r="G159" s="141" t="s">
        <v>718</v>
      </c>
      <c r="H159" s="142">
        <v>800</v>
      </c>
      <c r="I159" s="143"/>
      <c r="J159" s="144">
        <f t="shared" si="10"/>
        <v>0</v>
      </c>
      <c r="K159" s="140" t="s">
        <v>430</v>
      </c>
      <c r="L159" s="33"/>
      <c r="M159" s="145" t="s">
        <v>1</v>
      </c>
      <c r="N159" s="146" t="s">
        <v>47</v>
      </c>
      <c r="P159" s="147">
        <f t="shared" si="11"/>
        <v>0</v>
      </c>
      <c r="Q159" s="147">
        <v>0</v>
      </c>
      <c r="R159" s="147">
        <f t="shared" si="12"/>
        <v>0</v>
      </c>
      <c r="S159" s="147">
        <v>0</v>
      </c>
      <c r="T159" s="148">
        <f t="shared" si="13"/>
        <v>0</v>
      </c>
      <c r="AR159" s="149" t="s">
        <v>108</v>
      </c>
      <c r="AT159" s="149" t="s">
        <v>312</v>
      </c>
      <c r="AU159" s="149" t="s">
        <v>86</v>
      </c>
      <c r="AY159" s="17" t="s">
        <v>310</v>
      </c>
      <c r="BE159" s="150">
        <f t="shared" si="14"/>
        <v>0</v>
      </c>
      <c r="BF159" s="150">
        <f t="shared" si="15"/>
        <v>0</v>
      </c>
      <c r="BG159" s="150">
        <f t="shared" si="16"/>
        <v>0</v>
      </c>
      <c r="BH159" s="150">
        <f t="shared" si="17"/>
        <v>0</v>
      </c>
      <c r="BI159" s="150">
        <f t="shared" si="18"/>
        <v>0</v>
      </c>
      <c r="BJ159" s="17" t="s">
        <v>86</v>
      </c>
      <c r="BK159" s="150">
        <f t="shared" si="19"/>
        <v>0</v>
      </c>
      <c r="BL159" s="17" t="s">
        <v>108</v>
      </c>
      <c r="BM159" s="149" t="s">
        <v>900</v>
      </c>
    </row>
    <row r="160" spans="2:65" s="1" customFormat="1" ht="16.5" customHeight="1">
      <c r="B160" s="33"/>
      <c r="C160" s="138" t="s">
        <v>566</v>
      </c>
      <c r="D160" s="138" t="s">
        <v>312</v>
      </c>
      <c r="E160" s="139" t="s">
        <v>566</v>
      </c>
      <c r="F160" s="140" t="s">
        <v>4008</v>
      </c>
      <c r="G160" s="141" t="s">
        <v>718</v>
      </c>
      <c r="H160" s="142">
        <v>250</v>
      </c>
      <c r="I160" s="143"/>
      <c r="J160" s="144">
        <f t="shared" si="10"/>
        <v>0</v>
      </c>
      <c r="K160" s="140" t="s">
        <v>430</v>
      </c>
      <c r="L160" s="33"/>
      <c r="M160" s="145" t="s">
        <v>1</v>
      </c>
      <c r="N160" s="146" t="s">
        <v>47</v>
      </c>
      <c r="P160" s="147">
        <f t="shared" si="11"/>
        <v>0</v>
      </c>
      <c r="Q160" s="147">
        <v>0</v>
      </c>
      <c r="R160" s="147">
        <f t="shared" si="12"/>
        <v>0</v>
      </c>
      <c r="S160" s="147">
        <v>0</v>
      </c>
      <c r="T160" s="148">
        <f t="shared" si="13"/>
        <v>0</v>
      </c>
      <c r="AR160" s="149" t="s">
        <v>108</v>
      </c>
      <c r="AT160" s="149" t="s">
        <v>312</v>
      </c>
      <c r="AU160" s="149" t="s">
        <v>86</v>
      </c>
      <c r="AY160" s="17" t="s">
        <v>310</v>
      </c>
      <c r="BE160" s="150">
        <f t="shared" si="14"/>
        <v>0</v>
      </c>
      <c r="BF160" s="150">
        <f t="shared" si="15"/>
        <v>0</v>
      </c>
      <c r="BG160" s="150">
        <f t="shared" si="16"/>
        <v>0</v>
      </c>
      <c r="BH160" s="150">
        <f t="shared" si="17"/>
        <v>0</v>
      </c>
      <c r="BI160" s="150">
        <f t="shared" si="18"/>
        <v>0</v>
      </c>
      <c r="BJ160" s="17" t="s">
        <v>86</v>
      </c>
      <c r="BK160" s="150">
        <f t="shared" si="19"/>
        <v>0</v>
      </c>
      <c r="BL160" s="17" t="s">
        <v>108</v>
      </c>
      <c r="BM160" s="149" t="s">
        <v>910</v>
      </c>
    </row>
    <row r="161" spans="2:65" s="1" customFormat="1" ht="16.5" customHeight="1">
      <c r="B161" s="33"/>
      <c r="C161" s="138" t="s">
        <v>570</v>
      </c>
      <c r="D161" s="138" t="s">
        <v>312</v>
      </c>
      <c r="E161" s="139" t="s">
        <v>570</v>
      </c>
      <c r="F161" s="140" t="s">
        <v>4009</v>
      </c>
      <c r="G161" s="141" t="s">
        <v>718</v>
      </c>
      <c r="H161" s="142">
        <v>20</v>
      </c>
      <c r="I161" s="143"/>
      <c r="J161" s="144">
        <f t="shared" si="10"/>
        <v>0</v>
      </c>
      <c r="K161" s="140" t="s">
        <v>430</v>
      </c>
      <c r="L161" s="33"/>
      <c r="M161" s="145" t="s">
        <v>1</v>
      </c>
      <c r="N161" s="146" t="s">
        <v>47</v>
      </c>
      <c r="P161" s="147">
        <f t="shared" si="11"/>
        <v>0</v>
      </c>
      <c r="Q161" s="147">
        <v>0</v>
      </c>
      <c r="R161" s="147">
        <f t="shared" si="12"/>
        <v>0</v>
      </c>
      <c r="S161" s="147">
        <v>0</v>
      </c>
      <c r="T161" s="148">
        <f t="shared" si="13"/>
        <v>0</v>
      </c>
      <c r="AR161" s="149" t="s">
        <v>108</v>
      </c>
      <c r="AT161" s="149" t="s">
        <v>312</v>
      </c>
      <c r="AU161" s="149" t="s">
        <v>86</v>
      </c>
      <c r="AY161" s="17" t="s">
        <v>310</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921</v>
      </c>
    </row>
    <row r="162" spans="2:65" s="1" customFormat="1" ht="16.5" customHeight="1">
      <c r="B162" s="33"/>
      <c r="C162" s="138" t="s">
        <v>574</v>
      </c>
      <c r="D162" s="138" t="s">
        <v>312</v>
      </c>
      <c r="E162" s="139" t="s">
        <v>574</v>
      </c>
      <c r="F162" s="140" t="s">
        <v>4010</v>
      </c>
      <c r="G162" s="141" t="s">
        <v>1972</v>
      </c>
      <c r="H162" s="142">
        <v>600</v>
      </c>
      <c r="I162" s="143"/>
      <c r="J162" s="144">
        <f t="shared" si="10"/>
        <v>0</v>
      </c>
      <c r="K162" s="140" t="s">
        <v>430</v>
      </c>
      <c r="L162" s="33"/>
      <c r="M162" s="145" t="s">
        <v>1</v>
      </c>
      <c r="N162" s="146" t="s">
        <v>47</v>
      </c>
      <c r="P162" s="147">
        <f t="shared" si="11"/>
        <v>0</v>
      </c>
      <c r="Q162" s="147">
        <v>0</v>
      </c>
      <c r="R162" s="147">
        <f t="shared" si="12"/>
        <v>0</v>
      </c>
      <c r="S162" s="147">
        <v>0</v>
      </c>
      <c r="T162" s="148">
        <f t="shared" si="13"/>
        <v>0</v>
      </c>
      <c r="AR162" s="149" t="s">
        <v>108</v>
      </c>
      <c r="AT162" s="149" t="s">
        <v>312</v>
      </c>
      <c r="AU162" s="149" t="s">
        <v>86</v>
      </c>
      <c r="AY162" s="17" t="s">
        <v>310</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930</v>
      </c>
    </row>
    <row r="163" spans="2:65" s="1" customFormat="1" ht="16.5" customHeight="1">
      <c r="B163" s="33"/>
      <c r="C163" s="138" t="s">
        <v>578</v>
      </c>
      <c r="D163" s="138" t="s">
        <v>312</v>
      </c>
      <c r="E163" s="139" t="s">
        <v>578</v>
      </c>
      <c r="F163" s="140" t="s">
        <v>4011</v>
      </c>
      <c r="G163" s="141" t="s">
        <v>1972</v>
      </c>
      <c r="H163" s="142">
        <v>200</v>
      </c>
      <c r="I163" s="143"/>
      <c r="J163" s="144">
        <f t="shared" si="10"/>
        <v>0</v>
      </c>
      <c r="K163" s="140" t="s">
        <v>430</v>
      </c>
      <c r="L163" s="33"/>
      <c r="M163" s="145" t="s">
        <v>1</v>
      </c>
      <c r="N163" s="146" t="s">
        <v>47</v>
      </c>
      <c r="P163" s="147">
        <f t="shared" si="11"/>
        <v>0</v>
      </c>
      <c r="Q163" s="147">
        <v>0</v>
      </c>
      <c r="R163" s="147">
        <f t="shared" si="12"/>
        <v>0</v>
      </c>
      <c r="S163" s="147">
        <v>0</v>
      </c>
      <c r="T163" s="148">
        <f t="shared" si="13"/>
        <v>0</v>
      </c>
      <c r="AR163" s="149" t="s">
        <v>108</v>
      </c>
      <c r="AT163" s="149" t="s">
        <v>312</v>
      </c>
      <c r="AU163" s="149" t="s">
        <v>86</v>
      </c>
      <c r="AY163" s="17" t="s">
        <v>310</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938</v>
      </c>
    </row>
    <row r="164" spans="2:65" s="11" customFormat="1" ht="25.9" customHeight="1">
      <c r="B164" s="126"/>
      <c r="D164" s="127" t="s">
        <v>81</v>
      </c>
      <c r="E164" s="128" t="s">
        <v>578</v>
      </c>
      <c r="F164" s="128" t="s">
        <v>4012</v>
      </c>
      <c r="I164" s="129"/>
      <c r="J164" s="130">
        <f>BK164</f>
        <v>0</v>
      </c>
      <c r="L164" s="126"/>
      <c r="M164" s="131"/>
      <c r="P164" s="132">
        <f>SUM(P165:P180)</f>
        <v>0</v>
      </c>
      <c r="R164" s="132">
        <f>SUM(R165:R180)</f>
        <v>0</v>
      </c>
      <c r="T164" s="133">
        <f>SUM(T165:T180)</f>
        <v>0</v>
      </c>
      <c r="AR164" s="127" t="s">
        <v>86</v>
      </c>
      <c r="AT164" s="134" t="s">
        <v>81</v>
      </c>
      <c r="AU164" s="134" t="s">
        <v>82</v>
      </c>
      <c r="AY164" s="127" t="s">
        <v>310</v>
      </c>
      <c r="BK164" s="135">
        <f>SUM(BK165:BK180)</f>
        <v>0</v>
      </c>
    </row>
    <row r="165" spans="2:65" s="1" customFormat="1" ht="16.5" customHeight="1">
      <c r="B165" s="33"/>
      <c r="C165" s="138" t="s">
        <v>582</v>
      </c>
      <c r="D165" s="138" t="s">
        <v>312</v>
      </c>
      <c r="E165" s="139" t="s">
        <v>582</v>
      </c>
      <c r="F165" s="140" t="s">
        <v>4013</v>
      </c>
      <c r="G165" s="141" t="s">
        <v>1972</v>
      </c>
      <c r="H165" s="142">
        <v>30</v>
      </c>
      <c r="I165" s="143"/>
      <c r="J165" s="144">
        <f t="shared" ref="J165:J180" si="20">ROUND(I165*H165,2)</f>
        <v>0</v>
      </c>
      <c r="K165" s="140" t="s">
        <v>430</v>
      </c>
      <c r="L165" s="33"/>
      <c r="M165" s="145" t="s">
        <v>1</v>
      </c>
      <c r="N165" s="146" t="s">
        <v>47</v>
      </c>
      <c r="P165" s="147">
        <f t="shared" ref="P165:P180" si="21">O165*H165</f>
        <v>0</v>
      </c>
      <c r="Q165" s="147">
        <v>0</v>
      </c>
      <c r="R165" s="147">
        <f t="shared" ref="R165:R180" si="22">Q165*H165</f>
        <v>0</v>
      </c>
      <c r="S165" s="147">
        <v>0</v>
      </c>
      <c r="T165" s="148">
        <f t="shared" ref="T165:T180" si="23">S165*H165</f>
        <v>0</v>
      </c>
      <c r="AR165" s="149" t="s">
        <v>108</v>
      </c>
      <c r="AT165" s="149" t="s">
        <v>312</v>
      </c>
      <c r="AU165" s="149" t="s">
        <v>86</v>
      </c>
      <c r="AY165" s="17" t="s">
        <v>310</v>
      </c>
      <c r="BE165" s="150">
        <f t="shared" ref="BE165:BE180" si="24">IF(N165="základní",J165,0)</f>
        <v>0</v>
      </c>
      <c r="BF165" s="150">
        <f t="shared" ref="BF165:BF180" si="25">IF(N165="snížená",J165,0)</f>
        <v>0</v>
      </c>
      <c r="BG165" s="150">
        <f t="shared" ref="BG165:BG180" si="26">IF(N165="zákl. přenesená",J165,0)</f>
        <v>0</v>
      </c>
      <c r="BH165" s="150">
        <f t="shared" ref="BH165:BH180" si="27">IF(N165="sníž. přenesená",J165,0)</f>
        <v>0</v>
      </c>
      <c r="BI165" s="150">
        <f t="shared" ref="BI165:BI180" si="28">IF(N165="nulová",J165,0)</f>
        <v>0</v>
      </c>
      <c r="BJ165" s="17" t="s">
        <v>86</v>
      </c>
      <c r="BK165" s="150">
        <f t="shared" ref="BK165:BK180" si="29">ROUND(I165*H165,2)</f>
        <v>0</v>
      </c>
      <c r="BL165" s="17" t="s">
        <v>108</v>
      </c>
      <c r="BM165" s="149" t="s">
        <v>949</v>
      </c>
    </row>
    <row r="166" spans="2:65" s="1" customFormat="1" ht="16.5" customHeight="1">
      <c r="B166" s="33"/>
      <c r="C166" s="138" t="s">
        <v>586</v>
      </c>
      <c r="D166" s="138" t="s">
        <v>312</v>
      </c>
      <c r="E166" s="139" t="s">
        <v>586</v>
      </c>
      <c r="F166" s="140" t="s">
        <v>4014</v>
      </c>
      <c r="G166" s="141" t="s">
        <v>1972</v>
      </c>
      <c r="H166" s="142">
        <v>45</v>
      </c>
      <c r="I166" s="143"/>
      <c r="J166" s="144">
        <f t="shared" si="20"/>
        <v>0</v>
      </c>
      <c r="K166" s="140" t="s">
        <v>430</v>
      </c>
      <c r="L166" s="33"/>
      <c r="M166" s="145" t="s">
        <v>1</v>
      </c>
      <c r="N166" s="146" t="s">
        <v>47</v>
      </c>
      <c r="P166" s="147">
        <f t="shared" si="21"/>
        <v>0</v>
      </c>
      <c r="Q166" s="147">
        <v>0</v>
      </c>
      <c r="R166" s="147">
        <f t="shared" si="22"/>
        <v>0</v>
      </c>
      <c r="S166" s="147">
        <v>0</v>
      </c>
      <c r="T166" s="148">
        <f t="shared" si="23"/>
        <v>0</v>
      </c>
      <c r="AR166" s="149" t="s">
        <v>108</v>
      </c>
      <c r="AT166" s="149" t="s">
        <v>312</v>
      </c>
      <c r="AU166" s="149" t="s">
        <v>86</v>
      </c>
      <c r="AY166" s="17" t="s">
        <v>310</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958</v>
      </c>
    </row>
    <row r="167" spans="2:65" s="1" customFormat="1" ht="16.5" customHeight="1">
      <c r="B167" s="33"/>
      <c r="C167" s="138" t="s">
        <v>590</v>
      </c>
      <c r="D167" s="138" t="s">
        <v>312</v>
      </c>
      <c r="E167" s="139" t="s">
        <v>590</v>
      </c>
      <c r="F167" s="140" t="s">
        <v>4015</v>
      </c>
      <c r="G167" s="141" t="s">
        <v>1972</v>
      </c>
      <c r="H167" s="142">
        <v>30</v>
      </c>
      <c r="I167" s="143"/>
      <c r="J167" s="144">
        <f t="shared" si="20"/>
        <v>0</v>
      </c>
      <c r="K167" s="140" t="s">
        <v>430</v>
      </c>
      <c r="L167" s="33"/>
      <c r="M167" s="145" t="s">
        <v>1</v>
      </c>
      <c r="N167" s="146" t="s">
        <v>47</v>
      </c>
      <c r="P167" s="147">
        <f t="shared" si="21"/>
        <v>0</v>
      </c>
      <c r="Q167" s="147">
        <v>0</v>
      </c>
      <c r="R167" s="147">
        <f t="shared" si="22"/>
        <v>0</v>
      </c>
      <c r="S167" s="147">
        <v>0</v>
      </c>
      <c r="T167" s="148">
        <f t="shared" si="23"/>
        <v>0</v>
      </c>
      <c r="AR167" s="149" t="s">
        <v>108</v>
      </c>
      <c r="AT167" s="149" t="s">
        <v>312</v>
      </c>
      <c r="AU167" s="149" t="s">
        <v>86</v>
      </c>
      <c r="AY167" s="17" t="s">
        <v>310</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968</v>
      </c>
    </row>
    <row r="168" spans="2:65" s="1" customFormat="1" ht="16.5" customHeight="1">
      <c r="B168" s="33"/>
      <c r="C168" s="138" t="s">
        <v>594</v>
      </c>
      <c r="D168" s="138" t="s">
        <v>312</v>
      </c>
      <c r="E168" s="139" t="s">
        <v>594</v>
      </c>
      <c r="F168" s="140" t="s">
        <v>4016</v>
      </c>
      <c r="G168" s="141" t="s">
        <v>1972</v>
      </c>
      <c r="H168" s="142">
        <v>500</v>
      </c>
      <c r="I168" s="143"/>
      <c r="J168" s="144">
        <f t="shared" si="20"/>
        <v>0</v>
      </c>
      <c r="K168" s="140" t="s">
        <v>430</v>
      </c>
      <c r="L168" s="33"/>
      <c r="M168" s="145" t="s">
        <v>1</v>
      </c>
      <c r="N168" s="146" t="s">
        <v>47</v>
      </c>
      <c r="P168" s="147">
        <f t="shared" si="21"/>
        <v>0</v>
      </c>
      <c r="Q168" s="147">
        <v>0</v>
      </c>
      <c r="R168" s="147">
        <f t="shared" si="22"/>
        <v>0</v>
      </c>
      <c r="S168" s="147">
        <v>0</v>
      </c>
      <c r="T168" s="148">
        <f t="shared" si="23"/>
        <v>0</v>
      </c>
      <c r="AR168" s="149" t="s">
        <v>108</v>
      </c>
      <c r="AT168" s="149" t="s">
        <v>312</v>
      </c>
      <c r="AU168" s="149" t="s">
        <v>86</v>
      </c>
      <c r="AY168" s="17" t="s">
        <v>310</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978</v>
      </c>
    </row>
    <row r="169" spans="2:65" s="1" customFormat="1" ht="16.5" customHeight="1">
      <c r="B169" s="33"/>
      <c r="C169" s="138" t="s">
        <v>598</v>
      </c>
      <c r="D169" s="138" t="s">
        <v>312</v>
      </c>
      <c r="E169" s="139" t="s">
        <v>598</v>
      </c>
      <c r="F169" s="140" t="s">
        <v>4017</v>
      </c>
      <c r="G169" s="141" t="s">
        <v>718</v>
      </c>
      <c r="H169" s="142">
        <v>630</v>
      </c>
      <c r="I169" s="143"/>
      <c r="J169" s="144">
        <f t="shared" si="20"/>
        <v>0</v>
      </c>
      <c r="K169" s="140" t="s">
        <v>430</v>
      </c>
      <c r="L169" s="33"/>
      <c r="M169" s="145" t="s">
        <v>1</v>
      </c>
      <c r="N169" s="146" t="s">
        <v>47</v>
      </c>
      <c r="P169" s="147">
        <f t="shared" si="21"/>
        <v>0</v>
      </c>
      <c r="Q169" s="147">
        <v>0</v>
      </c>
      <c r="R169" s="147">
        <f t="shared" si="22"/>
        <v>0</v>
      </c>
      <c r="S169" s="147">
        <v>0</v>
      </c>
      <c r="T169" s="148">
        <f t="shared" si="23"/>
        <v>0</v>
      </c>
      <c r="AR169" s="149" t="s">
        <v>108</v>
      </c>
      <c r="AT169" s="149" t="s">
        <v>312</v>
      </c>
      <c r="AU169" s="149" t="s">
        <v>86</v>
      </c>
      <c r="AY169" s="17" t="s">
        <v>310</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988</v>
      </c>
    </row>
    <row r="170" spans="2:65" s="1" customFormat="1" ht="16.5" customHeight="1">
      <c r="B170" s="33"/>
      <c r="C170" s="138" t="s">
        <v>613</v>
      </c>
      <c r="D170" s="138" t="s">
        <v>312</v>
      </c>
      <c r="E170" s="139" t="s">
        <v>613</v>
      </c>
      <c r="F170" s="140" t="s">
        <v>4018</v>
      </c>
      <c r="G170" s="141" t="s">
        <v>718</v>
      </c>
      <c r="H170" s="142">
        <v>380</v>
      </c>
      <c r="I170" s="143"/>
      <c r="J170" s="144">
        <f t="shared" si="20"/>
        <v>0</v>
      </c>
      <c r="K170" s="140" t="s">
        <v>430</v>
      </c>
      <c r="L170" s="33"/>
      <c r="M170" s="145" t="s">
        <v>1</v>
      </c>
      <c r="N170" s="146" t="s">
        <v>47</v>
      </c>
      <c r="P170" s="147">
        <f t="shared" si="21"/>
        <v>0</v>
      </c>
      <c r="Q170" s="147">
        <v>0</v>
      </c>
      <c r="R170" s="147">
        <f t="shared" si="22"/>
        <v>0</v>
      </c>
      <c r="S170" s="147">
        <v>0</v>
      </c>
      <c r="T170" s="148">
        <f t="shared" si="23"/>
        <v>0</v>
      </c>
      <c r="AR170" s="149" t="s">
        <v>108</v>
      </c>
      <c r="AT170" s="149" t="s">
        <v>312</v>
      </c>
      <c r="AU170" s="149" t="s">
        <v>86</v>
      </c>
      <c r="AY170" s="17" t="s">
        <v>310</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997</v>
      </c>
    </row>
    <row r="171" spans="2:65" s="1" customFormat="1" ht="16.5" customHeight="1">
      <c r="B171" s="33"/>
      <c r="C171" s="138" t="s">
        <v>617</v>
      </c>
      <c r="D171" s="138" t="s">
        <v>312</v>
      </c>
      <c r="E171" s="139" t="s">
        <v>617</v>
      </c>
      <c r="F171" s="140" t="s">
        <v>4019</v>
      </c>
      <c r="G171" s="141" t="s">
        <v>718</v>
      </c>
      <c r="H171" s="142">
        <v>120</v>
      </c>
      <c r="I171" s="143"/>
      <c r="J171" s="144">
        <f t="shared" si="20"/>
        <v>0</v>
      </c>
      <c r="K171" s="140" t="s">
        <v>430</v>
      </c>
      <c r="L171" s="33"/>
      <c r="M171" s="145" t="s">
        <v>1</v>
      </c>
      <c r="N171" s="146" t="s">
        <v>47</v>
      </c>
      <c r="P171" s="147">
        <f t="shared" si="21"/>
        <v>0</v>
      </c>
      <c r="Q171" s="147">
        <v>0</v>
      </c>
      <c r="R171" s="147">
        <f t="shared" si="22"/>
        <v>0</v>
      </c>
      <c r="S171" s="147">
        <v>0</v>
      </c>
      <c r="T171" s="148">
        <f t="shared" si="23"/>
        <v>0</v>
      </c>
      <c r="AR171" s="149" t="s">
        <v>108</v>
      </c>
      <c r="AT171" s="149" t="s">
        <v>312</v>
      </c>
      <c r="AU171" s="149" t="s">
        <v>86</v>
      </c>
      <c r="AY171" s="17" t="s">
        <v>310</v>
      </c>
      <c r="BE171" s="150">
        <f t="shared" si="24"/>
        <v>0</v>
      </c>
      <c r="BF171" s="150">
        <f t="shared" si="25"/>
        <v>0</v>
      </c>
      <c r="BG171" s="150">
        <f t="shared" si="26"/>
        <v>0</v>
      </c>
      <c r="BH171" s="150">
        <f t="shared" si="27"/>
        <v>0</v>
      </c>
      <c r="BI171" s="150">
        <f t="shared" si="28"/>
        <v>0</v>
      </c>
      <c r="BJ171" s="17" t="s">
        <v>86</v>
      </c>
      <c r="BK171" s="150">
        <f t="shared" si="29"/>
        <v>0</v>
      </c>
      <c r="BL171" s="17" t="s">
        <v>108</v>
      </c>
      <c r="BM171" s="149" t="s">
        <v>1007</v>
      </c>
    </row>
    <row r="172" spans="2:65" s="1" customFormat="1" ht="16.5" customHeight="1">
      <c r="B172" s="33"/>
      <c r="C172" s="138" t="s">
        <v>602</v>
      </c>
      <c r="D172" s="138" t="s">
        <v>312</v>
      </c>
      <c r="E172" s="139" t="s">
        <v>602</v>
      </c>
      <c r="F172" s="140" t="s">
        <v>4020</v>
      </c>
      <c r="G172" s="141" t="s">
        <v>718</v>
      </c>
      <c r="H172" s="142">
        <v>50</v>
      </c>
      <c r="I172" s="143"/>
      <c r="J172" s="144">
        <f t="shared" si="20"/>
        <v>0</v>
      </c>
      <c r="K172" s="140" t="s">
        <v>430</v>
      </c>
      <c r="L172" s="33"/>
      <c r="M172" s="145" t="s">
        <v>1</v>
      </c>
      <c r="N172" s="146" t="s">
        <v>47</v>
      </c>
      <c r="P172" s="147">
        <f t="shared" si="21"/>
        <v>0</v>
      </c>
      <c r="Q172" s="147">
        <v>0</v>
      </c>
      <c r="R172" s="147">
        <f t="shared" si="22"/>
        <v>0</v>
      </c>
      <c r="S172" s="147">
        <v>0</v>
      </c>
      <c r="T172" s="148">
        <f t="shared" si="23"/>
        <v>0</v>
      </c>
      <c r="AR172" s="149" t="s">
        <v>108</v>
      </c>
      <c r="AT172" s="149" t="s">
        <v>312</v>
      </c>
      <c r="AU172" s="149" t="s">
        <v>86</v>
      </c>
      <c r="AY172" s="17" t="s">
        <v>310</v>
      </c>
      <c r="BE172" s="150">
        <f t="shared" si="24"/>
        <v>0</v>
      </c>
      <c r="BF172" s="150">
        <f t="shared" si="25"/>
        <v>0</v>
      </c>
      <c r="BG172" s="150">
        <f t="shared" si="26"/>
        <v>0</v>
      </c>
      <c r="BH172" s="150">
        <f t="shared" si="27"/>
        <v>0</v>
      </c>
      <c r="BI172" s="150">
        <f t="shared" si="28"/>
        <v>0</v>
      </c>
      <c r="BJ172" s="17" t="s">
        <v>86</v>
      </c>
      <c r="BK172" s="150">
        <f t="shared" si="29"/>
        <v>0</v>
      </c>
      <c r="BL172" s="17" t="s">
        <v>108</v>
      </c>
      <c r="BM172" s="149" t="s">
        <v>1017</v>
      </c>
    </row>
    <row r="173" spans="2:65" s="1" customFormat="1" ht="16.5" customHeight="1">
      <c r="B173" s="33"/>
      <c r="C173" s="138" t="s">
        <v>607</v>
      </c>
      <c r="D173" s="138" t="s">
        <v>312</v>
      </c>
      <c r="E173" s="139" t="s">
        <v>607</v>
      </c>
      <c r="F173" s="140" t="s">
        <v>4021</v>
      </c>
      <c r="G173" s="141" t="s">
        <v>718</v>
      </c>
      <c r="H173" s="142">
        <v>630</v>
      </c>
      <c r="I173" s="143"/>
      <c r="J173" s="144">
        <f t="shared" si="20"/>
        <v>0</v>
      </c>
      <c r="K173" s="140" t="s">
        <v>430</v>
      </c>
      <c r="L173" s="33"/>
      <c r="M173" s="145" t="s">
        <v>1</v>
      </c>
      <c r="N173" s="146" t="s">
        <v>47</v>
      </c>
      <c r="P173" s="147">
        <f t="shared" si="21"/>
        <v>0</v>
      </c>
      <c r="Q173" s="147">
        <v>0</v>
      </c>
      <c r="R173" s="147">
        <f t="shared" si="22"/>
        <v>0</v>
      </c>
      <c r="S173" s="147">
        <v>0</v>
      </c>
      <c r="T173" s="148">
        <f t="shared" si="23"/>
        <v>0</v>
      </c>
      <c r="AR173" s="149" t="s">
        <v>108</v>
      </c>
      <c r="AT173" s="149" t="s">
        <v>312</v>
      </c>
      <c r="AU173" s="149" t="s">
        <v>86</v>
      </c>
      <c r="AY173" s="17" t="s">
        <v>310</v>
      </c>
      <c r="BE173" s="150">
        <f t="shared" si="24"/>
        <v>0</v>
      </c>
      <c r="BF173" s="150">
        <f t="shared" si="25"/>
        <v>0</v>
      </c>
      <c r="BG173" s="150">
        <f t="shared" si="26"/>
        <v>0</v>
      </c>
      <c r="BH173" s="150">
        <f t="shared" si="27"/>
        <v>0</v>
      </c>
      <c r="BI173" s="150">
        <f t="shared" si="28"/>
        <v>0</v>
      </c>
      <c r="BJ173" s="17" t="s">
        <v>86</v>
      </c>
      <c r="BK173" s="150">
        <f t="shared" si="29"/>
        <v>0</v>
      </c>
      <c r="BL173" s="17" t="s">
        <v>108</v>
      </c>
      <c r="BM173" s="149" t="s">
        <v>1025</v>
      </c>
    </row>
    <row r="174" spans="2:65" s="1" customFormat="1" ht="16.5" customHeight="1">
      <c r="B174" s="33"/>
      <c r="C174" s="138" t="s">
        <v>824</v>
      </c>
      <c r="D174" s="138" t="s">
        <v>312</v>
      </c>
      <c r="E174" s="139" t="s">
        <v>824</v>
      </c>
      <c r="F174" s="140" t="s">
        <v>4022</v>
      </c>
      <c r="G174" s="141" t="s">
        <v>718</v>
      </c>
      <c r="H174" s="142">
        <v>380</v>
      </c>
      <c r="I174" s="143"/>
      <c r="J174" s="144">
        <f t="shared" si="20"/>
        <v>0</v>
      </c>
      <c r="K174" s="140" t="s">
        <v>430</v>
      </c>
      <c r="L174" s="33"/>
      <c r="M174" s="145" t="s">
        <v>1</v>
      </c>
      <c r="N174" s="146" t="s">
        <v>47</v>
      </c>
      <c r="P174" s="147">
        <f t="shared" si="21"/>
        <v>0</v>
      </c>
      <c r="Q174" s="147">
        <v>0</v>
      </c>
      <c r="R174" s="147">
        <f t="shared" si="22"/>
        <v>0</v>
      </c>
      <c r="S174" s="147">
        <v>0</v>
      </c>
      <c r="T174" s="148">
        <f t="shared" si="23"/>
        <v>0</v>
      </c>
      <c r="AR174" s="149" t="s">
        <v>108</v>
      </c>
      <c r="AT174" s="149" t="s">
        <v>312</v>
      </c>
      <c r="AU174" s="149" t="s">
        <v>86</v>
      </c>
      <c r="AY174" s="17" t="s">
        <v>310</v>
      </c>
      <c r="BE174" s="150">
        <f t="shared" si="24"/>
        <v>0</v>
      </c>
      <c r="BF174" s="150">
        <f t="shared" si="25"/>
        <v>0</v>
      </c>
      <c r="BG174" s="150">
        <f t="shared" si="26"/>
        <v>0</v>
      </c>
      <c r="BH174" s="150">
        <f t="shared" si="27"/>
        <v>0</v>
      </c>
      <c r="BI174" s="150">
        <f t="shared" si="28"/>
        <v>0</v>
      </c>
      <c r="BJ174" s="17" t="s">
        <v>86</v>
      </c>
      <c r="BK174" s="150">
        <f t="shared" si="29"/>
        <v>0</v>
      </c>
      <c r="BL174" s="17" t="s">
        <v>108</v>
      </c>
      <c r="BM174" s="149" t="s">
        <v>1033</v>
      </c>
    </row>
    <row r="175" spans="2:65" s="1" customFormat="1" ht="16.5" customHeight="1">
      <c r="B175" s="33"/>
      <c r="C175" s="138" t="s">
        <v>828</v>
      </c>
      <c r="D175" s="138" t="s">
        <v>312</v>
      </c>
      <c r="E175" s="139" t="s">
        <v>828</v>
      </c>
      <c r="F175" s="140" t="s">
        <v>4023</v>
      </c>
      <c r="G175" s="141" t="s">
        <v>718</v>
      </c>
      <c r="H175" s="142">
        <v>120</v>
      </c>
      <c r="I175" s="143"/>
      <c r="J175" s="144">
        <f t="shared" si="20"/>
        <v>0</v>
      </c>
      <c r="K175" s="140" t="s">
        <v>430</v>
      </c>
      <c r="L175" s="33"/>
      <c r="M175" s="145" t="s">
        <v>1</v>
      </c>
      <c r="N175" s="146" t="s">
        <v>47</v>
      </c>
      <c r="P175" s="147">
        <f t="shared" si="21"/>
        <v>0</v>
      </c>
      <c r="Q175" s="147">
        <v>0</v>
      </c>
      <c r="R175" s="147">
        <f t="shared" si="22"/>
        <v>0</v>
      </c>
      <c r="S175" s="147">
        <v>0</v>
      </c>
      <c r="T175" s="148">
        <f t="shared" si="23"/>
        <v>0</v>
      </c>
      <c r="AR175" s="149" t="s">
        <v>108</v>
      </c>
      <c r="AT175" s="149" t="s">
        <v>312</v>
      </c>
      <c r="AU175" s="149" t="s">
        <v>86</v>
      </c>
      <c r="AY175" s="17" t="s">
        <v>310</v>
      </c>
      <c r="BE175" s="150">
        <f t="shared" si="24"/>
        <v>0</v>
      </c>
      <c r="BF175" s="150">
        <f t="shared" si="25"/>
        <v>0</v>
      </c>
      <c r="BG175" s="150">
        <f t="shared" si="26"/>
        <v>0</v>
      </c>
      <c r="BH175" s="150">
        <f t="shared" si="27"/>
        <v>0</v>
      </c>
      <c r="BI175" s="150">
        <f t="shared" si="28"/>
        <v>0</v>
      </c>
      <c r="BJ175" s="17" t="s">
        <v>86</v>
      </c>
      <c r="BK175" s="150">
        <f t="shared" si="29"/>
        <v>0</v>
      </c>
      <c r="BL175" s="17" t="s">
        <v>108</v>
      </c>
      <c r="BM175" s="149" t="s">
        <v>1052</v>
      </c>
    </row>
    <row r="176" spans="2:65" s="1" customFormat="1" ht="16.5" customHeight="1">
      <c r="B176" s="33"/>
      <c r="C176" s="138" t="s">
        <v>833</v>
      </c>
      <c r="D176" s="138" t="s">
        <v>312</v>
      </c>
      <c r="E176" s="139" t="s">
        <v>833</v>
      </c>
      <c r="F176" s="140" t="s">
        <v>4024</v>
      </c>
      <c r="G176" s="141" t="s">
        <v>718</v>
      </c>
      <c r="H176" s="142">
        <v>50</v>
      </c>
      <c r="I176" s="143"/>
      <c r="J176" s="144">
        <f t="shared" si="20"/>
        <v>0</v>
      </c>
      <c r="K176" s="140" t="s">
        <v>430</v>
      </c>
      <c r="L176" s="33"/>
      <c r="M176" s="145" t="s">
        <v>1</v>
      </c>
      <c r="N176" s="146" t="s">
        <v>47</v>
      </c>
      <c r="P176" s="147">
        <f t="shared" si="21"/>
        <v>0</v>
      </c>
      <c r="Q176" s="147">
        <v>0</v>
      </c>
      <c r="R176" s="147">
        <f t="shared" si="22"/>
        <v>0</v>
      </c>
      <c r="S176" s="147">
        <v>0</v>
      </c>
      <c r="T176" s="148">
        <f t="shared" si="23"/>
        <v>0</v>
      </c>
      <c r="AR176" s="149" t="s">
        <v>108</v>
      </c>
      <c r="AT176" s="149" t="s">
        <v>312</v>
      </c>
      <c r="AU176" s="149" t="s">
        <v>86</v>
      </c>
      <c r="AY176" s="17" t="s">
        <v>310</v>
      </c>
      <c r="BE176" s="150">
        <f t="shared" si="24"/>
        <v>0</v>
      </c>
      <c r="BF176" s="150">
        <f t="shared" si="25"/>
        <v>0</v>
      </c>
      <c r="BG176" s="150">
        <f t="shared" si="26"/>
        <v>0</v>
      </c>
      <c r="BH176" s="150">
        <f t="shared" si="27"/>
        <v>0</v>
      </c>
      <c r="BI176" s="150">
        <f t="shared" si="28"/>
        <v>0</v>
      </c>
      <c r="BJ176" s="17" t="s">
        <v>86</v>
      </c>
      <c r="BK176" s="150">
        <f t="shared" si="29"/>
        <v>0</v>
      </c>
      <c r="BL176" s="17" t="s">
        <v>108</v>
      </c>
      <c r="BM176" s="149" t="s">
        <v>1061</v>
      </c>
    </row>
    <row r="177" spans="2:65" s="1" customFormat="1" ht="16.5" customHeight="1">
      <c r="B177" s="33"/>
      <c r="C177" s="138" t="s">
        <v>839</v>
      </c>
      <c r="D177" s="138" t="s">
        <v>312</v>
      </c>
      <c r="E177" s="139" t="s">
        <v>839</v>
      </c>
      <c r="F177" s="140" t="s">
        <v>4025</v>
      </c>
      <c r="G177" s="141" t="s">
        <v>361</v>
      </c>
      <c r="H177" s="142">
        <v>4.76</v>
      </c>
      <c r="I177" s="143"/>
      <c r="J177" s="144">
        <f t="shared" si="20"/>
        <v>0</v>
      </c>
      <c r="K177" s="140" t="s">
        <v>430</v>
      </c>
      <c r="L177" s="33"/>
      <c r="M177" s="145" t="s">
        <v>1</v>
      </c>
      <c r="N177" s="146" t="s">
        <v>47</v>
      </c>
      <c r="P177" s="147">
        <f t="shared" si="21"/>
        <v>0</v>
      </c>
      <c r="Q177" s="147">
        <v>0</v>
      </c>
      <c r="R177" s="147">
        <f t="shared" si="22"/>
        <v>0</v>
      </c>
      <c r="S177" s="147">
        <v>0</v>
      </c>
      <c r="T177" s="148">
        <f t="shared" si="23"/>
        <v>0</v>
      </c>
      <c r="AR177" s="149" t="s">
        <v>108</v>
      </c>
      <c r="AT177" s="149" t="s">
        <v>312</v>
      </c>
      <c r="AU177" s="149" t="s">
        <v>86</v>
      </c>
      <c r="AY177" s="17" t="s">
        <v>310</v>
      </c>
      <c r="BE177" s="150">
        <f t="shared" si="24"/>
        <v>0</v>
      </c>
      <c r="BF177" s="150">
        <f t="shared" si="25"/>
        <v>0</v>
      </c>
      <c r="BG177" s="150">
        <f t="shared" si="26"/>
        <v>0</v>
      </c>
      <c r="BH177" s="150">
        <f t="shared" si="27"/>
        <v>0</v>
      </c>
      <c r="BI177" s="150">
        <f t="shared" si="28"/>
        <v>0</v>
      </c>
      <c r="BJ177" s="17" t="s">
        <v>86</v>
      </c>
      <c r="BK177" s="150">
        <f t="shared" si="29"/>
        <v>0</v>
      </c>
      <c r="BL177" s="17" t="s">
        <v>108</v>
      </c>
      <c r="BM177" s="149" t="s">
        <v>1069</v>
      </c>
    </row>
    <row r="178" spans="2:65" s="1" customFormat="1" ht="16.5" customHeight="1">
      <c r="B178" s="33"/>
      <c r="C178" s="138" t="s">
        <v>845</v>
      </c>
      <c r="D178" s="138" t="s">
        <v>312</v>
      </c>
      <c r="E178" s="139" t="s">
        <v>845</v>
      </c>
      <c r="F178" s="140" t="s">
        <v>4026</v>
      </c>
      <c r="G178" s="141" t="s">
        <v>361</v>
      </c>
      <c r="H178" s="142">
        <v>4.76</v>
      </c>
      <c r="I178" s="143"/>
      <c r="J178" s="144">
        <f t="shared" si="20"/>
        <v>0</v>
      </c>
      <c r="K178" s="140" t="s">
        <v>430</v>
      </c>
      <c r="L178" s="33"/>
      <c r="M178" s="145" t="s">
        <v>1</v>
      </c>
      <c r="N178" s="146" t="s">
        <v>47</v>
      </c>
      <c r="P178" s="147">
        <f t="shared" si="21"/>
        <v>0</v>
      </c>
      <c r="Q178" s="147">
        <v>0</v>
      </c>
      <c r="R178" s="147">
        <f t="shared" si="22"/>
        <v>0</v>
      </c>
      <c r="S178" s="147">
        <v>0</v>
      </c>
      <c r="T178" s="148">
        <f t="shared" si="23"/>
        <v>0</v>
      </c>
      <c r="AR178" s="149" t="s">
        <v>108</v>
      </c>
      <c r="AT178" s="149" t="s">
        <v>312</v>
      </c>
      <c r="AU178" s="149" t="s">
        <v>86</v>
      </c>
      <c r="AY178" s="17" t="s">
        <v>310</v>
      </c>
      <c r="BE178" s="150">
        <f t="shared" si="24"/>
        <v>0</v>
      </c>
      <c r="BF178" s="150">
        <f t="shared" si="25"/>
        <v>0</v>
      </c>
      <c r="BG178" s="150">
        <f t="shared" si="26"/>
        <v>0</v>
      </c>
      <c r="BH178" s="150">
        <f t="shared" si="27"/>
        <v>0</v>
      </c>
      <c r="BI178" s="150">
        <f t="shared" si="28"/>
        <v>0</v>
      </c>
      <c r="BJ178" s="17" t="s">
        <v>86</v>
      </c>
      <c r="BK178" s="150">
        <f t="shared" si="29"/>
        <v>0</v>
      </c>
      <c r="BL178" s="17" t="s">
        <v>108</v>
      </c>
      <c r="BM178" s="149" t="s">
        <v>1090</v>
      </c>
    </row>
    <row r="179" spans="2:65" s="1" customFormat="1" ht="16.5" customHeight="1">
      <c r="B179" s="33"/>
      <c r="C179" s="138" t="s">
        <v>850</v>
      </c>
      <c r="D179" s="138" t="s">
        <v>312</v>
      </c>
      <c r="E179" s="139" t="s">
        <v>850</v>
      </c>
      <c r="F179" s="140" t="s">
        <v>414</v>
      </c>
      <c r="G179" s="141" t="s">
        <v>361</v>
      </c>
      <c r="H179" s="142">
        <v>23.8</v>
      </c>
      <c r="I179" s="143"/>
      <c r="J179" s="144">
        <f t="shared" si="20"/>
        <v>0</v>
      </c>
      <c r="K179" s="140" t="s">
        <v>430</v>
      </c>
      <c r="L179" s="33"/>
      <c r="M179" s="145" t="s">
        <v>1</v>
      </c>
      <c r="N179" s="146" t="s">
        <v>47</v>
      </c>
      <c r="P179" s="147">
        <f t="shared" si="21"/>
        <v>0</v>
      </c>
      <c r="Q179" s="147">
        <v>0</v>
      </c>
      <c r="R179" s="147">
        <f t="shared" si="22"/>
        <v>0</v>
      </c>
      <c r="S179" s="147">
        <v>0</v>
      </c>
      <c r="T179" s="148">
        <f t="shared" si="23"/>
        <v>0</v>
      </c>
      <c r="AR179" s="149" t="s">
        <v>108</v>
      </c>
      <c r="AT179" s="149" t="s">
        <v>312</v>
      </c>
      <c r="AU179" s="149" t="s">
        <v>86</v>
      </c>
      <c r="AY179" s="17" t="s">
        <v>310</v>
      </c>
      <c r="BE179" s="150">
        <f t="shared" si="24"/>
        <v>0</v>
      </c>
      <c r="BF179" s="150">
        <f t="shared" si="25"/>
        <v>0</v>
      </c>
      <c r="BG179" s="150">
        <f t="shared" si="26"/>
        <v>0</v>
      </c>
      <c r="BH179" s="150">
        <f t="shared" si="27"/>
        <v>0</v>
      </c>
      <c r="BI179" s="150">
        <f t="shared" si="28"/>
        <v>0</v>
      </c>
      <c r="BJ179" s="17" t="s">
        <v>86</v>
      </c>
      <c r="BK179" s="150">
        <f t="shared" si="29"/>
        <v>0</v>
      </c>
      <c r="BL179" s="17" t="s">
        <v>108</v>
      </c>
      <c r="BM179" s="149" t="s">
        <v>1111</v>
      </c>
    </row>
    <row r="180" spans="2:65" s="1" customFormat="1" ht="16.5" customHeight="1">
      <c r="B180" s="33"/>
      <c r="C180" s="138" t="s">
        <v>856</v>
      </c>
      <c r="D180" s="138" t="s">
        <v>312</v>
      </c>
      <c r="E180" s="139" t="s">
        <v>856</v>
      </c>
      <c r="F180" s="140" t="s">
        <v>4027</v>
      </c>
      <c r="G180" s="141" t="s">
        <v>361</v>
      </c>
      <c r="H180" s="142">
        <v>4.76</v>
      </c>
      <c r="I180" s="143"/>
      <c r="J180" s="144">
        <f t="shared" si="20"/>
        <v>0</v>
      </c>
      <c r="K180" s="140" t="s">
        <v>430</v>
      </c>
      <c r="L180" s="33"/>
      <c r="M180" s="145" t="s">
        <v>1</v>
      </c>
      <c r="N180" s="146" t="s">
        <v>47</v>
      </c>
      <c r="P180" s="147">
        <f t="shared" si="21"/>
        <v>0</v>
      </c>
      <c r="Q180" s="147">
        <v>0</v>
      </c>
      <c r="R180" s="147">
        <f t="shared" si="22"/>
        <v>0</v>
      </c>
      <c r="S180" s="147">
        <v>0</v>
      </c>
      <c r="T180" s="148">
        <f t="shared" si="23"/>
        <v>0</v>
      </c>
      <c r="AR180" s="149" t="s">
        <v>108</v>
      </c>
      <c r="AT180" s="149" t="s">
        <v>312</v>
      </c>
      <c r="AU180" s="149" t="s">
        <v>86</v>
      </c>
      <c r="AY180" s="17" t="s">
        <v>310</v>
      </c>
      <c r="BE180" s="150">
        <f t="shared" si="24"/>
        <v>0</v>
      </c>
      <c r="BF180" s="150">
        <f t="shared" si="25"/>
        <v>0</v>
      </c>
      <c r="BG180" s="150">
        <f t="shared" si="26"/>
        <v>0</v>
      </c>
      <c r="BH180" s="150">
        <f t="shared" si="27"/>
        <v>0</v>
      </c>
      <c r="BI180" s="150">
        <f t="shared" si="28"/>
        <v>0</v>
      </c>
      <c r="BJ180" s="17" t="s">
        <v>86</v>
      </c>
      <c r="BK180" s="150">
        <f t="shared" si="29"/>
        <v>0</v>
      </c>
      <c r="BL180" s="17" t="s">
        <v>108</v>
      </c>
      <c r="BM180" s="149" t="s">
        <v>1122</v>
      </c>
    </row>
    <row r="181" spans="2:65" s="11" customFormat="1" ht="25.9" customHeight="1">
      <c r="B181" s="126"/>
      <c r="D181" s="127" t="s">
        <v>81</v>
      </c>
      <c r="E181" s="128" t="s">
        <v>856</v>
      </c>
      <c r="F181" s="128" t="s">
        <v>426</v>
      </c>
      <c r="I181" s="129"/>
      <c r="J181" s="130">
        <f>BK181</f>
        <v>0</v>
      </c>
      <c r="L181" s="126"/>
      <c r="M181" s="131"/>
      <c r="P181" s="132">
        <f>SUM(P182:P189)</f>
        <v>0</v>
      </c>
      <c r="R181" s="132">
        <f>SUM(R182:R189)</f>
        <v>0</v>
      </c>
      <c r="T181" s="133">
        <f>SUM(T182:T189)</f>
        <v>0</v>
      </c>
      <c r="AR181" s="127" t="s">
        <v>86</v>
      </c>
      <c r="AT181" s="134" t="s">
        <v>81</v>
      </c>
      <c r="AU181" s="134" t="s">
        <v>82</v>
      </c>
      <c r="AY181" s="127" t="s">
        <v>310</v>
      </c>
      <c r="BK181" s="135">
        <f>SUM(BK182:BK189)</f>
        <v>0</v>
      </c>
    </row>
    <row r="182" spans="2:65" s="1" customFormat="1" ht="16.5" customHeight="1">
      <c r="B182" s="33"/>
      <c r="C182" s="138" t="s">
        <v>860</v>
      </c>
      <c r="D182" s="138" t="s">
        <v>312</v>
      </c>
      <c r="E182" s="139" t="s">
        <v>860</v>
      </c>
      <c r="F182" s="140" t="s">
        <v>4028</v>
      </c>
      <c r="G182" s="141" t="s">
        <v>652</v>
      </c>
      <c r="H182" s="142">
        <v>20</v>
      </c>
      <c r="I182" s="143"/>
      <c r="J182" s="144">
        <f t="shared" ref="J182:J189" si="30">ROUND(I182*H182,2)</f>
        <v>0</v>
      </c>
      <c r="K182" s="140" t="s">
        <v>430</v>
      </c>
      <c r="L182" s="33"/>
      <c r="M182" s="145" t="s">
        <v>1</v>
      </c>
      <c r="N182" s="146" t="s">
        <v>47</v>
      </c>
      <c r="P182" s="147">
        <f t="shared" ref="P182:P189" si="31">O182*H182</f>
        <v>0</v>
      </c>
      <c r="Q182" s="147">
        <v>0</v>
      </c>
      <c r="R182" s="147">
        <f t="shared" ref="R182:R189" si="32">Q182*H182</f>
        <v>0</v>
      </c>
      <c r="S182" s="147">
        <v>0</v>
      </c>
      <c r="T182" s="148">
        <f t="shared" ref="T182:T189" si="33">S182*H182</f>
        <v>0</v>
      </c>
      <c r="AR182" s="149" t="s">
        <v>108</v>
      </c>
      <c r="AT182" s="149" t="s">
        <v>312</v>
      </c>
      <c r="AU182" s="149" t="s">
        <v>86</v>
      </c>
      <c r="AY182" s="17" t="s">
        <v>310</v>
      </c>
      <c r="BE182" s="150">
        <f t="shared" ref="BE182:BE189" si="34">IF(N182="základní",J182,0)</f>
        <v>0</v>
      </c>
      <c r="BF182" s="150">
        <f t="shared" ref="BF182:BF189" si="35">IF(N182="snížená",J182,0)</f>
        <v>0</v>
      </c>
      <c r="BG182" s="150">
        <f t="shared" ref="BG182:BG189" si="36">IF(N182="zákl. přenesená",J182,0)</f>
        <v>0</v>
      </c>
      <c r="BH182" s="150">
        <f t="shared" ref="BH182:BH189" si="37">IF(N182="sníž. přenesená",J182,0)</f>
        <v>0</v>
      </c>
      <c r="BI182" s="150">
        <f t="shared" ref="BI182:BI189" si="38">IF(N182="nulová",J182,0)</f>
        <v>0</v>
      </c>
      <c r="BJ182" s="17" t="s">
        <v>86</v>
      </c>
      <c r="BK182" s="150">
        <f t="shared" ref="BK182:BK189" si="39">ROUND(I182*H182,2)</f>
        <v>0</v>
      </c>
      <c r="BL182" s="17" t="s">
        <v>108</v>
      </c>
      <c r="BM182" s="149" t="s">
        <v>1131</v>
      </c>
    </row>
    <row r="183" spans="2:65" s="1" customFormat="1" ht="16.5" customHeight="1">
      <c r="B183" s="33"/>
      <c r="C183" s="138" t="s">
        <v>864</v>
      </c>
      <c r="D183" s="138" t="s">
        <v>312</v>
      </c>
      <c r="E183" s="139" t="s">
        <v>864</v>
      </c>
      <c r="F183" s="140" t="s">
        <v>4029</v>
      </c>
      <c r="G183" s="141" t="s">
        <v>652</v>
      </c>
      <c r="H183" s="142">
        <v>10</v>
      </c>
      <c r="I183" s="143"/>
      <c r="J183" s="144">
        <f t="shared" si="30"/>
        <v>0</v>
      </c>
      <c r="K183" s="140" t="s">
        <v>430</v>
      </c>
      <c r="L183" s="33"/>
      <c r="M183" s="145" t="s">
        <v>1</v>
      </c>
      <c r="N183" s="146" t="s">
        <v>47</v>
      </c>
      <c r="P183" s="147">
        <f t="shared" si="31"/>
        <v>0</v>
      </c>
      <c r="Q183" s="147">
        <v>0</v>
      </c>
      <c r="R183" s="147">
        <f t="shared" si="32"/>
        <v>0</v>
      </c>
      <c r="S183" s="147">
        <v>0</v>
      </c>
      <c r="T183" s="148">
        <f t="shared" si="33"/>
        <v>0</v>
      </c>
      <c r="AR183" s="149" t="s">
        <v>108</v>
      </c>
      <c r="AT183" s="149" t="s">
        <v>312</v>
      </c>
      <c r="AU183" s="149" t="s">
        <v>86</v>
      </c>
      <c r="AY183" s="17" t="s">
        <v>310</v>
      </c>
      <c r="BE183" s="150">
        <f t="shared" si="34"/>
        <v>0</v>
      </c>
      <c r="BF183" s="150">
        <f t="shared" si="35"/>
        <v>0</v>
      </c>
      <c r="BG183" s="150">
        <f t="shared" si="36"/>
        <v>0</v>
      </c>
      <c r="BH183" s="150">
        <f t="shared" si="37"/>
        <v>0</v>
      </c>
      <c r="BI183" s="150">
        <f t="shared" si="38"/>
        <v>0</v>
      </c>
      <c r="BJ183" s="17" t="s">
        <v>86</v>
      </c>
      <c r="BK183" s="150">
        <f t="shared" si="39"/>
        <v>0</v>
      </c>
      <c r="BL183" s="17" t="s">
        <v>108</v>
      </c>
      <c r="BM183" s="149" t="s">
        <v>1142</v>
      </c>
    </row>
    <row r="184" spans="2:65" s="1" customFormat="1" ht="16.5" customHeight="1">
      <c r="B184" s="33"/>
      <c r="C184" s="138" t="s">
        <v>868</v>
      </c>
      <c r="D184" s="138" t="s">
        <v>312</v>
      </c>
      <c r="E184" s="139" t="s">
        <v>868</v>
      </c>
      <c r="F184" s="140" t="s">
        <v>4030</v>
      </c>
      <c r="G184" s="141" t="s">
        <v>429</v>
      </c>
      <c r="H184" s="142">
        <v>1</v>
      </c>
      <c r="I184" s="143"/>
      <c r="J184" s="144">
        <f t="shared" si="30"/>
        <v>0</v>
      </c>
      <c r="K184" s="140" t="s">
        <v>430</v>
      </c>
      <c r="L184" s="33"/>
      <c r="M184" s="145" t="s">
        <v>1</v>
      </c>
      <c r="N184" s="146" t="s">
        <v>47</v>
      </c>
      <c r="P184" s="147">
        <f t="shared" si="31"/>
        <v>0</v>
      </c>
      <c r="Q184" s="147">
        <v>0</v>
      </c>
      <c r="R184" s="147">
        <f t="shared" si="32"/>
        <v>0</v>
      </c>
      <c r="S184" s="147">
        <v>0</v>
      </c>
      <c r="T184" s="148">
        <f t="shared" si="33"/>
        <v>0</v>
      </c>
      <c r="AR184" s="149" t="s">
        <v>108</v>
      </c>
      <c r="AT184" s="149" t="s">
        <v>312</v>
      </c>
      <c r="AU184" s="149" t="s">
        <v>86</v>
      </c>
      <c r="AY184" s="17" t="s">
        <v>310</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1152</v>
      </c>
    </row>
    <row r="185" spans="2:65" s="1" customFormat="1" ht="16.5" customHeight="1">
      <c r="B185" s="33"/>
      <c r="C185" s="138" t="s">
        <v>872</v>
      </c>
      <c r="D185" s="138" t="s">
        <v>312</v>
      </c>
      <c r="E185" s="139" t="s">
        <v>872</v>
      </c>
      <c r="F185" s="140" t="s">
        <v>4031</v>
      </c>
      <c r="G185" s="141" t="s">
        <v>652</v>
      </c>
      <c r="H185" s="142">
        <v>20</v>
      </c>
      <c r="I185" s="143"/>
      <c r="J185" s="144">
        <f t="shared" si="30"/>
        <v>0</v>
      </c>
      <c r="K185" s="140" t="s">
        <v>430</v>
      </c>
      <c r="L185" s="33"/>
      <c r="M185" s="145" t="s">
        <v>1</v>
      </c>
      <c r="N185" s="146" t="s">
        <v>47</v>
      </c>
      <c r="P185" s="147">
        <f t="shared" si="31"/>
        <v>0</v>
      </c>
      <c r="Q185" s="147">
        <v>0</v>
      </c>
      <c r="R185" s="147">
        <f t="shared" si="32"/>
        <v>0</v>
      </c>
      <c r="S185" s="147">
        <v>0</v>
      </c>
      <c r="T185" s="148">
        <f t="shared" si="33"/>
        <v>0</v>
      </c>
      <c r="AR185" s="149" t="s">
        <v>108</v>
      </c>
      <c r="AT185" s="149" t="s">
        <v>312</v>
      </c>
      <c r="AU185" s="149" t="s">
        <v>86</v>
      </c>
      <c r="AY185" s="17" t="s">
        <v>310</v>
      </c>
      <c r="BE185" s="150">
        <f t="shared" si="34"/>
        <v>0</v>
      </c>
      <c r="BF185" s="150">
        <f t="shared" si="35"/>
        <v>0</v>
      </c>
      <c r="BG185" s="150">
        <f t="shared" si="36"/>
        <v>0</v>
      </c>
      <c r="BH185" s="150">
        <f t="shared" si="37"/>
        <v>0</v>
      </c>
      <c r="BI185" s="150">
        <f t="shared" si="38"/>
        <v>0</v>
      </c>
      <c r="BJ185" s="17" t="s">
        <v>86</v>
      </c>
      <c r="BK185" s="150">
        <f t="shared" si="39"/>
        <v>0</v>
      </c>
      <c r="BL185" s="17" t="s">
        <v>108</v>
      </c>
      <c r="BM185" s="149" t="s">
        <v>1168</v>
      </c>
    </row>
    <row r="186" spans="2:65" s="1" customFormat="1" ht="16.5" customHeight="1">
      <c r="B186" s="33"/>
      <c r="C186" s="138" t="s">
        <v>876</v>
      </c>
      <c r="D186" s="138" t="s">
        <v>312</v>
      </c>
      <c r="E186" s="139" t="s">
        <v>876</v>
      </c>
      <c r="F186" s="140" t="s">
        <v>3968</v>
      </c>
      <c r="G186" s="141" t="s">
        <v>652</v>
      </c>
      <c r="H186" s="142">
        <v>25</v>
      </c>
      <c r="I186" s="143"/>
      <c r="J186" s="144">
        <f t="shared" si="30"/>
        <v>0</v>
      </c>
      <c r="K186" s="140" t="s">
        <v>430</v>
      </c>
      <c r="L186" s="33"/>
      <c r="M186" s="145" t="s">
        <v>1</v>
      </c>
      <c r="N186" s="146" t="s">
        <v>47</v>
      </c>
      <c r="P186" s="147">
        <f t="shared" si="31"/>
        <v>0</v>
      </c>
      <c r="Q186" s="147">
        <v>0</v>
      </c>
      <c r="R186" s="147">
        <f t="shared" si="32"/>
        <v>0</v>
      </c>
      <c r="S186" s="147">
        <v>0</v>
      </c>
      <c r="T186" s="148">
        <f t="shared" si="33"/>
        <v>0</v>
      </c>
      <c r="AR186" s="149" t="s">
        <v>108</v>
      </c>
      <c r="AT186" s="149" t="s">
        <v>312</v>
      </c>
      <c r="AU186" s="149" t="s">
        <v>86</v>
      </c>
      <c r="AY186" s="17" t="s">
        <v>310</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1181</v>
      </c>
    </row>
    <row r="187" spans="2:65" s="1" customFormat="1" ht="16.5" customHeight="1">
      <c r="B187" s="33"/>
      <c r="C187" s="138" t="s">
        <v>880</v>
      </c>
      <c r="D187" s="138" t="s">
        <v>312</v>
      </c>
      <c r="E187" s="139" t="s">
        <v>880</v>
      </c>
      <c r="F187" s="140" t="s">
        <v>3971</v>
      </c>
      <c r="G187" s="141" t="s">
        <v>652</v>
      </c>
      <c r="H187" s="142">
        <v>40</v>
      </c>
      <c r="I187" s="143"/>
      <c r="J187" s="144">
        <f t="shared" si="30"/>
        <v>0</v>
      </c>
      <c r="K187" s="140" t="s">
        <v>430</v>
      </c>
      <c r="L187" s="33"/>
      <c r="M187" s="145" t="s">
        <v>1</v>
      </c>
      <c r="N187" s="146" t="s">
        <v>47</v>
      </c>
      <c r="P187" s="147">
        <f t="shared" si="31"/>
        <v>0</v>
      </c>
      <c r="Q187" s="147">
        <v>0</v>
      </c>
      <c r="R187" s="147">
        <f t="shared" si="32"/>
        <v>0</v>
      </c>
      <c r="S187" s="147">
        <v>0</v>
      </c>
      <c r="T187" s="148">
        <f t="shared" si="33"/>
        <v>0</v>
      </c>
      <c r="AR187" s="149" t="s">
        <v>108</v>
      </c>
      <c r="AT187" s="149" t="s">
        <v>312</v>
      </c>
      <c r="AU187" s="149" t="s">
        <v>86</v>
      </c>
      <c r="AY187" s="17" t="s">
        <v>310</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1190</v>
      </c>
    </row>
    <row r="188" spans="2:65" s="1" customFormat="1" ht="16.5" customHeight="1">
      <c r="B188" s="33"/>
      <c r="C188" s="138" t="s">
        <v>886</v>
      </c>
      <c r="D188" s="138" t="s">
        <v>312</v>
      </c>
      <c r="E188" s="139" t="s">
        <v>886</v>
      </c>
      <c r="F188" s="140" t="s">
        <v>4032</v>
      </c>
      <c r="G188" s="141" t="s">
        <v>315</v>
      </c>
      <c r="H188" s="142">
        <v>15</v>
      </c>
      <c r="I188" s="143"/>
      <c r="J188" s="144">
        <f t="shared" si="30"/>
        <v>0</v>
      </c>
      <c r="K188" s="140" t="s">
        <v>430</v>
      </c>
      <c r="L188" s="33"/>
      <c r="M188" s="145" t="s">
        <v>1</v>
      </c>
      <c r="N188" s="146" t="s">
        <v>47</v>
      </c>
      <c r="P188" s="147">
        <f t="shared" si="31"/>
        <v>0</v>
      </c>
      <c r="Q188" s="147">
        <v>0</v>
      </c>
      <c r="R188" s="147">
        <f t="shared" si="32"/>
        <v>0</v>
      </c>
      <c r="S188" s="147">
        <v>0</v>
      </c>
      <c r="T188" s="148">
        <f t="shared" si="33"/>
        <v>0</v>
      </c>
      <c r="AR188" s="149" t="s">
        <v>108</v>
      </c>
      <c r="AT188" s="149" t="s">
        <v>312</v>
      </c>
      <c r="AU188" s="149" t="s">
        <v>86</v>
      </c>
      <c r="AY188" s="17" t="s">
        <v>310</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1201</v>
      </c>
    </row>
    <row r="189" spans="2:65" s="1" customFormat="1" ht="16.5" customHeight="1">
      <c r="B189" s="33"/>
      <c r="C189" s="138" t="s">
        <v>895</v>
      </c>
      <c r="D189" s="138" t="s">
        <v>312</v>
      </c>
      <c r="E189" s="139" t="s">
        <v>895</v>
      </c>
      <c r="F189" s="140" t="s">
        <v>4033</v>
      </c>
      <c r="G189" s="141" t="s">
        <v>1940</v>
      </c>
      <c r="H189" s="142">
        <v>8</v>
      </c>
      <c r="I189" s="143"/>
      <c r="J189" s="144">
        <f t="shared" si="30"/>
        <v>0</v>
      </c>
      <c r="K189" s="140" t="s">
        <v>430</v>
      </c>
      <c r="L189" s="33"/>
      <c r="M189" s="188" t="s">
        <v>1</v>
      </c>
      <c r="N189" s="189" t="s">
        <v>47</v>
      </c>
      <c r="O189" s="176"/>
      <c r="P189" s="190">
        <f t="shared" si="31"/>
        <v>0</v>
      </c>
      <c r="Q189" s="190">
        <v>0</v>
      </c>
      <c r="R189" s="190">
        <f t="shared" si="32"/>
        <v>0</v>
      </c>
      <c r="S189" s="190">
        <v>0</v>
      </c>
      <c r="T189" s="191">
        <f t="shared" si="33"/>
        <v>0</v>
      </c>
      <c r="AR189" s="149" t="s">
        <v>108</v>
      </c>
      <c r="AT189" s="149" t="s">
        <v>312</v>
      </c>
      <c r="AU189" s="149" t="s">
        <v>86</v>
      </c>
      <c r="AY189" s="17" t="s">
        <v>310</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1210</v>
      </c>
    </row>
    <row r="190" spans="2:65" s="1" customFormat="1" ht="6.95" customHeight="1">
      <c r="B190" s="45"/>
      <c r="C190" s="46"/>
      <c r="D190" s="46"/>
      <c r="E190" s="46"/>
      <c r="F190" s="46"/>
      <c r="G190" s="46"/>
      <c r="H190" s="46"/>
      <c r="I190" s="46"/>
      <c r="J190" s="46"/>
      <c r="K190" s="46"/>
      <c r="L190" s="33"/>
    </row>
  </sheetData>
  <sheetProtection algorithmName="SHA-512" hashValue="cqkFDqo3qfNTLp0BXQ40/hMOeMoL7Pi6YSB7M8lH7Y6Gw/AYX7qo8ObnrELwY5t9DgiZLm4/uTKGxxeHUvGo2w==" saltValue="Pe/mdgehf/Ch1S9Pq+JqZUGDElfZjdTocHD/b19MnUUylkQRpLwug1nyH8o1aapkAkiB8t8QkeviyRPQYCM67Q==" spinCount="100000" sheet="1" objects="1" scenarios="1" formatColumns="0" formatRows="0" autoFilter="0"/>
  <autoFilter ref="C127:K189" xr:uid="{00000000-0009-0000-0000-00000B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144</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4034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ROUND((SUM(BE126:BE159)),  2)</f>
        <v>0</v>
      </c>
      <c r="I37" s="98">
        <v>0.21</v>
      </c>
      <c r="J37" s="86">
        <f>ROUND(((SUM(BE126:BE159))*I37),  2)</f>
        <v>0</v>
      </c>
      <c r="L37" s="33"/>
    </row>
    <row r="38" spans="2:12" s="1" customFormat="1" ht="14.45" customHeight="1">
      <c r="B38" s="33"/>
      <c r="E38" s="27" t="s">
        <v>48</v>
      </c>
      <c r="F38" s="86">
        <f>ROUND((SUM(BF126:BF159)),  2)</f>
        <v>0</v>
      </c>
      <c r="I38" s="98">
        <v>0.15</v>
      </c>
      <c r="J38" s="86">
        <f>ROUND(((SUM(BF126:BF159))*I38),  2)</f>
        <v>0</v>
      </c>
      <c r="L38" s="33"/>
    </row>
    <row r="39" spans="2:12" s="1" customFormat="1" ht="14.45" hidden="1" customHeight="1">
      <c r="B39" s="33"/>
      <c r="E39" s="27" t="s">
        <v>49</v>
      </c>
      <c r="F39" s="86">
        <f>ROUND((SUM(BG126:BG159)),  2)</f>
        <v>0</v>
      </c>
      <c r="I39" s="98">
        <v>0.21</v>
      </c>
      <c r="J39" s="86">
        <f>0</f>
        <v>0</v>
      </c>
      <c r="L39" s="33"/>
    </row>
    <row r="40" spans="2:12" s="1" customFormat="1" ht="14.45" hidden="1" customHeight="1">
      <c r="B40" s="33"/>
      <c r="E40" s="27" t="s">
        <v>50</v>
      </c>
      <c r="F40" s="86">
        <f>ROUND((SUM(BH126:BH159)),  2)</f>
        <v>0</v>
      </c>
      <c r="I40" s="98">
        <v>0.15</v>
      </c>
      <c r="J40" s="86">
        <f>0</f>
        <v>0</v>
      </c>
      <c r="L40" s="33"/>
    </row>
    <row r="41" spans="2:12" s="1" customFormat="1" ht="14.45" hidden="1" customHeight="1">
      <c r="B41" s="33"/>
      <c r="E41" s="27" t="s">
        <v>51</v>
      </c>
      <c r="F41" s="86">
        <f>ROUND((SUM(BI126:BI159)),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03 - SP - Silnoproudé instalace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4035</v>
      </c>
      <c r="E101" s="112"/>
      <c r="F101" s="112"/>
      <c r="G101" s="112"/>
      <c r="H101" s="112"/>
      <c r="I101" s="112"/>
      <c r="J101" s="113">
        <f>J127</f>
        <v>0</v>
      </c>
      <c r="L101" s="110"/>
    </row>
    <row r="102" spans="2:47" s="8" customFormat="1" ht="24.95" customHeight="1">
      <c r="B102" s="110"/>
      <c r="D102" s="111" t="s">
        <v>4036</v>
      </c>
      <c r="E102" s="112"/>
      <c r="F102" s="112"/>
      <c r="G102" s="112"/>
      <c r="H102" s="112"/>
      <c r="I102" s="112"/>
      <c r="J102" s="113">
        <f>J156</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03 - SP - Silnoproudé instalace</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P127+P156</f>
        <v>0</v>
      </c>
      <c r="Q126" s="54"/>
      <c r="R126" s="123">
        <f>R127+R156</f>
        <v>0</v>
      </c>
      <c r="S126" s="54"/>
      <c r="T126" s="124">
        <f>T127+T156</f>
        <v>0</v>
      </c>
      <c r="AT126" s="17" t="s">
        <v>81</v>
      </c>
      <c r="AU126" s="17" t="s">
        <v>288</v>
      </c>
      <c r="BK126" s="125">
        <f>BK127+BK156</f>
        <v>0</v>
      </c>
    </row>
    <row r="127" spans="2:65" s="11" customFormat="1" ht="25.9" customHeight="1">
      <c r="B127" s="126"/>
      <c r="D127" s="127" t="s">
        <v>81</v>
      </c>
      <c r="E127" s="128" t="s">
        <v>98</v>
      </c>
      <c r="F127" s="128" t="s">
        <v>4037</v>
      </c>
      <c r="I127" s="129"/>
      <c r="J127" s="130">
        <f>BK127</f>
        <v>0</v>
      </c>
      <c r="L127" s="126"/>
      <c r="M127" s="131"/>
      <c r="P127" s="132">
        <f>SUM(P128:P155)</f>
        <v>0</v>
      </c>
      <c r="R127" s="132">
        <f>SUM(R128:R155)</f>
        <v>0</v>
      </c>
      <c r="T127" s="133">
        <f>SUM(T128:T155)</f>
        <v>0</v>
      </c>
      <c r="AR127" s="127" t="s">
        <v>86</v>
      </c>
      <c r="AT127" s="134" t="s">
        <v>81</v>
      </c>
      <c r="AU127" s="134" t="s">
        <v>82</v>
      </c>
      <c r="AY127" s="127" t="s">
        <v>310</v>
      </c>
      <c r="BK127" s="135">
        <f>SUM(BK128:BK155)</f>
        <v>0</v>
      </c>
    </row>
    <row r="128" spans="2:65" s="1" customFormat="1" ht="16.5" customHeight="1">
      <c r="B128" s="33"/>
      <c r="C128" s="138" t="s">
        <v>86</v>
      </c>
      <c r="D128" s="138" t="s">
        <v>312</v>
      </c>
      <c r="E128" s="139" t="s">
        <v>108</v>
      </c>
      <c r="F128" s="140" t="s">
        <v>4038</v>
      </c>
      <c r="G128" s="141" t="s">
        <v>1972</v>
      </c>
      <c r="H128" s="142">
        <v>1</v>
      </c>
      <c r="I128" s="143"/>
      <c r="J128" s="144">
        <f>ROUND(I128*H128,2)</f>
        <v>0</v>
      </c>
      <c r="K128" s="140" t="s">
        <v>430</v>
      </c>
      <c r="L128" s="33"/>
      <c r="M128" s="145" t="s">
        <v>1</v>
      </c>
      <c r="N128" s="146" t="s">
        <v>47</v>
      </c>
      <c r="P128" s="147">
        <f>O128*H128</f>
        <v>0</v>
      </c>
      <c r="Q128" s="147">
        <v>0</v>
      </c>
      <c r="R128" s="147">
        <f>Q128*H128</f>
        <v>0</v>
      </c>
      <c r="S128" s="147">
        <v>0</v>
      </c>
      <c r="T128" s="148">
        <f>S128*H128</f>
        <v>0</v>
      </c>
      <c r="AR128" s="149" t="s">
        <v>108</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48.75">
      <c r="B129" s="33"/>
      <c r="D129" s="152" t="s">
        <v>375</v>
      </c>
      <c r="F129" s="172" t="s">
        <v>4039</v>
      </c>
      <c r="I129" s="173"/>
      <c r="L129" s="33"/>
      <c r="M129" s="174"/>
      <c r="T129" s="57"/>
      <c r="AT129" s="17" t="s">
        <v>375</v>
      </c>
      <c r="AU129" s="17" t="s">
        <v>86</v>
      </c>
    </row>
    <row r="130" spans="2:65" s="1" customFormat="1" ht="16.5" customHeight="1">
      <c r="B130" s="33"/>
      <c r="C130" s="138" t="s">
        <v>90</v>
      </c>
      <c r="D130" s="138" t="s">
        <v>312</v>
      </c>
      <c r="E130" s="139" t="s">
        <v>121</v>
      </c>
      <c r="F130" s="140" t="s">
        <v>4040</v>
      </c>
      <c r="G130" s="141" t="s">
        <v>1972</v>
      </c>
      <c r="H130" s="142">
        <v>79</v>
      </c>
      <c r="I130" s="143"/>
      <c r="J130" s="144">
        <f t="shared" ref="J130:J147" si="0">ROUND(I130*H130,2)</f>
        <v>0</v>
      </c>
      <c r="K130" s="140" t="s">
        <v>430</v>
      </c>
      <c r="L130" s="33"/>
      <c r="M130" s="145" t="s">
        <v>1</v>
      </c>
      <c r="N130" s="146" t="s">
        <v>47</v>
      </c>
      <c r="P130" s="147">
        <f t="shared" ref="P130:P147" si="1">O130*H130</f>
        <v>0</v>
      </c>
      <c r="Q130" s="147">
        <v>0</v>
      </c>
      <c r="R130" s="147">
        <f t="shared" ref="R130:R147" si="2">Q130*H130</f>
        <v>0</v>
      </c>
      <c r="S130" s="147">
        <v>0</v>
      </c>
      <c r="T130" s="148">
        <f t="shared" ref="T130:T147" si="3">S130*H130</f>
        <v>0</v>
      </c>
      <c r="AR130" s="149" t="s">
        <v>108</v>
      </c>
      <c r="AT130" s="149" t="s">
        <v>312</v>
      </c>
      <c r="AU130" s="149" t="s">
        <v>86</v>
      </c>
      <c r="AY130" s="17" t="s">
        <v>310</v>
      </c>
      <c r="BE130" s="150">
        <f t="shared" ref="BE130:BE147" si="4">IF(N130="základní",J130,0)</f>
        <v>0</v>
      </c>
      <c r="BF130" s="150">
        <f t="shared" ref="BF130:BF147" si="5">IF(N130="snížená",J130,0)</f>
        <v>0</v>
      </c>
      <c r="BG130" s="150">
        <f t="shared" ref="BG130:BG147" si="6">IF(N130="zákl. přenesená",J130,0)</f>
        <v>0</v>
      </c>
      <c r="BH130" s="150">
        <f t="shared" ref="BH130:BH147" si="7">IF(N130="sníž. přenesená",J130,0)</f>
        <v>0</v>
      </c>
      <c r="BI130" s="150">
        <f t="shared" ref="BI130:BI147" si="8">IF(N130="nulová",J130,0)</f>
        <v>0</v>
      </c>
      <c r="BJ130" s="17" t="s">
        <v>86</v>
      </c>
      <c r="BK130" s="150">
        <f t="shared" ref="BK130:BK147" si="9">ROUND(I130*H130,2)</f>
        <v>0</v>
      </c>
      <c r="BL130" s="17" t="s">
        <v>108</v>
      </c>
      <c r="BM130" s="149" t="s">
        <v>108</v>
      </c>
    </row>
    <row r="131" spans="2:65" s="1" customFormat="1" ht="16.5" customHeight="1">
      <c r="B131" s="33"/>
      <c r="C131" s="138" t="s">
        <v>98</v>
      </c>
      <c r="D131" s="138" t="s">
        <v>312</v>
      </c>
      <c r="E131" s="139" t="s">
        <v>137</v>
      </c>
      <c r="F131" s="140" t="s">
        <v>4041</v>
      </c>
      <c r="G131" s="141" t="s">
        <v>1972</v>
      </c>
      <c r="H131" s="142">
        <v>2</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312</v>
      </c>
      <c r="E132" s="139" t="s">
        <v>342</v>
      </c>
      <c r="F132" s="140" t="s">
        <v>4042</v>
      </c>
      <c r="G132" s="141" t="s">
        <v>1972</v>
      </c>
      <c r="H132" s="142">
        <v>4</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347</v>
      </c>
    </row>
    <row r="133" spans="2:65" s="1" customFormat="1" ht="16.5" customHeight="1">
      <c r="B133" s="33"/>
      <c r="C133" s="138" t="s">
        <v>121</v>
      </c>
      <c r="D133" s="138" t="s">
        <v>312</v>
      </c>
      <c r="E133" s="139" t="s">
        <v>347</v>
      </c>
      <c r="F133" s="140" t="s">
        <v>4043</v>
      </c>
      <c r="G133" s="141" t="s">
        <v>1972</v>
      </c>
      <c r="H133" s="142">
        <v>18</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312</v>
      </c>
      <c r="E134" s="139" t="s">
        <v>354</v>
      </c>
      <c r="F134" s="140" t="s">
        <v>4044</v>
      </c>
      <c r="G134" s="141" t="s">
        <v>1972</v>
      </c>
      <c r="H134" s="142">
        <v>12</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371</v>
      </c>
    </row>
    <row r="135" spans="2:65" s="1" customFormat="1" ht="16.5" customHeight="1">
      <c r="B135" s="33"/>
      <c r="C135" s="138" t="s">
        <v>342</v>
      </c>
      <c r="D135" s="138" t="s">
        <v>312</v>
      </c>
      <c r="E135" s="139" t="s">
        <v>180</v>
      </c>
      <c r="F135" s="140" t="s">
        <v>4045</v>
      </c>
      <c r="G135" s="141" t="s">
        <v>1972</v>
      </c>
      <c r="H135" s="142">
        <v>1</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388</v>
      </c>
    </row>
    <row r="136" spans="2:65" s="1" customFormat="1" ht="16.5" customHeight="1">
      <c r="B136" s="33"/>
      <c r="C136" s="138" t="s">
        <v>347</v>
      </c>
      <c r="D136" s="138" t="s">
        <v>312</v>
      </c>
      <c r="E136" s="139" t="s">
        <v>364</v>
      </c>
      <c r="F136" s="140" t="s">
        <v>4046</v>
      </c>
      <c r="G136" s="141" t="s">
        <v>1972</v>
      </c>
      <c r="H136" s="142">
        <v>2</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404</v>
      </c>
    </row>
    <row r="137" spans="2:65" s="1" customFormat="1" ht="16.5" customHeight="1">
      <c r="B137" s="33"/>
      <c r="C137" s="138" t="s">
        <v>354</v>
      </c>
      <c r="D137" s="138" t="s">
        <v>312</v>
      </c>
      <c r="E137" s="139" t="s">
        <v>371</v>
      </c>
      <c r="F137" s="140" t="s">
        <v>4047</v>
      </c>
      <c r="G137" s="141" t="s">
        <v>1972</v>
      </c>
      <c r="H137" s="142">
        <v>12</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412</v>
      </c>
    </row>
    <row r="138" spans="2:65" s="1" customFormat="1" ht="16.5" customHeight="1">
      <c r="B138" s="33"/>
      <c r="C138" s="138" t="s">
        <v>180</v>
      </c>
      <c r="D138" s="138" t="s">
        <v>312</v>
      </c>
      <c r="E138" s="139" t="s">
        <v>379</v>
      </c>
      <c r="F138" s="140" t="s">
        <v>4048</v>
      </c>
      <c r="G138" s="141" t="s">
        <v>1972</v>
      </c>
      <c r="H138" s="142">
        <v>18</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421</v>
      </c>
    </row>
    <row r="139" spans="2:65" s="1" customFormat="1" ht="16.5" customHeight="1">
      <c r="B139" s="33"/>
      <c r="C139" s="138" t="s">
        <v>364</v>
      </c>
      <c r="D139" s="138" t="s">
        <v>312</v>
      </c>
      <c r="E139" s="139" t="s">
        <v>388</v>
      </c>
      <c r="F139" s="140" t="s">
        <v>4049</v>
      </c>
      <c r="G139" s="141" t="s">
        <v>1972</v>
      </c>
      <c r="H139" s="142">
        <v>3</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434</v>
      </c>
    </row>
    <row r="140" spans="2:65" s="1" customFormat="1" ht="16.5" customHeight="1">
      <c r="B140" s="33"/>
      <c r="C140" s="138" t="s">
        <v>371</v>
      </c>
      <c r="D140" s="138" t="s">
        <v>312</v>
      </c>
      <c r="E140" s="139" t="s">
        <v>8</v>
      </c>
      <c r="F140" s="140" t="s">
        <v>4050</v>
      </c>
      <c r="G140" s="141" t="s">
        <v>1972</v>
      </c>
      <c r="H140" s="142">
        <v>3</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539</v>
      </c>
    </row>
    <row r="141" spans="2:65" s="1" customFormat="1" ht="16.5" customHeight="1">
      <c r="B141" s="33"/>
      <c r="C141" s="138" t="s">
        <v>379</v>
      </c>
      <c r="D141" s="138" t="s">
        <v>312</v>
      </c>
      <c r="E141" s="139" t="s">
        <v>404</v>
      </c>
      <c r="F141" s="140" t="s">
        <v>4051</v>
      </c>
      <c r="G141" s="141" t="s">
        <v>1972</v>
      </c>
      <c r="H141" s="142">
        <v>3</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548</v>
      </c>
    </row>
    <row r="142" spans="2:65" s="1" customFormat="1" ht="16.5" customHeight="1">
      <c r="B142" s="33"/>
      <c r="C142" s="138" t="s">
        <v>388</v>
      </c>
      <c r="D142" s="138" t="s">
        <v>312</v>
      </c>
      <c r="E142" s="139" t="s">
        <v>408</v>
      </c>
      <c r="F142" s="140" t="s">
        <v>4052</v>
      </c>
      <c r="G142" s="141" t="s">
        <v>1972</v>
      </c>
      <c r="H142" s="142">
        <v>2</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558</v>
      </c>
    </row>
    <row r="143" spans="2:65" s="1" customFormat="1" ht="16.5" customHeight="1">
      <c r="B143" s="33"/>
      <c r="C143" s="138" t="s">
        <v>8</v>
      </c>
      <c r="D143" s="138" t="s">
        <v>312</v>
      </c>
      <c r="E143" s="139" t="s">
        <v>412</v>
      </c>
      <c r="F143" s="140" t="s">
        <v>4053</v>
      </c>
      <c r="G143" s="141" t="s">
        <v>1972</v>
      </c>
      <c r="H143" s="142">
        <v>57</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566</v>
      </c>
    </row>
    <row r="144" spans="2:65" s="1" customFormat="1" ht="16.5" customHeight="1">
      <c r="B144" s="33"/>
      <c r="C144" s="138" t="s">
        <v>404</v>
      </c>
      <c r="D144" s="138" t="s">
        <v>312</v>
      </c>
      <c r="E144" s="139" t="s">
        <v>417</v>
      </c>
      <c r="F144" s="140" t="s">
        <v>4054</v>
      </c>
      <c r="G144" s="141" t="s">
        <v>1972</v>
      </c>
      <c r="H144" s="142">
        <v>16</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574</v>
      </c>
    </row>
    <row r="145" spans="2:65" s="1" customFormat="1" ht="16.5" customHeight="1">
      <c r="B145" s="33"/>
      <c r="C145" s="138" t="s">
        <v>408</v>
      </c>
      <c r="D145" s="138" t="s">
        <v>312</v>
      </c>
      <c r="E145" s="139" t="s">
        <v>421</v>
      </c>
      <c r="F145" s="140" t="s">
        <v>4055</v>
      </c>
      <c r="G145" s="141" t="s">
        <v>1972</v>
      </c>
      <c r="H145" s="142">
        <v>1</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582</v>
      </c>
    </row>
    <row r="146" spans="2:65" s="1" customFormat="1" ht="16.5" customHeight="1">
      <c r="B146" s="33"/>
      <c r="C146" s="138" t="s">
        <v>412</v>
      </c>
      <c r="D146" s="138" t="s">
        <v>312</v>
      </c>
      <c r="E146" s="139" t="s">
        <v>7</v>
      </c>
      <c r="F146" s="140" t="s">
        <v>4056</v>
      </c>
      <c r="G146" s="141" t="s">
        <v>1972</v>
      </c>
      <c r="H146" s="142">
        <v>6</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590</v>
      </c>
    </row>
    <row r="147" spans="2:65" s="1" customFormat="1" ht="16.5" customHeight="1">
      <c r="B147" s="33"/>
      <c r="C147" s="138" t="s">
        <v>417</v>
      </c>
      <c r="D147" s="138" t="s">
        <v>312</v>
      </c>
      <c r="E147" s="139" t="s">
        <v>434</v>
      </c>
      <c r="F147" s="140" t="s">
        <v>4057</v>
      </c>
      <c r="G147" s="141" t="s">
        <v>1972</v>
      </c>
      <c r="H147" s="142">
        <v>1</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598</v>
      </c>
    </row>
    <row r="148" spans="2:65" s="1" customFormat="1" ht="48.75">
      <c r="B148" s="33"/>
      <c r="D148" s="152" t="s">
        <v>375</v>
      </c>
      <c r="F148" s="172" t="s">
        <v>4058</v>
      </c>
      <c r="I148" s="173"/>
      <c r="L148" s="33"/>
      <c r="M148" s="174"/>
      <c r="T148" s="57"/>
      <c r="AT148" s="17" t="s">
        <v>375</v>
      </c>
      <c r="AU148" s="17" t="s">
        <v>86</v>
      </c>
    </row>
    <row r="149" spans="2:65" s="1" customFormat="1" ht="16.5" customHeight="1">
      <c r="B149" s="33"/>
      <c r="C149" s="138" t="s">
        <v>421</v>
      </c>
      <c r="D149" s="138" t="s">
        <v>312</v>
      </c>
      <c r="E149" s="139" t="s">
        <v>534</v>
      </c>
      <c r="F149" s="140" t="s">
        <v>4059</v>
      </c>
      <c r="G149" s="141" t="s">
        <v>1972</v>
      </c>
      <c r="H149" s="142">
        <v>1</v>
      </c>
      <c r="I149" s="143"/>
      <c r="J149" s="144">
        <f t="shared" ref="J149:J155" si="10">ROUND(I149*H149,2)</f>
        <v>0</v>
      </c>
      <c r="K149" s="140" t="s">
        <v>430</v>
      </c>
      <c r="L149" s="33"/>
      <c r="M149" s="145" t="s">
        <v>1</v>
      </c>
      <c r="N149" s="146" t="s">
        <v>47</v>
      </c>
      <c r="P149" s="147">
        <f t="shared" ref="P149:P155" si="11">O149*H149</f>
        <v>0</v>
      </c>
      <c r="Q149" s="147">
        <v>0</v>
      </c>
      <c r="R149" s="147">
        <f t="shared" ref="R149:R155" si="12">Q149*H149</f>
        <v>0</v>
      </c>
      <c r="S149" s="147">
        <v>0</v>
      </c>
      <c r="T149" s="148">
        <f t="shared" ref="T149:T155" si="13">S149*H149</f>
        <v>0</v>
      </c>
      <c r="AR149" s="149" t="s">
        <v>108</v>
      </c>
      <c r="AT149" s="149" t="s">
        <v>312</v>
      </c>
      <c r="AU149" s="149" t="s">
        <v>86</v>
      </c>
      <c r="AY149" s="17" t="s">
        <v>310</v>
      </c>
      <c r="BE149" s="150">
        <f t="shared" ref="BE149:BE155" si="14">IF(N149="základní",J149,0)</f>
        <v>0</v>
      </c>
      <c r="BF149" s="150">
        <f t="shared" ref="BF149:BF155" si="15">IF(N149="snížená",J149,0)</f>
        <v>0</v>
      </c>
      <c r="BG149" s="150">
        <f t="shared" ref="BG149:BG155" si="16">IF(N149="zákl. přenesená",J149,0)</f>
        <v>0</v>
      </c>
      <c r="BH149" s="150">
        <f t="shared" ref="BH149:BH155" si="17">IF(N149="sníž. přenesená",J149,0)</f>
        <v>0</v>
      </c>
      <c r="BI149" s="150">
        <f t="shared" ref="BI149:BI155" si="18">IF(N149="nulová",J149,0)</f>
        <v>0</v>
      </c>
      <c r="BJ149" s="17" t="s">
        <v>86</v>
      </c>
      <c r="BK149" s="150">
        <f t="shared" ref="BK149:BK155" si="19">ROUND(I149*H149,2)</f>
        <v>0</v>
      </c>
      <c r="BL149" s="17" t="s">
        <v>108</v>
      </c>
      <c r="BM149" s="149" t="s">
        <v>617</v>
      </c>
    </row>
    <row r="150" spans="2:65" s="1" customFormat="1" ht="16.5" customHeight="1">
      <c r="B150" s="33"/>
      <c r="C150" s="138" t="s">
        <v>7</v>
      </c>
      <c r="D150" s="138" t="s">
        <v>312</v>
      </c>
      <c r="E150" s="139" t="s">
        <v>539</v>
      </c>
      <c r="F150" s="140" t="s">
        <v>4060</v>
      </c>
      <c r="G150" s="141" t="s">
        <v>1972</v>
      </c>
      <c r="H150" s="142">
        <v>4</v>
      </c>
      <c r="I150" s="143"/>
      <c r="J150" s="144">
        <f t="shared" si="10"/>
        <v>0</v>
      </c>
      <c r="K150" s="140" t="s">
        <v>430</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607</v>
      </c>
    </row>
    <row r="151" spans="2:65" s="1" customFormat="1" ht="16.5" customHeight="1">
      <c r="B151" s="33"/>
      <c r="C151" s="138" t="s">
        <v>434</v>
      </c>
      <c r="D151" s="138" t="s">
        <v>312</v>
      </c>
      <c r="E151" s="139" t="s">
        <v>543</v>
      </c>
      <c r="F151" s="140" t="s">
        <v>4061</v>
      </c>
      <c r="G151" s="141" t="s">
        <v>1972</v>
      </c>
      <c r="H151" s="142">
        <v>2</v>
      </c>
      <c r="I151" s="143"/>
      <c r="J151" s="144">
        <f t="shared" si="10"/>
        <v>0</v>
      </c>
      <c r="K151" s="140" t="s">
        <v>430</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828</v>
      </c>
    </row>
    <row r="152" spans="2:65" s="1" customFormat="1" ht="16.5" customHeight="1">
      <c r="B152" s="33"/>
      <c r="C152" s="138" t="s">
        <v>534</v>
      </c>
      <c r="D152" s="138" t="s">
        <v>312</v>
      </c>
      <c r="E152" s="139" t="s">
        <v>548</v>
      </c>
      <c r="F152" s="140" t="s">
        <v>4062</v>
      </c>
      <c r="G152" s="141" t="s">
        <v>1972</v>
      </c>
      <c r="H152" s="142">
        <v>40</v>
      </c>
      <c r="I152" s="143"/>
      <c r="J152" s="144">
        <f t="shared" si="10"/>
        <v>0</v>
      </c>
      <c r="K152" s="140" t="s">
        <v>430</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839</v>
      </c>
    </row>
    <row r="153" spans="2:65" s="1" customFormat="1" ht="16.5" customHeight="1">
      <c r="B153" s="33"/>
      <c r="C153" s="138" t="s">
        <v>539</v>
      </c>
      <c r="D153" s="138" t="s">
        <v>312</v>
      </c>
      <c r="E153" s="139" t="s">
        <v>553</v>
      </c>
      <c r="F153" s="140" t="s">
        <v>4063</v>
      </c>
      <c r="G153" s="141" t="s">
        <v>1972</v>
      </c>
      <c r="H153" s="142">
        <v>3</v>
      </c>
      <c r="I153" s="143"/>
      <c r="J153" s="144">
        <f t="shared" si="10"/>
        <v>0</v>
      </c>
      <c r="K153" s="140" t="s">
        <v>430</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850</v>
      </c>
    </row>
    <row r="154" spans="2:65" s="1" customFormat="1" ht="16.5" customHeight="1">
      <c r="B154" s="33"/>
      <c r="C154" s="138" t="s">
        <v>543</v>
      </c>
      <c r="D154" s="138" t="s">
        <v>312</v>
      </c>
      <c r="E154" s="139" t="s">
        <v>558</v>
      </c>
      <c r="F154" s="140" t="s">
        <v>4064</v>
      </c>
      <c r="G154" s="141" t="s">
        <v>1972</v>
      </c>
      <c r="H154" s="142">
        <v>3</v>
      </c>
      <c r="I154" s="143"/>
      <c r="J154" s="144">
        <f t="shared" si="10"/>
        <v>0</v>
      </c>
      <c r="K154" s="140" t="s">
        <v>430</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860</v>
      </c>
    </row>
    <row r="155" spans="2:65" s="1" customFormat="1" ht="16.5" customHeight="1">
      <c r="B155" s="33"/>
      <c r="C155" s="138" t="s">
        <v>548</v>
      </c>
      <c r="D155" s="138" t="s">
        <v>312</v>
      </c>
      <c r="E155" s="139" t="s">
        <v>562</v>
      </c>
      <c r="F155" s="140" t="s">
        <v>4065</v>
      </c>
      <c r="G155" s="141" t="s">
        <v>4066</v>
      </c>
      <c r="H155" s="142">
        <v>1</v>
      </c>
      <c r="I155" s="143"/>
      <c r="J155" s="144">
        <f t="shared" si="10"/>
        <v>0</v>
      </c>
      <c r="K155" s="140" t="s">
        <v>430</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868</v>
      </c>
    </row>
    <row r="156" spans="2:65" s="11" customFormat="1" ht="25.9" customHeight="1">
      <c r="B156" s="126"/>
      <c r="D156" s="127" t="s">
        <v>81</v>
      </c>
      <c r="E156" s="128" t="s">
        <v>562</v>
      </c>
      <c r="F156" s="128" t="s">
        <v>426</v>
      </c>
      <c r="I156" s="129"/>
      <c r="J156" s="130">
        <f>BK156</f>
        <v>0</v>
      </c>
      <c r="L156" s="126"/>
      <c r="M156" s="131"/>
      <c r="P156" s="132">
        <f>SUM(P157:P159)</f>
        <v>0</v>
      </c>
      <c r="R156" s="132">
        <f>SUM(R157:R159)</f>
        <v>0</v>
      </c>
      <c r="T156" s="133">
        <f>SUM(T157:T159)</f>
        <v>0</v>
      </c>
      <c r="AR156" s="127" t="s">
        <v>86</v>
      </c>
      <c r="AT156" s="134" t="s">
        <v>81</v>
      </c>
      <c r="AU156" s="134" t="s">
        <v>82</v>
      </c>
      <c r="AY156" s="127" t="s">
        <v>310</v>
      </c>
      <c r="BK156" s="135">
        <f>SUM(BK157:BK159)</f>
        <v>0</v>
      </c>
    </row>
    <row r="157" spans="2:65" s="1" customFormat="1" ht="16.5" customHeight="1">
      <c r="B157" s="33"/>
      <c r="C157" s="138" t="s">
        <v>553</v>
      </c>
      <c r="D157" s="138" t="s">
        <v>312</v>
      </c>
      <c r="E157" s="139" t="s">
        <v>566</v>
      </c>
      <c r="F157" s="140" t="s">
        <v>3968</v>
      </c>
      <c r="G157" s="141" t="s">
        <v>652</v>
      </c>
      <c r="H157" s="142">
        <v>20</v>
      </c>
      <c r="I157" s="143"/>
      <c r="J157" s="144">
        <f>ROUND(I157*H157,2)</f>
        <v>0</v>
      </c>
      <c r="K157" s="140" t="s">
        <v>430</v>
      </c>
      <c r="L157" s="33"/>
      <c r="M157" s="145" t="s">
        <v>1</v>
      </c>
      <c r="N157" s="146" t="s">
        <v>47</v>
      </c>
      <c r="P157" s="147">
        <f>O157*H157</f>
        <v>0</v>
      </c>
      <c r="Q157" s="147">
        <v>0</v>
      </c>
      <c r="R157" s="147">
        <f>Q157*H157</f>
        <v>0</v>
      </c>
      <c r="S157" s="147">
        <v>0</v>
      </c>
      <c r="T157" s="148">
        <f>S157*H157</f>
        <v>0</v>
      </c>
      <c r="AR157" s="149" t="s">
        <v>108</v>
      </c>
      <c r="AT157" s="149" t="s">
        <v>312</v>
      </c>
      <c r="AU157" s="149" t="s">
        <v>86</v>
      </c>
      <c r="AY157" s="17" t="s">
        <v>310</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876</v>
      </c>
    </row>
    <row r="158" spans="2:65" s="1" customFormat="1" ht="16.5" customHeight="1">
      <c r="B158" s="33"/>
      <c r="C158" s="138" t="s">
        <v>558</v>
      </c>
      <c r="D158" s="138" t="s">
        <v>312</v>
      </c>
      <c r="E158" s="139" t="s">
        <v>570</v>
      </c>
      <c r="F158" s="140" t="s">
        <v>4067</v>
      </c>
      <c r="G158" s="141" t="s">
        <v>652</v>
      </c>
      <c r="H158" s="142">
        <v>80</v>
      </c>
      <c r="I158" s="143"/>
      <c r="J158" s="144">
        <f>ROUND(I158*H158,2)</f>
        <v>0</v>
      </c>
      <c r="K158" s="140" t="s">
        <v>430</v>
      </c>
      <c r="L158" s="33"/>
      <c r="M158" s="145" t="s">
        <v>1</v>
      </c>
      <c r="N158" s="146" t="s">
        <v>47</v>
      </c>
      <c r="P158" s="147">
        <f>O158*H158</f>
        <v>0</v>
      </c>
      <c r="Q158" s="147">
        <v>0</v>
      </c>
      <c r="R158" s="147">
        <f>Q158*H158</f>
        <v>0</v>
      </c>
      <c r="S158" s="147">
        <v>0</v>
      </c>
      <c r="T158" s="148">
        <f>S158*H158</f>
        <v>0</v>
      </c>
      <c r="AR158" s="149" t="s">
        <v>108</v>
      </c>
      <c r="AT158" s="149" t="s">
        <v>312</v>
      </c>
      <c r="AU158" s="149" t="s">
        <v>86</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886</v>
      </c>
    </row>
    <row r="159" spans="2:65" s="1" customFormat="1" ht="16.5" customHeight="1">
      <c r="B159" s="33"/>
      <c r="C159" s="138" t="s">
        <v>562</v>
      </c>
      <c r="D159" s="138" t="s">
        <v>312</v>
      </c>
      <c r="E159" s="139" t="s">
        <v>574</v>
      </c>
      <c r="F159" s="140" t="s">
        <v>3971</v>
      </c>
      <c r="G159" s="141" t="s">
        <v>652</v>
      </c>
      <c r="H159" s="142">
        <v>15</v>
      </c>
      <c r="I159" s="143"/>
      <c r="J159" s="144">
        <f>ROUND(I159*H159,2)</f>
        <v>0</v>
      </c>
      <c r="K159" s="140" t="s">
        <v>430</v>
      </c>
      <c r="L159" s="33"/>
      <c r="M159" s="188" t="s">
        <v>1</v>
      </c>
      <c r="N159" s="189" t="s">
        <v>47</v>
      </c>
      <c r="O159" s="176"/>
      <c r="P159" s="190">
        <f>O159*H159</f>
        <v>0</v>
      </c>
      <c r="Q159" s="190">
        <v>0</v>
      </c>
      <c r="R159" s="190">
        <f>Q159*H159</f>
        <v>0</v>
      </c>
      <c r="S159" s="190">
        <v>0</v>
      </c>
      <c r="T159" s="191">
        <f>S159*H159</f>
        <v>0</v>
      </c>
      <c r="AR159" s="149" t="s">
        <v>108</v>
      </c>
      <c r="AT159" s="149" t="s">
        <v>312</v>
      </c>
      <c r="AU159" s="149" t="s">
        <v>86</v>
      </c>
      <c r="AY159" s="17" t="s">
        <v>310</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108</v>
      </c>
      <c r="BM159" s="149" t="s">
        <v>900</v>
      </c>
    </row>
    <row r="160" spans="2:65" s="1" customFormat="1" ht="6.95" customHeight="1">
      <c r="B160" s="45"/>
      <c r="C160" s="46"/>
      <c r="D160" s="46"/>
      <c r="E160" s="46"/>
      <c r="F160" s="46"/>
      <c r="G160" s="46"/>
      <c r="H160" s="46"/>
      <c r="I160" s="46"/>
      <c r="J160" s="46"/>
      <c r="K160" s="46"/>
      <c r="L160" s="33"/>
    </row>
  </sheetData>
  <sheetProtection algorithmName="SHA-512" hashValue="KHtmW+LFkGRUc2jeKV4f5ahvdsztckxXc5L6w97rT8Fj7MT7xFCuFw4ZpIkvaET1kjm08krkArQcPnfYPuo2rg==" saltValue="/59cPfx4vG6cu3qAQYf0jDlZ4DHiayMGrS4OtDbwxa+5/vbZ2evfaSzy1MYSfYYQR5Hn4uTnEfrFxbNHl/1OYQ==" spinCount="100000" sheet="1" objects="1" scenarios="1" formatColumns="0" formatRows="0" autoFilter="0"/>
  <autoFilter ref="C125:K159" xr:uid="{00000000-0009-0000-0000-00000C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147</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4068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ROUND((SUM(BE126:BE141)),  2)</f>
        <v>0</v>
      </c>
      <c r="I37" s="98">
        <v>0.21</v>
      </c>
      <c r="J37" s="86">
        <f>ROUND(((SUM(BE126:BE141))*I37),  2)</f>
        <v>0</v>
      </c>
      <c r="L37" s="33"/>
    </row>
    <row r="38" spans="2:12" s="1" customFormat="1" ht="14.45" customHeight="1">
      <c r="B38" s="33"/>
      <c r="E38" s="27" t="s">
        <v>48</v>
      </c>
      <c r="F38" s="86">
        <f>ROUND((SUM(BF126:BF141)),  2)</f>
        <v>0</v>
      </c>
      <c r="I38" s="98">
        <v>0.15</v>
      </c>
      <c r="J38" s="86">
        <f>ROUND(((SUM(BF126:BF141))*I38),  2)</f>
        <v>0</v>
      </c>
      <c r="L38" s="33"/>
    </row>
    <row r="39" spans="2:12" s="1" customFormat="1" ht="14.45" hidden="1" customHeight="1">
      <c r="B39" s="33"/>
      <c r="E39" s="27" t="s">
        <v>49</v>
      </c>
      <c r="F39" s="86">
        <f>ROUND((SUM(BG126:BG141)),  2)</f>
        <v>0</v>
      </c>
      <c r="I39" s="98">
        <v>0.21</v>
      </c>
      <c r="J39" s="86">
        <f>0</f>
        <v>0</v>
      </c>
      <c r="L39" s="33"/>
    </row>
    <row r="40" spans="2:12" s="1" customFormat="1" ht="14.45" hidden="1" customHeight="1">
      <c r="B40" s="33"/>
      <c r="E40" s="27" t="s">
        <v>50</v>
      </c>
      <c r="F40" s="86">
        <f>ROUND((SUM(BH126:BH141)),  2)</f>
        <v>0</v>
      </c>
      <c r="I40" s="98">
        <v>0.15</v>
      </c>
      <c r="J40" s="86">
        <f>0</f>
        <v>0</v>
      </c>
      <c r="L40" s="33"/>
    </row>
    <row r="41" spans="2:12" s="1" customFormat="1" ht="14.45" hidden="1" customHeight="1">
      <c r="B41" s="33"/>
      <c r="E41" s="27" t="s">
        <v>51</v>
      </c>
      <c r="F41" s="86">
        <f>ROUND((SUM(BI126:BI141)),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04 - SV - Svítidla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4069</v>
      </c>
      <c r="E101" s="112"/>
      <c r="F101" s="112"/>
      <c r="G101" s="112"/>
      <c r="H101" s="112"/>
      <c r="I101" s="112"/>
      <c r="J101" s="113">
        <f>J127</f>
        <v>0</v>
      </c>
      <c r="L101" s="110"/>
    </row>
    <row r="102" spans="2:47" s="8" customFormat="1" ht="24.95" customHeight="1">
      <c r="B102" s="110"/>
      <c r="D102" s="111" t="s">
        <v>4070</v>
      </c>
      <c r="E102" s="112"/>
      <c r="F102" s="112"/>
      <c r="G102" s="112"/>
      <c r="H102" s="112"/>
      <c r="I102" s="112"/>
      <c r="J102" s="113">
        <f>J138</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04 - SV - Svítidla</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P127+P138</f>
        <v>0</v>
      </c>
      <c r="Q126" s="54"/>
      <c r="R126" s="123">
        <f>R127+R138</f>
        <v>0</v>
      </c>
      <c r="S126" s="54"/>
      <c r="T126" s="124">
        <f>T127+T138</f>
        <v>0</v>
      </c>
      <c r="AT126" s="17" t="s">
        <v>81</v>
      </c>
      <c r="AU126" s="17" t="s">
        <v>288</v>
      </c>
      <c r="BK126" s="125">
        <f>BK127+BK138</f>
        <v>0</v>
      </c>
    </row>
    <row r="127" spans="2:65" s="11" customFormat="1" ht="25.9" customHeight="1">
      <c r="B127" s="126"/>
      <c r="D127" s="127" t="s">
        <v>81</v>
      </c>
      <c r="E127" s="128" t="s">
        <v>3940</v>
      </c>
      <c r="F127" s="128" t="s">
        <v>4071</v>
      </c>
      <c r="I127" s="129"/>
      <c r="J127" s="130">
        <f>BK127</f>
        <v>0</v>
      </c>
      <c r="L127" s="126"/>
      <c r="M127" s="131"/>
      <c r="P127" s="132">
        <f>SUM(P128:P137)</f>
        <v>0</v>
      </c>
      <c r="R127" s="132">
        <f>SUM(R128:R137)</f>
        <v>0</v>
      </c>
      <c r="T127" s="133">
        <f>SUM(T128:T137)</f>
        <v>0</v>
      </c>
      <c r="AR127" s="127" t="s">
        <v>86</v>
      </c>
      <c r="AT127" s="134" t="s">
        <v>81</v>
      </c>
      <c r="AU127" s="134" t="s">
        <v>82</v>
      </c>
      <c r="AY127" s="127" t="s">
        <v>310</v>
      </c>
      <c r="BK127" s="135">
        <f>SUM(BK128:BK137)</f>
        <v>0</v>
      </c>
    </row>
    <row r="128" spans="2:65" s="1" customFormat="1" ht="16.5" customHeight="1">
      <c r="B128" s="33"/>
      <c r="C128" s="138" t="s">
        <v>86</v>
      </c>
      <c r="D128" s="138" t="s">
        <v>312</v>
      </c>
      <c r="E128" s="139" t="s">
        <v>86</v>
      </c>
      <c r="F128" s="140" t="s">
        <v>4072</v>
      </c>
      <c r="G128" s="141" t="s">
        <v>1972</v>
      </c>
      <c r="H128" s="142">
        <v>1</v>
      </c>
      <c r="I128" s="143"/>
      <c r="J128" s="144">
        <f t="shared" ref="J128:J137" si="0">ROUND(I128*H128,2)</f>
        <v>0</v>
      </c>
      <c r="K128" s="140" t="s">
        <v>430</v>
      </c>
      <c r="L128" s="33"/>
      <c r="M128" s="145" t="s">
        <v>1</v>
      </c>
      <c r="N128" s="146" t="s">
        <v>47</v>
      </c>
      <c r="P128" s="147">
        <f t="shared" ref="P128:P137" si="1">O128*H128</f>
        <v>0</v>
      </c>
      <c r="Q128" s="147">
        <v>0</v>
      </c>
      <c r="R128" s="147">
        <f t="shared" ref="R128:R137" si="2">Q128*H128</f>
        <v>0</v>
      </c>
      <c r="S128" s="147">
        <v>0</v>
      </c>
      <c r="T128" s="148">
        <f t="shared" ref="T128:T137" si="3">S128*H128</f>
        <v>0</v>
      </c>
      <c r="AR128" s="149" t="s">
        <v>108</v>
      </c>
      <c r="AT128" s="149" t="s">
        <v>312</v>
      </c>
      <c r="AU128" s="149" t="s">
        <v>86</v>
      </c>
      <c r="AY128" s="17" t="s">
        <v>310</v>
      </c>
      <c r="BE128" s="150">
        <f t="shared" ref="BE128:BE137" si="4">IF(N128="základní",J128,0)</f>
        <v>0</v>
      </c>
      <c r="BF128" s="150">
        <f t="shared" ref="BF128:BF137" si="5">IF(N128="snížená",J128,0)</f>
        <v>0</v>
      </c>
      <c r="BG128" s="150">
        <f t="shared" ref="BG128:BG137" si="6">IF(N128="zákl. přenesená",J128,0)</f>
        <v>0</v>
      </c>
      <c r="BH128" s="150">
        <f t="shared" ref="BH128:BH137" si="7">IF(N128="sníž. přenesená",J128,0)</f>
        <v>0</v>
      </c>
      <c r="BI128" s="150">
        <f t="shared" ref="BI128:BI137" si="8">IF(N128="nulová",J128,0)</f>
        <v>0</v>
      </c>
      <c r="BJ128" s="17" t="s">
        <v>86</v>
      </c>
      <c r="BK128" s="150">
        <f t="shared" ref="BK128:BK137" si="9">ROUND(I128*H128,2)</f>
        <v>0</v>
      </c>
      <c r="BL128" s="17" t="s">
        <v>108</v>
      </c>
      <c r="BM128" s="149" t="s">
        <v>90</v>
      </c>
    </row>
    <row r="129" spans="2:65" s="1" customFormat="1" ht="21.75" customHeight="1">
      <c r="B129" s="33"/>
      <c r="C129" s="138" t="s">
        <v>90</v>
      </c>
      <c r="D129" s="138" t="s">
        <v>312</v>
      </c>
      <c r="E129" s="139" t="s">
        <v>90</v>
      </c>
      <c r="F129" s="140" t="s">
        <v>4073</v>
      </c>
      <c r="G129" s="141" t="s">
        <v>1972</v>
      </c>
      <c r="H129" s="142">
        <v>12</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98</v>
      </c>
      <c r="F130" s="140" t="s">
        <v>4074</v>
      </c>
      <c r="G130" s="141" t="s">
        <v>1972</v>
      </c>
      <c r="H130" s="142">
        <v>12</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108</v>
      </c>
      <c r="F131" s="140" t="s">
        <v>4075</v>
      </c>
      <c r="G131" s="141" t="s">
        <v>1972</v>
      </c>
      <c r="H131" s="142">
        <v>2</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121</v>
      </c>
      <c r="F132" s="140" t="s">
        <v>4076</v>
      </c>
      <c r="G132" s="141" t="s">
        <v>1972</v>
      </c>
      <c r="H132" s="142">
        <v>1</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137</v>
      </c>
      <c r="F133" s="140" t="s">
        <v>4077</v>
      </c>
      <c r="G133" s="141" t="s">
        <v>1972</v>
      </c>
      <c r="H133" s="142">
        <v>3</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21.75" customHeight="1">
      <c r="B134" s="33"/>
      <c r="C134" s="138" t="s">
        <v>342</v>
      </c>
      <c r="D134" s="138" t="s">
        <v>312</v>
      </c>
      <c r="E134" s="139" t="s">
        <v>342</v>
      </c>
      <c r="F134" s="140" t="s">
        <v>4078</v>
      </c>
      <c r="G134" s="141" t="s">
        <v>1972</v>
      </c>
      <c r="H134" s="142">
        <v>11</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24.2" customHeight="1">
      <c r="B135" s="33"/>
      <c r="C135" s="138" t="s">
        <v>347</v>
      </c>
      <c r="D135" s="138" t="s">
        <v>312</v>
      </c>
      <c r="E135" s="139" t="s">
        <v>347</v>
      </c>
      <c r="F135" s="140" t="s">
        <v>4079</v>
      </c>
      <c r="G135" s="141" t="s">
        <v>1972</v>
      </c>
      <c r="H135" s="142">
        <v>2</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354</v>
      </c>
      <c r="F136" s="140" t="s">
        <v>4080</v>
      </c>
      <c r="G136" s="141" t="s">
        <v>1972</v>
      </c>
      <c r="H136" s="142">
        <v>14</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180</v>
      </c>
      <c r="F137" s="140" t="s">
        <v>4081</v>
      </c>
      <c r="G137" s="141" t="s">
        <v>4066</v>
      </c>
      <c r="H137" s="142">
        <v>1</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1" customFormat="1" ht="25.9" customHeight="1">
      <c r="B138" s="126"/>
      <c r="D138" s="127" t="s">
        <v>81</v>
      </c>
      <c r="E138" s="128" t="s">
        <v>180</v>
      </c>
      <c r="F138" s="128" t="s">
        <v>426</v>
      </c>
      <c r="I138" s="129"/>
      <c r="J138" s="130">
        <f>BK138</f>
        <v>0</v>
      </c>
      <c r="L138" s="126"/>
      <c r="M138" s="131"/>
      <c r="P138" s="132">
        <f>SUM(P139:P141)</f>
        <v>0</v>
      </c>
      <c r="R138" s="132">
        <f>SUM(R139:R141)</f>
        <v>0</v>
      </c>
      <c r="T138" s="133">
        <f>SUM(T139:T141)</f>
        <v>0</v>
      </c>
      <c r="AR138" s="127" t="s">
        <v>86</v>
      </c>
      <c r="AT138" s="134" t="s">
        <v>81</v>
      </c>
      <c r="AU138" s="134" t="s">
        <v>82</v>
      </c>
      <c r="AY138" s="127" t="s">
        <v>310</v>
      </c>
      <c r="BK138" s="135">
        <f>SUM(BK139:BK141)</f>
        <v>0</v>
      </c>
    </row>
    <row r="139" spans="2:65" s="1" customFormat="1" ht="16.5" customHeight="1">
      <c r="B139" s="33"/>
      <c r="C139" s="138" t="s">
        <v>364</v>
      </c>
      <c r="D139" s="138" t="s">
        <v>312</v>
      </c>
      <c r="E139" s="139" t="s">
        <v>364</v>
      </c>
      <c r="F139" s="140" t="s">
        <v>4082</v>
      </c>
      <c r="G139" s="141" t="s">
        <v>429</v>
      </c>
      <c r="H139" s="142">
        <v>1</v>
      </c>
      <c r="I139" s="143"/>
      <c r="J139" s="144">
        <f>ROUND(I139*H139,2)</f>
        <v>0</v>
      </c>
      <c r="K139" s="140" t="s">
        <v>430</v>
      </c>
      <c r="L139" s="33"/>
      <c r="M139" s="145" t="s">
        <v>1</v>
      </c>
      <c r="N139" s="146" t="s">
        <v>47</v>
      </c>
      <c r="P139" s="147">
        <f>O139*H139</f>
        <v>0</v>
      </c>
      <c r="Q139" s="147">
        <v>0</v>
      </c>
      <c r="R139" s="147">
        <f>Q139*H139</f>
        <v>0</v>
      </c>
      <c r="S139" s="147">
        <v>0</v>
      </c>
      <c r="T139" s="148">
        <f>S139*H139</f>
        <v>0</v>
      </c>
      <c r="AR139" s="149" t="s">
        <v>108</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434</v>
      </c>
    </row>
    <row r="140" spans="2:65" s="1" customFormat="1" ht="16.5" customHeight="1">
      <c r="B140" s="33"/>
      <c r="C140" s="138" t="s">
        <v>371</v>
      </c>
      <c r="D140" s="138" t="s">
        <v>312</v>
      </c>
      <c r="E140" s="139" t="s">
        <v>371</v>
      </c>
      <c r="F140" s="140" t="s">
        <v>3968</v>
      </c>
      <c r="G140" s="141" t="s">
        <v>652</v>
      </c>
      <c r="H140" s="142">
        <v>8</v>
      </c>
      <c r="I140" s="143"/>
      <c r="J140" s="144">
        <f>ROUND(I140*H140,2)</f>
        <v>0</v>
      </c>
      <c r="K140" s="140" t="s">
        <v>430</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539</v>
      </c>
    </row>
    <row r="141" spans="2:65" s="1" customFormat="1" ht="16.5" customHeight="1">
      <c r="B141" s="33"/>
      <c r="C141" s="138" t="s">
        <v>379</v>
      </c>
      <c r="D141" s="138" t="s">
        <v>312</v>
      </c>
      <c r="E141" s="139" t="s">
        <v>379</v>
      </c>
      <c r="F141" s="140" t="s">
        <v>3971</v>
      </c>
      <c r="G141" s="141" t="s">
        <v>652</v>
      </c>
      <c r="H141" s="142">
        <v>15</v>
      </c>
      <c r="I141" s="143"/>
      <c r="J141" s="144">
        <f>ROUND(I141*H141,2)</f>
        <v>0</v>
      </c>
      <c r="K141" s="140" t="s">
        <v>430</v>
      </c>
      <c r="L141" s="33"/>
      <c r="M141" s="188" t="s">
        <v>1</v>
      </c>
      <c r="N141" s="189" t="s">
        <v>47</v>
      </c>
      <c r="O141" s="176"/>
      <c r="P141" s="190">
        <f>O141*H141</f>
        <v>0</v>
      </c>
      <c r="Q141" s="190">
        <v>0</v>
      </c>
      <c r="R141" s="190">
        <f>Q141*H141</f>
        <v>0</v>
      </c>
      <c r="S141" s="190">
        <v>0</v>
      </c>
      <c r="T141" s="191">
        <f>S141*H141</f>
        <v>0</v>
      </c>
      <c r="AR141" s="149" t="s">
        <v>108</v>
      </c>
      <c r="AT141" s="149" t="s">
        <v>312</v>
      </c>
      <c r="AU141" s="149" t="s">
        <v>86</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548</v>
      </c>
    </row>
    <row r="142" spans="2:65" s="1" customFormat="1" ht="6.95" customHeight="1">
      <c r="B142" s="45"/>
      <c r="C142" s="46"/>
      <c r="D142" s="46"/>
      <c r="E142" s="46"/>
      <c r="F142" s="46"/>
      <c r="G142" s="46"/>
      <c r="H142" s="46"/>
      <c r="I142" s="46"/>
      <c r="J142" s="46"/>
      <c r="K142" s="46"/>
      <c r="L142" s="33"/>
    </row>
  </sheetData>
  <sheetProtection algorithmName="SHA-512" hashValue="jtd9fTOokEnX4cQeA+weHXy1I6v+qNPxmXMqC63SjrBH/o7j3njKnmTjTudxiJg5ryA56KpmHynUoX/gGrGPWQ==" saltValue="VE4tJInyyokkINbaYNRAySYCRF24ZDTXKXoobAXVfXKecgO3lHMlIMefSPz6ubcxxpDdq3hjleLK6s/Mr5qplA==" spinCount="100000" sheet="1" objects="1" scenarios="1" formatColumns="0" formatRows="0" autoFilter="0"/>
  <autoFilter ref="C125:K141" xr:uid="{00000000-0009-0000-0000-00000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150</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4083</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ROUND((SUM(BE126:BE184)),  2)</f>
        <v>0</v>
      </c>
      <c r="I37" s="98">
        <v>0.21</v>
      </c>
      <c r="J37" s="86">
        <f>ROUND(((SUM(BE126:BE184))*I37),  2)</f>
        <v>0</v>
      </c>
      <c r="L37" s="33"/>
    </row>
    <row r="38" spans="2:12" s="1" customFormat="1" ht="14.45" customHeight="1">
      <c r="B38" s="33"/>
      <c r="E38" s="27" t="s">
        <v>48</v>
      </c>
      <c r="F38" s="86">
        <f>ROUND((SUM(BF126:BF184)),  2)</f>
        <v>0</v>
      </c>
      <c r="I38" s="98">
        <v>0.15</v>
      </c>
      <c r="J38" s="86">
        <f>ROUND(((SUM(BF126:BF184))*I38),  2)</f>
        <v>0</v>
      </c>
      <c r="L38" s="33"/>
    </row>
    <row r="39" spans="2:12" s="1" customFormat="1" ht="14.45" hidden="1" customHeight="1">
      <c r="B39" s="33"/>
      <c r="E39" s="27" t="s">
        <v>49</v>
      </c>
      <c r="F39" s="86">
        <f>ROUND((SUM(BG126:BG184)),  2)</f>
        <v>0</v>
      </c>
      <c r="I39" s="98">
        <v>0.21</v>
      </c>
      <c r="J39" s="86">
        <f>0</f>
        <v>0</v>
      </c>
      <c r="L39" s="33"/>
    </row>
    <row r="40" spans="2:12" s="1" customFormat="1" ht="14.45" hidden="1" customHeight="1">
      <c r="B40" s="33"/>
      <c r="E40" s="27" t="s">
        <v>50</v>
      </c>
      <c r="F40" s="86">
        <f>ROUND((SUM(BH126:BH184)),  2)</f>
        <v>0</v>
      </c>
      <c r="I40" s="98">
        <v>0.15</v>
      </c>
      <c r="J40" s="86">
        <f>0</f>
        <v>0</v>
      </c>
      <c r="L40" s="33"/>
    </row>
    <row r="41" spans="2:12" s="1" customFormat="1" ht="14.45" hidden="1" customHeight="1">
      <c r="B41" s="33"/>
      <c r="E41" s="27" t="s">
        <v>51</v>
      </c>
      <c r="F41" s="86">
        <f>ROUND((SUM(BI126:BI184)),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05 - Rozvaděč RH</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4084</v>
      </c>
      <c r="E101" s="112"/>
      <c r="F101" s="112"/>
      <c r="G101" s="112"/>
      <c r="H101" s="112"/>
      <c r="I101" s="112"/>
      <c r="J101" s="113">
        <f>J127</f>
        <v>0</v>
      </c>
      <c r="L101" s="110"/>
    </row>
    <row r="102" spans="2:47" s="8" customFormat="1" ht="24.95" customHeight="1">
      <c r="B102" s="110"/>
      <c r="D102" s="111" t="s">
        <v>4085</v>
      </c>
      <c r="E102" s="112"/>
      <c r="F102" s="112"/>
      <c r="G102" s="112"/>
      <c r="H102" s="112"/>
      <c r="I102" s="112"/>
      <c r="J102" s="113">
        <f>J183</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05 - Rozvaděč RH</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P127+P183</f>
        <v>0</v>
      </c>
      <c r="Q126" s="54"/>
      <c r="R126" s="123">
        <f>R127+R183</f>
        <v>0</v>
      </c>
      <c r="S126" s="54"/>
      <c r="T126" s="124">
        <f>T127+T183</f>
        <v>0</v>
      </c>
      <c r="AT126" s="17" t="s">
        <v>81</v>
      </c>
      <c r="AU126" s="17" t="s">
        <v>288</v>
      </c>
      <c r="BK126" s="125">
        <f>BK127+BK183</f>
        <v>0</v>
      </c>
    </row>
    <row r="127" spans="2:65" s="11" customFormat="1" ht="25.9" customHeight="1">
      <c r="B127" s="126"/>
      <c r="D127" s="127" t="s">
        <v>81</v>
      </c>
      <c r="E127" s="128" t="s">
        <v>3940</v>
      </c>
      <c r="F127" s="128" t="s">
        <v>4086</v>
      </c>
      <c r="I127" s="129"/>
      <c r="J127" s="130">
        <f>BK127</f>
        <v>0</v>
      </c>
      <c r="L127" s="126"/>
      <c r="M127" s="131"/>
      <c r="P127" s="132">
        <f>SUM(P128:P182)</f>
        <v>0</v>
      </c>
      <c r="R127" s="132">
        <f>SUM(R128:R182)</f>
        <v>0</v>
      </c>
      <c r="T127" s="133">
        <f>SUM(T128:T182)</f>
        <v>0</v>
      </c>
      <c r="AR127" s="127" t="s">
        <v>86</v>
      </c>
      <c r="AT127" s="134" t="s">
        <v>81</v>
      </c>
      <c r="AU127" s="134" t="s">
        <v>82</v>
      </c>
      <c r="AY127" s="127" t="s">
        <v>310</v>
      </c>
      <c r="BK127" s="135">
        <f>SUM(BK128:BK182)</f>
        <v>0</v>
      </c>
    </row>
    <row r="128" spans="2:65" s="1" customFormat="1" ht="16.5" customHeight="1">
      <c r="B128" s="33"/>
      <c r="C128" s="138" t="s">
        <v>86</v>
      </c>
      <c r="D128" s="138" t="s">
        <v>312</v>
      </c>
      <c r="E128" s="139" t="s">
        <v>86</v>
      </c>
      <c r="F128" s="140" t="s">
        <v>4087</v>
      </c>
      <c r="G128" s="141" t="s">
        <v>1972</v>
      </c>
      <c r="H128" s="142">
        <v>1</v>
      </c>
      <c r="I128" s="143"/>
      <c r="J128" s="144">
        <f t="shared" ref="J128:J141" si="0">ROUND(I128*H128,2)</f>
        <v>0</v>
      </c>
      <c r="K128" s="140" t="s">
        <v>430</v>
      </c>
      <c r="L128" s="33"/>
      <c r="M128" s="145" t="s">
        <v>1</v>
      </c>
      <c r="N128" s="146" t="s">
        <v>47</v>
      </c>
      <c r="P128" s="147">
        <f t="shared" ref="P128:P141" si="1">O128*H128</f>
        <v>0</v>
      </c>
      <c r="Q128" s="147">
        <v>0</v>
      </c>
      <c r="R128" s="147">
        <f t="shared" ref="R128:R141" si="2">Q128*H128</f>
        <v>0</v>
      </c>
      <c r="S128" s="147">
        <v>0</v>
      </c>
      <c r="T128" s="148">
        <f t="shared" ref="T128:T141" si="3">S128*H128</f>
        <v>0</v>
      </c>
      <c r="AR128" s="149" t="s">
        <v>108</v>
      </c>
      <c r="AT128" s="149" t="s">
        <v>312</v>
      </c>
      <c r="AU128" s="149" t="s">
        <v>86</v>
      </c>
      <c r="AY128" s="17" t="s">
        <v>310</v>
      </c>
      <c r="BE128" s="150">
        <f t="shared" ref="BE128:BE141" si="4">IF(N128="základní",J128,0)</f>
        <v>0</v>
      </c>
      <c r="BF128" s="150">
        <f t="shared" ref="BF128:BF141" si="5">IF(N128="snížená",J128,0)</f>
        <v>0</v>
      </c>
      <c r="BG128" s="150">
        <f t="shared" ref="BG128:BG141" si="6">IF(N128="zákl. přenesená",J128,0)</f>
        <v>0</v>
      </c>
      <c r="BH128" s="150">
        <f t="shared" ref="BH128:BH141" si="7">IF(N128="sníž. přenesená",J128,0)</f>
        <v>0</v>
      </c>
      <c r="BI128" s="150">
        <f t="shared" ref="BI128:BI141" si="8">IF(N128="nulová",J128,0)</f>
        <v>0</v>
      </c>
      <c r="BJ128" s="17" t="s">
        <v>86</v>
      </c>
      <c r="BK128" s="150">
        <f t="shared" ref="BK128:BK141" si="9">ROUND(I128*H128,2)</f>
        <v>0</v>
      </c>
      <c r="BL128" s="17" t="s">
        <v>108</v>
      </c>
      <c r="BM128" s="149" t="s">
        <v>90</v>
      </c>
    </row>
    <row r="129" spans="2:65" s="1" customFormat="1" ht="16.5" customHeight="1">
      <c r="B129" s="33"/>
      <c r="C129" s="138" t="s">
        <v>90</v>
      </c>
      <c r="D129" s="138" t="s">
        <v>312</v>
      </c>
      <c r="E129" s="139" t="s">
        <v>90</v>
      </c>
      <c r="F129" s="140" t="s">
        <v>4088</v>
      </c>
      <c r="G129" s="141" t="s">
        <v>1972</v>
      </c>
      <c r="H129" s="142">
        <v>2</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98</v>
      </c>
      <c r="F130" s="140" t="s">
        <v>4089</v>
      </c>
      <c r="G130" s="141" t="s">
        <v>1972</v>
      </c>
      <c r="H130" s="142">
        <v>1</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108</v>
      </c>
      <c r="F131" s="140" t="s">
        <v>4090</v>
      </c>
      <c r="G131" s="141" t="s">
        <v>1972</v>
      </c>
      <c r="H131" s="142">
        <v>2</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121</v>
      </c>
      <c r="F132" s="140" t="s">
        <v>4091</v>
      </c>
      <c r="G132" s="141" t="s">
        <v>1972</v>
      </c>
      <c r="H132" s="142">
        <v>3</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137</v>
      </c>
      <c r="F133" s="140" t="s">
        <v>4092</v>
      </c>
      <c r="G133" s="141" t="s">
        <v>1972</v>
      </c>
      <c r="H133" s="142">
        <v>1</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342</v>
      </c>
      <c r="F134" s="140" t="s">
        <v>4093</v>
      </c>
      <c r="G134" s="141" t="s">
        <v>1972</v>
      </c>
      <c r="H134" s="142">
        <v>1</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347</v>
      </c>
      <c r="F135" s="140" t="s">
        <v>4094</v>
      </c>
      <c r="G135" s="141" t="s">
        <v>1972</v>
      </c>
      <c r="H135" s="142">
        <v>6</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354</v>
      </c>
      <c r="F136" s="140" t="s">
        <v>4095</v>
      </c>
      <c r="G136" s="141" t="s">
        <v>1972</v>
      </c>
      <c r="H136" s="142">
        <v>2</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180</v>
      </c>
      <c r="F137" s="140" t="s">
        <v>4096</v>
      </c>
      <c r="G137" s="141" t="s">
        <v>1972</v>
      </c>
      <c r="H137" s="142">
        <v>2</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364</v>
      </c>
      <c r="F138" s="140" t="s">
        <v>4097</v>
      </c>
      <c r="G138" s="141" t="s">
        <v>1972</v>
      </c>
      <c r="H138" s="142">
        <v>1</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 customFormat="1" ht="16.5" customHeight="1">
      <c r="B139" s="33"/>
      <c r="C139" s="138" t="s">
        <v>371</v>
      </c>
      <c r="D139" s="138" t="s">
        <v>312</v>
      </c>
      <c r="E139" s="139" t="s">
        <v>371</v>
      </c>
      <c r="F139" s="140" t="s">
        <v>4098</v>
      </c>
      <c r="G139" s="141" t="s">
        <v>1972</v>
      </c>
      <c r="H139" s="142">
        <v>6</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539</v>
      </c>
    </row>
    <row r="140" spans="2:65" s="1" customFormat="1" ht="16.5" customHeight="1">
      <c r="B140" s="33"/>
      <c r="C140" s="138" t="s">
        <v>379</v>
      </c>
      <c r="D140" s="138" t="s">
        <v>312</v>
      </c>
      <c r="E140" s="139" t="s">
        <v>379</v>
      </c>
      <c r="F140" s="140" t="s">
        <v>4099</v>
      </c>
      <c r="G140" s="141" t="s">
        <v>1972</v>
      </c>
      <c r="H140" s="142">
        <v>2</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548</v>
      </c>
    </row>
    <row r="141" spans="2:65" s="1" customFormat="1" ht="21.75" customHeight="1">
      <c r="B141" s="33"/>
      <c r="C141" s="138" t="s">
        <v>388</v>
      </c>
      <c r="D141" s="138" t="s">
        <v>312</v>
      </c>
      <c r="E141" s="139" t="s">
        <v>388</v>
      </c>
      <c r="F141" s="140" t="s">
        <v>4100</v>
      </c>
      <c r="G141" s="141" t="s">
        <v>1972</v>
      </c>
      <c r="H141" s="142">
        <v>2</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558</v>
      </c>
    </row>
    <row r="142" spans="2:65" s="1" customFormat="1" ht="39">
      <c r="B142" s="33"/>
      <c r="D142" s="152" t="s">
        <v>375</v>
      </c>
      <c r="F142" s="172" t="s">
        <v>4101</v>
      </c>
      <c r="I142" s="173"/>
      <c r="L142" s="33"/>
      <c r="M142" s="174"/>
      <c r="T142" s="57"/>
      <c r="AT142" s="17" t="s">
        <v>375</v>
      </c>
      <c r="AU142" s="17" t="s">
        <v>86</v>
      </c>
    </row>
    <row r="143" spans="2:65" s="1" customFormat="1" ht="16.5" customHeight="1">
      <c r="B143" s="33"/>
      <c r="C143" s="138" t="s">
        <v>8</v>
      </c>
      <c r="D143" s="138" t="s">
        <v>312</v>
      </c>
      <c r="E143" s="139" t="s">
        <v>8</v>
      </c>
      <c r="F143" s="140" t="s">
        <v>4102</v>
      </c>
      <c r="G143" s="141" t="s">
        <v>1972</v>
      </c>
      <c r="H143" s="142">
        <v>1</v>
      </c>
      <c r="I143" s="143"/>
      <c r="J143" s="144">
        <f t="shared" ref="J143:J182" si="10">ROUND(I143*H143,2)</f>
        <v>0</v>
      </c>
      <c r="K143" s="140" t="s">
        <v>430</v>
      </c>
      <c r="L143" s="33"/>
      <c r="M143" s="145" t="s">
        <v>1</v>
      </c>
      <c r="N143" s="146" t="s">
        <v>47</v>
      </c>
      <c r="P143" s="147">
        <f t="shared" ref="P143:P182" si="11">O143*H143</f>
        <v>0</v>
      </c>
      <c r="Q143" s="147">
        <v>0</v>
      </c>
      <c r="R143" s="147">
        <f t="shared" ref="R143:R182" si="12">Q143*H143</f>
        <v>0</v>
      </c>
      <c r="S143" s="147">
        <v>0</v>
      </c>
      <c r="T143" s="148">
        <f t="shared" ref="T143:T182" si="13">S143*H143</f>
        <v>0</v>
      </c>
      <c r="AR143" s="149" t="s">
        <v>108</v>
      </c>
      <c r="AT143" s="149" t="s">
        <v>312</v>
      </c>
      <c r="AU143" s="149" t="s">
        <v>86</v>
      </c>
      <c r="AY143" s="17" t="s">
        <v>310</v>
      </c>
      <c r="BE143" s="150">
        <f t="shared" ref="BE143:BE182" si="14">IF(N143="základní",J143,0)</f>
        <v>0</v>
      </c>
      <c r="BF143" s="150">
        <f t="shared" ref="BF143:BF182" si="15">IF(N143="snížená",J143,0)</f>
        <v>0</v>
      </c>
      <c r="BG143" s="150">
        <f t="shared" ref="BG143:BG182" si="16">IF(N143="zákl. přenesená",J143,0)</f>
        <v>0</v>
      </c>
      <c r="BH143" s="150">
        <f t="shared" ref="BH143:BH182" si="17">IF(N143="sníž. přenesená",J143,0)</f>
        <v>0</v>
      </c>
      <c r="BI143" s="150">
        <f t="shared" ref="BI143:BI182" si="18">IF(N143="nulová",J143,0)</f>
        <v>0</v>
      </c>
      <c r="BJ143" s="17" t="s">
        <v>86</v>
      </c>
      <c r="BK143" s="150">
        <f t="shared" ref="BK143:BK182" si="19">ROUND(I143*H143,2)</f>
        <v>0</v>
      </c>
      <c r="BL143" s="17" t="s">
        <v>108</v>
      </c>
      <c r="BM143" s="149" t="s">
        <v>566</v>
      </c>
    </row>
    <row r="144" spans="2:65" s="1" customFormat="1" ht="16.5" customHeight="1">
      <c r="B144" s="33"/>
      <c r="C144" s="138" t="s">
        <v>404</v>
      </c>
      <c r="D144" s="138" t="s">
        <v>312</v>
      </c>
      <c r="E144" s="139" t="s">
        <v>404</v>
      </c>
      <c r="F144" s="140" t="s">
        <v>4103</v>
      </c>
      <c r="G144" s="141" t="s">
        <v>1972</v>
      </c>
      <c r="H144" s="142">
        <v>1</v>
      </c>
      <c r="I144" s="143"/>
      <c r="J144" s="144">
        <f t="shared" si="10"/>
        <v>0</v>
      </c>
      <c r="K144" s="140" t="s">
        <v>430</v>
      </c>
      <c r="L144" s="33"/>
      <c r="M144" s="145" t="s">
        <v>1</v>
      </c>
      <c r="N144" s="146" t="s">
        <v>47</v>
      </c>
      <c r="P144" s="147">
        <f t="shared" si="11"/>
        <v>0</v>
      </c>
      <c r="Q144" s="147">
        <v>0</v>
      </c>
      <c r="R144" s="147">
        <f t="shared" si="12"/>
        <v>0</v>
      </c>
      <c r="S144" s="147">
        <v>0</v>
      </c>
      <c r="T144" s="148">
        <f t="shared" si="13"/>
        <v>0</v>
      </c>
      <c r="AR144" s="149" t="s">
        <v>108</v>
      </c>
      <c r="AT144" s="149" t="s">
        <v>312</v>
      </c>
      <c r="AU144" s="149" t="s">
        <v>86</v>
      </c>
      <c r="AY144" s="17" t="s">
        <v>310</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574</v>
      </c>
    </row>
    <row r="145" spans="2:65" s="1" customFormat="1" ht="16.5" customHeight="1">
      <c r="B145" s="33"/>
      <c r="C145" s="138" t="s">
        <v>408</v>
      </c>
      <c r="D145" s="138" t="s">
        <v>312</v>
      </c>
      <c r="E145" s="139" t="s">
        <v>408</v>
      </c>
      <c r="F145" s="140" t="s">
        <v>4104</v>
      </c>
      <c r="G145" s="141" t="s">
        <v>1972</v>
      </c>
      <c r="H145" s="142">
        <v>2</v>
      </c>
      <c r="I145" s="143"/>
      <c r="J145" s="144">
        <f t="shared" si="10"/>
        <v>0</v>
      </c>
      <c r="K145" s="140" t="s">
        <v>430</v>
      </c>
      <c r="L145" s="33"/>
      <c r="M145" s="145" t="s">
        <v>1</v>
      </c>
      <c r="N145" s="146" t="s">
        <v>47</v>
      </c>
      <c r="P145" s="147">
        <f t="shared" si="11"/>
        <v>0</v>
      </c>
      <c r="Q145" s="147">
        <v>0</v>
      </c>
      <c r="R145" s="147">
        <f t="shared" si="12"/>
        <v>0</v>
      </c>
      <c r="S145" s="147">
        <v>0</v>
      </c>
      <c r="T145" s="148">
        <f t="shared" si="13"/>
        <v>0</v>
      </c>
      <c r="AR145" s="149" t="s">
        <v>108</v>
      </c>
      <c r="AT145" s="149" t="s">
        <v>312</v>
      </c>
      <c r="AU145" s="149" t="s">
        <v>86</v>
      </c>
      <c r="AY145" s="17" t="s">
        <v>310</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582</v>
      </c>
    </row>
    <row r="146" spans="2:65" s="1" customFormat="1" ht="16.5" customHeight="1">
      <c r="B146" s="33"/>
      <c r="C146" s="138" t="s">
        <v>412</v>
      </c>
      <c r="D146" s="138" t="s">
        <v>312</v>
      </c>
      <c r="E146" s="139" t="s">
        <v>412</v>
      </c>
      <c r="F146" s="140" t="s">
        <v>4105</v>
      </c>
      <c r="G146" s="141" t="s">
        <v>1972</v>
      </c>
      <c r="H146" s="142">
        <v>2</v>
      </c>
      <c r="I146" s="143"/>
      <c r="J146" s="144">
        <f t="shared" si="10"/>
        <v>0</v>
      </c>
      <c r="K146" s="140" t="s">
        <v>430</v>
      </c>
      <c r="L146" s="33"/>
      <c r="M146" s="145" t="s">
        <v>1</v>
      </c>
      <c r="N146" s="146" t="s">
        <v>47</v>
      </c>
      <c r="P146" s="147">
        <f t="shared" si="11"/>
        <v>0</v>
      </c>
      <c r="Q146" s="147">
        <v>0</v>
      </c>
      <c r="R146" s="147">
        <f t="shared" si="12"/>
        <v>0</v>
      </c>
      <c r="S146" s="147">
        <v>0</v>
      </c>
      <c r="T146" s="148">
        <f t="shared" si="13"/>
        <v>0</v>
      </c>
      <c r="AR146" s="149" t="s">
        <v>108</v>
      </c>
      <c r="AT146" s="149" t="s">
        <v>312</v>
      </c>
      <c r="AU146" s="149" t="s">
        <v>86</v>
      </c>
      <c r="AY146" s="17" t="s">
        <v>310</v>
      </c>
      <c r="BE146" s="150">
        <f t="shared" si="14"/>
        <v>0</v>
      </c>
      <c r="BF146" s="150">
        <f t="shared" si="15"/>
        <v>0</v>
      </c>
      <c r="BG146" s="150">
        <f t="shared" si="16"/>
        <v>0</v>
      </c>
      <c r="BH146" s="150">
        <f t="shared" si="17"/>
        <v>0</v>
      </c>
      <c r="BI146" s="150">
        <f t="shared" si="18"/>
        <v>0</v>
      </c>
      <c r="BJ146" s="17" t="s">
        <v>86</v>
      </c>
      <c r="BK146" s="150">
        <f t="shared" si="19"/>
        <v>0</v>
      </c>
      <c r="BL146" s="17" t="s">
        <v>108</v>
      </c>
      <c r="BM146" s="149" t="s">
        <v>590</v>
      </c>
    </row>
    <row r="147" spans="2:65" s="1" customFormat="1" ht="16.5" customHeight="1">
      <c r="B147" s="33"/>
      <c r="C147" s="138" t="s">
        <v>417</v>
      </c>
      <c r="D147" s="138" t="s">
        <v>312</v>
      </c>
      <c r="E147" s="139" t="s">
        <v>417</v>
      </c>
      <c r="F147" s="140" t="s">
        <v>4106</v>
      </c>
      <c r="G147" s="141" t="s">
        <v>1972</v>
      </c>
      <c r="H147" s="142">
        <v>2</v>
      </c>
      <c r="I147" s="143"/>
      <c r="J147" s="144">
        <f t="shared" si="10"/>
        <v>0</v>
      </c>
      <c r="K147" s="140" t="s">
        <v>430</v>
      </c>
      <c r="L147" s="33"/>
      <c r="M147" s="145" t="s">
        <v>1</v>
      </c>
      <c r="N147" s="146" t="s">
        <v>47</v>
      </c>
      <c r="P147" s="147">
        <f t="shared" si="11"/>
        <v>0</v>
      </c>
      <c r="Q147" s="147">
        <v>0</v>
      </c>
      <c r="R147" s="147">
        <f t="shared" si="12"/>
        <v>0</v>
      </c>
      <c r="S147" s="147">
        <v>0</v>
      </c>
      <c r="T147" s="148">
        <f t="shared" si="13"/>
        <v>0</v>
      </c>
      <c r="AR147" s="149" t="s">
        <v>108</v>
      </c>
      <c r="AT147" s="149" t="s">
        <v>312</v>
      </c>
      <c r="AU147" s="149" t="s">
        <v>86</v>
      </c>
      <c r="AY147" s="17" t="s">
        <v>310</v>
      </c>
      <c r="BE147" s="150">
        <f t="shared" si="14"/>
        <v>0</v>
      </c>
      <c r="BF147" s="150">
        <f t="shared" si="15"/>
        <v>0</v>
      </c>
      <c r="BG147" s="150">
        <f t="shared" si="16"/>
        <v>0</v>
      </c>
      <c r="BH147" s="150">
        <f t="shared" si="17"/>
        <v>0</v>
      </c>
      <c r="BI147" s="150">
        <f t="shared" si="18"/>
        <v>0</v>
      </c>
      <c r="BJ147" s="17" t="s">
        <v>86</v>
      </c>
      <c r="BK147" s="150">
        <f t="shared" si="19"/>
        <v>0</v>
      </c>
      <c r="BL147" s="17" t="s">
        <v>108</v>
      </c>
      <c r="BM147" s="149" t="s">
        <v>598</v>
      </c>
    </row>
    <row r="148" spans="2:65" s="1" customFormat="1" ht="16.5" customHeight="1">
      <c r="B148" s="33"/>
      <c r="C148" s="138" t="s">
        <v>421</v>
      </c>
      <c r="D148" s="138" t="s">
        <v>312</v>
      </c>
      <c r="E148" s="139" t="s">
        <v>421</v>
      </c>
      <c r="F148" s="140" t="s">
        <v>4107</v>
      </c>
      <c r="G148" s="141" t="s">
        <v>1972</v>
      </c>
      <c r="H148" s="142">
        <v>6</v>
      </c>
      <c r="I148" s="143"/>
      <c r="J148" s="144">
        <f t="shared" si="10"/>
        <v>0</v>
      </c>
      <c r="K148" s="140" t="s">
        <v>430</v>
      </c>
      <c r="L148" s="33"/>
      <c r="M148" s="145" t="s">
        <v>1</v>
      </c>
      <c r="N148" s="146" t="s">
        <v>47</v>
      </c>
      <c r="P148" s="147">
        <f t="shared" si="11"/>
        <v>0</v>
      </c>
      <c r="Q148" s="147">
        <v>0</v>
      </c>
      <c r="R148" s="147">
        <f t="shared" si="12"/>
        <v>0</v>
      </c>
      <c r="S148" s="147">
        <v>0</v>
      </c>
      <c r="T148" s="148">
        <f t="shared" si="13"/>
        <v>0</v>
      </c>
      <c r="AR148" s="149" t="s">
        <v>108</v>
      </c>
      <c r="AT148" s="149" t="s">
        <v>312</v>
      </c>
      <c r="AU148" s="149" t="s">
        <v>86</v>
      </c>
      <c r="AY148" s="17" t="s">
        <v>310</v>
      </c>
      <c r="BE148" s="150">
        <f t="shared" si="14"/>
        <v>0</v>
      </c>
      <c r="BF148" s="150">
        <f t="shared" si="15"/>
        <v>0</v>
      </c>
      <c r="BG148" s="150">
        <f t="shared" si="16"/>
        <v>0</v>
      </c>
      <c r="BH148" s="150">
        <f t="shared" si="17"/>
        <v>0</v>
      </c>
      <c r="BI148" s="150">
        <f t="shared" si="18"/>
        <v>0</v>
      </c>
      <c r="BJ148" s="17" t="s">
        <v>86</v>
      </c>
      <c r="BK148" s="150">
        <f t="shared" si="19"/>
        <v>0</v>
      </c>
      <c r="BL148" s="17" t="s">
        <v>108</v>
      </c>
      <c r="BM148" s="149" t="s">
        <v>617</v>
      </c>
    </row>
    <row r="149" spans="2:65" s="1" customFormat="1" ht="16.5" customHeight="1">
      <c r="B149" s="33"/>
      <c r="C149" s="138" t="s">
        <v>7</v>
      </c>
      <c r="D149" s="138" t="s">
        <v>312</v>
      </c>
      <c r="E149" s="139" t="s">
        <v>7</v>
      </c>
      <c r="F149" s="140" t="s">
        <v>4108</v>
      </c>
      <c r="G149" s="141" t="s">
        <v>1972</v>
      </c>
      <c r="H149" s="142">
        <v>2</v>
      </c>
      <c r="I149" s="143"/>
      <c r="J149" s="144">
        <f t="shared" si="10"/>
        <v>0</v>
      </c>
      <c r="K149" s="140" t="s">
        <v>430</v>
      </c>
      <c r="L149" s="33"/>
      <c r="M149" s="145" t="s">
        <v>1</v>
      </c>
      <c r="N149" s="146" t="s">
        <v>47</v>
      </c>
      <c r="P149" s="147">
        <f t="shared" si="11"/>
        <v>0</v>
      </c>
      <c r="Q149" s="147">
        <v>0</v>
      </c>
      <c r="R149" s="147">
        <f t="shared" si="12"/>
        <v>0</v>
      </c>
      <c r="S149" s="147">
        <v>0</v>
      </c>
      <c r="T149" s="148">
        <f t="shared" si="13"/>
        <v>0</v>
      </c>
      <c r="AR149" s="149" t="s">
        <v>108</v>
      </c>
      <c r="AT149" s="149" t="s">
        <v>312</v>
      </c>
      <c r="AU149" s="149" t="s">
        <v>86</v>
      </c>
      <c r="AY149" s="17" t="s">
        <v>310</v>
      </c>
      <c r="BE149" s="150">
        <f t="shared" si="14"/>
        <v>0</v>
      </c>
      <c r="BF149" s="150">
        <f t="shared" si="15"/>
        <v>0</v>
      </c>
      <c r="BG149" s="150">
        <f t="shared" si="16"/>
        <v>0</v>
      </c>
      <c r="BH149" s="150">
        <f t="shared" si="17"/>
        <v>0</v>
      </c>
      <c r="BI149" s="150">
        <f t="shared" si="18"/>
        <v>0</v>
      </c>
      <c r="BJ149" s="17" t="s">
        <v>86</v>
      </c>
      <c r="BK149" s="150">
        <f t="shared" si="19"/>
        <v>0</v>
      </c>
      <c r="BL149" s="17" t="s">
        <v>108</v>
      </c>
      <c r="BM149" s="149" t="s">
        <v>607</v>
      </c>
    </row>
    <row r="150" spans="2:65" s="1" customFormat="1" ht="16.5" customHeight="1">
      <c r="B150" s="33"/>
      <c r="C150" s="138" t="s">
        <v>434</v>
      </c>
      <c r="D150" s="138" t="s">
        <v>312</v>
      </c>
      <c r="E150" s="139" t="s">
        <v>434</v>
      </c>
      <c r="F150" s="140" t="s">
        <v>4109</v>
      </c>
      <c r="G150" s="141" t="s">
        <v>1972</v>
      </c>
      <c r="H150" s="142">
        <v>1</v>
      </c>
      <c r="I150" s="143"/>
      <c r="J150" s="144">
        <f t="shared" si="10"/>
        <v>0</v>
      </c>
      <c r="K150" s="140" t="s">
        <v>430</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828</v>
      </c>
    </row>
    <row r="151" spans="2:65" s="1" customFormat="1" ht="16.5" customHeight="1">
      <c r="B151" s="33"/>
      <c r="C151" s="138" t="s">
        <v>534</v>
      </c>
      <c r="D151" s="138" t="s">
        <v>312</v>
      </c>
      <c r="E151" s="139" t="s">
        <v>534</v>
      </c>
      <c r="F151" s="140" t="s">
        <v>4110</v>
      </c>
      <c r="G151" s="141" t="s">
        <v>1972</v>
      </c>
      <c r="H151" s="142">
        <v>2</v>
      </c>
      <c r="I151" s="143"/>
      <c r="J151" s="144">
        <f t="shared" si="10"/>
        <v>0</v>
      </c>
      <c r="K151" s="140" t="s">
        <v>430</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839</v>
      </c>
    </row>
    <row r="152" spans="2:65" s="1" customFormat="1" ht="16.5" customHeight="1">
      <c r="B152" s="33"/>
      <c r="C152" s="138" t="s">
        <v>539</v>
      </c>
      <c r="D152" s="138" t="s">
        <v>312</v>
      </c>
      <c r="E152" s="139" t="s">
        <v>4111</v>
      </c>
      <c r="F152" s="140" t="s">
        <v>4112</v>
      </c>
      <c r="G152" s="141" t="s">
        <v>1972</v>
      </c>
      <c r="H152" s="142">
        <v>2</v>
      </c>
      <c r="I152" s="143"/>
      <c r="J152" s="144">
        <f t="shared" si="10"/>
        <v>0</v>
      </c>
      <c r="K152" s="140" t="s">
        <v>430</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850</v>
      </c>
    </row>
    <row r="153" spans="2:65" s="1" customFormat="1" ht="16.5" customHeight="1">
      <c r="B153" s="33"/>
      <c r="C153" s="138" t="s">
        <v>543</v>
      </c>
      <c r="D153" s="138" t="s">
        <v>312</v>
      </c>
      <c r="E153" s="139" t="s">
        <v>4113</v>
      </c>
      <c r="F153" s="140" t="s">
        <v>4114</v>
      </c>
      <c r="G153" s="141" t="s">
        <v>1972</v>
      </c>
      <c r="H153" s="142">
        <v>11</v>
      </c>
      <c r="I153" s="143"/>
      <c r="J153" s="144">
        <f t="shared" si="10"/>
        <v>0</v>
      </c>
      <c r="K153" s="140" t="s">
        <v>430</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860</v>
      </c>
    </row>
    <row r="154" spans="2:65" s="1" customFormat="1" ht="16.5" customHeight="1">
      <c r="B154" s="33"/>
      <c r="C154" s="138" t="s">
        <v>548</v>
      </c>
      <c r="D154" s="138" t="s">
        <v>312</v>
      </c>
      <c r="E154" s="139" t="s">
        <v>4115</v>
      </c>
      <c r="F154" s="140" t="s">
        <v>4116</v>
      </c>
      <c r="G154" s="141" t="s">
        <v>1972</v>
      </c>
      <c r="H154" s="142">
        <v>2</v>
      </c>
      <c r="I154" s="143"/>
      <c r="J154" s="144">
        <f t="shared" si="10"/>
        <v>0</v>
      </c>
      <c r="K154" s="140" t="s">
        <v>430</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868</v>
      </c>
    </row>
    <row r="155" spans="2:65" s="1" customFormat="1" ht="16.5" customHeight="1">
      <c r="B155" s="33"/>
      <c r="C155" s="138" t="s">
        <v>553</v>
      </c>
      <c r="D155" s="138" t="s">
        <v>312</v>
      </c>
      <c r="E155" s="139" t="s">
        <v>4117</v>
      </c>
      <c r="F155" s="140" t="s">
        <v>4118</v>
      </c>
      <c r="G155" s="141" t="s">
        <v>1972</v>
      </c>
      <c r="H155" s="142">
        <v>16</v>
      </c>
      <c r="I155" s="143"/>
      <c r="J155" s="144">
        <f t="shared" si="10"/>
        <v>0</v>
      </c>
      <c r="K155" s="140" t="s">
        <v>430</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876</v>
      </c>
    </row>
    <row r="156" spans="2:65" s="1" customFormat="1" ht="16.5" customHeight="1">
      <c r="B156" s="33"/>
      <c r="C156" s="138" t="s">
        <v>558</v>
      </c>
      <c r="D156" s="138" t="s">
        <v>312</v>
      </c>
      <c r="E156" s="139" t="s">
        <v>4119</v>
      </c>
      <c r="F156" s="140" t="s">
        <v>4120</v>
      </c>
      <c r="G156" s="141" t="s">
        <v>1972</v>
      </c>
      <c r="H156" s="142">
        <v>3</v>
      </c>
      <c r="I156" s="143"/>
      <c r="J156" s="144">
        <f t="shared" si="10"/>
        <v>0</v>
      </c>
      <c r="K156" s="140" t="s">
        <v>430</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886</v>
      </c>
    </row>
    <row r="157" spans="2:65" s="1" customFormat="1" ht="16.5" customHeight="1">
      <c r="B157" s="33"/>
      <c r="C157" s="138" t="s">
        <v>562</v>
      </c>
      <c r="D157" s="138" t="s">
        <v>312</v>
      </c>
      <c r="E157" s="139" t="s">
        <v>4121</v>
      </c>
      <c r="F157" s="140" t="s">
        <v>4122</v>
      </c>
      <c r="G157" s="141" t="s">
        <v>1972</v>
      </c>
      <c r="H157" s="142">
        <v>1</v>
      </c>
      <c r="I157" s="143"/>
      <c r="J157" s="144">
        <f t="shared" si="10"/>
        <v>0</v>
      </c>
      <c r="K157" s="140" t="s">
        <v>430</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900</v>
      </c>
    </row>
    <row r="158" spans="2:65" s="1" customFormat="1" ht="16.5" customHeight="1">
      <c r="B158" s="33"/>
      <c r="C158" s="138" t="s">
        <v>566</v>
      </c>
      <c r="D158" s="138" t="s">
        <v>312</v>
      </c>
      <c r="E158" s="139" t="s">
        <v>4123</v>
      </c>
      <c r="F158" s="140" t="s">
        <v>4124</v>
      </c>
      <c r="G158" s="141" t="s">
        <v>1972</v>
      </c>
      <c r="H158" s="142">
        <v>5</v>
      </c>
      <c r="I158" s="143"/>
      <c r="J158" s="144">
        <f t="shared" si="10"/>
        <v>0</v>
      </c>
      <c r="K158" s="140" t="s">
        <v>430</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910</v>
      </c>
    </row>
    <row r="159" spans="2:65" s="1" customFormat="1" ht="16.5" customHeight="1">
      <c r="B159" s="33"/>
      <c r="C159" s="138" t="s">
        <v>570</v>
      </c>
      <c r="D159" s="138" t="s">
        <v>312</v>
      </c>
      <c r="E159" s="139" t="s">
        <v>4125</v>
      </c>
      <c r="F159" s="140" t="s">
        <v>4126</v>
      </c>
      <c r="G159" s="141" t="s">
        <v>1972</v>
      </c>
      <c r="H159" s="142">
        <v>10</v>
      </c>
      <c r="I159" s="143"/>
      <c r="J159" s="144">
        <f t="shared" si="10"/>
        <v>0</v>
      </c>
      <c r="K159" s="140" t="s">
        <v>430</v>
      </c>
      <c r="L159" s="33"/>
      <c r="M159" s="145" t="s">
        <v>1</v>
      </c>
      <c r="N159" s="146" t="s">
        <v>47</v>
      </c>
      <c r="P159" s="147">
        <f t="shared" si="11"/>
        <v>0</v>
      </c>
      <c r="Q159" s="147">
        <v>0</v>
      </c>
      <c r="R159" s="147">
        <f t="shared" si="12"/>
        <v>0</v>
      </c>
      <c r="S159" s="147">
        <v>0</v>
      </c>
      <c r="T159" s="148">
        <f t="shared" si="13"/>
        <v>0</v>
      </c>
      <c r="AR159" s="149" t="s">
        <v>108</v>
      </c>
      <c r="AT159" s="149" t="s">
        <v>312</v>
      </c>
      <c r="AU159" s="149" t="s">
        <v>86</v>
      </c>
      <c r="AY159" s="17" t="s">
        <v>310</v>
      </c>
      <c r="BE159" s="150">
        <f t="shared" si="14"/>
        <v>0</v>
      </c>
      <c r="BF159" s="150">
        <f t="shared" si="15"/>
        <v>0</v>
      </c>
      <c r="BG159" s="150">
        <f t="shared" si="16"/>
        <v>0</v>
      </c>
      <c r="BH159" s="150">
        <f t="shared" si="17"/>
        <v>0</v>
      </c>
      <c r="BI159" s="150">
        <f t="shared" si="18"/>
        <v>0</v>
      </c>
      <c r="BJ159" s="17" t="s">
        <v>86</v>
      </c>
      <c r="BK159" s="150">
        <f t="shared" si="19"/>
        <v>0</v>
      </c>
      <c r="BL159" s="17" t="s">
        <v>108</v>
      </c>
      <c r="BM159" s="149" t="s">
        <v>921</v>
      </c>
    </row>
    <row r="160" spans="2:65" s="1" customFormat="1" ht="16.5" customHeight="1">
      <c r="B160" s="33"/>
      <c r="C160" s="138" t="s">
        <v>574</v>
      </c>
      <c r="D160" s="138" t="s">
        <v>312</v>
      </c>
      <c r="E160" s="139" t="s">
        <v>4127</v>
      </c>
      <c r="F160" s="140" t="s">
        <v>4128</v>
      </c>
      <c r="G160" s="141" t="s">
        <v>1972</v>
      </c>
      <c r="H160" s="142">
        <v>5</v>
      </c>
      <c r="I160" s="143"/>
      <c r="J160" s="144">
        <f t="shared" si="10"/>
        <v>0</v>
      </c>
      <c r="K160" s="140" t="s">
        <v>430</v>
      </c>
      <c r="L160" s="33"/>
      <c r="M160" s="145" t="s">
        <v>1</v>
      </c>
      <c r="N160" s="146" t="s">
        <v>47</v>
      </c>
      <c r="P160" s="147">
        <f t="shared" si="11"/>
        <v>0</v>
      </c>
      <c r="Q160" s="147">
        <v>0</v>
      </c>
      <c r="R160" s="147">
        <f t="shared" si="12"/>
        <v>0</v>
      </c>
      <c r="S160" s="147">
        <v>0</v>
      </c>
      <c r="T160" s="148">
        <f t="shared" si="13"/>
        <v>0</v>
      </c>
      <c r="AR160" s="149" t="s">
        <v>108</v>
      </c>
      <c r="AT160" s="149" t="s">
        <v>312</v>
      </c>
      <c r="AU160" s="149" t="s">
        <v>86</v>
      </c>
      <c r="AY160" s="17" t="s">
        <v>310</v>
      </c>
      <c r="BE160" s="150">
        <f t="shared" si="14"/>
        <v>0</v>
      </c>
      <c r="BF160" s="150">
        <f t="shared" si="15"/>
        <v>0</v>
      </c>
      <c r="BG160" s="150">
        <f t="shared" si="16"/>
        <v>0</v>
      </c>
      <c r="BH160" s="150">
        <f t="shared" si="17"/>
        <v>0</v>
      </c>
      <c r="BI160" s="150">
        <f t="shared" si="18"/>
        <v>0</v>
      </c>
      <c r="BJ160" s="17" t="s">
        <v>86</v>
      </c>
      <c r="BK160" s="150">
        <f t="shared" si="19"/>
        <v>0</v>
      </c>
      <c r="BL160" s="17" t="s">
        <v>108</v>
      </c>
      <c r="BM160" s="149" t="s">
        <v>930</v>
      </c>
    </row>
    <row r="161" spans="2:65" s="1" customFormat="1" ht="16.5" customHeight="1">
      <c r="B161" s="33"/>
      <c r="C161" s="138" t="s">
        <v>578</v>
      </c>
      <c r="D161" s="138" t="s">
        <v>312</v>
      </c>
      <c r="E161" s="139" t="s">
        <v>4129</v>
      </c>
      <c r="F161" s="140" t="s">
        <v>4130</v>
      </c>
      <c r="G161" s="141" t="s">
        <v>1972</v>
      </c>
      <c r="H161" s="142">
        <v>1</v>
      </c>
      <c r="I161" s="143"/>
      <c r="J161" s="144">
        <f t="shared" si="10"/>
        <v>0</v>
      </c>
      <c r="K161" s="140" t="s">
        <v>430</v>
      </c>
      <c r="L161" s="33"/>
      <c r="M161" s="145" t="s">
        <v>1</v>
      </c>
      <c r="N161" s="146" t="s">
        <v>47</v>
      </c>
      <c r="P161" s="147">
        <f t="shared" si="11"/>
        <v>0</v>
      </c>
      <c r="Q161" s="147">
        <v>0</v>
      </c>
      <c r="R161" s="147">
        <f t="shared" si="12"/>
        <v>0</v>
      </c>
      <c r="S161" s="147">
        <v>0</v>
      </c>
      <c r="T161" s="148">
        <f t="shared" si="13"/>
        <v>0</v>
      </c>
      <c r="AR161" s="149" t="s">
        <v>108</v>
      </c>
      <c r="AT161" s="149" t="s">
        <v>312</v>
      </c>
      <c r="AU161" s="149" t="s">
        <v>86</v>
      </c>
      <c r="AY161" s="17" t="s">
        <v>310</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938</v>
      </c>
    </row>
    <row r="162" spans="2:65" s="1" customFormat="1" ht="16.5" customHeight="1">
      <c r="B162" s="33"/>
      <c r="C162" s="138" t="s">
        <v>582</v>
      </c>
      <c r="D162" s="138" t="s">
        <v>312</v>
      </c>
      <c r="E162" s="139" t="s">
        <v>4131</v>
      </c>
      <c r="F162" s="140" t="s">
        <v>4132</v>
      </c>
      <c r="G162" s="141" t="s">
        <v>1972</v>
      </c>
      <c r="H162" s="142">
        <v>6</v>
      </c>
      <c r="I162" s="143"/>
      <c r="J162" s="144">
        <f t="shared" si="10"/>
        <v>0</v>
      </c>
      <c r="K162" s="140" t="s">
        <v>430</v>
      </c>
      <c r="L162" s="33"/>
      <c r="M162" s="145" t="s">
        <v>1</v>
      </c>
      <c r="N162" s="146" t="s">
        <v>47</v>
      </c>
      <c r="P162" s="147">
        <f t="shared" si="11"/>
        <v>0</v>
      </c>
      <c r="Q162" s="147">
        <v>0</v>
      </c>
      <c r="R162" s="147">
        <f t="shared" si="12"/>
        <v>0</v>
      </c>
      <c r="S162" s="147">
        <v>0</v>
      </c>
      <c r="T162" s="148">
        <f t="shared" si="13"/>
        <v>0</v>
      </c>
      <c r="AR162" s="149" t="s">
        <v>108</v>
      </c>
      <c r="AT162" s="149" t="s">
        <v>312</v>
      </c>
      <c r="AU162" s="149" t="s">
        <v>86</v>
      </c>
      <c r="AY162" s="17" t="s">
        <v>310</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949</v>
      </c>
    </row>
    <row r="163" spans="2:65" s="1" customFormat="1" ht="16.5" customHeight="1">
      <c r="B163" s="33"/>
      <c r="C163" s="138" t="s">
        <v>586</v>
      </c>
      <c r="D163" s="138" t="s">
        <v>312</v>
      </c>
      <c r="E163" s="139" t="s">
        <v>4133</v>
      </c>
      <c r="F163" s="140" t="s">
        <v>4134</v>
      </c>
      <c r="G163" s="141" t="s">
        <v>1972</v>
      </c>
      <c r="H163" s="142">
        <v>2</v>
      </c>
      <c r="I163" s="143"/>
      <c r="J163" s="144">
        <f t="shared" si="10"/>
        <v>0</v>
      </c>
      <c r="K163" s="140" t="s">
        <v>430</v>
      </c>
      <c r="L163" s="33"/>
      <c r="M163" s="145" t="s">
        <v>1</v>
      </c>
      <c r="N163" s="146" t="s">
        <v>47</v>
      </c>
      <c r="P163" s="147">
        <f t="shared" si="11"/>
        <v>0</v>
      </c>
      <c r="Q163" s="147">
        <v>0</v>
      </c>
      <c r="R163" s="147">
        <f t="shared" si="12"/>
        <v>0</v>
      </c>
      <c r="S163" s="147">
        <v>0</v>
      </c>
      <c r="T163" s="148">
        <f t="shared" si="13"/>
        <v>0</v>
      </c>
      <c r="AR163" s="149" t="s">
        <v>108</v>
      </c>
      <c r="AT163" s="149" t="s">
        <v>312</v>
      </c>
      <c r="AU163" s="149" t="s">
        <v>86</v>
      </c>
      <c r="AY163" s="17" t="s">
        <v>310</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958</v>
      </c>
    </row>
    <row r="164" spans="2:65" s="1" customFormat="1" ht="16.5" customHeight="1">
      <c r="B164" s="33"/>
      <c r="C164" s="138" t="s">
        <v>590</v>
      </c>
      <c r="D164" s="138" t="s">
        <v>312</v>
      </c>
      <c r="E164" s="139" t="s">
        <v>4135</v>
      </c>
      <c r="F164" s="140" t="s">
        <v>4136</v>
      </c>
      <c r="G164" s="141" t="s">
        <v>1972</v>
      </c>
      <c r="H164" s="142">
        <v>1</v>
      </c>
      <c r="I164" s="143"/>
      <c r="J164" s="144">
        <f t="shared" si="10"/>
        <v>0</v>
      </c>
      <c r="K164" s="140" t="s">
        <v>430</v>
      </c>
      <c r="L164" s="33"/>
      <c r="M164" s="145" t="s">
        <v>1</v>
      </c>
      <c r="N164" s="146" t="s">
        <v>47</v>
      </c>
      <c r="P164" s="147">
        <f t="shared" si="11"/>
        <v>0</v>
      </c>
      <c r="Q164" s="147">
        <v>0</v>
      </c>
      <c r="R164" s="147">
        <f t="shared" si="12"/>
        <v>0</v>
      </c>
      <c r="S164" s="147">
        <v>0</v>
      </c>
      <c r="T164" s="148">
        <f t="shared" si="13"/>
        <v>0</v>
      </c>
      <c r="AR164" s="149" t="s">
        <v>108</v>
      </c>
      <c r="AT164" s="149" t="s">
        <v>312</v>
      </c>
      <c r="AU164" s="149" t="s">
        <v>86</v>
      </c>
      <c r="AY164" s="17" t="s">
        <v>310</v>
      </c>
      <c r="BE164" s="150">
        <f t="shared" si="14"/>
        <v>0</v>
      </c>
      <c r="BF164" s="150">
        <f t="shared" si="15"/>
        <v>0</v>
      </c>
      <c r="BG164" s="150">
        <f t="shared" si="16"/>
        <v>0</v>
      </c>
      <c r="BH164" s="150">
        <f t="shared" si="17"/>
        <v>0</v>
      </c>
      <c r="BI164" s="150">
        <f t="shared" si="18"/>
        <v>0</v>
      </c>
      <c r="BJ164" s="17" t="s">
        <v>86</v>
      </c>
      <c r="BK164" s="150">
        <f t="shared" si="19"/>
        <v>0</v>
      </c>
      <c r="BL164" s="17" t="s">
        <v>108</v>
      </c>
      <c r="BM164" s="149" t="s">
        <v>968</v>
      </c>
    </row>
    <row r="165" spans="2:65" s="1" customFormat="1" ht="16.5" customHeight="1">
      <c r="B165" s="33"/>
      <c r="C165" s="138" t="s">
        <v>594</v>
      </c>
      <c r="D165" s="138" t="s">
        <v>312</v>
      </c>
      <c r="E165" s="139" t="s">
        <v>4137</v>
      </c>
      <c r="F165" s="140" t="s">
        <v>4138</v>
      </c>
      <c r="G165" s="141" t="s">
        <v>1972</v>
      </c>
      <c r="H165" s="142">
        <v>1</v>
      </c>
      <c r="I165" s="143"/>
      <c r="J165" s="144">
        <f t="shared" si="10"/>
        <v>0</v>
      </c>
      <c r="K165" s="140" t="s">
        <v>430</v>
      </c>
      <c r="L165" s="33"/>
      <c r="M165" s="145" t="s">
        <v>1</v>
      </c>
      <c r="N165" s="146" t="s">
        <v>47</v>
      </c>
      <c r="P165" s="147">
        <f t="shared" si="11"/>
        <v>0</v>
      </c>
      <c r="Q165" s="147">
        <v>0</v>
      </c>
      <c r="R165" s="147">
        <f t="shared" si="12"/>
        <v>0</v>
      </c>
      <c r="S165" s="147">
        <v>0</v>
      </c>
      <c r="T165" s="148">
        <f t="shared" si="13"/>
        <v>0</v>
      </c>
      <c r="AR165" s="149" t="s">
        <v>108</v>
      </c>
      <c r="AT165" s="149" t="s">
        <v>312</v>
      </c>
      <c r="AU165" s="149" t="s">
        <v>86</v>
      </c>
      <c r="AY165" s="17" t="s">
        <v>310</v>
      </c>
      <c r="BE165" s="150">
        <f t="shared" si="14"/>
        <v>0</v>
      </c>
      <c r="BF165" s="150">
        <f t="shared" si="15"/>
        <v>0</v>
      </c>
      <c r="BG165" s="150">
        <f t="shared" si="16"/>
        <v>0</v>
      </c>
      <c r="BH165" s="150">
        <f t="shared" si="17"/>
        <v>0</v>
      </c>
      <c r="BI165" s="150">
        <f t="shared" si="18"/>
        <v>0</v>
      </c>
      <c r="BJ165" s="17" t="s">
        <v>86</v>
      </c>
      <c r="BK165" s="150">
        <f t="shared" si="19"/>
        <v>0</v>
      </c>
      <c r="BL165" s="17" t="s">
        <v>108</v>
      </c>
      <c r="BM165" s="149" t="s">
        <v>978</v>
      </c>
    </row>
    <row r="166" spans="2:65" s="1" customFormat="1" ht="16.5" customHeight="1">
      <c r="B166" s="33"/>
      <c r="C166" s="138" t="s">
        <v>598</v>
      </c>
      <c r="D166" s="138" t="s">
        <v>312</v>
      </c>
      <c r="E166" s="139" t="s">
        <v>4139</v>
      </c>
      <c r="F166" s="140" t="s">
        <v>4140</v>
      </c>
      <c r="G166" s="141" t="s">
        <v>1972</v>
      </c>
      <c r="H166" s="142">
        <v>1</v>
      </c>
      <c r="I166" s="143"/>
      <c r="J166" s="144">
        <f t="shared" si="10"/>
        <v>0</v>
      </c>
      <c r="K166" s="140" t="s">
        <v>430</v>
      </c>
      <c r="L166" s="33"/>
      <c r="M166" s="145" t="s">
        <v>1</v>
      </c>
      <c r="N166" s="146" t="s">
        <v>47</v>
      </c>
      <c r="P166" s="147">
        <f t="shared" si="11"/>
        <v>0</v>
      </c>
      <c r="Q166" s="147">
        <v>0</v>
      </c>
      <c r="R166" s="147">
        <f t="shared" si="12"/>
        <v>0</v>
      </c>
      <c r="S166" s="147">
        <v>0</v>
      </c>
      <c r="T166" s="148">
        <f t="shared" si="13"/>
        <v>0</v>
      </c>
      <c r="AR166" s="149" t="s">
        <v>108</v>
      </c>
      <c r="AT166" s="149" t="s">
        <v>312</v>
      </c>
      <c r="AU166" s="149" t="s">
        <v>86</v>
      </c>
      <c r="AY166" s="17" t="s">
        <v>310</v>
      </c>
      <c r="BE166" s="150">
        <f t="shared" si="14"/>
        <v>0</v>
      </c>
      <c r="BF166" s="150">
        <f t="shared" si="15"/>
        <v>0</v>
      </c>
      <c r="BG166" s="150">
        <f t="shared" si="16"/>
        <v>0</v>
      </c>
      <c r="BH166" s="150">
        <f t="shared" si="17"/>
        <v>0</v>
      </c>
      <c r="BI166" s="150">
        <f t="shared" si="18"/>
        <v>0</v>
      </c>
      <c r="BJ166" s="17" t="s">
        <v>86</v>
      </c>
      <c r="BK166" s="150">
        <f t="shared" si="19"/>
        <v>0</v>
      </c>
      <c r="BL166" s="17" t="s">
        <v>108</v>
      </c>
      <c r="BM166" s="149" t="s">
        <v>988</v>
      </c>
    </row>
    <row r="167" spans="2:65" s="1" customFormat="1" ht="16.5" customHeight="1">
      <c r="B167" s="33"/>
      <c r="C167" s="138" t="s">
        <v>613</v>
      </c>
      <c r="D167" s="138" t="s">
        <v>312</v>
      </c>
      <c r="E167" s="139" t="s">
        <v>4141</v>
      </c>
      <c r="F167" s="140" t="s">
        <v>4142</v>
      </c>
      <c r="G167" s="141" t="s">
        <v>1972</v>
      </c>
      <c r="H167" s="142">
        <v>2</v>
      </c>
      <c r="I167" s="143"/>
      <c r="J167" s="144">
        <f t="shared" si="10"/>
        <v>0</v>
      </c>
      <c r="K167" s="140" t="s">
        <v>430</v>
      </c>
      <c r="L167" s="33"/>
      <c r="M167" s="145" t="s">
        <v>1</v>
      </c>
      <c r="N167" s="146" t="s">
        <v>47</v>
      </c>
      <c r="P167" s="147">
        <f t="shared" si="11"/>
        <v>0</v>
      </c>
      <c r="Q167" s="147">
        <v>0</v>
      </c>
      <c r="R167" s="147">
        <f t="shared" si="12"/>
        <v>0</v>
      </c>
      <c r="S167" s="147">
        <v>0</v>
      </c>
      <c r="T167" s="148">
        <f t="shared" si="13"/>
        <v>0</v>
      </c>
      <c r="AR167" s="149" t="s">
        <v>108</v>
      </c>
      <c r="AT167" s="149" t="s">
        <v>312</v>
      </c>
      <c r="AU167" s="149" t="s">
        <v>86</v>
      </c>
      <c r="AY167" s="17" t="s">
        <v>310</v>
      </c>
      <c r="BE167" s="150">
        <f t="shared" si="14"/>
        <v>0</v>
      </c>
      <c r="BF167" s="150">
        <f t="shared" si="15"/>
        <v>0</v>
      </c>
      <c r="BG167" s="150">
        <f t="shared" si="16"/>
        <v>0</v>
      </c>
      <c r="BH167" s="150">
        <f t="shared" si="17"/>
        <v>0</v>
      </c>
      <c r="BI167" s="150">
        <f t="shared" si="18"/>
        <v>0</v>
      </c>
      <c r="BJ167" s="17" t="s">
        <v>86</v>
      </c>
      <c r="BK167" s="150">
        <f t="shared" si="19"/>
        <v>0</v>
      </c>
      <c r="BL167" s="17" t="s">
        <v>108</v>
      </c>
      <c r="BM167" s="149" t="s">
        <v>997</v>
      </c>
    </row>
    <row r="168" spans="2:65" s="1" customFormat="1" ht="16.5" customHeight="1">
      <c r="B168" s="33"/>
      <c r="C168" s="138" t="s">
        <v>617</v>
      </c>
      <c r="D168" s="138" t="s">
        <v>312</v>
      </c>
      <c r="E168" s="139" t="s">
        <v>4143</v>
      </c>
      <c r="F168" s="140" t="s">
        <v>4144</v>
      </c>
      <c r="G168" s="141" t="s">
        <v>1972</v>
      </c>
      <c r="H168" s="142">
        <v>1</v>
      </c>
      <c r="I168" s="143"/>
      <c r="J168" s="144">
        <f t="shared" si="10"/>
        <v>0</v>
      </c>
      <c r="K168" s="140" t="s">
        <v>430</v>
      </c>
      <c r="L168" s="33"/>
      <c r="M168" s="145" t="s">
        <v>1</v>
      </c>
      <c r="N168" s="146" t="s">
        <v>47</v>
      </c>
      <c r="P168" s="147">
        <f t="shared" si="11"/>
        <v>0</v>
      </c>
      <c r="Q168" s="147">
        <v>0</v>
      </c>
      <c r="R168" s="147">
        <f t="shared" si="12"/>
        <v>0</v>
      </c>
      <c r="S168" s="147">
        <v>0</v>
      </c>
      <c r="T168" s="148">
        <f t="shared" si="13"/>
        <v>0</v>
      </c>
      <c r="AR168" s="149" t="s">
        <v>108</v>
      </c>
      <c r="AT168" s="149" t="s">
        <v>312</v>
      </c>
      <c r="AU168" s="149" t="s">
        <v>86</v>
      </c>
      <c r="AY168" s="17" t="s">
        <v>310</v>
      </c>
      <c r="BE168" s="150">
        <f t="shared" si="14"/>
        <v>0</v>
      </c>
      <c r="BF168" s="150">
        <f t="shared" si="15"/>
        <v>0</v>
      </c>
      <c r="BG168" s="150">
        <f t="shared" si="16"/>
        <v>0</v>
      </c>
      <c r="BH168" s="150">
        <f t="shared" si="17"/>
        <v>0</v>
      </c>
      <c r="BI168" s="150">
        <f t="shared" si="18"/>
        <v>0</v>
      </c>
      <c r="BJ168" s="17" t="s">
        <v>86</v>
      </c>
      <c r="BK168" s="150">
        <f t="shared" si="19"/>
        <v>0</v>
      </c>
      <c r="BL168" s="17" t="s">
        <v>108</v>
      </c>
      <c r="BM168" s="149" t="s">
        <v>1007</v>
      </c>
    </row>
    <row r="169" spans="2:65" s="1" customFormat="1" ht="16.5" customHeight="1">
      <c r="B169" s="33"/>
      <c r="C169" s="138" t="s">
        <v>602</v>
      </c>
      <c r="D169" s="138" t="s">
        <v>312</v>
      </c>
      <c r="E169" s="139" t="s">
        <v>4145</v>
      </c>
      <c r="F169" s="140" t="s">
        <v>4146</v>
      </c>
      <c r="G169" s="141" t="s">
        <v>1972</v>
      </c>
      <c r="H169" s="142">
        <v>3</v>
      </c>
      <c r="I169" s="143"/>
      <c r="J169" s="144">
        <f t="shared" si="10"/>
        <v>0</v>
      </c>
      <c r="K169" s="140" t="s">
        <v>430</v>
      </c>
      <c r="L169" s="33"/>
      <c r="M169" s="145" t="s">
        <v>1</v>
      </c>
      <c r="N169" s="146" t="s">
        <v>47</v>
      </c>
      <c r="P169" s="147">
        <f t="shared" si="11"/>
        <v>0</v>
      </c>
      <c r="Q169" s="147">
        <v>0</v>
      </c>
      <c r="R169" s="147">
        <f t="shared" si="12"/>
        <v>0</v>
      </c>
      <c r="S169" s="147">
        <v>0</v>
      </c>
      <c r="T169" s="148">
        <f t="shared" si="13"/>
        <v>0</v>
      </c>
      <c r="AR169" s="149" t="s">
        <v>108</v>
      </c>
      <c r="AT169" s="149" t="s">
        <v>312</v>
      </c>
      <c r="AU169" s="149" t="s">
        <v>86</v>
      </c>
      <c r="AY169" s="17" t="s">
        <v>310</v>
      </c>
      <c r="BE169" s="150">
        <f t="shared" si="14"/>
        <v>0</v>
      </c>
      <c r="BF169" s="150">
        <f t="shared" si="15"/>
        <v>0</v>
      </c>
      <c r="BG169" s="150">
        <f t="shared" si="16"/>
        <v>0</v>
      </c>
      <c r="BH169" s="150">
        <f t="shared" si="17"/>
        <v>0</v>
      </c>
      <c r="BI169" s="150">
        <f t="shared" si="18"/>
        <v>0</v>
      </c>
      <c r="BJ169" s="17" t="s">
        <v>86</v>
      </c>
      <c r="BK169" s="150">
        <f t="shared" si="19"/>
        <v>0</v>
      </c>
      <c r="BL169" s="17" t="s">
        <v>108</v>
      </c>
      <c r="BM169" s="149" t="s">
        <v>1017</v>
      </c>
    </row>
    <row r="170" spans="2:65" s="1" customFormat="1" ht="16.5" customHeight="1">
      <c r="B170" s="33"/>
      <c r="C170" s="138" t="s">
        <v>607</v>
      </c>
      <c r="D170" s="138" t="s">
        <v>312</v>
      </c>
      <c r="E170" s="139" t="s">
        <v>4147</v>
      </c>
      <c r="F170" s="140" t="s">
        <v>4148</v>
      </c>
      <c r="G170" s="141" t="s">
        <v>1972</v>
      </c>
      <c r="H170" s="142">
        <v>1</v>
      </c>
      <c r="I170" s="143"/>
      <c r="J170" s="144">
        <f t="shared" si="10"/>
        <v>0</v>
      </c>
      <c r="K170" s="140" t="s">
        <v>430</v>
      </c>
      <c r="L170" s="33"/>
      <c r="M170" s="145" t="s">
        <v>1</v>
      </c>
      <c r="N170" s="146" t="s">
        <v>47</v>
      </c>
      <c r="P170" s="147">
        <f t="shared" si="11"/>
        <v>0</v>
      </c>
      <c r="Q170" s="147">
        <v>0</v>
      </c>
      <c r="R170" s="147">
        <f t="shared" si="12"/>
        <v>0</v>
      </c>
      <c r="S170" s="147">
        <v>0</v>
      </c>
      <c r="T170" s="148">
        <f t="shared" si="13"/>
        <v>0</v>
      </c>
      <c r="AR170" s="149" t="s">
        <v>108</v>
      </c>
      <c r="AT170" s="149" t="s">
        <v>312</v>
      </c>
      <c r="AU170" s="149" t="s">
        <v>86</v>
      </c>
      <c r="AY170" s="17" t="s">
        <v>310</v>
      </c>
      <c r="BE170" s="150">
        <f t="shared" si="14"/>
        <v>0</v>
      </c>
      <c r="BF170" s="150">
        <f t="shared" si="15"/>
        <v>0</v>
      </c>
      <c r="BG170" s="150">
        <f t="shared" si="16"/>
        <v>0</v>
      </c>
      <c r="BH170" s="150">
        <f t="shared" si="17"/>
        <v>0</v>
      </c>
      <c r="BI170" s="150">
        <f t="shared" si="18"/>
        <v>0</v>
      </c>
      <c r="BJ170" s="17" t="s">
        <v>86</v>
      </c>
      <c r="BK170" s="150">
        <f t="shared" si="19"/>
        <v>0</v>
      </c>
      <c r="BL170" s="17" t="s">
        <v>108</v>
      </c>
      <c r="BM170" s="149" t="s">
        <v>1025</v>
      </c>
    </row>
    <row r="171" spans="2:65" s="1" customFormat="1" ht="16.5" customHeight="1">
      <c r="B171" s="33"/>
      <c r="C171" s="138" t="s">
        <v>824</v>
      </c>
      <c r="D171" s="138" t="s">
        <v>312</v>
      </c>
      <c r="E171" s="139" t="s">
        <v>4149</v>
      </c>
      <c r="F171" s="140" t="s">
        <v>4150</v>
      </c>
      <c r="G171" s="141" t="s">
        <v>1972</v>
      </c>
      <c r="H171" s="142">
        <v>30</v>
      </c>
      <c r="I171" s="143"/>
      <c r="J171" s="144">
        <f t="shared" si="10"/>
        <v>0</v>
      </c>
      <c r="K171" s="140" t="s">
        <v>430</v>
      </c>
      <c r="L171" s="33"/>
      <c r="M171" s="145" t="s">
        <v>1</v>
      </c>
      <c r="N171" s="146" t="s">
        <v>47</v>
      </c>
      <c r="P171" s="147">
        <f t="shared" si="11"/>
        <v>0</v>
      </c>
      <c r="Q171" s="147">
        <v>0</v>
      </c>
      <c r="R171" s="147">
        <f t="shared" si="12"/>
        <v>0</v>
      </c>
      <c r="S171" s="147">
        <v>0</v>
      </c>
      <c r="T171" s="148">
        <f t="shared" si="13"/>
        <v>0</v>
      </c>
      <c r="AR171" s="149" t="s">
        <v>108</v>
      </c>
      <c r="AT171" s="149" t="s">
        <v>312</v>
      </c>
      <c r="AU171" s="149" t="s">
        <v>86</v>
      </c>
      <c r="AY171" s="17" t="s">
        <v>310</v>
      </c>
      <c r="BE171" s="150">
        <f t="shared" si="14"/>
        <v>0</v>
      </c>
      <c r="BF171" s="150">
        <f t="shared" si="15"/>
        <v>0</v>
      </c>
      <c r="BG171" s="150">
        <f t="shared" si="16"/>
        <v>0</v>
      </c>
      <c r="BH171" s="150">
        <f t="shared" si="17"/>
        <v>0</v>
      </c>
      <c r="BI171" s="150">
        <f t="shared" si="18"/>
        <v>0</v>
      </c>
      <c r="BJ171" s="17" t="s">
        <v>86</v>
      </c>
      <c r="BK171" s="150">
        <f t="shared" si="19"/>
        <v>0</v>
      </c>
      <c r="BL171" s="17" t="s">
        <v>108</v>
      </c>
      <c r="BM171" s="149" t="s">
        <v>1033</v>
      </c>
    </row>
    <row r="172" spans="2:65" s="1" customFormat="1" ht="16.5" customHeight="1">
      <c r="B172" s="33"/>
      <c r="C172" s="138" t="s">
        <v>828</v>
      </c>
      <c r="D172" s="138" t="s">
        <v>312</v>
      </c>
      <c r="E172" s="139" t="s">
        <v>4151</v>
      </c>
      <c r="F172" s="140" t="s">
        <v>4152</v>
      </c>
      <c r="G172" s="141" t="s">
        <v>1972</v>
      </c>
      <c r="H172" s="142">
        <v>71</v>
      </c>
      <c r="I172" s="143"/>
      <c r="J172" s="144">
        <f t="shared" si="10"/>
        <v>0</v>
      </c>
      <c r="K172" s="140" t="s">
        <v>430</v>
      </c>
      <c r="L172" s="33"/>
      <c r="M172" s="145" t="s">
        <v>1</v>
      </c>
      <c r="N172" s="146" t="s">
        <v>47</v>
      </c>
      <c r="P172" s="147">
        <f t="shared" si="11"/>
        <v>0</v>
      </c>
      <c r="Q172" s="147">
        <v>0</v>
      </c>
      <c r="R172" s="147">
        <f t="shared" si="12"/>
        <v>0</v>
      </c>
      <c r="S172" s="147">
        <v>0</v>
      </c>
      <c r="T172" s="148">
        <f t="shared" si="13"/>
        <v>0</v>
      </c>
      <c r="AR172" s="149" t="s">
        <v>108</v>
      </c>
      <c r="AT172" s="149" t="s">
        <v>312</v>
      </c>
      <c r="AU172" s="149" t="s">
        <v>86</v>
      </c>
      <c r="AY172" s="17" t="s">
        <v>310</v>
      </c>
      <c r="BE172" s="150">
        <f t="shared" si="14"/>
        <v>0</v>
      </c>
      <c r="BF172" s="150">
        <f t="shared" si="15"/>
        <v>0</v>
      </c>
      <c r="BG172" s="150">
        <f t="shared" si="16"/>
        <v>0</v>
      </c>
      <c r="BH172" s="150">
        <f t="shared" si="17"/>
        <v>0</v>
      </c>
      <c r="BI172" s="150">
        <f t="shared" si="18"/>
        <v>0</v>
      </c>
      <c r="BJ172" s="17" t="s">
        <v>86</v>
      </c>
      <c r="BK172" s="150">
        <f t="shared" si="19"/>
        <v>0</v>
      </c>
      <c r="BL172" s="17" t="s">
        <v>108</v>
      </c>
      <c r="BM172" s="149" t="s">
        <v>1052</v>
      </c>
    </row>
    <row r="173" spans="2:65" s="1" customFormat="1" ht="16.5" customHeight="1">
      <c r="B173" s="33"/>
      <c r="C173" s="138" t="s">
        <v>833</v>
      </c>
      <c r="D173" s="138" t="s">
        <v>312</v>
      </c>
      <c r="E173" s="139" t="s">
        <v>4153</v>
      </c>
      <c r="F173" s="140" t="s">
        <v>4154</v>
      </c>
      <c r="G173" s="141" t="s">
        <v>1972</v>
      </c>
      <c r="H173" s="142">
        <v>1</v>
      </c>
      <c r="I173" s="143"/>
      <c r="J173" s="144">
        <f t="shared" si="10"/>
        <v>0</v>
      </c>
      <c r="K173" s="140" t="s">
        <v>430</v>
      </c>
      <c r="L173" s="33"/>
      <c r="M173" s="145" t="s">
        <v>1</v>
      </c>
      <c r="N173" s="146" t="s">
        <v>47</v>
      </c>
      <c r="P173" s="147">
        <f t="shared" si="11"/>
        <v>0</v>
      </c>
      <c r="Q173" s="147">
        <v>0</v>
      </c>
      <c r="R173" s="147">
        <f t="shared" si="12"/>
        <v>0</v>
      </c>
      <c r="S173" s="147">
        <v>0</v>
      </c>
      <c r="T173" s="148">
        <f t="shared" si="13"/>
        <v>0</v>
      </c>
      <c r="AR173" s="149" t="s">
        <v>108</v>
      </c>
      <c r="AT173" s="149" t="s">
        <v>312</v>
      </c>
      <c r="AU173" s="149" t="s">
        <v>86</v>
      </c>
      <c r="AY173" s="17" t="s">
        <v>310</v>
      </c>
      <c r="BE173" s="150">
        <f t="shared" si="14"/>
        <v>0</v>
      </c>
      <c r="BF173" s="150">
        <f t="shared" si="15"/>
        <v>0</v>
      </c>
      <c r="BG173" s="150">
        <f t="shared" si="16"/>
        <v>0</v>
      </c>
      <c r="BH173" s="150">
        <f t="shared" si="17"/>
        <v>0</v>
      </c>
      <c r="BI173" s="150">
        <f t="shared" si="18"/>
        <v>0</v>
      </c>
      <c r="BJ173" s="17" t="s">
        <v>86</v>
      </c>
      <c r="BK173" s="150">
        <f t="shared" si="19"/>
        <v>0</v>
      </c>
      <c r="BL173" s="17" t="s">
        <v>108</v>
      </c>
      <c r="BM173" s="149" t="s">
        <v>1061</v>
      </c>
    </row>
    <row r="174" spans="2:65" s="1" customFormat="1" ht="16.5" customHeight="1">
      <c r="B174" s="33"/>
      <c r="C174" s="138" t="s">
        <v>839</v>
      </c>
      <c r="D174" s="138" t="s">
        <v>312</v>
      </c>
      <c r="E174" s="139" t="s">
        <v>4155</v>
      </c>
      <c r="F174" s="140" t="s">
        <v>4156</v>
      </c>
      <c r="G174" s="141" t="s">
        <v>1972</v>
      </c>
      <c r="H174" s="142">
        <v>1</v>
      </c>
      <c r="I174" s="143"/>
      <c r="J174" s="144">
        <f t="shared" si="10"/>
        <v>0</v>
      </c>
      <c r="K174" s="140" t="s">
        <v>430</v>
      </c>
      <c r="L174" s="33"/>
      <c r="M174" s="145" t="s">
        <v>1</v>
      </c>
      <c r="N174" s="146" t="s">
        <v>47</v>
      </c>
      <c r="P174" s="147">
        <f t="shared" si="11"/>
        <v>0</v>
      </c>
      <c r="Q174" s="147">
        <v>0</v>
      </c>
      <c r="R174" s="147">
        <f t="shared" si="12"/>
        <v>0</v>
      </c>
      <c r="S174" s="147">
        <v>0</v>
      </c>
      <c r="T174" s="148">
        <f t="shared" si="13"/>
        <v>0</v>
      </c>
      <c r="AR174" s="149" t="s">
        <v>108</v>
      </c>
      <c r="AT174" s="149" t="s">
        <v>312</v>
      </c>
      <c r="AU174" s="149" t="s">
        <v>86</v>
      </c>
      <c r="AY174" s="17" t="s">
        <v>310</v>
      </c>
      <c r="BE174" s="150">
        <f t="shared" si="14"/>
        <v>0</v>
      </c>
      <c r="BF174" s="150">
        <f t="shared" si="15"/>
        <v>0</v>
      </c>
      <c r="BG174" s="150">
        <f t="shared" si="16"/>
        <v>0</v>
      </c>
      <c r="BH174" s="150">
        <f t="shared" si="17"/>
        <v>0</v>
      </c>
      <c r="BI174" s="150">
        <f t="shared" si="18"/>
        <v>0</v>
      </c>
      <c r="BJ174" s="17" t="s">
        <v>86</v>
      </c>
      <c r="BK174" s="150">
        <f t="shared" si="19"/>
        <v>0</v>
      </c>
      <c r="BL174" s="17" t="s">
        <v>108</v>
      </c>
      <c r="BM174" s="149" t="s">
        <v>1069</v>
      </c>
    </row>
    <row r="175" spans="2:65" s="1" customFormat="1" ht="16.5" customHeight="1">
      <c r="B175" s="33"/>
      <c r="C175" s="138" t="s">
        <v>845</v>
      </c>
      <c r="D175" s="138" t="s">
        <v>312</v>
      </c>
      <c r="E175" s="139" t="s">
        <v>539</v>
      </c>
      <c r="F175" s="140" t="s">
        <v>4157</v>
      </c>
      <c r="G175" s="141" t="s">
        <v>1972</v>
      </c>
      <c r="H175" s="142">
        <v>6</v>
      </c>
      <c r="I175" s="143"/>
      <c r="J175" s="144">
        <f t="shared" si="10"/>
        <v>0</v>
      </c>
      <c r="K175" s="140" t="s">
        <v>430</v>
      </c>
      <c r="L175" s="33"/>
      <c r="M175" s="145" t="s">
        <v>1</v>
      </c>
      <c r="N175" s="146" t="s">
        <v>47</v>
      </c>
      <c r="P175" s="147">
        <f t="shared" si="11"/>
        <v>0</v>
      </c>
      <c r="Q175" s="147">
        <v>0</v>
      </c>
      <c r="R175" s="147">
        <f t="shared" si="12"/>
        <v>0</v>
      </c>
      <c r="S175" s="147">
        <v>0</v>
      </c>
      <c r="T175" s="148">
        <f t="shared" si="13"/>
        <v>0</v>
      </c>
      <c r="AR175" s="149" t="s">
        <v>108</v>
      </c>
      <c r="AT175" s="149" t="s">
        <v>312</v>
      </c>
      <c r="AU175" s="149" t="s">
        <v>86</v>
      </c>
      <c r="AY175" s="17" t="s">
        <v>310</v>
      </c>
      <c r="BE175" s="150">
        <f t="shared" si="14"/>
        <v>0</v>
      </c>
      <c r="BF175" s="150">
        <f t="shared" si="15"/>
        <v>0</v>
      </c>
      <c r="BG175" s="150">
        <f t="shared" si="16"/>
        <v>0</v>
      </c>
      <c r="BH175" s="150">
        <f t="shared" si="17"/>
        <v>0</v>
      </c>
      <c r="BI175" s="150">
        <f t="shared" si="18"/>
        <v>0</v>
      </c>
      <c r="BJ175" s="17" t="s">
        <v>86</v>
      </c>
      <c r="BK175" s="150">
        <f t="shared" si="19"/>
        <v>0</v>
      </c>
      <c r="BL175" s="17" t="s">
        <v>108</v>
      </c>
      <c r="BM175" s="149" t="s">
        <v>1090</v>
      </c>
    </row>
    <row r="176" spans="2:65" s="1" customFormat="1" ht="16.5" customHeight="1">
      <c r="B176" s="33"/>
      <c r="C176" s="138" t="s">
        <v>850</v>
      </c>
      <c r="D176" s="138" t="s">
        <v>312</v>
      </c>
      <c r="E176" s="139" t="s">
        <v>543</v>
      </c>
      <c r="F176" s="140" t="s">
        <v>4158</v>
      </c>
      <c r="G176" s="141" t="s">
        <v>1972</v>
      </c>
      <c r="H176" s="142">
        <v>170</v>
      </c>
      <c r="I176" s="143"/>
      <c r="J176" s="144">
        <f t="shared" si="10"/>
        <v>0</v>
      </c>
      <c r="K176" s="140" t="s">
        <v>430</v>
      </c>
      <c r="L176" s="33"/>
      <c r="M176" s="145" t="s">
        <v>1</v>
      </c>
      <c r="N176" s="146" t="s">
        <v>47</v>
      </c>
      <c r="P176" s="147">
        <f t="shared" si="11"/>
        <v>0</v>
      </c>
      <c r="Q176" s="147">
        <v>0</v>
      </c>
      <c r="R176" s="147">
        <f t="shared" si="12"/>
        <v>0</v>
      </c>
      <c r="S176" s="147">
        <v>0</v>
      </c>
      <c r="T176" s="148">
        <f t="shared" si="13"/>
        <v>0</v>
      </c>
      <c r="AR176" s="149" t="s">
        <v>108</v>
      </c>
      <c r="AT176" s="149" t="s">
        <v>312</v>
      </c>
      <c r="AU176" s="149" t="s">
        <v>86</v>
      </c>
      <c r="AY176" s="17" t="s">
        <v>310</v>
      </c>
      <c r="BE176" s="150">
        <f t="shared" si="14"/>
        <v>0</v>
      </c>
      <c r="BF176" s="150">
        <f t="shared" si="15"/>
        <v>0</v>
      </c>
      <c r="BG176" s="150">
        <f t="shared" si="16"/>
        <v>0</v>
      </c>
      <c r="BH176" s="150">
        <f t="shared" si="17"/>
        <v>0</v>
      </c>
      <c r="BI176" s="150">
        <f t="shared" si="18"/>
        <v>0</v>
      </c>
      <c r="BJ176" s="17" t="s">
        <v>86</v>
      </c>
      <c r="BK176" s="150">
        <f t="shared" si="19"/>
        <v>0</v>
      </c>
      <c r="BL176" s="17" t="s">
        <v>108</v>
      </c>
      <c r="BM176" s="149" t="s">
        <v>1111</v>
      </c>
    </row>
    <row r="177" spans="2:65" s="1" customFormat="1" ht="16.5" customHeight="1">
      <c r="B177" s="33"/>
      <c r="C177" s="138" t="s">
        <v>856</v>
      </c>
      <c r="D177" s="138" t="s">
        <v>312</v>
      </c>
      <c r="E177" s="139" t="s">
        <v>548</v>
      </c>
      <c r="F177" s="140" t="s">
        <v>4159</v>
      </c>
      <c r="G177" s="141" t="s">
        <v>1972</v>
      </c>
      <c r="H177" s="142">
        <v>102</v>
      </c>
      <c r="I177" s="143"/>
      <c r="J177" s="144">
        <f t="shared" si="10"/>
        <v>0</v>
      </c>
      <c r="K177" s="140" t="s">
        <v>430</v>
      </c>
      <c r="L177" s="33"/>
      <c r="M177" s="145" t="s">
        <v>1</v>
      </c>
      <c r="N177" s="146" t="s">
        <v>47</v>
      </c>
      <c r="P177" s="147">
        <f t="shared" si="11"/>
        <v>0</v>
      </c>
      <c r="Q177" s="147">
        <v>0</v>
      </c>
      <c r="R177" s="147">
        <f t="shared" si="12"/>
        <v>0</v>
      </c>
      <c r="S177" s="147">
        <v>0</v>
      </c>
      <c r="T177" s="148">
        <f t="shared" si="13"/>
        <v>0</v>
      </c>
      <c r="AR177" s="149" t="s">
        <v>108</v>
      </c>
      <c r="AT177" s="149" t="s">
        <v>312</v>
      </c>
      <c r="AU177" s="149" t="s">
        <v>86</v>
      </c>
      <c r="AY177" s="17" t="s">
        <v>310</v>
      </c>
      <c r="BE177" s="150">
        <f t="shared" si="14"/>
        <v>0</v>
      </c>
      <c r="BF177" s="150">
        <f t="shared" si="15"/>
        <v>0</v>
      </c>
      <c r="BG177" s="150">
        <f t="shared" si="16"/>
        <v>0</v>
      </c>
      <c r="BH177" s="150">
        <f t="shared" si="17"/>
        <v>0</v>
      </c>
      <c r="BI177" s="150">
        <f t="shared" si="18"/>
        <v>0</v>
      </c>
      <c r="BJ177" s="17" t="s">
        <v>86</v>
      </c>
      <c r="BK177" s="150">
        <f t="shared" si="19"/>
        <v>0</v>
      </c>
      <c r="BL177" s="17" t="s">
        <v>108</v>
      </c>
      <c r="BM177" s="149" t="s">
        <v>1122</v>
      </c>
    </row>
    <row r="178" spans="2:65" s="1" customFormat="1" ht="16.5" customHeight="1">
      <c r="B178" s="33"/>
      <c r="C178" s="138" t="s">
        <v>860</v>
      </c>
      <c r="D178" s="138" t="s">
        <v>312</v>
      </c>
      <c r="E178" s="139" t="s">
        <v>553</v>
      </c>
      <c r="F178" s="140" t="s">
        <v>4160</v>
      </c>
      <c r="G178" s="141" t="s">
        <v>1972</v>
      </c>
      <c r="H178" s="142">
        <v>58</v>
      </c>
      <c r="I178" s="143"/>
      <c r="J178" s="144">
        <f t="shared" si="10"/>
        <v>0</v>
      </c>
      <c r="K178" s="140" t="s">
        <v>430</v>
      </c>
      <c r="L178" s="33"/>
      <c r="M178" s="145" t="s">
        <v>1</v>
      </c>
      <c r="N178" s="146" t="s">
        <v>47</v>
      </c>
      <c r="P178" s="147">
        <f t="shared" si="11"/>
        <v>0</v>
      </c>
      <c r="Q178" s="147">
        <v>0</v>
      </c>
      <c r="R178" s="147">
        <f t="shared" si="12"/>
        <v>0</v>
      </c>
      <c r="S178" s="147">
        <v>0</v>
      </c>
      <c r="T178" s="148">
        <f t="shared" si="13"/>
        <v>0</v>
      </c>
      <c r="AR178" s="149" t="s">
        <v>108</v>
      </c>
      <c r="AT178" s="149" t="s">
        <v>312</v>
      </c>
      <c r="AU178" s="149" t="s">
        <v>86</v>
      </c>
      <c r="AY178" s="17" t="s">
        <v>310</v>
      </c>
      <c r="BE178" s="150">
        <f t="shared" si="14"/>
        <v>0</v>
      </c>
      <c r="BF178" s="150">
        <f t="shared" si="15"/>
        <v>0</v>
      </c>
      <c r="BG178" s="150">
        <f t="shared" si="16"/>
        <v>0</v>
      </c>
      <c r="BH178" s="150">
        <f t="shared" si="17"/>
        <v>0</v>
      </c>
      <c r="BI178" s="150">
        <f t="shared" si="18"/>
        <v>0</v>
      </c>
      <c r="BJ178" s="17" t="s">
        <v>86</v>
      </c>
      <c r="BK178" s="150">
        <f t="shared" si="19"/>
        <v>0</v>
      </c>
      <c r="BL178" s="17" t="s">
        <v>108</v>
      </c>
      <c r="BM178" s="149" t="s">
        <v>1131</v>
      </c>
    </row>
    <row r="179" spans="2:65" s="1" customFormat="1" ht="16.5" customHeight="1">
      <c r="B179" s="33"/>
      <c r="C179" s="138" t="s">
        <v>864</v>
      </c>
      <c r="D179" s="138" t="s">
        <v>312</v>
      </c>
      <c r="E179" s="139" t="s">
        <v>558</v>
      </c>
      <c r="F179" s="140" t="s">
        <v>4161</v>
      </c>
      <c r="G179" s="141" t="s">
        <v>1972</v>
      </c>
      <c r="H179" s="142">
        <v>6</v>
      </c>
      <c r="I179" s="143"/>
      <c r="J179" s="144">
        <f t="shared" si="10"/>
        <v>0</v>
      </c>
      <c r="K179" s="140" t="s">
        <v>430</v>
      </c>
      <c r="L179" s="33"/>
      <c r="M179" s="145" t="s">
        <v>1</v>
      </c>
      <c r="N179" s="146" t="s">
        <v>47</v>
      </c>
      <c r="P179" s="147">
        <f t="shared" si="11"/>
        <v>0</v>
      </c>
      <c r="Q179" s="147">
        <v>0</v>
      </c>
      <c r="R179" s="147">
        <f t="shared" si="12"/>
        <v>0</v>
      </c>
      <c r="S179" s="147">
        <v>0</v>
      </c>
      <c r="T179" s="148">
        <f t="shared" si="13"/>
        <v>0</v>
      </c>
      <c r="AR179" s="149" t="s">
        <v>108</v>
      </c>
      <c r="AT179" s="149" t="s">
        <v>312</v>
      </c>
      <c r="AU179" s="149" t="s">
        <v>86</v>
      </c>
      <c r="AY179" s="17" t="s">
        <v>310</v>
      </c>
      <c r="BE179" s="150">
        <f t="shared" si="14"/>
        <v>0</v>
      </c>
      <c r="BF179" s="150">
        <f t="shared" si="15"/>
        <v>0</v>
      </c>
      <c r="BG179" s="150">
        <f t="shared" si="16"/>
        <v>0</v>
      </c>
      <c r="BH179" s="150">
        <f t="shared" si="17"/>
        <v>0</v>
      </c>
      <c r="BI179" s="150">
        <f t="shared" si="18"/>
        <v>0</v>
      </c>
      <c r="BJ179" s="17" t="s">
        <v>86</v>
      </c>
      <c r="BK179" s="150">
        <f t="shared" si="19"/>
        <v>0</v>
      </c>
      <c r="BL179" s="17" t="s">
        <v>108</v>
      </c>
      <c r="BM179" s="149" t="s">
        <v>1142</v>
      </c>
    </row>
    <row r="180" spans="2:65" s="1" customFormat="1" ht="16.5" customHeight="1">
      <c r="B180" s="33"/>
      <c r="C180" s="138" t="s">
        <v>868</v>
      </c>
      <c r="D180" s="138" t="s">
        <v>312</v>
      </c>
      <c r="E180" s="139" t="s">
        <v>562</v>
      </c>
      <c r="F180" s="140" t="s">
        <v>4162</v>
      </c>
      <c r="G180" s="141" t="s">
        <v>1972</v>
      </c>
      <c r="H180" s="142">
        <v>36</v>
      </c>
      <c r="I180" s="143"/>
      <c r="J180" s="144">
        <f t="shared" si="10"/>
        <v>0</v>
      </c>
      <c r="K180" s="140" t="s">
        <v>430</v>
      </c>
      <c r="L180" s="33"/>
      <c r="M180" s="145" t="s">
        <v>1</v>
      </c>
      <c r="N180" s="146" t="s">
        <v>47</v>
      </c>
      <c r="P180" s="147">
        <f t="shared" si="11"/>
        <v>0</v>
      </c>
      <c r="Q180" s="147">
        <v>0</v>
      </c>
      <c r="R180" s="147">
        <f t="shared" si="12"/>
        <v>0</v>
      </c>
      <c r="S180" s="147">
        <v>0</v>
      </c>
      <c r="T180" s="148">
        <f t="shared" si="13"/>
        <v>0</v>
      </c>
      <c r="AR180" s="149" t="s">
        <v>108</v>
      </c>
      <c r="AT180" s="149" t="s">
        <v>312</v>
      </c>
      <c r="AU180" s="149" t="s">
        <v>86</v>
      </c>
      <c r="AY180" s="17" t="s">
        <v>310</v>
      </c>
      <c r="BE180" s="150">
        <f t="shared" si="14"/>
        <v>0</v>
      </c>
      <c r="BF180" s="150">
        <f t="shared" si="15"/>
        <v>0</v>
      </c>
      <c r="BG180" s="150">
        <f t="shared" si="16"/>
        <v>0</v>
      </c>
      <c r="BH180" s="150">
        <f t="shared" si="17"/>
        <v>0</v>
      </c>
      <c r="BI180" s="150">
        <f t="shared" si="18"/>
        <v>0</v>
      </c>
      <c r="BJ180" s="17" t="s">
        <v>86</v>
      </c>
      <c r="BK180" s="150">
        <f t="shared" si="19"/>
        <v>0</v>
      </c>
      <c r="BL180" s="17" t="s">
        <v>108</v>
      </c>
      <c r="BM180" s="149" t="s">
        <v>1152</v>
      </c>
    </row>
    <row r="181" spans="2:65" s="1" customFormat="1" ht="16.5" customHeight="1">
      <c r="B181" s="33"/>
      <c r="C181" s="138" t="s">
        <v>872</v>
      </c>
      <c r="D181" s="138" t="s">
        <v>312</v>
      </c>
      <c r="E181" s="139" t="s">
        <v>566</v>
      </c>
      <c r="F181" s="140" t="s">
        <v>4163</v>
      </c>
      <c r="G181" s="141" t="s">
        <v>1972</v>
      </c>
      <c r="H181" s="142">
        <v>3</v>
      </c>
      <c r="I181" s="143"/>
      <c r="J181" s="144">
        <f t="shared" si="10"/>
        <v>0</v>
      </c>
      <c r="K181" s="140" t="s">
        <v>430</v>
      </c>
      <c r="L181" s="33"/>
      <c r="M181" s="145" t="s">
        <v>1</v>
      </c>
      <c r="N181" s="146" t="s">
        <v>47</v>
      </c>
      <c r="P181" s="147">
        <f t="shared" si="11"/>
        <v>0</v>
      </c>
      <c r="Q181" s="147">
        <v>0</v>
      </c>
      <c r="R181" s="147">
        <f t="shared" si="12"/>
        <v>0</v>
      </c>
      <c r="S181" s="147">
        <v>0</v>
      </c>
      <c r="T181" s="148">
        <f t="shared" si="13"/>
        <v>0</v>
      </c>
      <c r="AR181" s="149" t="s">
        <v>108</v>
      </c>
      <c r="AT181" s="149" t="s">
        <v>312</v>
      </c>
      <c r="AU181" s="149" t="s">
        <v>86</v>
      </c>
      <c r="AY181" s="17" t="s">
        <v>310</v>
      </c>
      <c r="BE181" s="150">
        <f t="shared" si="14"/>
        <v>0</v>
      </c>
      <c r="BF181" s="150">
        <f t="shared" si="15"/>
        <v>0</v>
      </c>
      <c r="BG181" s="150">
        <f t="shared" si="16"/>
        <v>0</v>
      </c>
      <c r="BH181" s="150">
        <f t="shared" si="17"/>
        <v>0</v>
      </c>
      <c r="BI181" s="150">
        <f t="shared" si="18"/>
        <v>0</v>
      </c>
      <c r="BJ181" s="17" t="s">
        <v>86</v>
      </c>
      <c r="BK181" s="150">
        <f t="shared" si="19"/>
        <v>0</v>
      </c>
      <c r="BL181" s="17" t="s">
        <v>108</v>
      </c>
      <c r="BM181" s="149" t="s">
        <v>1168</v>
      </c>
    </row>
    <row r="182" spans="2:65" s="1" customFormat="1" ht="16.5" customHeight="1">
      <c r="B182" s="33"/>
      <c r="C182" s="138" t="s">
        <v>876</v>
      </c>
      <c r="D182" s="138" t="s">
        <v>312</v>
      </c>
      <c r="E182" s="139" t="s">
        <v>570</v>
      </c>
      <c r="F182" s="140" t="s">
        <v>4164</v>
      </c>
      <c r="G182" s="141" t="s">
        <v>4066</v>
      </c>
      <c r="H182" s="142">
        <v>1</v>
      </c>
      <c r="I182" s="143"/>
      <c r="J182" s="144">
        <f t="shared" si="10"/>
        <v>0</v>
      </c>
      <c r="K182" s="140" t="s">
        <v>430</v>
      </c>
      <c r="L182" s="33"/>
      <c r="M182" s="145" t="s">
        <v>1</v>
      </c>
      <c r="N182" s="146" t="s">
        <v>47</v>
      </c>
      <c r="P182" s="147">
        <f t="shared" si="11"/>
        <v>0</v>
      </c>
      <c r="Q182" s="147">
        <v>0</v>
      </c>
      <c r="R182" s="147">
        <f t="shared" si="12"/>
        <v>0</v>
      </c>
      <c r="S182" s="147">
        <v>0</v>
      </c>
      <c r="T182" s="148">
        <f t="shared" si="13"/>
        <v>0</v>
      </c>
      <c r="AR182" s="149" t="s">
        <v>108</v>
      </c>
      <c r="AT182" s="149" t="s">
        <v>312</v>
      </c>
      <c r="AU182" s="149" t="s">
        <v>86</v>
      </c>
      <c r="AY182" s="17" t="s">
        <v>310</v>
      </c>
      <c r="BE182" s="150">
        <f t="shared" si="14"/>
        <v>0</v>
      </c>
      <c r="BF182" s="150">
        <f t="shared" si="15"/>
        <v>0</v>
      </c>
      <c r="BG182" s="150">
        <f t="shared" si="16"/>
        <v>0</v>
      </c>
      <c r="BH182" s="150">
        <f t="shared" si="17"/>
        <v>0</v>
      </c>
      <c r="BI182" s="150">
        <f t="shared" si="18"/>
        <v>0</v>
      </c>
      <c r="BJ182" s="17" t="s">
        <v>86</v>
      </c>
      <c r="BK182" s="150">
        <f t="shared" si="19"/>
        <v>0</v>
      </c>
      <c r="BL182" s="17" t="s">
        <v>108</v>
      </c>
      <c r="BM182" s="149" t="s">
        <v>1181</v>
      </c>
    </row>
    <row r="183" spans="2:65" s="11" customFormat="1" ht="25.9" customHeight="1">
      <c r="B183" s="126"/>
      <c r="D183" s="127" t="s">
        <v>81</v>
      </c>
      <c r="E183" s="128" t="s">
        <v>570</v>
      </c>
      <c r="F183" s="128" t="s">
        <v>426</v>
      </c>
      <c r="I183" s="129"/>
      <c r="J183" s="130">
        <f>BK183</f>
        <v>0</v>
      </c>
      <c r="L183" s="126"/>
      <c r="M183" s="131"/>
      <c r="P183" s="132">
        <f>P184</f>
        <v>0</v>
      </c>
      <c r="R183" s="132">
        <f>R184</f>
        <v>0</v>
      </c>
      <c r="T183" s="133">
        <f>T184</f>
        <v>0</v>
      </c>
      <c r="AR183" s="127" t="s">
        <v>86</v>
      </c>
      <c r="AT183" s="134" t="s">
        <v>81</v>
      </c>
      <c r="AU183" s="134" t="s">
        <v>82</v>
      </c>
      <c r="AY183" s="127" t="s">
        <v>310</v>
      </c>
      <c r="BK183" s="135">
        <f>BK184</f>
        <v>0</v>
      </c>
    </row>
    <row r="184" spans="2:65" s="1" customFormat="1" ht="16.5" customHeight="1">
      <c r="B184" s="33"/>
      <c r="C184" s="138" t="s">
        <v>880</v>
      </c>
      <c r="D184" s="138" t="s">
        <v>312</v>
      </c>
      <c r="E184" s="139" t="s">
        <v>574</v>
      </c>
      <c r="F184" s="140" t="s">
        <v>4165</v>
      </c>
      <c r="G184" s="141" t="s">
        <v>652</v>
      </c>
      <c r="H184" s="142">
        <v>40</v>
      </c>
      <c r="I184" s="143"/>
      <c r="J184" s="144">
        <f>ROUND(I184*H184,2)</f>
        <v>0</v>
      </c>
      <c r="K184" s="140" t="s">
        <v>430</v>
      </c>
      <c r="L184" s="33"/>
      <c r="M184" s="188" t="s">
        <v>1</v>
      </c>
      <c r="N184" s="189" t="s">
        <v>47</v>
      </c>
      <c r="O184" s="176"/>
      <c r="P184" s="190">
        <f>O184*H184</f>
        <v>0</v>
      </c>
      <c r="Q184" s="190">
        <v>0</v>
      </c>
      <c r="R184" s="190">
        <f>Q184*H184</f>
        <v>0</v>
      </c>
      <c r="S184" s="190">
        <v>0</v>
      </c>
      <c r="T184" s="191">
        <f>S184*H184</f>
        <v>0</v>
      </c>
      <c r="AR184" s="149" t="s">
        <v>108</v>
      </c>
      <c r="AT184" s="149" t="s">
        <v>312</v>
      </c>
      <c r="AU184" s="149" t="s">
        <v>86</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1190</v>
      </c>
    </row>
    <row r="185" spans="2:65" s="1" customFormat="1" ht="6.95" customHeight="1">
      <c r="B185" s="45"/>
      <c r="C185" s="46"/>
      <c r="D185" s="46"/>
      <c r="E185" s="46"/>
      <c r="F185" s="46"/>
      <c r="G185" s="46"/>
      <c r="H185" s="46"/>
      <c r="I185" s="46"/>
      <c r="J185" s="46"/>
      <c r="K185" s="46"/>
      <c r="L185" s="33"/>
    </row>
  </sheetData>
  <sheetProtection algorithmName="SHA-512" hashValue="IaDm1jNdwzIWMLzgeTzGqpQ6Z7nNYnBgeeGNOMw7NEsnlz3MpLXpvXQmcj5FYFgwVPbuVvgu704EH/aiEtBtJQ==" saltValue="Cp2KXTRP02366AzI3nNwLNbyAvidwOSf9dE2M8U8sr45WUvDhlEWzJjeqFMuUHKbgKZVJQW4kPuhNBLbgkSu8Q==" spinCount="100000" sheet="1" objects="1" scenarios="1" formatColumns="0" formatRows="0" autoFilter="0"/>
  <autoFilter ref="C125:K184" xr:uid="{00000000-0009-0000-0000-00000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153</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4166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ROUND((SUM(BE126:BE150)),  2)</f>
        <v>0</v>
      </c>
      <c r="I37" s="98">
        <v>0.21</v>
      </c>
      <c r="J37" s="86">
        <f>ROUND(((SUM(BE126:BE150))*I37),  2)</f>
        <v>0</v>
      </c>
      <c r="L37" s="33"/>
    </row>
    <row r="38" spans="2:12" s="1" customFormat="1" ht="14.45" customHeight="1">
      <c r="B38" s="33"/>
      <c r="E38" s="27" t="s">
        <v>48</v>
      </c>
      <c r="F38" s="86">
        <f>ROUND((SUM(BF126:BF150)),  2)</f>
        <v>0</v>
      </c>
      <c r="I38" s="98">
        <v>0.15</v>
      </c>
      <c r="J38" s="86">
        <f>ROUND(((SUM(BF126:BF150))*I38),  2)</f>
        <v>0</v>
      </c>
      <c r="L38" s="33"/>
    </row>
    <row r="39" spans="2:12" s="1" customFormat="1" ht="14.45" hidden="1" customHeight="1">
      <c r="B39" s="33"/>
      <c r="E39" s="27" t="s">
        <v>49</v>
      </c>
      <c r="F39" s="86">
        <f>ROUND((SUM(BG126:BG150)),  2)</f>
        <v>0</v>
      </c>
      <c r="I39" s="98">
        <v>0.21</v>
      </c>
      <c r="J39" s="86">
        <f>0</f>
        <v>0</v>
      </c>
      <c r="L39" s="33"/>
    </row>
    <row r="40" spans="2:12" s="1" customFormat="1" ht="14.45" hidden="1" customHeight="1">
      <c r="B40" s="33"/>
      <c r="E40" s="27" t="s">
        <v>50</v>
      </c>
      <c r="F40" s="86">
        <f>ROUND((SUM(BH126:BH150)),  2)</f>
        <v>0</v>
      </c>
      <c r="I40" s="98">
        <v>0.15</v>
      </c>
      <c r="J40" s="86">
        <f>0</f>
        <v>0</v>
      </c>
      <c r="L40" s="33"/>
    </row>
    <row r="41" spans="2:12" s="1" customFormat="1" ht="14.45" hidden="1" customHeight="1">
      <c r="B41" s="33"/>
      <c r="E41" s="27" t="s">
        <v>51</v>
      </c>
      <c r="F41" s="86">
        <f>ROUND((SUM(BI126:BI150)),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06 - Rozvaděč RMS01</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4084</v>
      </c>
      <c r="E101" s="112"/>
      <c r="F101" s="112"/>
      <c r="G101" s="112"/>
      <c r="H101" s="112"/>
      <c r="I101" s="112"/>
      <c r="J101" s="113">
        <f>J127</f>
        <v>0</v>
      </c>
      <c r="L101" s="110"/>
    </row>
    <row r="102" spans="2:47" s="8" customFormat="1" ht="24.95" customHeight="1">
      <c r="B102" s="110"/>
      <c r="D102" s="111" t="s">
        <v>4167</v>
      </c>
      <c r="E102" s="112"/>
      <c r="F102" s="112"/>
      <c r="G102" s="112"/>
      <c r="H102" s="112"/>
      <c r="I102" s="112"/>
      <c r="J102" s="113">
        <f>J149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06 - Rozvaděč RMS01</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P127+P149</f>
        <v>0</v>
      </c>
      <c r="Q126" s="54"/>
      <c r="R126" s="123">
        <f>R127+R149</f>
        <v>0</v>
      </c>
      <c r="S126" s="54"/>
      <c r="T126" s="124">
        <f>T127+T149</f>
        <v>0</v>
      </c>
      <c r="AT126" s="17" t="s">
        <v>81</v>
      </c>
      <c r="AU126" s="17" t="s">
        <v>288</v>
      </c>
      <c r="BK126" s="125">
        <f>BK127+BK149</f>
        <v>0</v>
      </c>
    </row>
    <row r="127" spans="2:65" s="11" customFormat="1" ht="25.9" customHeight="1">
      <c r="B127" s="126"/>
      <c r="D127" s="127" t="s">
        <v>81</v>
      </c>
      <c r="E127" s="128" t="s">
        <v>3940</v>
      </c>
      <c r="F127" s="128" t="s">
        <v>4086</v>
      </c>
      <c r="I127" s="129"/>
      <c r="J127" s="130">
        <f>BK127</f>
        <v>0</v>
      </c>
      <c r="L127" s="126"/>
      <c r="M127" s="131"/>
      <c r="P127" s="132">
        <f>SUM(P128:P148)</f>
        <v>0</v>
      </c>
      <c r="R127" s="132">
        <f>SUM(R128:R148)</f>
        <v>0</v>
      </c>
      <c r="T127" s="133">
        <f>SUM(T128:T148)</f>
        <v>0</v>
      </c>
      <c r="AR127" s="127" t="s">
        <v>86</v>
      </c>
      <c r="AT127" s="134" t="s">
        <v>81</v>
      </c>
      <c r="AU127" s="134" t="s">
        <v>82</v>
      </c>
      <c r="AY127" s="127" t="s">
        <v>310</v>
      </c>
      <c r="BK127" s="135">
        <f>SUM(BK128:BK148)</f>
        <v>0</v>
      </c>
    </row>
    <row r="128" spans="2:65" s="1" customFormat="1" ht="16.5" customHeight="1">
      <c r="B128" s="33"/>
      <c r="C128" s="138" t="s">
        <v>86</v>
      </c>
      <c r="D128" s="138" t="s">
        <v>312</v>
      </c>
      <c r="E128" s="139" t="s">
        <v>86</v>
      </c>
      <c r="F128" s="140" t="s">
        <v>4168</v>
      </c>
      <c r="G128" s="141" t="s">
        <v>1972</v>
      </c>
      <c r="H128" s="142">
        <v>1</v>
      </c>
      <c r="I128" s="143"/>
      <c r="J128" s="144">
        <f t="shared" ref="J128:J148" si="0">ROUND(I128*H128,2)</f>
        <v>0</v>
      </c>
      <c r="K128" s="140" t="s">
        <v>430</v>
      </c>
      <c r="L128" s="33"/>
      <c r="M128" s="145" t="s">
        <v>1</v>
      </c>
      <c r="N128" s="146" t="s">
        <v>47</v>
      </c>
      <c r="P128" s="147">
        <f t="shared" ref="P128:P148" si="1">O128*H128</f>
        <v>0</v>
      </c>
      <c r="Q128" s="147">
        <v>0</v>
      </c>
      <c r="R128" s="147">
        <f t="shared" ref="R128:R148" si="2">Q128*H128</f>
        <v>0</v>
      </c>
      <c r="S128" s="147">
        <v>0</v>
      </c>
      <c r="T128" s="148">
        <f t="shared" ref="T128:T148" si="3">S128*H128</f>
        <v>0</v>
      </c>
      <c r="AR128" s="149" t="s">
        <v>108</v>
      </c>
      <c r="AT128" s="149" t="s">
        <v>312</v>
      </c>
      <c r="AU128" s="149" t="s">
        <v>86</v>
      </c>
      <c r="AY128" s="17" t="s">
        <v>310</v>
      </c>
      <c r="BE128" s="150">
        <f t="shared" ref="BE128:BE148" si="4">IF(N128="základní",J128,0)</f>
        <v>0</v>
      </c>
      <c r="BF128" s="150">
        <f t="shared" ref="BF128:BF148" si="5">IF(N128="snížená",J128,0)</f>
        <v>0</v>
      </c>
      <c r="BG128" s="150">
        <f t="shared" ref="BG128:BG148" si="6">IF(N128="zákl. přenesená",J128,0)</f>
        <v>0</v>
      </c>
      <c r="BH128" s="150">
        <f t="shared" ref="BH128:BH148" si="7">IF(N128="sníž. přenesená",J128,0)</f>
        <v>0</v>
      </c>
      <c r="BI128" s="150">
        <f t="shared" ref="BI128:BI148" si="8">IF(N128="nulová",J128,0)</f>
        <v>0</v>
      </c>
      <c r="BJ128" s="17" t="s">
        <v>86</v>
      </c>
      <c r="BK128" s="150">
        <f t="shared" ref="BK128:BK148" si="9">ROUND(I128*H128,2)</f>
        <v>0</v>
      </c>
      <c r="BL128" s="17" t="s">
        <v>108</v>
      </c>
      <c r="BM128" s="149" t="s">
        <v>90</v>
      </c>
    </row>
    <row r="129" spans="2:65" s="1" customFormat="1" ht="16.5" customHeight="1">
      <c r="B129" s="33"/>
      <c r="C129" s="138" t="s">
        <v>90</v>
      </c>
      <c r="D129" s="138" t="s">
        <v>312</v>
      </c>
      <c r="E129" s="139" t="s">
        <v>90</v>
      </c>
      <c r="F129" s="140" t="s">
        <v>4169</v>
      </c>
      <c r="G129" s="141" t="s">
        <v>1972</v>
      </c>
      <c r="H129" s="142">
        <v>2</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98</v>
      </c>
      <c r="F130" s="140" t="s">
        <v>4118</v>
      </c>
      <c r="G130" s="141" t="s">
        <v>1972</v>
      </c>
      <c r="H130" s="142">
        <v>16</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108</v>
      </c>
      <c r="F131" s="140" t="s">
        <v>4120</v>
      </c>
      <c r="G131" s="141" t="s">
        <v>1972</v>
      </c>
      <c r="H131" s="142">
        <v>1</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121</v>
      </c>
      <c r="F132" s="140" t="s">
        <v>4124</v>
      </c>
      <c r="G132" s="141" t="s">
        <v>1972</v>
      </c>
      <c r="H132" s="142">
        <v>3</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137</v>
      </c>
      <c r="F133" s="140" t="s">
        <v>4126</v>
      </c>
      <c r="G133" s="141" t="s">
        <v>1972</v>
      </c>
      <c r="H133" s="142">
        <v>2</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342</v>
      </c>
      <c r="F134" s="140" t="s">
        <v>4128</v>
      </c>
      <c r="G134" s="141" t="s">
        <v>1972</v>
      </c>
      <c r="H134" s="142">
        <v>3</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347</v>
      </c>
      <c r="F135" s="140" t="s">
        <v>4170</v>
      </c>
      <c r="G135" s="141" t="s">
        <v>1972</v>
      </c>
      <c r="H135" s="142">
        <v>1</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354</v>
      </c>
      <c r="F136" s="140" t="s">
        <v>4171</v>
      </c>
      <c r="G136" s="141" t="s">
        <v>1972</v>
      </c>
      <c r="H136" s="142">
        <v>1</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180</v>
      </c>
      <c r="F137" s="140" t="s">
        <v>4172</v>
      </c>
      <c r="G137" s="141" t="s">
        <v>1972</v>
      </c>
      <c r="H137" s="142">
        <v>1</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364</v>
      </c>
      <c r="F138" s="140" t="s">
        <v>4148</v>
      </c>
      <c r="G138" s="141" t="s">
        <v>1972</v>
      </c>
      <c r="H138" s="142">
        <v>1</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 customFormat="1" ht="16.5" customHeight="1">
      <c r="B139" s="33"/>
      <c r="C139" s="138" t="s">
        <v>371</v>
      </c>
      <c r="D139" s="138" t="s">
        <v>312</v>
      </c>
      <c r="E139" s="139" t="s">
        <v>371</v>
      </c>
      <c r="F139" s="140" t="s">
        <v>4150</v>
      </c>
      <c r="G139" s="141" t="s">
        <v>1972</v>
      </c>
      <c r="H139" s="142">
        <v>4</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539</v>
      </c>
    </row>
    <row r="140" spans="2:65" s="1" customFormat="1" ht="16.5" customHeight="1">
      <c r="B140" s="33"/>
      <c r="C140" s="138" t="s">
        <v>379</v>
      </c>
      <c r="D140" s="138" t="s">
        <v>312</v>
      </c>
      <c r="E140" s="139" t="s">
        <v>379</v>
      </c>
      <c r="F140" s="140" t="s">
        <v>4152</v>
      </c>
      <c r="G140" s="141" t="s">
        <v>1972</v>
      </c>
      <c r="H140" s="142">
        <v>14</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548</v>
      </c>
    </row>
    <row r="141" spans="2:65" s="1" customFormat="1" ht="16.5" customHeight="1">
      <c r="B141" s="33"/>
      <c r="C141" s="138" t="s">
        <v>388</v>
      </c>
      <c r="D141" s="138" t="s">
        <v>312</v>
      </c>
      <c r="E141" s="139" t="s">
        <v>388</v>
      </c>
      <c r="F141" s="140" t="s">
        <v>4154</v>
      </c>
      <c r="G141" s="141" t="s">
        <v>1972</v>
      </c>
      <c r="H141" s="142">
        <v>1</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558</v>
      </c>
    </row>
    <row r="142" spans="2:65" s="1" customFormat="1" ht="16.5" customHeight="1">
      <c r="B142" s="33"/>
      <c r="C142" s="138" t="s">
        <v>8</v>
      </c>
      <c r="D142" s="138" t="s">
        <v>312</v>
      </c>
      <c r="E142" s="139" t="s">
        <v>8</v>
      </c>
      <c r="F142" s="140" t="s">
        <v>4156</v>
      </c>
      <c r="G142" s="141" t="s">
        <v>1972</v>
      </c>
      <c r="H142" s="142">
        <v>1</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566</v>
      </c>
    </row>
    <row r="143" spans="2:65" s="1" customFormat="1" ht="16.5" customHeight="1">
      <c r="B143" s="33"/>
      <c r="C143" s="138" t="s">
        <v>404</v>
      </c>
      <c r="D143" s="138" t="s">
        <v>312</v>
      </c>
      <c r="E143" s="139" t="s">
        <v>404</v>
      </c>
      <c r="F143" s="140" t="s">
        <v>4158</v>
      </c>
      <c r="G143" s="141" t="s">
        <v>1972</v>
      </c>
      <c r="H143" s="142">
        <v>51</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574</v>
      </c>
    </row>
    <row r="144" spans="2:65" s="1" customFormat="1" ht="16.5" customHeight="1">
      <c r="B144" s="33"/>
      <c r="C144" s="138" t="s">
        <v>408</v>
      </c>
      <c r="D144" s="138" t="s">
        <v>312</v>
      </c>
      <c r="E144" s="139" t="s">
        <v>408</v>
      </c>
      <c r="F144" s="140" t="s">
        <v>4159</v>
      </c>
      <c r="G144" s="141" t="s">
        <v>1972</v>
      </c>
      <c r="H144" s="142">
        <v>19</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582</v>
      </c>
    </row>
    <row r="145" spans="2:65" s="1" customFormat="1" ht="16.5" customHeight="1">
      <c r="B145" s="33"/>
      <c r="C145" s="138" t="s">
        <v>412</v>
      </c>
      <c r="D145" s="138" t="s">
        <v>312</v>
      </c>
      <c r="E145" s="139" t="s">
        <v>412</v>
      </c>
      <c r="F145" s="140" t="s">
        <v>4160</v>
      </c>
      <c r="G145" s="141" t="s">
        <v>1972</v>
      </c>
      <c r="H145" s="142">
        <v>15</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590</v>
      </c>
    </row>
    <row r="146" spans="2:65" s="1" customFormat="1" ht="16.5" customHeight="1">
      <c r="B146" s="33"/>
      <c r="C146" s="138" t="s">
        <v>417</v>
      </c>
      <c r="D146" s="138" t="s">
        <v>312</v>
      </c>
      <c r="E146" s="139" t="s">
        <v>417</v>
      </c>
      <c r="F146" s="140" t="s">
        <v>4162</v>
      </c>
      <c r="G146" s="141" t="s">
        <v>1972</v>
      </c>
      <c r="H146" s="142">
        <v>3</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598</v>
      </c>
    </row>
    <row r="147" spans="2:65" s="1" customFormat="1" ht="16.5" customHeight="1">
      <c r="B147" s="33"/>
      <c r="C147" s="138" t="s">
        <v>421</v>
      </c>
      <c r="D147" s="138" t="s">
        <v>312</v>
      </c>
      <c r="E147" s="139" t="s">
        <v>421</v>
      </c>
      <c r="F147" s="140" t="s">
        <v>4173</v>
      </c>
      <c r="G147" s="141" t="s">
        <v>1972</v>
      </c>
      <c r="H147" s="142">
        <v>1</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617</v>
      </c>
    </row>
    <row r="148" spans="2:65" s="1" customFormat="1" ht="16.5" customHeight="1">
      <c r="B148" s="33"/>
      <c r="C148" s="138" t="s">
        <v>7</v>
      </c>
      <c r="D148" s="138" t="s">
        <v>312</v>
      </c>
      <c r="E148" s="139" t="s">
        <v>7</v>
      </c>
      <c r="F148" s="140" t="s">
        <v>4164</v>
      </c>
      <c r="G148" s="141" t="s">
        <v>4066</v>
      </c>
      <c r="H148" s="142">
        <v>1</v>
      </c>
      <c r="I148" s="143"/>
      <c r="J148" s="144">
        <f t="shared" si="0"/>
        <v>0</v>
      </c>
      <c r="K148" s="140" t="s">
        <v>430</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607</v>
      </c>
    </row>
    <row r="149" spans="2:65" s="11" customFormat="1" ht="25.9" customHeight="1">
      <c r="B149" s="126"/>
      <c r="D149" s="127" t="s">
        <v>81</v>
      </c>
      <c r="E149" s="128" t="s">
        <v>421</v>
      </c>
      <c r="F149" s="128" t="s">
        <v>426</v>
      </c>
      <c r="I149" s="129"/>
      <c r="J149" s="130">
        <f>BK149</f>
        <v>0</v>
      </c>
      <c r="L149" s="126"/>
      <c r="M149" s="131"/>
      <c r="P149" s="132">
        <f>P150</f>
        <v>0</v>
      </c>
      <c r="R149" s="132">
        <f>R150</f>
        <v>0</v>
      </c>
      <c r="T149" s="133">
        <f>T150</f>
        <v>0</v>
      </c>
      <c r="AR149" s="127" t="s">
        <v>86</v>
      </c>
      <c r="AT149" s="134" t="s">
        <v>81</v>
      </c>
      <c r="AU149" s="134" t="s">
        <v>82</v>
      </c>
      <c r="AY149" s="127" t="s">
        <v>310</v>
      </c>
      <c r="BK149" s="135">
        <f>BK150</f>
        <v>0</v>
      </c>
    </row>
    <row r="150" spans="2:65" s="1" customFormat="1" ht="16.5" customHeight="1">
      <c r="B150" s="33"/>
      <c r="C150" s="138" t="s">
        <v>434</v>
      </c>
      <c r="D150" s="138" t="s">
        <v>312</v>
      </c>
      <c r="E150" s="139" t="s">
        <v>434</v>
      </c>
      <c r="F150" s="140" t="s">
        <v>4165</v>
      </c>
      <c r="G150" s="141" t="s">
        <v>652</v>
      </c>
      <c r="H150" s="142">
        <v>10</v>
      </c>
      <c r="I150" s="143"/>
      <c r="J150" s="144">
        <f>ROUND(I150*H150,2)</f>
        <v>0</v>
      </c>
      <c r="K150" s="140" t="s">
        <v>430</v>
      </c>
      <c r="L150" s="33"/>
      <c r="M150" s="188" t="s">
        <v>1</v>
      </c>
      <c r="N150" s="189" t="s">
        <v>47</v>
      </c>
      <c r="O150" s="176"/>
      <c r="P150" s="190">
        <f>O150*H150</f>
        <v>0</v>
      </c>
      <c r="Q150" s="190">
        <v>0</v>
      </c>
      <c r="R150" s="190">
        <f>Q150*H150</f>
        <v>0</v>
      </c>
      <c r="S150" s="190">
        <v>0</v>
      </c>
      <c r="T150" s="191">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828</v>
      </c>
    </row>
    <row r="151" spans="2:65" s="1" customFormat="1" ht="6.95" customHeight="1">
      <c r="B151" s="45"/>
      <c r="C151" s="46"/>
      <c r="D151" s="46"/>
      <c r="E151" s="46"/>
      <c r="F151" s="46"/>
      <c r="G151" s="46"/>
      <c r="H151" s="46"/>
      <c r="I151" s="46"/>
      <c r="J151" s="46"/>
      <c r="K151" s="46"/>
      <c r="L151" s="33"/>
    </row>
  </sheetData>
  <sheetProtection algorithmName="SHA-512" hashValue="epy9yAGNT7RuZwD65oApd2cBscubHMEt5mRjcFAXi6CfSb2N/h99k7Fttn4fJn0Q6ZVv0b6y5FX7KA6dos1FFA==" saltValue="mc7C6KVUHAV8ZBUWKyw/9nsnCwdKz1iAFCImzH/iaxJns6UXuVK4XQ3hr7mMCyFFgIm8D7xCtFjyL39FsEsRHQ==" spinCount="100000" sheet="1" objects="1" scenarios="1" formatColumns="0" formatRows="0" autoFilter="0"/>
  <autoFilter ref="C125:K150" xr:uid="{00000000-0009-0000-0000-00000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156</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4174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ROUND((SUM(BE126:BE150)),  2)</f>
        <v>0</v>
      </c>
      <c r="I37" s="98">
        <v>0.21</v>
      </c>
      <c r="J37" s="86">
        <f>ROUND(((SUM(BE126:BE150))*I37),  2)</f>
        <v>0</v>
      </c>
      <c r="L37" s="33"/>
    </row>
    <row r="38" spans="2:12" s="1" customFormat="1" ht="14.45" customHeight="1">
      <c r="B38" s="33"/>
      <c r="E38" s="27" t="s">
        <v>48</v>
      </c>
      <c r="F38" s="86">
        <f>ROUND((SUM(BF126:BF150)),  2)</f>
        <v>0</v>
      </c>
      <c r="I38" s="98">
        <v>0.15</v>
      </c>
      <c r="J38" s="86">
        <f>ROUND(((SUM(BF126:BF150))*I38),  2)</f>
        <v>0</v>
      </c>
      <c r="L38" s="33"/>
    </row>
    <row r="39" spans="2:12" s="1" customFormat="1" ht="14.45" hidden="1" customHeight="1">
      <c r="B39" s="33"/>
      <c r="E39" s="27" t="s">
        <v>49</v>
      </c>
      <c r="F39" s="86">
        <f>ROUND((SUM(BG126:BG150)),  2)</f>
        <v>0</v>
      </c>
      <c r="I39" s="98">
        <v>0.21</v>
      </c>
      <c r="J39" s="86">
        <f>0</f>
        <v>0</v>
      </c>
      <c r="L39" s="33"/>
    </row>
    <row r="40" spans="2:12" s="1" customFormat="1" ht="14.45" hidden="1" customHeight="1">
      <c r="B40" s="33"/>
      <c r="E40" s="27" t="s">
        <v>50</v>
      </c>
      <c r="F40" s="86">
        <f>ROUND((SUM(BH126:BH150)),  2)</f>
        <v>0</v>
      </c>
      <c r="I40" s="98">
        <v>0.15</v>
      </c>
      <c r="J40" s="86">
        <f>0</f>
        <v>0</v>
      </c>
      <c r="L40" s="33"/>
    </row>
    <row r="41" spans="2:12" s="1" customFormat="1" ht="14.45" hidden="1" customHeight="1">
      <c r="B41" s="33"/>
      <c r="E41" s="27" t="s">
        <v>51</v>
      </c>
      <c r="F41" s="86">
        <f>ROUND((SUM(BI126:BI150)),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07 - Rozvaděč RMS03</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4084</v>
      </c>
      <c r="E101" s="112"/>
      <c r="F101" s="112"/>
      <c r="G101" s="112"/>
      <c r="H101" s="112"/>
      <c r="I101" s="112"/>
      <c r="J101" s="113">
        <f>J127</f>
        <v>0</v>
      </c>
      <c r="L101" s="110"/>
    </row>
    <row r="102" spans="2:47" s="8" customFormat="1" ht="24.95" customHeight="1">
      <c r="B102" s="110"/>
      <c r="D102" s="111" t="s">
        <v>4167</v>
      </c>
      <c r="E102" s="112"/>
      <c r="F102" s="112"/>
      <c r="G102" s="112"/>
      <c r="H102" s="112"/>
      <c r="I102" s="112"/>
      <c r="J102" s="113">
        <f>J149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07 - Rozvaděč RMS03</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P127+P149</f>
        <v>0</v>
      </c>
      <c r="Q126" s="54"/>
      <c r="R126" s="123">
        <f>R127+R149</f>
        <v>0</v>
      </c>
      <c r="S126" s="54"/>
      <c r="T126" s="124">
        <f>T127+T149</f>
        <v>0</v>
      </c>
      <c r="AT126" s="17" t="s">
        <v>81</v>
      </c>
      <c r="AU126" s="17" t="s">
        <v>288</v>
      </c>
      <c r="BK126" s="125">
        <f>BK127+BK149</f>
        <v>0</v>
      </c>
    </row>
    <row r="127" spans="2:65" s="11" customFormat="1" ht="25.9" customHeight="1">
      <c r="B127" s="126"/>
      <c r="D127" s="127" t="s">
        <v>81</v>
      </c>
      <c r="E127" s="128" t="s">
        <v>3940</v>
      </c>
      <c r="F127" s="128" t="s">
        <v>4086</v>
      </c>
      <c r="I127" s="129"/>
      <c r="J127" s="130">
        <f>BK127</f>
        <v>0</v>
      </c>
      <c r="L127" s="126"/>
      <c r="M127" s="131"/>
      <c r="P127" s="132">
        <f>SUM(P128:P148)</f>
        <v>0</v>
      </c>
      <c r="R127" s="132">
        <f>SUM(R128:R148)</f>
        <v>0</v>
      </c>
      <c r="T127" s="133">
        <f>SUM(T128:T148)</f>
        <v>0</v>
      </c>
      <c r="AR127" s="127" t="s">
        <v>86</v>
      </c>
      <c r="AT127" s="134" t="s">
        <v>81</v>
      </c>
      <c r="AU127" s="134" t="s">
        <v>82</v>
      </c>
      <c r="AY127" s="127" t="s">
        <v>310</v>
      </c>
      <c r="BK127" s="135">
        <f>SUM(BK128:BK148)</f>
        <v>0</v>
      </c>
    </row>
    <row r="128" spans="2:65" s="1" customFormat="1" ht="16.5" customHeight="1">
      <c r="B128" s="33"/>
      <c r="C128" s="138" t="s">
        <v>86</v>
      </c>
      <c r="D128" s="138" t="s">
        <v>312</v>
      </c>
      <c r="E128" s="139" t="s">
        <v>86</v>
      </c>
      <c r="F128" s="140" t="s">
        <v>4168</v>
      </c>
      <c r="G128" s="141" t="s">
        <v>1972</v>
      </c>
      <c r="H128" s="142">
        <v>1</v>
      </c>
      <c r="I128" s="143"/>
      <c r="J128" s="144">
        <f t="shared" ref="J128:J148" si="0">ROUND(I128*H128,2)</f>
        <v>0</v>
      </c>
      <c r="K128" s="140" t="s">
        <v>430</v>
      </c>
      <c r="L128" s="33"/>
      <c r="M128" s="145" t="s">
        <v>1</v>
      </c>
      <c r="N128" s="146" t="s">
        <v>47</v>
      </c>
      <c r="P128" s="147">
        <f t="shared" ref="P128:P148" si="1">O128*H128</f>
        <v>0</v>
      </c>
      <c r="Q128" s="147">
        <v>0</v>
      </c>
      <c r="R128" s="147">
        <f t="shared" ref="R128:R148" si="2">Q128*H128</f>
        <v>0</v>
      </c>
      <c r="S128" s="147">
        <v>0</v>
      </c>
      <c r="T128" s="148">
        <f t="shared" ref="T128:T148" si="3">S128*H128</f>
        <v>0</v>
      </c>
      <c r="AR128" s="149" t="s">
        <v>108</v>
      </c>
      <c r="AT128" s="149" t="s">
        <v>312</v>
      </c>
      <c r="AU128" s="149" t="s">
        <v>86</v>
      </c>
      <c r="AY128" s="17" t="s">
        <v>310</v>
      </c>
      <c r="BE128" s="150">
        <f t="shared" ref="BE128:BE148" si="4">IF(N128="základní",J128,0)</f>
        <v>0</v>
      </c>
      <c r="BF128" s="150">
        <f t="shared" ref="BF128:BF148" si="5">IF(N128="snížená",J128,0)</f>
        <v>0</v>
      </c>
      <c r="BG128" s="150">
        <f t="shared" ref="BG128:BG148" si="6">IF(N128="zákl. přenesená",J128,0)</f>
        <v>0</v>
      </c>
      <c r="BH128" s="150">
        <f t="shared" ref="BH128:BH148" si="7">IF(N128="sníž. přenesená",J128,0)</f>
        <v>0</v>
      </c>
      <c r="BI128" s="150">
        <f t="shared" ref="BI128:BI148" si="8">IF(N128="nulová",J128,0)</f>
        <v>0</v>
      </c>
      <c r="BJ128" s="17" t="s">
        <v>86</v>
      </c>
      <c r="BK128" s="150">
        <f t="shared" ref="BK128:BK148" si="9">ROUND(I128*H128,2)</f>
        <v>0</v>
      </c>
      <c r="BL128" s="17" t="s">
        <v>108</v>
      </c>
      <c r="BM128" s="149" t="s">
        <v>90</v>
      </c>
    </row>
    <row r="129" spans="2:65" s="1" customFormat="1" ht="16.5" customHeight="1">
      <c r="B129" s="33"/>
      <c r="C129" s="138" t="s">
        <v>90</v>
      </c>
      <c r="D129" s="138" t="s">
        <v>312</v>
      </c>
      <c r="E129" s="139" t="s">
        <v>90</v>
      </c>
      <c r="F129" s="140" t="s">
        <v>4169</v>
      </c>
      <c r="G129" s="141" t="s">
        <v>1972</v>
      </c>
      <c r="H129" s="142">
        <v>2</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98</v>
      </c>
      <c r="F130" s="140" t="s">
        <v>4118</v>
      </c>
      <c r="G130" s="141" t="s">
        <v>1972</v>
      </c>
      <c r="H130" s="142">
        <v>14</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108</v>
      </c>
      <c r="F131" s="140" t="s">
        <v>4120</v>
      </c>
      <c r="G131" s="141" t="s">
        <v>1972</v>
      </c>
      <c r="H131" s="142">
        <v>4</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121</v>
      </c>
      <c r="F132" s="140" t="s">
        <v>4124</v>
      </c>
      <c r="G132" s="141" t="s">
        <v>1972</v>
      </c>
      <c r="H132" s="142">
        <v>3</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137</v>
      </c>
      <c r="F133" s="140" t="s">
        <v>4126</v>
      </c>
      <c r="G133" s="141" t="s">
        <v>1972</v>
      </c>
      <c r="H133" s="142">
        <v>2</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342</v>
      </c>
      <c r="F134" s="140" t="s">
        <v>4128</v>
      </c>
      <c r="G134" s="141" t="s">
        <v>1972</v>
      </c>
      <c r="H134" s="142">
        <v>4</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347</v>
      </c>
      <c r="F135" s="140" t="s">
        <v>4170</v>
      </c>
      <c r="G135" s="141" t="s">
        <v>1972</v>
      </c>
      <c r="H135" s="142">
        <v>1</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354</v>
      </c>
      <c r="F136" s="140" t="s">
        <v>4171</v>
      </c>
      <c r="G136" s="141" t="s">
        <v>1972</v>
      </c>
      <c r="H136" s="142">
        <v>1</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180</v>
      </c>
      <c r="F137" s="140" t="s">
        <v>4172</v>
      </c>
      <c r="G137" s="141" t="s">
        <v>1972</v>
      </c>
      <c r="H137" s="142">
        <v>1</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364</v>
      </c>
      <c r="F138" s="140" t="s">
        <v>4148</v>
      </c>
      <c r="G138" s="141" t="s">
        <v>1972</v>
      </c>
      <c r="H138" s="142">
        <v>1</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 customFormat="1" ht="16.5" customHeight="1">
      <c r="B139" s="33"/>
      <c r="C139" s="138" t="s">
        <v>371</v>
      </c>
      <c r="D139" s="138" t="s">
        <v>312</v>
      </c>
      <c r="E139" s="139" t="s">
        <v>371</v>
      </c>
      <c r="F139" s="140" t="s">
        <v>4150</v>
      </c>
      <c r="G139" s="141" t="s">
        <v>1972</v>
      </c>
      <c r="H139" s="142">
        <v>2</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539</v>
      </c>
    </row>
    <row r="140" spans="2:65" s="1" customFormat="1" ht="16.5" customHeight="1">
      <c r="B140" s="33"/>
      <c r="C140" s="138" t="s">
        <v>379</v>
      </c>
      <c r="D140" s="138" t="s">
        <v>312</v>
      </c>
      <c r="E140" s="139" t="s">
        <v>379</v>
      </c>
      <c r="F140" s="140" t="s">
        <v>4152</v>
      </c>
      <c r="G140" s="141" t="s">
        <v>1972</v>
      </c>
      <c r="H140" s="142">
        <v>9</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548</v>
      </c>
    </row>
    <row r="141" spans="2:65" s="1" customFormat="1" ht="16.5" customHeight="1">
      <c r="B141" s="33"/>
      <c r="C141" s="138" t="s">
        <v>388</v>
      </c>
      <c r="D141" s="138" t="s">
        <v>312</v>
      </c>
      <c r="E141" s="139" t="s">
        <v>388</v>
      </c>
      <c r="F141" s="140" t="s">
        <v>4154</v>
      </c>
      <c r="G141" s="141" t="s">
        <v>1972</v>
      </c>
      <c r="H141" s="142">
        <v>1</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558</v>
      </c>
    </row>
    <row r="142" spans="2:65" s="1" customFormat="1" ht="16.5" customHeight="1">
      <c r="B142" s="33"/>
      <c r="C142" s="138" t="s">
        <v>8</v>
      </c>
      <c r="D142" s="138" t="s">
        <v>312</v>
      </c>
      <c r="E142" s="139" t="s">
        <v>8</v>
      </c>
      <c r="F142" s="140" t="s">
        <v>4156</v>
      </c>
      <c r="G142" s="141" t="s">
        <v>1972</v>
      </c>
      <c r="H142" s="142">
        <v>1</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566</v>
      </c>
    </row>
    <row r="143" spans="2:65" s="1" customFormat="1" ht="16.5" customHeight="1">
      <c r="B143" s="33"/>
      <c r="C143" s="138" t="s">
        <v>404</v>
      </c>
      <c r="D143" s="138" t="s">
        <v>312</v>
      </c>
      <c r="E143" s="139" t="s">
        <v>404</v>
      </c>
      <c r="F143" s="140" t="s">
        <v>4158</v>
      </c>
      <c r="G143" s="141" t="s">
        <v>1972</v>
      </c>
      <c r="H143" s="142">
        <v>41</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574</v>
      </c>
    </row>
    <row r="144" spans="2:65" s="1" customFormat="1" ht="16.5" customHeight="1">
      <c r="B144" s="33"/>
      <c r="C144" s="138" t="s">
        <v>408</v>
      </c>
      <c r="D144" s="138" t="s">
        <v>312</v>
      </c>
      <c r="E144" s="139" t="s">
        <v>408</v>
      </c>
      <c r="F144" s="140" t="s">
        <v>4159</v>
      </c>
      <c r="G144" s="141" t="s">
        <v>1972</v>
      </c>
      <c r="H144" s="142">
        <v>11</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582</v>
      </c>
    </row>
    <row r="145" spans="2:65" s="1" customFormat="1" ht="16.5" customHeight="1">
      <c r="B145" s="33"/>
      <c r="C145" s="138" t="s">
        <v>412</v>
      </c>
      <c r="D145" s="138" t="s">
        <v>312</v>
      </c>
      <c r="E145" s="139" t="s">
        <v>412</v>
      </c>
      <c r="F145" s="140" t="s">
        <v>4160</v>
      </c>
      <c r="G145" s="141" t="s">
        <v>1972</v>
      </c>
      <c r="H145" s="142">
        <v>18</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590</v>
      </c>
    </row>
    <row r="146" spans="2:65" s="1" customFormat="1" ht="16.5" customHeight="1">
      <c r="B146" s="33"/>
      <c r="C146" s="138" t="s">
        <v>417</v>
      </c>
      <c r="D146" s="138" t="s">
        <v>312</v>
      </c>
      <c r="E146" s="139" t="s">
        <v>417</v>
      </c>
      <c r="F146" s="140" t="s">
        <v>4162</v>
      </c>
      <c r="G146" s="141" t="s">
        <v>1972</v>
      </c>
      <c r="H146" s="142">
        <v>3</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598</v>
      </c>
    </row>
    <row r="147" spans="2:65" s="1" customFormat="1" ht="16.5" customHeight="1">
      <c r="B147" s="33"/>
      <c r="C147" s="138" t="s">
        <v>421</v>
      </c>
      <c r="D147" s="138" t="s">
        <v>312</v>
      </c>
      <c r="E147" s="139" t="s">
        <v>421</v>
      </c>
      <c r="F147" s="140" t="s">
        <v>4173</v>
      </c>
      <c r="G147" s="141" t="s">
        <v>1972</v>
      </c>
      <c r="H147" s="142">
        <v>1</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617</v>
      </c>
    </row>
    <row r="148" spans="2:65" s="1" customFormat="1" ht="16.5" customHeight="1">
      <c r="B148" s="33"/>
      <c r="C148" s="138" t="s">
        <v>7</v>
      </c>
      <c r="D148" s="138" t="s">
        <v>312</v>
      </c>
      <c r="E148" s="139" t="s">
        <v>7</v>
      </c>
      <c r="F148" s="140" t="s">
        <v>4164</v>
      </c>
      <c r="G148" s="141" t="s">
        <v>4066</v>
      </c>
      <c r="H148" s="142">
        <v>1</v>
      </c>
      <c r="I148" s="143"/>
      <c r="J148" s="144">
        <f t="shared" si="0"/>
        <v>0</v>
      </c>
      <c r="K148" s="140" t="s">
        <v>430</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607</v>
      </c>
    </row>
    <row r="149" spans="2:65" s="11" customFormat="1" ht="25.9" customHeight="1">
      <c r="B149" s="126"/>
      <c r="D149" s="127" t="s">
        <v>81</v>
      </c>
      <c r="E149" s="128" t="s">
        <v>421</v>
      </c>
      <c r="F149" s="128" t="s">
        <v>426</v>
      </c>
      <c r="I149" s="129"/>
      <c r="J149" s="130">
        <f>BK149</f>
        <v>0</v>
      </c>
      <c r="L149" s="126"/>
      <c r="M149" s="131"/>
      <c r="P149" s="132">
        <f>P150</f>
        <v>0</v>
      </c>
      <c r="R149" s="132">
        <f>R150</f>
        <v>0</v>
      </c>
      <c r="T149" s="133">
        <f>T150</f>
        <v>0</v>
      </c>
      <c r="AR149" s="127" t="s">
        <v>86</v>
      </c>
      <c r="AT149" s="134" t="s">
        <v>81</v>
      </c>
      <c r="AU149" s="134" t="s">
        <v>82</v>
      </c>
      <c r="AY149" s="127" t="s">
        <v>310</v>
      </c>
      <c r="BK149" s="135">
        <f>BK150</f>
        <v>0</v>
      </c>
    </row>
    <row r="150" spans="2:65" s="1" customFormat="1" ht="16.5" customHeight="1">
      <c r="B150" s="33"/>
      <c r="C150" s="138" t="s">
        <v>434</v>
      </c>
      <c r="D150" s="138" t="s">
        <v>312</v>
      </c>
      <c r="E150" s="139" t="s">
        <v>434</v>
      </c>
      <c r="F150" s="140" t="s">
        <v>4165</v>
      </c>
      <c r="G150" s="141" t="s">
        <v>652</v>
      </c>
      <c r="H150" s="142">
        <v>10</v>
      </c>
      <c r="I150" s="143"/>
      <c r="J150" s="144">
        <f>ROUND(I150*H150,2)</f>
        <v>0</v>
      </c>
      <c r="K150" s="140" t="s">
        <v>430</v>
      </c>
      <c r="L150" s="33"/>
      <c r="M150" s="188" t="s">
        <v>1</v>
      </c>
      <c r="N150" s="189" t="s">
        <v>47</v>
      </c>
      <c r="O150" s="176"/>
      <c r="P150" s="190">
        <f>O150*H150</f>
        <v>0</v>
      </c>
      <c r="Q150" s="190">
        <v>0</v>
      </c>
      <c r="R150" s="190">
        <f>Q150*H150</f>
        <v>0</v>
      </c>
      <c r="S150" s="190">
        <v>0</v>
      </c>
      <c r="T150" s="191">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828</v>
      </c>
    </row>
    <row r="151" spans="2:65" s="1" customFormat="1" ht="6.95" customHeight="1">
      <c r="B151" s="45"/>
      <c r="C151" s="46"/>
      <c r="D151" s="46"/>
      <c r="E151" s="46"/>
      <c r="F151" s="46"/>
      <c r="G151" s="46"/>
      <c r="H151" s="46"/>
      <c r="I151" s="46"/>
      <c r="J151" s="46"/>
      <c r="K151" s="46"/>
      <c r="L151" s="33"/>
    </row>
  </sheetData>
  <sheetProtection algorithmName="SHA-512" hashValue="Bul/Tyr92vwd5bnyEWikPQ4+jwmqHnzA/eAzKPhSUaUrDNlf07T6xaxOwYl0yiqtNRihm9ADytn6kljP5zDRfQ==" saltValue="0vcbJ2wGmZHf3H+69mX7+th+UoYiTwQ9egbUxj6L0LPLDKb9tAc0doREL3cUvqIRJhXtr1DvXaJpOaYTFXDPFg==" spinCount="100000" sheet="1" objects="1" scenarios="1" formatColumns="0" formatRows="0" autoFilter="0"/>
  <autoFilter ref="C125:K150" xr:uid="{00000000-0009-0000-0000-00001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8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4175</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ROUND(J129,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ROUND((SUM(BE129:BE186)),  2)</f>
        <v>0</v>
      </c>
      <c r="I37" s="98">
        <v>0.21</v>
      </c>
      <c r="J37" s="86">
        <f>ROUND(((SUM(BE129:BE186))*I37),  2)</f>
        <v>0</v>
      </c>
      <c r="L37" s="33"/>
    </row>
    <row r="38" spans="2:12" s="1" customFormat="1" ht="14.45" customHeight="1">
      <c r="B38" s="33"/>
      <c r="E38" s="27" t="s">
        <v>48</v>
      </c>
      <c r="F38" s="86">
        <f>ROUND((SUM(BF129:BF186)),  2)</f>
        <v>0</v>
      </c>
      <c r="I38" s="98">
        <v>0.15</v>
      </c>
      <c r="J38" s="86">
        <f>ROUND(((SUM(BF129:BF186))*I38),  2)</f>
        <v>0</v>
      </c>
      <c r="L38" s="33"/>
    </row>
    <row r="39" spans="2:12" s="1" customFormat="1" ht="14.45" hidden="1" customHeight="1">
      <c r="B39" s="33"/>
      <c r="E39" s="27" t="s">
        <v>49</v>
      </c>
      <c r="F39" s="86">
        <f>ROUND((SUM(BG129:BG186)),  2)</f>
        <v>0</v>
      </c>
      <c r="I39" s="98">
        <v>0.21</v>
      </c>
      <c r="J39" s="86">
        <f>0</f>
        <v>0</v>
      </c>
      <c r="L39" s="33"/>
    </row>
    <row r="40" spans="2:12" s="1" customFormat="1" ht="14.45" hidden="1" customHeight="1">
      <c r="B40" s="33"/>
      <c r="E40" s="27" t="s">
        <v>50</v>
      </c>
      <c r="F40" s="86">
        <f>ROUND((SUM(BH129:BH186)),  2)</f>
        <v>0</v>
      </c>
      <c r="I40" s="98">
        <v>0.15</v>
      </c>
      <c r="J40" s="86">
        <f>0</f>
        <v>0</v>
      </c>
      <c r="L40" s="33"/>
    </row>
    <row r="41" spans="2:12" s="1" customFormat="1" ht="14.45" hidden="1" customHeight="1">
      <c r="B41" s="33"/>
      <c r="E41" s="27" t="s">
        <v>51</v>
      </c>
      <c r="F41" s="86">
        <f>ROUND((SUM(BI129:BI186)),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01 - EPS_Elektrická požární signalizace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J129</f>
        <v>0</v>
      </c>
      <c r="L100" s="33"/>
      <c r="AU100" s="17" t="s">
        <v>288</v>
      </c>
    </row>
    <row r="101" spans="2:47" s="8" customFormat="1" ht="24.95" customHeight="1">
      <c r="B101" s="110"/>
      <c r="D101" s="111" t="s">
        <v>4176</v>
      </c>
      <c r="E101" s="112"/>
      <c r="F101" s="112"/>
      <c r="G101" s="112"/>
      <c r="H101" s="112"/>
      <c r="I101" s="112"/>
      <c r="J101" s="113">
        <f>J130</f>
        <v>0</v>
      </c>
      <c r="L101" s="110"/>
    </row>
    <row r="102" spans="2:47" s="8" customFormat="1" ht="24.95" customHeight="1">
      <c r="B102" s="110"/>
      <c r="D102" s="111" t="s">
        <v>4177</v>
      </c>
      <c r="E102" s="112"/>
      <c r="F102" s="112"/>
      <c r="G102" s="112"/>
      <c r="H102" s="112"/>
      <c r="I102" s="112"/>
      <c r="J102" s="113">
        <f>J148</f>
        <v>0</v>
      </c>
      <c r="L102" s="110"/>
    </row>
    <row r="103" spans="2:47" s="8" customFormat="1" ht="24.95" customHeight="1">
      <c r="B103" s="110"/>
      <c r="D103" s="111" t="s">
        <v>4178</v>
      </c>
      <c r="E103" s="112"/>
      <c r="F103" s="112"/>
      <c r="G103" s="112"/>
      <c r="H103" s="112"/>
      <c r="I103" s="112"/>
      <c r="J103" s="113">
        <f>J158</f>
        <v>0</v>
      </c>
      <c r="L103" s="110"/>
    </row>
    <row r="104" spans="2:47" s="8" customFormat="1" ht="24.95" customHeight="1">
      <c r="B104" s="110"/>
      <c r="D104" s="111" t="s">
        <v>4179</v>
      </c>
      <c r="E104" s="112"/>
      <c r="F104" s="112"/>
      <c r="G104" s="112"/>
      <c r="H104" s="112"/>
      <c r="I104" s="112"/>
      <c r="J104" s="113">
        <f>J172</f>
        <v>0</v>
      </c>
      <c r="L104" s="110"/>
    </row>
    <row r="105" spans="2:47" s="8" customFormat="1" ht="24.95" customHeight="1">
      <c r="B105" s="110"/>
      <c r="D105" s="111" t="s">
        <v>4180</v>
      </c>
      <c r="E105" s="112"/>
      <c r="F105" s="112"/>
      <c r="G105" s="112"/>
      <c r="H105" s="112"/>
      <c r="I105" s="112"/>
      <c r="J105" s="113">
        <f>J178</f>
        <v>0</v>
      </c>
      <c r="L105" s="110"/>
    </row>
    <row r="106" spans="2:47" s="1" customFormat="1" ht="21.75" customHeight="1">
      <c r="B106" s="33"/>
      <c r="L106" s="33"/>
    </row>
    <row r="107" spans="2:47" s="1" customFormat="1" ht="6.95" customHeight="1">
      <c r="B107" s="45"/>
      <c r="C107" s="46"/>
      <c r="D107" s="46"/>
      <c r="E107" s="46"/>
      <c r="F107" s="46"/>
      <c r="G107" s="46"/>
      <c r="H107" s="46"/>
      <c r="I107" s="46"/>
      <c r="J107" s="46"/>
      <c r="K107" s="46"/>
      <c r="L107" s="33"/>
    </row>
    <row r="111" spans="2:47" s="1" customFormat="1" ht="6.95" customHeight="1">
      <c r="B111" s="47"/>
      <c r="C111" s="48"/>
      <c r="D111" s="48"/>
      <c r="E111" s="48"/>
      <c r="F111" s="48"/>
      <c r="G111" s="48"/>
      <c r="H111" s="48"/>
      <c r="I111" s="48"/>
      <c r="J111" s="48"/>
      <c r="K111" s="48"/>
      <c r="L111" s="33"/>
    </row>
    <row r="112" spans="2:47" s="1" customFormat="1" ht="24.95" customHeight="1">
      <c r="B112" s="33"/>
      <c r="C112" s="21" t="s">
        <v>295</v>
      </c>
      <c r="L112" s="33"/>
    </row>
    <row r="113" spans="2:20" s="1" customFormat="1" ht="6.95" customHeight="1">
      <c r="B113" s="33"/>
      <c r="L113" s="33"/>
    </row>
    <row r="114" spans="2:20" s="1" customFormat="1" ht="12" customHeight="1">
      <c r="B114" s="33"/>
      <c r="C114" s="27" t="s">
        <v>16</v>
      </c>
      <c r="L114" s="33"/>
    </row>
    <row r="115" spans="2:20" s="1" customFormat="1" ht="16.5" customHeight="1">
      <c r="B115" s="33"/>
      <c r="E115" s="254" t="str">
        <f>E7</f>
        <v>HODONÍN NEMOCNICE – VÝSTAVBA PAVILONU MAGNETICKÉ REZONANCE</v>
      </c>
      <c r="F115" s="255"/>
      <c r="G115" s="255"/>
      <c r="H115" s="255"/>
      <c r="L115" s="33"/>
    </row>
    <row r="116" spans="2:20" ht="12" customHeight="1">
      <c r="B116" s="20"/>
      <c r="C116" s="27" t="s">
        <v>277</v>
      </c>
      <c r="L116" s="20"/>
    </row>
    <row r="117" spans="2:20" ht="16.5" customHeight="1">
      <c r="B117" s="20"/>
      <c r="E117" s="254" t="s">
        <v>278</v>
      </c>
      <c r="F117" s="215"/>
      <c r="G117" s="215"/>
      <c r="H117" s="215"/>
      <c r="L117" s="20"/>
    </row>
    <row r="118" spans="2:20" ht="12" customHeight="1">
      <c r="B118" s="20"/>
      <c r="C118" s="27" t="s">
        <v>279</v>
      </c>
      <c r="L118" s="20"/>
    </row>
    <row r="119" spans="2:20" s="1" customFormat="1" ht="16.5" customHeight="1">
      <c r="B119" s="33"/>
      <c r="E119" s="249" t="s">
        <v>280</v>
      </c>
      <c r="F119" s="256"/>
      <c r="G119" s="256"/>
      <c r="H119" s="256"/>
      <c r="L119" s="33"/>
    </row>
    <row r="120" spans="2:20" s="1" customFormat="1" ht="12" customHeight="1">
      <c r="B120" s="33"/>
      <c r="C120" s="27" t="s">
        <v>3934</v>
      </c>
      <c r="L120" s="33"/>
    </row>
    <row r="121" spans="2:20" s="1" customFormat="1" ht="16.5" customHeight="1">
      <c r="B121" s="33"/>
      <c r="E121" s="236" t="str">
        <f>E13</f>
        <v>01 - EPS_Elektrická požární signalizace</v>
      </c>
      <c r="F121" s="256"/>
      <c r="G121" s="256"/>
      <c r="H121" s="256"/>
      <c r="L121" s="33"/>
    </row>
    <row r="122" spans="2:20" s="1" customFormat="1" ht="6.95" customHeight="1">
      <c r="B122" s="33"/>
      <c r="L122" s="33"/>
    </row>
    <row r="123" spans="2:20" s="1" customFormat="1" ht="12" customHeight="1">
      <c r="B123" s="33"/>
      <c r="C123" s="27" t="s">
        <v>22</v>
      </c>
      <c r="F123" s="25" t="str">
        <f>F16</f>
        <v xml:space="preserve"> </v>
      </c>
      <c r="I123" s="27" t="s">
        <v>24</v>
      </c>
      <c r="J123" s="53" t="str">
        <f>IF(J16="","",J16)</f>
        <v>2. 12. 2022</v>
      </c>
      <c r="L123" s="33"/>
    </row>
    <row r="124" spans="2:20" s="1" customFormat="1" ht="6.95" customHeight="1">
      <c r="B124" s="33"/>
      <c r="L124" s="33"/>
    </row>
    <row r="125" spans="2:20" s="1" customFormat="1" ht="15.2" customHeight="1">
      <c r="B125" s="33"/>
      <c r="C125" s="27" t="s">
        <v>30</v>
      </c>
      <c r="F125" s="25" t="str">
        <f>E19</f>
        <v>NEMOCNICE TGM HODONÍN, p.o.</v>
      </c>
      <c r="I125" s="27" t="s">
        <v>36</v>
      </c>
      <c r="J125" s="31" t="str">
        <f>E25</f>
        <v>KANIA a.s.</v>
      </c>
      <c r="L125" s="33"/>
    </row>
    <row r="126" spans="2:20" s="1" customFormat="1" ht="15.2" customHeight="1">
      <c r="B126" s="33"/>
      <c r="C126" s="27" t="s">
        <v>34</v>
      </c>
      <c r="F126" s="25" t="str">
        <f>IF(E22="","",E22)</f>
        <v>Vyplň údaj</v>
      </c>
      <c r="I126" s="27" t="s">
        <v>39</v>
      </c>
      <c r="J126" s="31" t="str">
        <f>E28</f>
        <v xml:space="preserve"> </v>
      </c>
      <c r="L126" s="33"/>
    </row>
    <row r="127" spans="2:20" s="1" customFormat="1" ht="10.35" customHeight="1">
      <c r="B127" s="33"/>
      <c r="L127" s="33"/>
    </row>
    <row r="128" spans="2:20" s="10" customFormat="1" ht="29.25" customHeight="1">
      <c r="B128" s="118"/>
      <c r="C128" s="119" t="s">
        <v>296</v>
      </c>
      <c r="D128" s="120" t="s">
        <v>67</v>
      </c>
      <c r="E128" s="120" t="s">
        <v>63</v>
      </c>
      <c r="F128" s="120" t="s">
        <v>64</v>
      </c>
      <c r="G128" s="120" t="s">
        <v>297</v>
      </c>
      <c r="H128" s="120" t="s">
        <v>298</v>
      </c>
      <c r="I128" s="120" t="s">
        <v>299</v>
      </c>
      <c r="J128" s="120" t="s">
        <v>286</v>
      </c>
      <c r="K128" s="121" t="s">
        <v>300</v>
      </c>
      <c r="L128" s="118"/>
      <c r="M128" s="60" t="s">
        <v>1</v>
      </c>
      <c r="N128" s="61" t="s">
        <v>46</v>
      </c>
      <c r="O128" s="61" t="s">
        <v>301</v>
      </c>
      <c r="P128" s="61" t="s">
        <v>302</v>
      </c>
      <c r="Q128" s="61" t="s">
        <v>303</v>
      </c>
      <c r="R128" s="61" t="s">
        <v>304</v>
      </c>
      <c r="S128" s="61" t="s">
        <v>305</v>
      </c>
      <c r="T128" s="62" t="s">
        <v>306</v>
      </c>
    </row>
    <row r="129" spans="2:65" s="1" customFormat="1" ht="22.9" customHeight="1">
      <c r="B129" s="33"/>
      <c r="C129" s="65" t="s">
        <v>307</v>
      </c>
      <c r="J129" s="122">
        <f>BK129</f>
        <v>0</v>
      </c>
      <c r="L129" s="33"/>
      <c r="M129" s="63"/>
      <c r="N129" s="54"/>
      <c r="O129" s="54"/>
      <c r="P129" s="123">
        <f>P130+P148+P158+P172+P178</f>
        <v>0</v>
      </c>
      <c r="Q129" s="54"/>
      <c r="R129" s="123">
        <f>R130+R148+R158+R172+R178</f>
        <v>0</v>
      </c>
      <c r="S129" s="54"/>
      <c r="T129" s="124">
        <f>T130+T148+T158+T172+T178</f>
        <v>0</v>
      </c>
      <c r="AT129" s="17" t="s">
        <v>81</v>
      </c>
      <c r="AU129" s="17" t="s">
        <v>288</v>
      </c>
      <c r="BK129" s="125">
        <f>BK130+BK148+BK158+BK172+BK178</f>
        <v>0</v>
      </c>
    </row>
    <row r="130" spans="2:65" s="11" customFormat="1" ht="25.9" customHeight="1">
      <c r="B130" s="126"/>
      <c r="D130" s="127" t="s">
        <v>81</v>
      </c>
      <c r="E130" s="128" t="s">
        <v>3940</v>
      </c>
      <c r="F130" s="128" t="s">
        <v>4181</v>
      </c>
      <c r="I130" s="129"/>
      <c r="J130" s="130">
        <f>BK130</f>
        <v>0</v>
      </c>
      <c r="L130" s="126"/>
      <c r="M130" s="131"/>
      <c r="P130" s="132">
        <f>SUM(P131:P147)</f>
        <v>0</v>
      </c>
      <c r="R130" s="132">
        <f>SUM(R131:R147)</f>
        <v>0</v>
      </c>
      <c r="T130" s="133">
        <f>SUM(T131:T147)</f>
        <v>0</v>
      </c>
      <c r="AR130" s="127" t="s">
        <v>86</v>
      </c>
      <c r="AT130" s="134" t="s">
        <v>81</v>
      </c>
      <c r="AU130" s="134" t="s">
        <v>82</v>
      </c>
      <c r="AY130" s="127" t="s">
        <v>310</v>
      </c>
      <c r="BK130" s="135">
        <f>SUM(BK131:BK147)</f>
        <v>0</v>
      </c>
    </row>
    <row r="131" spans="2:65" s="1" customFormat="1" ht="16.5" customHeight="1">
      <c r="B131" s="33"/>
      <c r="C131" s="138" t="s">
        <v>86</v>
      </c>
      <c r="D131" s="138" t="s">
        <v>312</v>
      </c>
      <c r="E131" s="139" t="s">
        <v>4182</v>
      </c>
      <c r="F131" s="140" t="s">
        <v>4183</v>
      </c>
      <c r="G131" s="141" t="s">
        <v>1972</v>
      </c>
      <c r="H131" s="142">
        <v>1</v>
      </c>
      <c r="I131" s="143"/>
      <c r="J131" s="144">
        <f>ROUND(I131*H131,2)</f>
        <v>0</v>
      </c>
      <c r="K131" s="140" t="s">
        <v>4184</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90</v>
      </c>
    </row>
    <row r="132" spans="2:65" s="1" customFormat="1" ht="68.25">
      <c r="B132" s="33"/>
      <c r="D132" s="152" t="s">
        <v>375</v>
      </c>
      <c r="F132" s="172" t="s">
        <v>4185</v>
      </c>
      <c r="I132" s="173"/>
      <c r="L132" s="33"/>
      <c r="M132" s="174"/>
      <c r="T132" s="57"/>
      <c r="AT132" s="17" t="s">
        <v>375</v>
      </c>
      <c r="AU132" s="17" t="s">
        <v>86</v>
      </c>
    </row>
    <row r="133" spans="2:65" s="1" customFormat="1" ht="16.5" customHeight="1">
      <c r="B133" s="33"/>
      <c r="C133" s="138" t="s">
        <v>90</v>
      </c>
      <c r="D133" s="138" t="s">
        <v>312</v>
      </c>
      <c r="E133" s="139" t="s">
        <v>4186</v>
      </c>
      <c r="F133" s="140" t="s">
        <v>4187</v>
      </c>
      <c r="G133" s="141" t="s">
        <v>1972</v>
      </c>
      <c r="H133" s="142">
        <v>2</v>
      </c>
      <c r="I133" s="143"/>
      <c r="J133" s="144">
        <f t="shared" ref="J133:J147" si="0">ROUND(I133*H133,2)</f>
        <v>0</v>
      </c>
      <c r="K133" s="140" t="s">
        <v>4184</v>
      </c>
      <c r="L133" s="33"/>
      <c r="M133" s="145" t="s">
        <v>1</v>
      </c>
      <c r="N133" s="146" t="s">
        <v>47</v>
      </c>
      <c r="P133" s="147">
        <f t="shared" ref="P133:P147" si="1">O133*H133</f>
        <v>0</v>
      </c>
      <c r="Q133" s="147">
        <v>0</v>
      </c>
      <c r="R133" s="147">
        <f t="shared" ref="R133:R147" si="2">Q133*H133</f>
        <v>0</v>
      </c>
      <c r="S133" s="147">
        <v>0</v>
      </c>
      <c r="T133" s="148">
        <f t="shared" ref="T133:T147" si="3">S133*H133</f>
        <v>0</v>
      </c>
      <c r="AR133" s="149" t="s">
        <v>108</v>
      </c>
      <c r="AT133" s="149" t="s">
        <v>312</v>
      </c>
      <c r="AU133" s="149" t="s">
        <v>86</v>
      </c>
      <c r="AY133" s="17" t="s">
        <v>310</v>
      </c>
      <c r="BE133" s="150">
        <f t="shared" ref="BE133:BE147" si="4">IF(N133="základní",J133,0)</f>
        <v>0</v>
      </c>
      <c r="BF133" s="150">
        <f t="shared" ref="BF133:BF147" si="5">IF(N133="snížená",J133,0)</f>
        <v>0</v>
      </c>
      <c r="BG133" s="150">
        <f t="shared" ref="BG133:BG147" si="6">IF(N133="zákl. přenesená",J133,0)</f>
        <v>0</v>
      </c>
      <c r="BH133" s="150">
        <f t="shared" ref="BH133:BH147" si="7">IF(N133="sníž. přenesená",J133,0)</f>
        <v>0</v>
      </c>
      <c r="BI133" s="150">
        <f t="shared" ref="BI133:BI147" si="8">IF(N133="nulová",J133,0)</f>
        <v>0</v>
      </c>
      <c r="BJ133" s="17" t="s">
        <v>86</v>
      </c>
      <c r="BK133" s="150">
        <f t="shared" ref="BK133:BK147" si="9">ROUND(I133*H133,2)</f>
        <v>0</v>
      </c>
      <c r="BL133" s="17" t="s">
        <v>108</v>
      </c>
      <c r="BM133" s="149" t="s">
        <v>108</v>
      </c>
    </row>
    <row r="134" spans="2:65" s="1" customFormat="1" ht="16.5" customHeight="1">
      <c r="B134" s="33"/>
      <c r="C134" s="138" t="s">
        <v>98</v>
      </c>
      <c r="D134" s="138" t="s">
        <v>312</v>
      </c>
      <c r="E134" s="139" t="s">
        <v>4188</v>
      </c>
      <c r="F134" s="140" t="s">
        <v>4189</v>
      </c>
      <c r="G134" s="141" t="s">
        <v>1972</v>
      </c>
      <c r="H134" s="142">
        <v>1</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137</v>
      </c>
    </row>
    <row r="135" spans="2:65" s="1" customFormat="1" ht="16.5" customHeight="1">
      <c r="B135" s="33"/>
      <c r="C135" s="138" t="s">
        <v>108</v>
      </c>
      <c r="D135" s="138" t="s">
        <v>312</v>
      </c>
      <c r="E135" s="139" t="s">
        <v>4190</v>
      </c>
      <c r="F135" s="140" t="s">
        <v>4191</v>
      </c>
      <c r="G135" s="141" t="s">
        <v>1972</v>
      </c>
      <c r="H135" s="142">
        <v>1</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347</v>
      </c>
    </row>
    <row r="136" spans="2:65" s="1" customFormat="1" ht="16.5" customHeight="1">
      <c r="B136" s="33"/>
      <c r="C136" s="138" t="s">
        <v>121</v>
      </c>
      <c r="D136" s="138" t="s">
        <v>312</v>
      </c>
      <c r="E136" s="139" t="s">
        <v>4192</v>
      </c>
      <c r="F136" s="140" t="s">
        <v>4193</v>
      </c>
      <c r="G136" s="141" t="s">
        <v>1972</v>
      </c>
      <c r="H136" s="142">
        <v>1</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180</v>
      </c>
    </row>
    <row r="137" spans="2:65" s="1" customFormat="1" ht="16.5" customHeight="1">
      <c r="B137" s="33"/>
      <c r="C137" s="138" t="s">
        <v>137</v>
      </c>
      <c r="D137" s="138" t="s">
        <v>312</v>
      </c>
      <c r="E137" s="139" t="s">
        <v>4194</v>
      </c>
      <c r="F137" s="140" t="s">
        <v>4195</v>
      </c>
      <c r="G137" s="141" t="s">
        <v>1972</v>
      </c>
      <c r="H137" s="142">
        <v>2</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371</v>
      </c>
    </row>
    <row r="138" spans="2:65" s="1" customFormat="1" ht="16.5" customHeight="1">
      <c r="B138" s="33"/>
      <c r="C138" s="138" t="s">
        <v>342</v>
      </c>
      <c r="D138" s="138" t="s">
        <v>312</v>
      </c>
      <c r="E138" s="139" t="s">
        <v>4196</v>
      </c>
      <c r="F138" s="140" t="s">
        <v>4197</v>
      </c>
      <c r="G138" s="141" t="s">
        <v>1972</v>
      </c>
      <c r="H138" s="142">
        <v>2</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388</v>
      </c>
    </row>
    <row r="139" spans="2:65" s="1" customFormat="1" ht="16.5" customHeight="1">
      <c r="B139" s="33"/>
      <c r="C139" s="138" t="s">
        <v>347</v>
      </c>
      <c r="D139" s="138" t="s">
        <v>312</v>
      </c>
      <c r="E139" s="139" t="s">
        <v>4198</v>
      </c>
      <c r="F139" s="140" t="s">
        <v>4199</v>
      </c>
      <c r="G139" s="141" t="s">
        <v>1972</v>
      </c>
      <c r="H139" s="142">
        <v>1</v>
      </c>
      <c r="I139" s="143"/>
      <c r="J139" s="144">
        <f t="shared" si="0"/>
        <v>0</v>
      </c>
      <c r="K139" s="140" t="s">
        <v>4184</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404</v>
      </c>
    </row>
    <row r="140" spans="2:65" s="1" customFormat="1" ht="16.5" customHeight="1">
      <c r="B140" s="33"/>
      <c r="C140" s="138" t="s">
        <v>354</v>
      </c>
      <c r="D140" s="138" t="s">
        <v>312</v>
      </c>
      <c r="E140" s="139" t="s">
        <v>4200</v>
      </c>
      <c r="F140" s="140" t="s">
        <v>4201</v>
      </c>
      <c r="G140" s="141" t="s">
        <v>1972</v>
      </c>
      <c r="H140" s="142">
        <v>2</v>
      </c>
      <c r="I140" s="143"/>
      <c r="J140" s="144">
        <f t="shared" si="0"/>
        <v>0</v>
      </c>
      <c r="K140" s="140" t="s">
        <v>4184</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412</v>
      </c>
    </row>
    <row r="141" spans="2:65" s="1" customFormat="1" ht="16.5" customHeight="1">
      <c r="B141" s="33"/>
      <c r="C141" s="138" t="s">
        <v>180</v>
      </c>
      <c r="D141" s="138" t="s">
        <v>312</v>
      </c>
      <c r="E141" s="139" t="s">
        <v>4202</v>
      </c>
      <c r="F141" s="140" t="s">
        <v>4203</v>
      </c>
      <c r="G141" s="141" t="s">
        <v>1972</v>
      </c>
      <c r="H141" s="142">
        <v>3</v>
      </c>
      <c r="I141" s="143"/>
      <c r="J141" s="144">
        <f t="shared" si="0"/>
        <v>0</v>
      </c>
      <c r="K141" s="140" t="s">
        <v>4184</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421</v>
      </c>
    </row>
    <row r="142" spans="2:65" s="1" customFormat="1" ht="16.5" customHeight="1">
      <c r="B142" s="33"/>
      <c r="C142" s="138" t="s">
        <v>364</v>
      </c>
      <c r="D142" s="138" t="s">
        <v>312</v>
      </c>
      <c r="E142" s="139" t="s">
        <v>4204</v>
      </c>
      <c r="F142" s="140" t="s">
        <v>4205</v>
      </c>
      <c r="G142" s="141" t="s">
        <v>1972</v>
      </c>
      <c r="H142" s="142">
        <v>6</v>
      </c>
      <c r="I142" s="143"/>
      <c r="J142" s="144">
        <f t="shared" si="0"/>
        <v>0</v>
      </c>
      <c r="K142" s="140" t="s">
        <v>4184</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434</v>
      </c>
    </row>
    <row r="143" spans="2:65" s="1" customFormat="1" ht="16.5" customHeight="1">
      <c r="B143" s="33"/>
      <c r="C143" s="138" t="s">
        <v>371</v>
      </c>
      <c r="D143" s="138" t="s">
        <v>312</v>
      </c>
      <c r="E143" s="139" t="s">
        <v>4206</v>
      </c>
      <c r="F143" s="140" t="s">
        <v>4207</v>
      </c>
      <c r="G143" s="141" t="s">
        <v>1972</v>
      </c>
      <c r="H143" s="142">
        <v>6</v>
      </c>
      <c r="I143" s="143"/>
      <c r="J143" s="144">
        <f t="shared" si="0"/>
        <v>0</v>
      </c>
      <c r="K143" s="140" t="s">
        <v>4184</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539</v>
      </c>
    </row>
    <row r="144" spans="2:65" s="1" customFormat="1" ht="21.75" customHeight="1">
      <c r="B144" s="33"/>
      <c r="C144" s="138" t="s">
        <v>379</v>
      </c>
      <c r="D144" s="138" t="s">
        <v>312</v>
      </c>
      <c r="E144" s="139" t="s">
        <v>4208</v>
      </c>
      <c r="F144" s="140" t="s">
        <v>4209</v>
      </c>
      <c r="G144" s="141" t="s">
        <v>1972</v>
      </c>
      <c r="H144" s="142">
        <v>1</v>
      </c>
      <c r="I144" s="143"/>
      <c r="J144" s="144">
        <f t="shared" si="0"/>
        <v>0</v>
      </c>
      <c r="K144" s="140" t="s">
        <v>4184</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548</v>
      </c>
    </row>
    <row r="145" spans="2:65" s="1" customFormat="1" ht="16.5" customHeight="1">
      <c r="B145" s="33"/>
      <c r="C145" s="138" t="s">
        <v>388</v>
      </c>
      <c r="D145" s="138" t="s">
        <v>312</v>
      </c>
      <c r="E145" s="139" t="s">
        <v>4210</v>
      </c>
      <c r="F145" s="140" t="s">
        <v>4211</v>
      </c>
      <c r="G145" s="141" t="s">
        <v>1972</v>
      </c>
      <c r="H145" s="142">
        <v>2</v>
      </c>
      <c r="I145" s="143"/>
      <c r="J145" s="144">
        <f t="shared" si="0"/>
        <v>0</v>
      </c>
      <c r="K145" s="140" t="s">
        <v>4184</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558</v>
      </c>
    </row>
    <row r="146" spans="2:65" s="1" customFormat="1" ht="16.5" customHeight="1">
      <c r="B146" s="33"/>
      <c r="C146" s="138" t="s">
        <v>8</v>
      </c>
      <c r="D146" s="138" t="s">
        <v>312</v>
      </c>
      <c r="E146" s="139" t="s">
        <v>4212</v>
      </c>
      <c r="F146" s="140" t="s">
        <v>4213</v>
      </c>
      <c r="G146" s="141" t="s">
        <v>1972</v>
      </c>
      <c r="H146" s="142">
        <v>1</v>
      </c>
      <c r="I146" s="143"/>
      <c r="J146" s="144">
        <f t="shared" si="0"/>
        <v>0</v>
      </c>
      <c r="K146" s="140" t="s">
        <v>4184</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566</v>
      </c>
    </row>
    <row r="147" spans="2:65" s="1" customFormat="1" ht="16.5" customHeight="1">
      <c r="B147" s="33"/>
      <c r="C147" s="138" t="s">
        <v>404</v>
      </c>
      <c r="D147" s="138" t="s">
        <v>312</v>
      </c>
      <c r="E147" s="139" t="s">
        <v>4214</v>
      </c>
      <c r="F147" s="140" t="s">
        <v>4215</v>
      </c>
      <c r="G147" s="141" t="s">
        <v>1972</v>
      </c>
      <c r="H147" s="142">
        <v>1</v>
      </c>
      <c r="I147" s="143"/>
      <c r="J147" s="144">
        <f t="shared" si="0"/>
        <v>0</v>
      </c>
      <c r="K147" s="140" t="s">
        <v>4184</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574</v>
      </c>
    </row>
    <row r="148" spans="2:65" s="11" customFormat="1" ht="25.9" customHeight="1">
      <c r="B148" s="126"/>
      <c r="D148" s="127" t="s">
        <v>81</v>
      </c>
      <c r="E148" s="128" t="s">
        <v>4216</v>
      </c>
      <c r="F148" s="128" t="s">
        <v>4217</v>
      </c>
      <c r="I148" s="129"/>
      <c r="J148" s="130">
        <f>BK148</f>
        <v>0</v>
      </c>
      <c r="L148" s="126"/>
      <c r="M148" s="131"/>
      <c r="P148" s="132">
        <f>SUM(P149:P157)</f>
        <v>0</v>
      </c>
      <c r="R148" s="132">
        <f>SUM(R149:R157)</f>
        <v>0</v>
      </c>
      <c r="T148" s="133">
        <f>SUM(T149:T157)</f>
        <v>0</v>
      </c>
      <c r="AR148" s="127" t="s">
        <v>86</v>
      </c>
      <c r="AT148" s="134" t="s">
        <v>81</v>
      </c>
      <c r="AU148" s="134" t="s">
        <v>82</v>
      </c>
      <c r="AY148" s="127" t="s">
        <v>310</v>
      </c>
      <c r="BK148" s="135">
        <f>SUM(BK149:BK157)</f>
        <v>0</v>
      </c>
    </row>
    <row r="149" spans="2:65" s="1" customFormat="1" ht="16.5" customHeight="1">
      <c r="B149" s="33"/>
      <c r="C149" s="138" t="s">
        <v>408</v>
      </c>
      <c r="D149" s="138" t="s">
        <v>312</v>
      </c>
      <c r="E149" s="139" t="s">
        <v>4218</v>
      </c>
      <c r="F149" s="140" t="s">
        <v>4219</v>
      </c>
      <c r="G149" s="141" t="s">
        <v>718</v>
      </c>
      <c r="H149" s="142">
        <v>1840</v>
      </c>
      <c r="I149" s="143"/>
      <c r="J149" s="144">
        <f t="shared" ref="J149:J157" si="10">ROUND(I149*H149,2)</f>
        <v>0</v>
      </c>
      <c r="K149" s="140" t="s">
        <v>4184</v>
      </c>
      <c r="L149" s="33"/>
      <c r="M149" s="145" t="s">
        <v>1</v>
      </c>
      <c r="N149" s="146" t="s">
        <v>47</v>
      </c>
      <c r="P149" s="147">
        <f t="shared" ref="P149:P157" si="11">O149*H149</f>
        <v>0</v>
      </c>
      <c r="Q149" s="147">
        <v>0</v>
      </c>
      <c r="R149" s="147">
        <f t="shared" ref="R149:R157" si="12">Q149*H149</f>
        <v>0</v>
      </c>
      <c r="S149" s="147">
        <v>0</v>
      </c>
      <c r="T149" s="148">
        <f t="shared" ref="T149:T157" si="13">S149*H149</f>
        <v>0</v>
      </c>
      <c r="AR149" s="149" t="s">
        <v>108</v>
      </c>
      <c r="AT149" s="149" t="s">
        <v>312</v>
      </c>
      <c r="AU149" s="149" t="s">
        <v>86</v>
      </c>
      <c r="AY149" s="17" t="s">
        <v>310</v>
      </c>
      <c r="BE149" s="150">
        <f t="shared" ref="BE149:BE157" si="14">IF(N149="základní",J149,0)</f>
        <v>0</v>
      </c>
      <c r="BF149" s="150">
        <f t="shared" ref="BF149:BF157" si="15">IF(N149="snížená",J149,0)</f>
        <v>0</v>
      </c>
      <c r="BG149" s="150">
        <f t="shared" ref="BG149:BG157" si="16">IF(N149="zákl. přenesená",J149,0)</f>
        <v>0</v>
      </c>
      <c r="BH149" s="150">
        <f t="shared" ref="BH149:BH157" si="17">IF(N149="sníž. přenesená",J149,0)</f>
        <v>0</v>
      </c>
      <c r="BI149" s="150">
        <f t="shared" ref="BI149:BI157" si="18">IF(N149="nulová",J149,0)</f>
        <v>0</v>
      </c>
      <c r="BJ149" s="17" t="s">
        <v>86</v>
      </c>
      <c r="BK149" s="150">
        <f t="shared" ref="BK149:BK157" si="19">ROUND(I149*H149,2)</f>
        <v>0</v>
      </c>
      <c r="BL149" s="17" t="s">
        <v>108</v>
      </c>
      <c r="BM149" s="149" t="s">
        <v>582</v>
      </c>
    </row>
    <row r="150" spans="2:65" s="1" customFormat="1" ht="21.75" customHeight="1">
      <c r="B150" s="33"/>
      <c r="C150" s="138" t="s">
        <v>412</v>
      </c>
      <c r="D150" s="138" t="s">
        <v>312</v>
      </c>
      <c r="E150" s="139" t="s">
        <v>4220</v>
      </c>
      <c r="F150" s="140" t="s">
        <v>4221</v>
      </c>
      <c r="G150" s="141" t="s">
        <v>718</v>
      </c>
      <c r="H150" s="142">
        <v>840</v>
      </c>
      <c r="I150" s="143"/>
      <c r="J150" s="144">
        <f t="shared" si="10"/>
        <v>0</v>
      </c>
      <c r="K150" s="140" t="s">
        <v>4184</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590</v>
      </c>
    </row>
    <row r="151" spans="2:65" s="1" customFormat="1" ht="16.5" customHeight="1">
      <c r="B151" s="33"/>
      <c r="C151" s="138" t="s">
        <v>417</v>
      </c>
      <c r="D151" s="138" t="s">
        <v>312</v>
      </c>
      <c r="E151" s="139" t="s">
        <v>4222</v>
      </c>
      <c r="F151" s="140" t="s">
        <v>4223</v>
      </c>
      <c r="G151" s="141" t="s">
        <v>718</v>
      </c>
      <c r="H151" s="142">
        <v>150</v>
      </c>
      <c r="I151" s="143"/>
      <c r="J151" s="144">
        <f t="shared" si="10"/>
        <v>0</v>
      </c>
      <c r="K151" s="140" t="s">
        <v>4184</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598</v>
      </c>
    </row>
    <row r="152" spans="2:65" s="1" customFormat="1" ht="16.5" customHeight="1">
      <c r="B152" s="33"/>
      <c r="C152" s="138" t="s">
        <v>421</v>
      </c>
      <c r="D152" s="138" t="s">
        <v>312</v>
      </c>
      <c r="E152" s="139" t="s">
        <v>4224</v>
      </c>
      <c r="F152" s="140" t="s">
        <v>4225</v>
      </c>
      <c r="G152" s="141" t="s">
        <v>1972</v>
      </c>
      <c r="H152" s="142">
        <v>10</v>
      </c>
      <c r="I152" s="143"/>
      <c r="J152" s="144">
        <f t="shared" si="10"/>
        <v>0</v>
      </c>
      <c r="K152" s="140" t="s">
        <v>4184</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617</v>
      </c>
    </row>
    <row r="153" spans="2:65" s="1" customFormat="1" ht="16.5" customHeight="1">
      <c r="B153" s="33"/>
      <c r="C153" s="138" t="s">
        <v>7</v>
      </c>
      <c r="D153" s="138" t="s">
        <v>312</v>
      </c>
      <c r="E153" s="139" t="s">
        <v>4226</v>
      </c>
      <c r="F153" s="140" t="s">
        <v>4227</v>
      </c>
      <c r="G153" s="141" t="s">
        <v>718</v>
      </c>
      <c r="H153" s="142">
        <v>100</v>
      </c>
      <c r="I153" s="143"/>
      <c r="J153" s="144">
        <f t="shared" si="10"/>
        <v>0</v>
      </c>
      <c r="K153" s="140" t="s">
        <v>4184</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607</v>
      </c>
    </row>
    <row r="154" spans="2:65" s="1" customFormat="1" ht="16.5" customHeight="1">
      <c r="B154" s="33"/>
      <c r="C154" s="138" t="s">
        <v>434</v>
      </c>
      <c r="D154" s="138" t="s">
        <v>312</v>
      </c>
      <c r="E154" s="139" t="s">
        <v>4228</v>
      </c>
      <c r="F154" s="140" t="s">
        <v>4229</v>
      </c>
      <c r="G154" s="141" t="s">
        <v>1972</v>
      </c>
      <c r="H154" s="142">
        <v>1</v>
      </c>
      <c r="I154" s="143"/>
      <c r="J154" s="144">
        <f t="shared" si="10"/>
        <v>0</v>
      </c>
      <c r="K154" s="140" t="s">
        <v>4184</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828</v>
      </c>
    </row>
    <row r="155" spans="2:65" s="1" customFormat="1" ht="16.5" customHeight="1">
      <c r="B155" s="33"/>
      <c r="C155" s="138" t="s">
        <v>534</v>
      </c>
      <c r="D155" s="138" t="s">
        <v>312</v>
      </c>
      <c r="E155" s="139" t="s">
        <v>4230</v>
      </c>
      <c r="F155" s="140" t="s">
        <v>4231</v>
      </c>
      <c r="G155" s="141" t="s">
        <v>718</v>
      </c>
      <c r="H155" s="142">
        <v>200</v>
      </c>
      <c r="I155" s="143"/>
      <c r="J155" s="144">
        <f t="shared" si="10"/>
        <v>0</v>
      </c>
      <c r="K155" s="140" t="s">
        <v>4184</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839</v>
      </c>
    </row>
    <row r="156" spans="2:65" s="1" customFormat="1" ht="24.2" customHeight="1">
      <c r="B156" s="33"/>
      <c r="C156" s="138" t="s">
        <v>539</v>
      </c>
      <c r="D156" s="138" t="s">
        <v>312</v>
      </c>
      <c r="E156" s="139" t="s">
        <v>4232</v>
      </c>
      <c r="F156" s="140" t="s">
        <v>4233</v>
      </c>
      <c r="G156" s="141" t="s">
        <v>1972</v>
      </c>
      <c r="H156" s="142">
        <v>1</v>
      </c>
      <c r="I156" s="143"/>
      <c r="J156" s="144">
        <f t="shared" si="10"/>
        <v>0</v>
      </c>
      <c r="K156" s="140" t="s">
        <v>4184</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850</v>
      </c>
    </row>
    <row r="157" spans="2:65" s="1" customFormat="1" ht="16.5" customHeight="1">
      <c r="B157" s="33"/>
      <c r="C157" s="138" t="s">
        <v>543</v>
      </c>
      <c r="D157" s="138" t="s">
        <v>312</v>
      </c>
      <c r="E157" s="139" t="s">
        <v>4234</v>
      </c>
      <c r="F157" s="140" t="s">
        <v>4235</v>
      </c>
      <c r="G157" s="141" t="s">
        <v>1972</v>
      </c>
      <c r="H157" s="142">
        <v>10</v>
      </c>
      <c r="I157" s="143"/>
      <c r="J157" s="144">
        <f t="shared" si="10"/>
        <v>0</v>
      </c>
      <c r="K157" s="140" t="s">
        <v>4184</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860</v>
      </c>
    </row>
    <row r="158" spans="2:65" s="11" customFormat="1" ht="25.9" customHeight="1">
      <c r="B158" s="126"/>
      <c r="D158" s="127" t="s">
        <v>81</v>
      </c>
      <c r="E158" s="128" t="s">
        <v>4236</v>
      </c>
      <c r="F158" s="128" t="s">
        <v>4237</v>
      </c>
      <c r="I158" s="129"/>
      <c r="J158" s="130">
        <f>BK158</f>
        <v>0</v>
      </c>
      <c r="L158" s="126"/>
      <c r="M158" s="131"/>
      <c r="P158" s="132">
        <f>SUM(P159:P171)</f>
        <v>0</v>
      </c>
      <c r="R158" s="132">
        <f>SUM(R159:R171)</f>
        <v>0</v>
      </c>
      <c r="T158" s="133">
        <f>SUM(T159:T171)</f>
        <v>0</v>
      </c>
      <c r="AR158" s="127" t="s">
        <v>86</v>
      </c>
      <c r="AT158" s="134" t="s">
        <v>81</v>
      </c>
      <c r="AU158" s="134" t="s">
        <v>82</v>
      </c>
      <c r="AY158" s="127" t="s">
        <v>310</v>
      </c>
      <c r="BK158" s="135">
        <f>SUM(BK159:BK171)</f>
        <v>0</v>
      </c>
    </row>
    <row r="159" spans="2:65" s="1" customFormat="1" ht="16.5" customHeight="1">
      <c r="B159" s="33"/>
      <c r="C159" s="138" t="s">
        <v>548</v>
      </c>
      <c r="D159" s="138" t="s">
        <v>312</v>
      </c>
      <c r="E159" s="139" t="s">
        <v>4238</v>
      </c>
      <c r="F159" s="140" t="s">
        <v>4239</v>
      </c>
      <c r="G159" s="141" t="s">
        <v>718</v>
      </c>
      <c r="H159" s="142">
        <v>132</v>
      </c>
      <c r="I159" s="143"/>
      <c r="J159" s="144">
        <f t="shared" ref="J159:J171" si="20">ROUND(I159*H159,2)</f>
        <v>0</v>
      </c>
      <c r="K159" s="140" t="s">
        <v>4184</v>
      </c>
      <c r="L159" s="33"/>
      <c r="M159" s="145" t="s">
        <v>1</v>
      </c>
      <c r="N159" s="146" t="s">
        <v>47</v>
      </c>
      <c r="P159" s="147">
        <f t="shared" ref="P159:P171" si="21">O159*H159</f>
        <v>0</v>
      </c>
      <c r="Q159" s="147">
        <v>0</v>
      </c>
      <c r="R159" s="147">
        <f t="shared" ref="R159:R171" si="22">Q159*H159</f>
        <v>0</v>
      </c>
      <c r="S159" s="147">
        <v>0</v>
      </c>
      <c r="T159" s="148">
        <f t="shared" ref="T159:T171" si="23">S159*H159</f>
        <v>0</v>
      </c>
      <c r="AR159" s="149" t="s">
        <v>108</v>
      </c>
      <c r="AT159" s="149" t="s">
        <v>312</v>
      </c>
      <c r="AU159" s="149" t="s">
        <v>86</v>
      </c>
      <c r="AY159" s="17" t="s">
        <v>310</v>
      </c>
      <c r="BE159" s="150">
        <f t="shared" ref="BE159:BE171" si="24">IF(N159="základní",J159,0)</f>
        <v>0</v>
      </c>
      <c r="BF159" s="150">
        <f t="shared" ref="BF159:BF171" si="25">IF(N159="snížená",J159,0)</f>
        <v>0</v>
      </c>
      <c r="BG159" s="150">
        <f t="shared" ref="BG159:BG171" si="26">IF(N159="zákl. přenesená",J159,0)</f>
        <v>0</v>
      </c>
      <c r="BH159" s="150">
        <f t="shared" ref="BH159:BH171" si="27">IF(N159="sníž. přenesená",J159,0)</f>
        <v>0</v>
      </c>
      <c r="BI159" s="150">
        <f t="shared" ref="BI159:BI171" si="28">IF(N159="nulová",J159,0)</f>
        <v>0</v>
      </c>
      <c r="BJ159" s="17" t="s">
        <v>86</v>
      </c>
      <c r="BK159" s="150">
        <f t="shared" ref="BK159:BK171" si="29">ROUND(I159*H159,2)</f>
        <v>0</v>
      </c>
      <c r="BL159" s="17" t="s">
        <v>108</v>
      </c>
      <c r="BM159" s="149" t="s">
        <v>868</v>
      </c>
    </row>
    <row r="160" spans="2:65" s="1" customFormat="1" ht="16.5" customHeight="1">
      <c r="B160" s="33"/>
      <c r="C160" s="138" t="s">
        <v>553</v>
      </c>
      <c r="D160" s="138" t="s">
        <v>312</v>
      </c>
      <c r="E160" s="139" t="s">
        <v>4240</v>
      </c>
      <c r="F160" s="140" t="s">
        <v>4241</v>
      </c>
      <c r="G160" s="141" t="s">
        <v>1972</v>
      </c>
      <c r="H160" s="142">
        <v>132</v>
      </c>
      <c r="I160" s="143"/>
      <c r="J160" s="144">
        <f t="shared" si="20"/>
        <v>0</v>
      </c>
      <c r="K160" s="140" t="s">
        <v>4184</v>
      </c>
      <c r="L160" s="33"/>
      <c r="M160" s="145" t="s">
        <v>1</v>
      </c>
      <c r="N160" s="146" t="s">
        <v>47</v>
      </c>
      <c r="P160" s="147">
        <f t="shared" si="21"/>
        <v>0</v>
      </c>
      <c r="Q160" s="147">
        <v>0</v>
      </c>
      <c r="R160" s="147">
        <f t="shared" si="22"/>
        <v>0</v>
      </c>
      <c r="S160" s="147">
        <v>0</v>
      </c>
      <c r="T160" s="148">
        <f t="shared" si="23"/>
        <v>0</v>
      </c>
      <c r="AR160" s="149" t="s">
        <v>108</v>
      </c>
      <c r="AT160" s="149" t="s">
        <v>312</v>
      </c>
      <c r="AU160" s="149" t="s">
        <v>86</v>
      </c>
      <c r="AY160" s="17" t="s">
        <v>310</v>
      </c>
      <c r="BE160" s="150">
        <f t="shared" si="24"/>
        <v>0</v>
      </c>
      <c r="BF160" s="150">
        <f t="shared" si="25"/>
        <v>0</v>
      </c>
      <c r="BG160" s="150">
        <f t="shared" si="26"/>
        <v>0</v>
      </c>
      <c r="BH160" s="150">
        <f t="shared" si="27"/>
        <v>0</v>
      </c>
      <c r="BI160" s="150">
        <f t="shared" si="28"/>
        <v>0</v>
      </c>
      <c r="BJ160" s="17" t="s">
        <v>86</v>
      </c>
      <c r="BK160" s="150">
        <f t="shared" si="29"/>
        <v>0</v>
      </c>
      <c r="BL160" s="17" t="s">
        <v>108</v>
      </c>
      <c r="BM160" s="149" t="s">
        <v>876</v>
      </c>
    </row>
    <row r="161" spans="2:65" s="1" customFormat="1" ht="16.5" customHeight="1">
      <c r="B161" s="33"/>
      <c r="C161" s="138" t="s">
        <v>558</v>
      </c>
      <c r="D161" s="138" t="s">
        <v>312</v>
      </c>
      <c r="E161" s="139" t="s">
        <v>4242</v>
      </c>
      <c r="F161" s="140" t="s">
        <v>4243</v>
      </c>
      <c r="G161" s="141" t="s">
        <v>1972</v>
      </c>
      <c r="H161" s="142">
        <v>8</v>
      </c>
      <c r="I161" s="143"/>
      <c r="J161" s="144">
        <f t="shared" si="20"/>
        <v>0</v>
      </c>
      <c r="K161" s="140" t="s">
        <v>4184</v>
      </c>
      <c r="L161" s="33"/>
      <c r="M161" s="145" t="s">
        <v>1</v>
      </c>
      <c r="N161" s="146" t="s">
        <v>47</v>
      </c>
      <c r="P161" s="147">
        <f t="shared" si="21"/>
        <v>0</v>
      </c>
      <c r="Q161" s="147">
        <v>0</v>
      </c>
      <c r="R161" s="147">
        <f t="shared" si="22"/>
        <v>0</v>
      </c>
      <c r="S161" s="147">
        <v>0</v>
      </c>
      <c r="T161" s="148">
        <f t="shared" si="23"/>
        <v>0</v>
      </c>
      <c r="AR161" s="149" t="s">
        <v>108</v>
      </c>
      <c r="AT161" s="149" t="s">
        <v>312</v>
      </c>
      <c r="AU161" s="149" t="s">
        <v>86</v>
      </c>
      <c r="AY161" s="17" t="s">
        <v>310</v>
      </c>
      <c r="BE161" s="150">
        <f t="shared" si="24"/>
        <v>0</v>
      </c>
      <c r="BF161" s="150">
        <f t="shared" si="25"/>
        <v>0</v>
      </c>
      <c r="BG161" s="150">
        <f t="shared" si="26"/>
        <v>0</v>
      </c>
      <c r="BH161" s="150">
        <f t="shared" si="27"/>
        <v>0</v>
      </c>
      <c r="BI161" s="150">
        <f t="shared" si="28"/>
        <v>0</v>
      </c>
      <c r="BJ161" s="17" t="s">
        <v>86</v>
      </c>
      <c r="BK161" s="150">
        <f t="shared" si="29"/>
        <v>0</v>
      </c>
      <c r="BL161" s="17" t="s">
        <v>108</v>
      </c>
      <c r="BM161" s="149" t="s">
        <v>886</v>
      </c>
    </row>
    <row r="162" spans="2:65" s="1" customFormat="1" ht="16.5" customHeight="1">
      <c r="B162" s="33"/>
      <c r="C162" s="138" t="s">
        <v>562</v>
      </c>
      <c r="D162" s="138" t="s">
        <v>312</v>
      </c>
      <c r="E162" s="139" t="s">
        <v>4244</v>
      </c>
      <c r="F162" s="140" t="s">
        <v>4245</v>
      </c>
      <c r="G162" s="141" t="s">
        <v>1972</v>
      </c>
      <c r="H162" s="142">
        <v>8</v>
      </c>
      <c r="I162" s="143"/>
      <c r="J162" s="144">
        <f t="shared" si="20"/>
        <v>0</v>
      </c>
      <c r="K162" s="140" t="s">
        <v>4184</v>
      </c>
      <c r="L162" s="33"/>
      <c r="M162" s="145" t="s">
        <v>1</v>
      </c>
      <c r="N162" s="146" t="s">
        <v>47</v>
      </c>
      <c r="P162" s="147">
        <f t="shared" si="21"/>
        <v>0</v>
      </c>
      <c r="Q162" s="147">
        <v>0</v>
      </c>
      <c r="R162" s="147">
        <f t="shared" si="22"/>
        <v>0</v>
      </c>
      <c r="S162" s="147">
        <v>0</v>
      </c>
      <c r="T162" s="148">
        <f t="shared" si="23"/>
        <v>0</v>
      </c>
      <c r="AR162" s="149" t="s">
        <v>108</v>
      </c>
      <c r="AT162" s="149" t="s">
        <v>312</v>
      </c>
      <c r="AU162" s="149" t="s">
        <v>86</v>
      </c>
      <c r="AY162" s="17" t="s">
        <v>310</v>
      </c>
      <c r="BE162" s="150">
        <f t="shared" si="24"/>
        <v>0</v>
      </c>
      <c r="BF162" s="150">
        <f t="shared" si="25"/>
        <v>0</v>
      </c>
      <c r="BG162" s="150">
        <f t="shared" si="26"/>
        <v>0</v>
      </c>
      <c r="BH162" s="150">
        <f t="shared" si="27"/>
        <v>0</v>
      </c>
      <c r="BI162" s="150">
        <f t="shared" si="28"/>
        <v>0</v>
      </c>
      <c r="BJ162" s="17" t="s">
        <v>86</v>
      </c>
      <c r="BK162" s="150">
        <f t="shared" si="29"/>
        <v>0</v>
      </c>
      <c r="BL162" s="17" t="s">
        <v>108</v>
      </c>
      <c r="BM162" s="149" t="s">
        <v>900</v>
      </c>
    </row>
    <row r="163" spans="2:65" s="1" customFormat="1" ht="16.5" customHeight="1">
      <c r="B163" s="33"/>
      <c r="C163" s="138" t="s">
        <v>566</v>
      </c>
      <c r="D163" s="138" t="s">
        <v>312</v>
      </c>
      <c r="E163" s="139" t="s">
        <v>4246</v>
      </c>
      <c r="F163" s="140" t="s">
        <v>4247</v>
      </c>
      <c r="G163" s="141" t="s">
        <v>1972</v>
      </c>
      <c r="H163" s="142">
        <v>132</v>
      </c>
      <c r="I163" s="143"/>
      <c r="J163" s="144">
        <f t="shared" si="20"/>
        <v>0</v>
      </c>
      <c r="K163" s="140" t="s">
        <v>4184</v>
      </c>
      <c r="L163" s="33"/>
      <c r="M163" s="145" t="s">
        <v>1</v>
      </c>
      <c r="N163" s="146" t="s">
        <v>47</v>
      </c>
      <c r="P163" s="147">
        <f t="shared" si="21"/>
        <v>0</v>
      </c>
      <c r="Q163" s="147">
        <v>0</v>
      </c>
      <c r="R163" s="147">
        <f t="shared" si="22"/>
        <v>0</v>
      </c>
      <c r="S163" s="147">
        <v>0</v>
      </c>
      <c r="T163" s="148">
        <f t="shared" si="23"/>
        <v>0</v>
      </c>
      <c r="AR163" s="149" t="s">
        <v>108</v>
      </c>
      <c r="AT163" s="149" t="s">
        <v>312</v>
      </c>
      <c r="AU163" s="149" t="s">
        <v>86</v>
      </c>
      <c r="AY163" s="17" t="s">
        <v>310</v>
      </c>
      <c r="BE163" s="150">
        <f t="shared" si="24"/>
        <v>0</v>
      </c>
      <c r="BF163" s="150">
        <f t="shared" si="25"/>
        <v>0</v>
      </c>
      <c r="BG163" s="150">
        <f t="shared" si="26"/>
        <v>0</v>
      </c>
      <c r="BH163" s="150">
        <f t="shared" si="27"/>
        <v>0</v>
      </c>
      <c r="BI163" s="150">
        <f t="shared" si="28"/>
        <v>0</v>
      </c>
      <c r="BJ163" s="17" t="s">
        <v>86</v>
      </c>
      <c r="BK163" s="150">
        <f t="shared" si="29"/>
        <v>0</v>
      </c>
      <c r="BL163" s="17" t="s">
        <v>108</v>
      </c>
      <c r="BM163" s="149" t="s">
        <v>910</v>
      </c>
    </row>
    <row r="164" spans="2:65" s="1" customFormat="1" ht="16.5" customHeight="1">
      <c r="B164" s="33"/>
      <c r="C164" s="138" t="s">
        <v>570</v>
      </c>
      <c r="D164" s="138" t="s">
        <v>312</v>
      </c>
      <c r="E164" s="139" t="s">
        <v>4248</v>
      </c>
      <c r="F164" s="140" t="s">
        <v>4249</v>
      </c>
      <c r="G164" s="141" t="s">
        <v>718</v>
      </c>
      <c r="H164" s="142">
        <v>132</v>
      </c>
      <c r="I164" s="143"/>
      <c r="J164" s="144">
        <f t="shared" si="20"/>
        <v>0</v>
      </c>
      <c r="K164" s="140" t="s">
        <v>4184</v>
      </c>
      <c r="L164" s="33"/>
      <c r="M164" s="145" t="s">
        <v>1</v>
      </c>
      <c r="N164" s="146" t="s">
        <v>47</v>
      </c>
      <c r="P164" s="147">
        <f t="shared" si="21"/>
        <v>0</v>
      </c>
      <c r="Q164" s="147">
        <v>0</v>
      </c>
      <c r="R164" s="147">
        <f t="shared" si="22"/>
        <v>0</v>
      </c>
      <c r="S164" s="147">
        <v>0</v>
      </c>
      <c r="T164" s="148">
        <f t="shared" si="23"/>
        <v>0</v>
      </c>
      <c r="AR164" s="149" t="s">
        <v>108</v>
      </c>
      <c r="AT164" s="149" t="s">
        <v>312</v>
      </c>
      <c r="AU164" s="149" t="s">
        <v>86</v>
      </c>
      <c r="AY164" s="17" t="s">
        <v>310</v>
      </c>
      <c r="BE164" s="150">
        <f t="shared" si="24"/>
        <v>0</v>
      </c>
      <c r="BF164" s="150">
        <f t="shared" si="25"/>
        <v>0</v>
      </c>
      <c r="BG164" s="150">
        <f t="shared" si="26"/>
        <v>0</v>
      </c>
      <c r="BH164" s="150">
        <f t="shared" si="27"/>
        <v>0</v>
      </c>
      <c r="BI164" s="150">
        <f t="shared" si="28"/>
        <v>0</v>
      </c>
      <c r="BJ164" s="17" t="s">
        <v>86</v>
      </c>
      <c r="BK164" s="150">
        <f t="shared" si="29"/>
        <v>0</v>
      </c>
      <c r="BL164" s="17" t="s">
        <v>108</v>
      </c>
      <c r="BM164" s="149" t="s">
        <v>921</v>
      </c>
    </row>
    <row r="165" spans="2:65" s="1" customFormat="1" ht="16.5" customHeight="1">
      <c r="B165" s="33"/>
      <c r="C165" s="138" t="s">
        <v>574</v>
      </c>
      <c r="D165" s="138" t="s">
        <v>312</v>
      </c>
      <c r="E165" s="139" t="s">
        <v>4250</v>
      </c>
      <c r="F165" s="140" t="s">
        <v>4251</v>
      </c>
      <c r="G165" s="141" t="s">
        <v>1972</v>
      </c>
      <c r="H165" s="142">
        <v>150</v>
      </c>
      <c r="I165" s="143"/>
      <c r="J165" s="144">
        <f t="shared" si="20"/>
        <v>0</v>
      </c>
      <c r="K165" s="140" t="s">
        <v>4184</v>
      </c>
      <c r="L165" s="33"/>
      <c r="M165" s="145" t="s">
        <v>1</v>
      </c>
      <c r="N165" s="146" t="s">
        <v>47</v>
      </c>
      <c r="P165" s="147">
        <f t="shared" si="21"/>
        <v>0</v>
      </c>
      <c r="Q165" s="147">
        <v>0</v>
      </c>
      <c r="R165" s="147">
        <f t="shared" si="22"/>
        <v>0</v>
      </c>
      <c r="S165" s="147">
        <v>0</v>
      </c>
      <c r="T165" s="148">
        <f t="shared" si="23"/>
        <v>0</v>
      </c>
      <c r="AR165" s="149" t="s">
        <v>108</v>
      </c>
      <c r="AT165" s="149" t="s">
        <v>312</v>
      </c>
      <c r="AU165" s="149" t="s">
        <v>86</v>
      </c>
      <c r="AY165" s="17" t="s">
        <v>310</v>
      </c>
      <c r="BE165" s="150">
        <f t="shared" si="24"/>
        <v>0</v>
      </c>
      <c r="BF165" s="150">
        <f t="shared" si="25"/>
        <v>0</v>
      </c>
      <c r="BG165" s="150">
        <f t="shared" si="26"/>
        <v>0</v>
      </c>
      <c r="BH165" s="150">
        <f t="shared" si="27"/>
        <v>0</v>
      </c>
      <c r="BI165" s="150">
        <f t="shared" si="28"/>
        <v>0</v>
      </c>
      <c r="BJ165" s="17" t="s">
        <v>86</v>
      </c>
      <c r="BK165" s="150">
        <f t="shared" si="29"/>
        <v>0</v>
      </c>
      <c r="BL165" s="17" t="s">
        <v>108</v>
      </c>
      <c r="BM165" s="149" t="s">
        <v>930</v>
      </c>
    </row>
    <row r="166" spans="2:65" s="1" customFormat="1" ht="16.5" customHeight="1">
      <c r="B166" s="33"/>
      <c r="C166" s="138" t="s">
        <v>578</v>
      </c>
      <c r="D166" s="138" t="s">
        <v>312</v>
      </c>
      <c r="E166" s="139" t="s">
        <v>4252</v>
      </c>
      <c r="F166" s="140" t="s">
        <v>4253</v>
      </c>
      <c r="G166" s="141" t="s">
        <v>1972</v>
      </c>
      <c r="H166" s="142">
        <v>100</v>
      </c>
      <c r="I166" s="143"/>
      <c r="J166" s="144">
        <f t="shared" si="20"/>
        <v>0</v>
      </c>
      <c r="K166" s="140" t="s">
        <v>4184</v>
      </c>
      <c r="L166" s="33"/>
      <c r="M166" s="145" t="s">
        <v>1</v>
      </c>
      <c r="N166" s="146" t="s">
        <v>47</v>
      </c>
      <c r="P166" s="147">
        <f t="shared" si="21"/>
        <v>0</v>
      </c>
      <c r="Q166" s="147">
        <v>0</v>
      </c>
      <c r="R166" s="147">
        <f t="shared" si="22"/>
        <v>0</v>
      </c>
      <c r="S166" s="147">
        <v>0</v>
      </c>
      <c r="T166" s="148">
        <f t="shared" si="23"/>
        <v>0</v>
      </c>
      <c r="AR166" s="149" t="s">
        <v>108</v>
      </c>
      <c r="AT166" s="149" t="s">
        <v>312</v>
      </c>
      <c r="AU166" s="149" t="s">
        <v>86</v>
      </c>
      <c r="AY166" s="17" t="s">
        <v>310</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938</v>
      </c>
    </row>
    <row r="167" spans="2:65" s="1" customFormat="1" ht="16.5" customHeight="1">
      <c r="B167" s="33"/>
      <c r="C167" s="138" t="s">
        <v>582</v>
      </c>
      <c r="D167" s="138" t="s">
        <v>312</v>
      </c>
      <c r="E167" s="139" t="s">
        <v>4254</v>
      </c>
      <c r="F167" s="140" t="s">
        <v>4255</v>
      </c>
      <c r="G167" s="141" t="s">
        <v>1972</v>
      </c>
      <c r="H167" s="142">
        <v>450</v>
      </c>
      <c r="I167" s="143"/>
      <c r="J167" s="144">
        <f t="shared" si="20"/>
        <v>0</v>
      </c>
      <c r="K167" s="140" t="s">
        <v>4184</v>
      </c>
      <c r="L167" s="33"/>
      <c r="M167" s="145" t="s">
        <v>1</v>
      </c>
      <c r="N167" s="146" t="s">
        <v>47</v>
      </c>
      <c r="P167" s="147">
        <f t="shared" si="21"/>
        <v>0</v>
      </c>
      <c r="Q167" s="147">
        <v>0</v>
      </c>
      <c r="R167" s="147">
        <f t="shared" si="22"/>
        <v>0</v>
      </c>
      <c r="S167" s="147">
        <v>0</v>
      </c>
      <c r="T167" s="148">
        <f t="shared" si="23"/>
        <v>0</v>
      </c>
      <c r="AR167" s="149" t="s">
        <v>108</v>
      </c>
      <c r="AT167" s="149" t="s">
        <v>312</v>
      </c>
      <c r="AU167" s="149" t="s">
        <v>86</v>
      </c>
      <c r="AY167" s="17" t="s">
        <v>310</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949</v>
      </c>
    </row>
    <row r="168" spans="2:65" s="1" customFormat="1" ht="16.5" customHeight="1">
      <c r="B168" s="33"/>
      <c r="C168" s="138" t="s">
        <v>586</v>
      </c>
      <c r="D168" s="138" t="s">
        <v>312</v>
      </c>
      <c r="E168" s="139" t="s">
        <v>4256</v>
      </c>
      <c r="F168" s="140" t="s">
        <v>3960</v>
      </c>
      <c r="G168" s="141" t="s">
        <v>1972</v>
      </c>
      <c r="H168" s="142">
        <v>450</v>
      </c>
      <c r="I168" s="143"/>
      <c r="J168" s="144">
        <f t="shared" si="20"/>
        <v>0</v>
      </c>
      <c r="K168" s="140" t="s">
        <v>4184</v>
      </c>
      <c r="L168" s="33"/>
      <c r="M168" s="145" t="s">
        <v>1</v>
      </c>
      <c r="N168" s="146" t="s">
        <v>47</v>
      </c>
      <c r="P168" s="147">
        <f t="shared" si="21"/>
        <v>0</v>
      </c>
      <c r="Q168" s="147">
        <v>0</v>
      </c>
      <c r="R168" s="147">
        <f t="shared" si="22"/>
        <v>0</v>
      </c>
      <c r="S168" s="147">
        <v>0</v>
      </c>
      <c r="T168" s="148">
        <f t="shared" si="23"/>
        <v>0</v>
      </c>
      <c r="AR168" s="149" t="s">
        <v>108</v>
      </c>
      <c r="AT168" s="149" t="s">
        <v>312</v>
      </c>
      <c r="AU168" s="149" t="s">
        <v>86</v>
      </c>
      <c r="AY168" s="17" t="s">
        <v>310</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958</v>
      </c>
    </row>
    <row r="169" spans="2:65" s="1" customFormat="1" ht="16.5" customHeight="1">
      <c r="B169" s="33"/>
      <c r="C169" s="138" t="s">
        <v>590</v>
      </c>
      <c r="D169" s="138" t="s">
        <v>312</v>
      </c>
      <c r="E169" s="139" t="s">
        <v>4257</v>
      </c>
      <c r="F169" s="140" t="s">
        <v>4258</v>
      </c>
      <c r="G169" s="141" t="s">
        <v>1972</v>
      </c>
      <c r="H169" s="142">
        <v>450</v>
      </c>
      <c r="I169" s="143"/>
      <c r="J169" s="144">
        <f t="shared" si="20"/>
        <v>0</v>
      </c>
      <c r="K169" s="140" t="s">
        <v>4184</v>
      </c>
      <c r="L169" s="33"/>
      <c r="M169" s="145" t="s">
        <v>1</v>
      </c>
      <c r="N169" s="146" t="s">
        <v>47</v>
      </c>
      <c r="P169" s="147">
        <f t="shared" si="21"/>
        <v>0</v>
      </c>
      <c r="Q169" s="147">
        <v>0</v>
      </c>
      <c r="R169" s="147">
        <f t="shared" si="22"/>
        <v>0</v>
      </c>
      <c r="S169" s="147">
        <v>0</v>
      </c>
      <c r="T169" s="148">
        <f t="shared" si="23"/>
        <v>0</v>
      </c>
      <c r="AR169" s="149" t="s">
        <v>108</v>
      </c>
      <c r="AT169" s="149" t="s">
        <v>312</v>
      </c>
      <c r="AU169" s="149" t="s">
        <v>86</v>
      </c>
      <c r="AY169" s="17" t="s">
        <v>310</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968</v>
      </c>
    </row>
    <row r="170" spans="2:65" s="1" customFormat="1" ht="24.2" customHeight="1">
      <c r="B170" s="33"/>
      <c r="C170" s="138" t="s">
        <v>594</v>
      </c>
      <c r="D170" s="138" t="s">
        <v>312</v>
      </c>
      <c r="E170" s="139" t="s">
        <v>4259</v>
      </c>
      <c r="F170" s="140" t="s">
        <v>4260</v>
      </c>
      <c r="G170" s="141" t="s">
        <v>1972</v>
      </c>
      <c r="H170" s="142">
        <v>420</v>
      </c>
      <c r="I170" s="143"/>
      <c r="J170" s="144">
        <f t="shared" si="20"/>
        <v>0</v>
      </c>
      <c r="K170" s="140" t="s">
        <v>4184</v>
      </c>
      <c r="L170" s="33"/>
      <c r="M170" s="145" t="s">
        <v>1</v>
      </c>
      <c r="N170" s="146" t="s">
        <v>47</v>
      </c>
      <c r="P170" s="147">
        <f t="shared" si="21"/>
        <v>0</v>
      </c>
      <c r="Q170" s="147">
        <v>0</v>
      </c>
      <c r="R170" s="147">
        <f t="shared" si="22"/>
        <v>0</v>
      </c>
      <c r="S170" s="147">
        <v>0</v>
      </c>
      <c r="T170" s="148">
        <f t="shared" si="23"/>
        <v>0</v>
      </c>
      <c r="AR170" s="149" t="s">
        <v>108</v>
      </c>
      <c r="AT170" s="149" t="s">
        <v>312</v>
      </c>
      <c r="AU170" s="149" t="s">
        <v>86</v>
      </c>
      <c r="AY170" s="17" t="s">
        <v>310</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978</v>
      </c>
    </row>
    <row r="171" spans="2:65" s="1" customFormat="1" ht="16.5" customHeight="1">
      <c r="B171" s="33"/>
      <c r="C171" s="138" t="s">
        <v>598</v>
      </c>
      <c r="D171" s="138" t="s">
        <v>312</v>
      </c>
      <c r="E171" s="139" t="s">
        <v>4261</v>
      </c>
      <c r="F171" s="140" t="s">
        <v>4262</v>
      </c>
      <c r="G171" s="141" t="s">
        <v>1972</v>
      </c>
      <c r="H171" s="142">
        <v>420</v>
      </c>
      <c r="I171" s="143"/>
      <c r="J171" s="144">
        <f t="shared" si="20"/>
        <v>0</v>
      </c>
      <c r="K171" s="140" t="s">
        <v>4184</v>
      </c>
      <c r="L171" s="33"/>
      <c r="M171" s="145" t="s">
        <v>1</v>
      </c>
      <c r="N171" s="146" t="s">
        <v>47</v>
      </c>
      <c r="P171" s="147">
        <f t="shared" si="21"/>
        <v>0</v>
      </c>
      <c r="Q171" s="147">
        <v>0</v>
      </c>
      <c r="R171" s="147">
        <f t="shared" si="22"/>
        <v>0</v>
      </c>
      <c r="S171" s="147">
        <v>0</v>
      </c>
      <c r="T171" s="148">
        <f t="shared" si="23"/>
        <v>0</v>
      </c>
      <c r="AR171" s="149" t="s">
        <v>108</v>
      </c>
      <c r="AT171" s="149" t="s">
        <v>312</v>
      </c>
      <c r="AU171" s="149" t="s">
        <v>86</v>
      </c>
      <c r="AY171" s="17" t="s">
        <v>310</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988</v>
      </c>
    </row>
    <row r="172" spans="2:65" s="11" customFormat="1" ht="25.9" customHeight="1">
      <c r="B172" s="126"/>
      <c r="D172" s="127" t="s">
        <v>81</v>
      </c>
      <c r="E172" s="128" t="s">
        <v>4263</v>
      </c>
      <c r="F172" s="128" t="s">
        <v>4264</v>
      </c>
      <c r="I172" s="129"/>
      <c r="J172" s="130">
        <f>BK172</f>
        <v>0</v>
      </c>
      <c r="L172" s="126"/>
      <c r="M172" s="131"/>
      <c r="P172" s="132">
        <f>SUM(P173:P177)</f>
        <v>0</v>
      </c>
      <c r="R172" s="132">
        <f>SUM(R173:R177)</f>
        <v>0</v>
      </c>
      <c r="T172" s="133">
        <f>SUM(T173:T177)</f>
        <v>0</v>
      </c>
      <c r="AR172" s="127" t="s">
        <v>86</v>
      </c>
      <c r="AT172" s="134" t="s">
        <v>81</v>
      </c>
      <c r="AU172" s="134" t="s">
        <v>82</v>
      </c>
      <c r="AY172" s="127" t="s">
        <v>310</v>
      </c>
      <c r="BK172" s="135">
        <f>SUM(BK173:BK177)</f>
        <v>0</v>
      </c>
    </row>
    <row r="173" spans="2:65" s="1" customFormat="1" ht="16.5" customHeight="1">
      <c r="B173" s="33"/>
      <c r="C173" s="138" t="s">
        <v>613</v>
      </c>
      <c r="D173" s="138" t="s">
        <v>312</v>
      </c>
      <c r="E173" s="139" t="s">
        <v>4265</v>
      </c>
      <c r="F173" s="140" t="s">
        <v>4266</v>
      </c>
      <c r="G173" s="141" t="s">
        <v>718</v>
      </c>
      <c r="H173" s="142">
        <v>12</v>
      </c>
      <c r="I173" s="143"/>
      <c r="J173" s="144">
        <f>ROUND(I173*H173,2)</f>
        <v>0</v>
      </c>
      <c r="K173" s="140" t="s">
        <v>4184</v>
      </c>
      <c r="L173" s="33"/>
      <c r="M173" s="145" t="s">
        <v>1</v>
      </c>
      <c r="N173" s="146" t="s">
        <v>47</v>
      </c>
      <c r="P173" s="147">
        <f>O173*H173</f>
        <v>0</v>
      </c>
      <c r="Q173" s="147">
        <v>0</v>
      </c>
      <c r="R173" s="147">
        <f>Q173*H173</f>
        <v>0</v>
      </c>
      <c r="S173" s="147">
        <v>0</v>
      </c>
      <c r="T173" s="148">
        <f>S173*H173</f>
        <v>0</v>
      </c>
      <c r="AR173" s="149" t="s">
        <v>108</v>
      </c>
      <c r="AT173" s="149" t="s">
        <v>312</v>
      </c>
      <c r="AU173" s="149" t="s">
        <v>86</v>
      </c>
      <c r="AY173" s="17" t="s">
        <v>310</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997</v>
      </c>
    </row>
    <row r="174" spans="2:65" s="1" customFormat="1" ht="16.5" customHeight="1">
      <c r="B174" s="33"/>
      <c r="C174" s="138" t="s">
        <v>617</v>
      </c>
      <c r="D174" s="138" t="s">
        <v>312</v>
      </c>
      <c r="E174" s="139" t="s">
        <v>4267</v>
      </c>
      <c r="F174" s="140" t="s">
        <v>4268</v>
      </c>
      <c r="G174" s="141" t="s">
        <v>1972</v>
      </c>
      <c r="H174" s="142">
        <v>12</v>
      </c>
      <c r="I174" s="143"/>
      <c r="J174" s="144">
        <f>ROUND(I174*H174,2)</f>
        <v>0</v>
      </c>
      <c r="K174" s="140" t="s">
        <v>4184</v>
      </c>
      <c r="L174" s="33"/>
      <c r="M174" s="145" t="s">
        <v>1</v>
      </c>
      <c r="N174" s="146" t="s">
        <v>47</v>
      </c>
      <c r="P174" s="147">
        <f>O174*H174</f>
        <v>0</v>
      </c>
      <c r="Q174" s="147">
        <v>0</v>
      </c>
      <c r="R174" s="147">
        <f>Q174*H174</f>
        <v>0</v>
      </c>
      <c r="S174" s="147">
        <v>0</v>
      </c>
      <c r="T174" s="148">
        <f>S174*H174</f>
        <v>0</v>
      </c>
      <c r="AR174" s="149" t="s">
        <v>108</v>
      </c>
      <c r="AT174" s="149" t="s">
        <v>312</v>
      </c>
      <c r="AU174" s="149" t="s">
        <v>86</v>
      </c>
      <c r="AY174" s="17" t="s">
        <v>310</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1007</v>
      </c>
    </row>
    <row r="175" spans="2:65" s="1" customFormat="1" ht="16.5" customHeight="1">
      <c r="B175" s="33"/>
      <c r="C175" s="138" t="s">
        <v>602</v>
      </c>
      <c r="D175" s="138" t="s">
        <v>312</v>
      </c>
      <c r="E175" s="139" t="s">
        <v>4269</v>
      </c>
      <c r="F175" s="140" t="s">
        <v>4270</v>
      </c>
      <c r="G175" s="141" t="s">
        <v>1972</v>
      </c>
      <c r="H175" s="142">
        <v>10</v>
      </c>
      <c r="I175" s="143"/>
      <c r="J175" s="144">
        <f>ROUND(I175*H175,2)</f>
        <v>0</v>
      </c>
      <c r="K175" s="140" t="s">
        <v>4184</v>
      </c>
      <c r="L175" s="33"/>
      <c r="M175" s="145" t="s">
        <v>1</v>
      </c>
      <c r="N175" s="146" t="s">
        <v>47</v>
      </c>
      <c r="P175" s="147">
        <f>O175*H175</f>
        <v>0</v>
      </c>
      <c r="Q175" s="147">
        <v>0</v>
      </c>
      <c r="R175" s="147">
        <f>Q175*H175</f>
        <v>0</v>
      </c>
      <c r="S175" s="147">
        <v>0</v>
      </c>
      <c r="T175" s="148">
        <f>S175*H175</f>
        <v>0</v>
      </c>
      <c r="AR175" s="149" t="s">
        <v>108</v>
      </c>
      <c r="AT175" s="149" t="s">
        <v>312</v>
      </c>
      <c r="AU175" s="149" t="s">
        <v>86</v>
      </c>
      <c r="AY175" s="17" t="s">
        <v>310</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1017</v>
      </c>
    </row>
    <row r="176" spans="2:65" s="1" customFormat="1" ht="16.5" customHeight="1">
      <c r="B176" s="33"/>
      <c r="C176" s="138" t="s">
        <v>607</v>
      </c>
      <c r="D176" s="138" t="s">
        <v>312</v>
      </c>
      <c r="E176" s="139" t="s">
        <v>4271</v>
      </c>
      <c r="F176" s="140" t="s">
        <v>4272</v>
      </c>
      <c r="G176" s="141" t="s">
        <v>1972</v>
      </c>
      <c r="H176" s="142">
        <v>32</v>
      </c>
      <c r="I176" s="143"/>
      <c r="J176" s="144">
        <f>ROUND(I176*H176,2)</f>
        <v>0</v>
      </c>
      <c r="K176" s="140" t="s">
        <v>4184</v>
      </c>
      <c r="L176" s="33"/>
      <c r="M176" s="145" t="s">
        <v>1</v>
      </c>
      <c r="N176" s="146" t="s">
        <v>47</v>
      </c>
      <c r="P176" s="147">
        <f>O176*H176</f>
        <v>0</v>
      </c>
      <c r="Q176" s="147">
        <v>0</v>
      </c>
      <c r="R176" s="147">
        <f>Q176*H176</f>
        <v>0</v>
      </c>
      <c r="S176" s="147">
        <v>0</v>
      </c>
      <c r="T176" s="148">
        <f>S176*H176</f>
        <v>0</v>
      </c>
      <c r="AR176" s="149" t="s">
        <v>108</v>
      </c>
      <c r="AT176" s="149" t="s">
        <v>312</v>
      </c>
      <c r="AU176" s="149" t="s">
        <v>86</v>
      </c>
      <c r="AY176" s="17" t="s">
        <v>310</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1025</v>
      </c>
    </row>
    <row r="177" spans="2:65" s="1" customFormat="1" ht="16.5" customHeight="1">
      <c r="B177" s="33"/>
      <c r="C177" s="138" t="s">
        <v>824</v>
      </c>
      <c r="D177" s="138" t="s">
        <v>312</v>
      </c>
      <c r="E177" s="139" t="s">
        <v>4273</v>
      </c>
      <c r="F177" s="140" t="s">
        <v>4274</v>
      </c>
      <c r="G177" s="141" t="s">
        <v>4066</v>
      </c>
      <c r="H177" s="142">
        <v>1</v>
      </c>
      <c r="I177" s="143"/>
      <c r="J177" s="144">
        <f>ROUND(I177*H177,2)</f>
        <v>0</v>
      </c>
      <c r="K177" s="140" t="s">
        <v>4184</v>
      </c>
      <c r="L177" s="33"/>
      <c r="M177" s="145" t="s">
        <v>1</v>
      </c>
      <c r="N177" s="146" t="s">
        <v>47</v>
      </c>
      <c r="P177" s="147">
        <f>O177*H177</f>
        <v>0</v>
      </c>
      <c r="Q177" s="147">
        <v>0</v>
      </c>
      <c r="R177" s="147">
        <f>Q177*H177</f>
        <v>0</v>
      </c>
      <c r="S177" s="147">
        <v>0</v>
      </c>
      <c r="T177" s="148">
        <f>S177*H177</f>
        <v>0</v>
      </c>
      <c r="AR177" s="149" t="s">
        <v>108</v>
      </c>
      <c r="AT177" s="149" t="s">
        <v>312</v>
      </c>
      <c r="AU177" s="149" t="s">
        <v>86</v>
      </c>
      <c r="AY177" s="17" t="s">
        <v>310</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1033</v>
      </c>
    </row>
    <row r="178" spans="2:65" s="11" customFormat="1" ht="25.9" customHeight="1">
      <c r="B178" s="126"/>
      <c r="D178" s="127" t="s">
        <v>81</v>
      </c>
      <c r="E178" s="128" t="s">
        <v>4275</v>
      </c>
      <c r="F178" s="128" t="s">
        <v>426</v>
      </c>
      <c r="I178" s="129"/>
      <c r="J178" s="130">
        <f>BK178</f>
        <v>0</v>
      </c>
      <c r="L178" s="126"/>
      <c r="M178" s="131"/>
      <c r="P178" s="132">
        <f>SUM(P179:P186)</f>
        <v>0</v>
      </c>
      <c r="R178" s="132">
        <f>SUM(R179:R186)</f>
        <v>0</v>
      </c>
      <c r="T178" s="133">
        <f>SUM(T179:T186)</f>
        <v>0</v>
      </c>
      <c r="AR178" s="127" t="s">
        <v>86</v>
      </c>
      <c r="AT178" s="134" t="s">
        <v>81</v>
      </c>
      <c r="AU178" s="134" t="s">
        <v>82</v>
      </c>
      <c r="AY178" s="127" t="s">
        <v>310</v>
      </c>
      <c r="BK178" s="135">
        <f>SUM(BK179:BK186)</f>
        <v>0</v>
      </c>
    </row>
    <row r="179" spans="2:65" s="1" customFormat="1" ht="16.5" customHeight="1">
      <c r="B179" s="33"/>
      <c r="C179" s="138" t="s">
        <v>828</v>
      </c>
      <c r="D179" s="138" t="s">
        <v>312</v>
      </c>
      <c r="E179" s="139" t="s">
        <v>4276</v>
      </c>
      <c r="F179" s="140" t="s">
        <v>4277</v>
      </c>
      <c r="G179" s="141" t="s">
        <v>652</v>
      </c>
      <c r="H179" s="142">
        <v>60</v>
      </c>
      <c r="I179" s="143"/>
      <c r="J179" s="144">
        <f t="shared" ref="J179:J186" si="30">ROUND(I179*H179,2)</f>
        <v>0</v>
      </c>
      <c r="K179" s="140" t="s">
        <v>4184</v>
      </c>
      <c r="L179" s="33"/>
      <c r="M179" s="145" t="s">
        <v>1</v>
      </c>
      <c r="N179" s="146" t="s">
        <v>47</v>
      </c>
      <c r="P179" s="147">
        <f t="shared" ref="P179:P186" si="31">O179*H179</f>
        <v>0</v>
      </c>
      <c r="Q179" s="147">
        <v>0</v>
      </c>
      <c r="R179" s="147">
        <f t="shared" ref="R179:R186" si="32">Q179*H179</f>
        <v>0</v>
      </c>
      <c r="S179" s="147">
        <v>0</v>
      </c>
      <c r="T179" s="148">
        <f t="shared" ref="T179:T186" si="33">S179*H179</f>
        <v>0</v>
      </c>
      <c r="AR179" s="149" t="s">
        <v>108</v>
      </c>
      <c r="AT179" s="149" t="s">
        <v>312</v>
      </c>
      <c r="AU179" s="149" t="s">
        <v>86</v>
      </c>
      <c r="AY179" s="17" t="s">
        <v>310</v>
      </c>
      <c r="BE179" s="150">
        <f t="shared" ref="BE179:BE186" si="34">IF(N179="základní",J179,0)</f>
        <v>0</v>
      </c>
      <c r="BF179" s="150">
        <f t="shared" ref="BF179:BF186" si="35">IF(N179="snížená",J179,0)</f>
        <v>0</v>
      </c>
      <c r="BG179" s="150">
        <f t="shared" ref="BG179:BG186" si="36">IF(N179="zákl. přenesená",J179,0)</f>
        <v>0</v>
      </c>
      <c r="BH179" s="150">
        <f t="shared" ref="BH179:BH186" si="37">IF(N179="sníž. přenesená",J179,0)</f>
        <v>0</v>
      </c>
      <c r="BI179" s="150">
        <f t="shared" ref="BI179:BI186" si="38">IF(N179="nulová",J179,0)</f>
        <v>0</v>
      </c>
      <c r="BJ179" s="17" t="s">
        <v>86</v>
      </c>
      <c r="BK179" s="150">
        <f t="shared" ref="BK179:BK186" si="39">ROUND(I179*H179,2)</f>
        <v>0</v>
      </c>
      <c r="BL179" s="17" t="s">
        <v>108</v>
      </c>
      <c r="BM179" s="149" t="s">
        <v>1052</v>
      </c>
    </row>
    <row r="180" spans="2:65" s="1" customFormat="1" ht="16.5" customHeight="1">
      <c r="B180" s="33"/>
      <c r="C180" s="138" t="s">
        <v>833</v>
      </c>
      <c r="D180" s="138" t="s">
        <v>312</v>
      </c>
      <c r="E180" s="139" t="s">
        <v>4278</v>
      </c>
      <c r="F180" s="140" t="s">
        <v>4279</v>
      </c>
      <c r="G180" s="141" t="s">
        <v>652</v>
      </c>
      <c r="H180" s="142">
        <v>28</v>
      </c>
      <c r="I180" s="143"/>
      <c r="J180" s="144">
        <f t="shared" si="30"/>
        <v>0</v>
      </c>
      <c r="K180" s="140" t="s">
        <v>4184</v>
      </c>
      <c r="L180" s="33"/>
      <c r="M180" s="145" t="s">
        <v>1</v>
      </c>
      <c r="N180" s="146" t="s">
        <v>47</v>
      </c>
      <c r="P180" s="147">
        <f t="shared" si="31"/>
        <v>0</v>
      </c>
      <c r="Q180" s="147">
        <v>0</v>
      </c>
      <c r="R180" s="147">
        <f t="shared" si="32"/>
        <v>0</v>
      </c>
      <c r="S180" s="147">
        <v>0</v>
      </c>
      <c r="T180" s="148">
        <f t="shared" si="33"/>
        <v>0</v>
      </c>
      <c r="AR180" s="149" t="s">
        <v>108</v>
      </c>
      <c r="AT180" s="149" t="s">
        <v>312</v>
      </c>
      <c r="AU180" s="149" t="s">
        <v>86</v>
      </c>
      <c r="AY180" s="17" t="s">
        <v>310</v>
      </c>
      <c r="BE180" s="150">
        <f t="shared" si="34"/>
        <v>0</v>
      </c>
      <c r="BF180" s="150">
        <f t="shared" si="35"/>
        <v>0</v>
      </c>
      <c r="BG180" s="150">
        <f t="shared" si="36"/>
        <v>0</v>
      </c>
      <c r="BH180" s="150">
        <f t="shared" si="37"/>
        <v>0</v>
      </c>
      <c r="BI180" s="150">
        <f t="shared" si="38"/>
        <v>0</v>
      </c>
      <c r="BJ180" s="17" t="s">
        <v>86</v>
      </c>
      <c r="BK180" s="150">
        <f t="shared" si="39"/>
        <v>0</v>
      </c>
      <c r="BL180" s="17" t="s">
        <v>108</v>
      </c>
      <c r="BM180" s="149" t="s">
        <v>1061</v>
      </c>
    </row>
    <row r="181" spans="2:65" s="1" customFormat="1" ht="16.5" customHeight="1">
      <c r="B181" s="33"/>
      <c r="C181" s="138" t="s">
        <v>839</v>
      </c>
      <c r="D181" s="138" t="s">
        <v>312</v>
      </c>
      <c r="E181" s="139" t="s">
        <v>4280</v>
      </c>
      <c r="F181" s="140" t="s">
        <v>4281</v>
      </c>
      <c r="G181" s="141" t="s">
        <v>652</v>
      </c>
      <c r="H181" s="142">
        <v>20</v>
      </c>
      <c r="I181" s="143"/>
      <c r="J181" s="144">
        <f t="shared" si="30"/>
        <v>0</v>
      </c>
      <c r="K181" s="140" t="s">
        <v>4184</v>
      </c>
      <c r="L181" s="33"/>
      <c r="M181" s="145" t="s">
        <v>1</v>
      </c>
      <c r="N181" s="146" t="s">
        <v>47</v>
      </c>
      <c r="P181" s="147">
        <f t="shared" si="31"/>
        <v>0</v>
      </c>
      <c r="Q181" s="147">
        <v>0</v>
      </c>
      <c r="R181" s="147">
        <f t="shared" si="32"/>
        <v>0</v>
      </c>
      <c r="S181" s="147">
        <v>0</v>
      </c>
      <c r="T181" s="148">
        <f t="shared" si="33"/>
        <v>0</v>
      </c>
      <c r="AR181" s="149" t="s">
        <v>108</v>
      </c>
      <c r="AT181" s="149" t="s">
        <v>312</v>
      </c>
      <c r="AU181" s="149" t="s">
        <v>86</v>
      </c>
      <c r="AY181" s="17" t="s">
        <v>310</v>
      </c>
      <c r="BE181" s="150">
        <f t="shared" si="34"/>
        <v>0</v>
      </c>
      <c r="BF181" s="150">
        <f t="shared" si="35"/>
        <v>0</v>
      </c>
      <c r="BG181" s="150">
        <f t="shared" si="36"/>
        <v>0</v>
      </c>
      <c r="BH181" s="150">
        <f t="shared" si="37"/>
        <v>0</v>
      </c>
      <c r="BI181" s="150">
        <f t="shared" si="38"/>
        <v>0</v>
      </c>
      <c r="BJ181" s="17" t="s">
        <v>86</v>
      </c>
      <c r="BK181" s="150">
        <f t="shared" si="39"/>
        <v>0</v>
      </c>
      <c r="BL181" s="17" t="s">
        <v>108</v>
      </c>
      <c r="BM181" s="149" t="s">
        <v>1069</v>
      </c>
    </row>
    <row r="182" spans="2:65" s="1" customFormat="1" ht="16.5" customHeight="1">
      <c r="B182" s="33"/>
      <c r="C182" s="138" t="s">
        <v>845</v>
      </c>
      <c r="D182" s="138" t="s">
        <v>312</v>
      </c>
      <c r="E182" s="139" t="s">
        <v>4282</v>
      </c>
      <c r="F182" s="140" t="s">
        <v>4283</v>
      </c>
      <c r="G182" s="141" t="s">
        <v>652</v>
      </c>
      <c r="H182" s="142">
        <v>24</v>
      </c>
      <c r="I182" s="143"/>
      <c r="J182" s="144">
        <f t="shared" si="30"/>
        <v>0</v>
      </c>
      <c r="K182" s="140" t="s">
        <v>4184</v>
      </c>
      <c r="L182" s="33"/>
      <c r="M182" s="145" t="s">
        <v>1</v>
      </c>
      <c r="N182" s="146" t="s">
        <v>47</v>
      </c>
      <c r="P182" s="147">
        <f t="shared" si="31"/>
        <v>0</v>
      </c>
      <c r="Q182" s="147">
        <v>0</v>
      </c>
      <c r="R182" s="147">
        <f t="shared" si="32"/>
        <v>0</v>
      </c>
      <c r="S182" s="147">
        <v>0</v>
      </c>
      <c r="T182" s="148">
        <f t="shared" si="33"/>
        <v>0</v>
      </c>
      <c r="AR182" s="149" t="s">
        <v>108</v>
      </c>
      <c r="AT182" s="149" t="s">
        <v>312</v>
      </c>
      <c r="AU182" s="149" t="s">
        <v>86</v>
      </c>
      <c r="AY182" s="17" t="s">
        <v>310</v>
      </c>
      <c r="BE182" s="150">
        <f t="shared" si="34"/>
        <v>0</v>
      </c>
      <c r="BF182" s="150">
        <f t="shared" si="35"/>
        <v>0</v>
      </c>
      <c r="BG182" s="150">
        <f t="shared" si="36"/>
        <v>0</v>
      </c>
      <c r="BH182" s="150">
        <f t="shared" si="37"/>
        <v>0</v>
      </c>
      <c r="BI182" s="150">
        <f t="shared" si="38"/>
        <v>0</v>
      </c>
      <c r="BJ182" s="17" t="s">
        <v>86</v>
      </c>
      <c r="BK182" s="150">
        <f t="shared" si="39"/>
        <v>0</v>
      </c>
      <c r="BL182" s="17" t="s">
        <v>108</v>
      </c>
      <c r="BM182" s="149" t="s">
        <v>1090</v>
      </c>
    </row>
    <row r="183" spans="2:65" s="1" customFormat="1" ht="16.5" customHeight="1">
      <c r="B183" s="33"/>
      <c r="C183" s="138" t="s">
        <v>850</v>
      </c>
      <c r="D183" s="138" t="s">
        <v>312</v>
      </c>
      <c r="E183" s="139" t="s">
        <v>4284</v>
      </c>
      <c r="F183" s="140" t="s">
        <v>4285</v>
      </c>
      <c r="G183" s="141" t="s">
        <v>652</v>
      </c>
      <c r="H183" s="142">
        <v>20</v>
      </c>
      <c r="I183" s="143"/>
      <c r="J183" s="144">
        <f t="shared" si="30"/>
        <v>0</v>
      </c>
      <c r="K183" s="140" t="s">
        <v>4184</v>
      </c>
      <c r="L183" s="33"/>
      <c r="M183" s="145" t="s">
        <v>1</v>
      </c>
      <c r="N183" s="146" t="s">
        <v>47</v>
      </c>
      <c r="P183" s="147">
        <f t="shared" si="31"/>
        <v>0</v>
      </c>
      <c r="Q183" s="147">
        <v>0</v>
      </c>
      <c r="R183" s="147">
        <f t="shared" si="32"/>
        <v>0</v>
      </c>
      <c r="S183" s="147">
        <v>0</v>
      </c>
      <c r="T183" s="148">
        <f t="shared" si="33"/>
        <v>0</v>
      </c>
      <c r="AR183" s="149" t="s">
        <v>108</v>
      </c>
      <c r="AT183" s="149" t="s">
        <v>312</v>
      </c>
      <c r="AU183" s="149" t="s">
        <v>86</v>
      </c>
      <c r="AY183" s="17" t="s">
        <v>310</v>
      </c>
      <c r="BE183" s="150">
        <f t="shared" si="34"/>
        <v>0</v>
      </c>
      <c r="BF183" s="150">
        <f t="shared" si="35"/>
        <v>0</v>
      </c>
      <c r="BG183" s="150">
        <f t="shared" si="36"/>
        <v>0</v>
      </c>
      <c r="BH183" s="150">
        <f t="shared" si="37"/>
        <v>0</v>
      </c>
      <c r="BI183" s="150">
        <f t="shared" si="38"/>
        <v>0</v>
      </c>
      <c r="BJ183" s="17" t="s">
        <v>86</v>
      </c>
      <c r="BK183" s="150">
        <f t="shared" si="39"/>
        <v>0</v>
      </c>
      <c r="BL183" s="17" t="s">
        <v>108</v>
      </c>
      <c r="BM183" s="149" t="s">
        <v>1111</v>
      </c>
    </row>
    <row r="184" spans="2:65" s="1" customFormat="1" ht="16.5" customHeight="1">
      <c r="B184" s="33"/>
      <c r="C184" s="138" t="s">
        <v>856</v>
      </c>
      <c r="D184" s="138" t="s">
        <v>312</v>
      </c>
      <c r="E184" s="139" t="s">
        <v>4286</v>
      </c>
      <c r="F184" s="140" t="s">
        <v>4287</v>
      </c>
      <c r="G184" s="141" t="s">
        <v>652</v>
      </c>
      <c r="H184" s="142">
        <v>24</v>
      </c>
      <c r="I184" s="143"/>
      <c r="J184" s="144">
        <f t="shared" si="30"/>
        <v>0</v>
      </c>
      <c r="K184" s="140" t="s">
        <v>4184</v>
      </c>
      <c r="L184" s="33"/>
      <c r="M184" s="145" t="s">
        <v>1</v>
      </c>
      <c r="N184" s="146" t="s">
        <v>47</v>
      </c>
      <c r="P184" s="147">
        <f t="shared" si="31"/>
        <v>0</v>
      </c>
      <c r="Q184" s="147">
        <v>0</v>
      </c>
      <c r="R184" s="147">
        <f t="shared" si="32"/>
        <v>0</v>
      </c>
      <c r="S184" s="147">
        <v>0</v>
      </c>
      <c r="T184" s="148">
        <f t="shared" si="33"/>
        <v>0</v>
      </c>
      <c r="AR184" s="149" t="s">
        <v>108</v>
      </c>
      <c r="AT184" s="149" t="s">
        <v>312</v>
      </c>
      <c r="AU184" s="149" t="s">
        <v>86</v>
      </c>
      <c r="AY184" s="17" t="s">
        <v>310</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1122</v>
      </c>
    </row>
    <row r="185" spans="2:65" s="1" customFormat="1" ht="16.5" customHeight="1">
      <c r="B185" s="33"/>
      <c r="C185" s="138" t="s">
        <v>860</v>
      </c>
      <c r="D185" s="138" t="s">
        <v>312</v>
      </c>
      <c r="E185" s="139" t="s">
        <v>4288</v>
      </c>
      <c r="F185" s="140" t="s">
        <v>4289</v>
      </c>
      <c r="G185" s="141" t="s">
        <v>652</v>
      </c>
      <c r="H185" s="142">
        <v>2</v>
      </c>
      <c r="I185" s="143"/>
      <c r="J185" s="144">
        <f t="shared" si="30"/>
        <v>0</v>
      </c>
      <c r="K185" s="140" t="s">
        <v>4184</v>
      </c>
      <c r="L185" s="33"/>
      <c r="M185" s="145" t="s">
        <v>1</v>
      </c>
      <c r="N185" s="146" t="s">
        <v>47</v>
      </c>
      <c r="P185" s="147">
        <f t="shared" si="31"/>
        <v>0</v>
      </c>
      <c r="Q185" s="147">
        <v>0</v>
      </c>
      <c r="R185" s="147">
        <f t="shared" si="32"/>
        <v>0</v>
      </c>
      <c r="S185" s="147">
        <v>0</v>
      </c>
      <c r="T185" s="148">
        <f t="shared" si="33"/>
        <v>0</v>
      </c>
      <c r="AR185" s="149" t="s">
        <v>108</v>
      </c>
      <c r="AT185" s="149" t="s">
        <v>312</v>
      </c>
      <c r="AU185" s="149" t="s">
        <v>86</v>
      </c>
      <c r="AY185" s="17" t="s">
        <v>310</v>
      </c>
      <c r="BE185" s="150">
        <f t="shared" si="34"/>
        <v>0</v>
      </c>
      <c r="BF185" s="150">
        <f t="shared" si="35"/>
        <v>0</v>
      </c>
      <c r="BG185" s="150">
        <f t="shared" si="36"/>
        <v>0</v>
      </c>
      <c r="BH185" s="150">
        <f t="shared" si="37"/>
        <v>0</v>
      </c>
      <c r="BI185" s="150">
        <f t="shared" si="38"/>
        <v>0</v>
      </c>
      <c r="BJ185" s="17" t="s">
        <v>86</v>
      </c>
      <c r="BK185" s="150">
        <f t="shared" si="39"/>
        <v>0</v>
      </c>
      <c r="BL185" s="17" t="s">
        <v>108</v>
      </c>
      <c r="BM185" s="149" t="s">
        <v>1131</v>
      </c>
    </row>
    <row r="186" spans="2:65" s="1" customFormat="1" ht="16.5" customHeight="1">
      <c r="B186" s="33"/>
      <c r="C186" s="138" t="s">
        <v>864</v>
      </c>
      <c r="D186" s="138" t="s">
        <v>312</v>
      </c>
      <c r="E186" s="139" t="s">
        <v>4290</v>
      </c>
      <c r="F186" s="140" t="s">
        <v>4291</v>
      </c>
      <c r="G186" s="141" t="s">
        <v>652</v>
      </c>
      <c r="H186" s="142">
        <v>2</v>
      </c>
      <c r="I186" s="143"/>
      <c r="J186" s="144">
        <f t="shared" si="30"/>
        <v>0</v>
      </c>
      <c r="K186" s="140" t="s">
        <v>4184</v>
      </c>
      <c r="L186" s="33"/>
      <c r="M186" s="188" t="s">
        <v>1</v>
      </c>
      <c r="N186" s="189" t="s">
        <v>47</v>
      </c>
      <c r="O186" s="176"/>
      <c r="P186" s="190">
        <f t="shared" si="31"/>
        <v>0</v>
      </c>
      <c r="Q186" s="190">
        <v>0</v>
      </c>
      <c r="R186" s="190">
        <f t="shared" si="32"/>
        <v>0</v>
      </c>
      <c r="S186" s="190">
        <v>0</v>
      </c>
      <c r="T186" s="191">
        <f t="shared" si="33"/>
        <v>0</v>
      </c>
      <c r="AR186" s="149" t="s">
        <v>108</v>
      </c>
      <c r="AT186" s="149" t="s">
        <v>312</v>
      </c>
      <c r="AU186" s="149" t="s">
        <v>86</v>
      </c>
      <c r="AY186" s="17" t="s">
        <v>310</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1142</v>
      </c>
    </row>
    <row r="187" spans="2:65" s="1" customFormat="1" ht="6.95" customHeight="1">
      <c r="B187" s="45"/>
      <c r="C187" s="46"/>
      <c r="D187" s="46"/>
      <c r="E187" s="46"/>
      <c r="F187" s="46"/>
      <c r="G187" s="46"/>
      <c r="H187" s="46"/>
      <c r="I187" s="46"/>
      <c r="J187" s="46"/>
      <c r="K187" s="46"/>
      <c r="L187" s="33"/>
    </row>
  </sheetData>
  <sheetProtection algorithmName="SHA-512" hashValue="DW9V4KyPfIlZwyjG6ZNtTaIecZQfOBIr9QlIXoSQuknuJ9YpRW06IdobtcsYsUlShqKlDU8T6T0q0wHTzyHsEg==" saltValue="jC8EjmFZC0EVI9oB2ctU2sz86ff0YK4P5pj928jEGPmllaAdyksnHngjOGLehh0ZRgLl9onZiC9AcnGPkAjDMA==" spinCount="100000" sheet="1" objects="1" scenarios="1" formatColumns="0" formatRows="0" autoFilter="0"/>
  <autoFilter ref="C128:K186" xr:uid="{00000000-0009-0000-0000-000011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163</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4292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ROUND(J129,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ROUND((SUM(BE129:BE189)),  2)</f>
        <v>0</v>
      </c>
      <c r="I37" s="98">
        <v>0.21</v>
      </c>
      <c r="J37" s="86">
        <f>ROUND(((SUM(BE129:BE189))*I37),  2)</f>
        <v>0</v>
      </c>
      <c r="L37" s="33"/>
    </row>
    <row r="38" spans="2:12" s="1" customFormat="1" ht="14.45" customHeight="1">
      <c r="B38" s="33"/>
      <c r="E38" s="27" t="s">
        <v>48</v>
      </c>
      <c r="F38" s="86">
        <f>ROUND((SUM(BF129:BF189)),  2)</f>
        <v>0</v>
      </c>
      <c r="I38" s="98">
        <v>0.15</v>
      </c>
      <c r="J38" s="86">
        <f>ROUND(((SUM(BF129:BF189))*I38),  2)</f>
        <v>0</v>
      </c>
      <c r="L38" s="33"/>
    </row>
    <row r="39" spans="2:12" s="1" customFormat="1" ht="14.45" hidden="1" customHeight="1">
      <c r="B39" s="33"/>
      <c r="E39" s="27" t="s">
        <v>49</v>
      </c>
      <c r="F39" s="86">
        <f>ROUND((SUM(BG129:BG189)),  2)</f>
        <v>0</v>
      </c>
      <c r="I39" s="98">
        <v>0.21</v>
      </c>
      <c r="J39" s="86">
        <f>0</f>
        <v>0</v>
      </c>
      <c r="L39" s="33"/>
    </row>
    <row r="40" spans="2:12" s="1" customFormat="1" ht="14.45" hidden="1" customHeight="1">
      <c r="B40" s="33"/>
      <c r="E40" s="27" t="s">
        <v>50</v>
      </c>
      <c r="F40" s="86">
        <f>ROUND((SUM(BH129:BH189)),  2)</f>
        <v>0</v>
      </c>
      <c r="I40" s="98">
        <v>0.15</v>
      </c>
      <c r="J40" s="86">
        <f>0</f>
        <v>0</v>
      </c>
      <c r="L40" s="33"/>
    </row>
    <row r="41" spans="2:12" s="1" customFormat="1" ht="14.45" hidden="1" customHeight="1">
      <c r="B41" s="33"/>
      <c r="E41" s="27" t="s">
        <v>51</v>
      </c>
      <c r="F41" s="86">
        <f>ROUND((SUM(BI129:BI189)),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02 - NZS_Nouzový zvukový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J129</f>
        <v>0</v>
      </c>
      <c r="L100" s="33"/>
      <c r="AU100" s="17" t="s">
        <v>288</v>
      </c>
    </row>
    <row r="101" spans="2:47" s="8" customFormat="1" ht="24.95" customHeight="1">
      <c r="B101" s="110"/>
      <c r="D101" s="111" t="s">
        <v>4293</v>
      </c>
      <c r="E101" s="112"/>
      <c r="F101" s="112"/>
      <c r="G101" s="112"/>
      <c r="H101" s="112"/>
      <c r="I101" s="112"/>
      <c r="J101" s="113">
        <f>J130</f>
        <v>0</v>
      </c>
      <c r="L101" s="110"/>
    </row>
    <row r="102" spans="2:47" s="8" customFormat="1" ht="24.95" customHeight="1">
      <c r="B102" s="110"/>
      <c r="D102" s="111" t="s">
        <v>4177</v>
      </c>
      <c r="E102" s="112"/>
      <c r="F102" s="112"/>
      <c r="G102" s="112"/>
      <c r="H102" s="112"/>
      <c r="I102" s="112"/>
      <c r="J102" s="113">
        <f>J156</f>
        <v>0</v>
      </c>
      <c r="L102" s="110"/>
    </row>
    <row r="103" spans="2:47" s="8" customFormat="1" ht="24.95" customHeight="1">
      <c r="B103" s="110"/>
      <c r="D103" s="111" t="s">
        <v>4178</v>
      </c>
      <c r="E103" s="112"/>
      <c r="F103" s="112"/>
      <c r="G103" s="112"/>
      <c r="H103" s="112"/>
      <c r="I103" s="112"/>
      <c r="J103" s="113">
        <f>J164</f>
        <v>0</v>
      </c>
      <c r="L103" s="110"/>
    </row>
    <row r="104" spans="2:47" s="8" customFormat="1" ht="24.95" customHeight="1">
      <c r="B104" s="110"/>
      <c r="D104" s="111" t="s">
        <v>4179</v>
      </c>
      <c r="E104" s="112"/>
      <c r="F104" s="112"/>
      <c r="G104" s="112"/>
      <c r="H104" s="112"/>
      <c r="I104" s="112"/>
      <c r="J104" s="113">
        <f>J178</f>
        <v>0</v>
      </c>
      <c r="L104" s="110"/>
    </row>
    <row r="105" spans="2:47" s="8" customFormat="1" ht="24.95" customHeight="1">
      <c r="B105" s="110"/>
      <c r="D105" s="111" t="s">
        <v>4180</v>
      </c>
      <c r="E105" s="112"/>
      <c r="F105" s="112"/>
      <c r="G105" s="112"/>
      <c r="H105" s="112"/>
      <c r="I105" s="112"/>
      <c r="J105" s="113">
        <f>J185</f>
        <v>0</v>
      </c>
      <c r="L105" s="110"/>
    </row>
    <row r="106" spans="2:47" s="1" customFormat="1" ht="21.75" customHeight="1">
      <c r="B106" s="33"/>
      <c r="L106" s="33"/>
    </row>
    <row r="107" spans="2:47" s="1" customFormat="1" ht="6.95" customHeight="1">
      <c r="B107" s="45"/>
      <c r="C107" s="46"/>
      <c r="D107" s="46"/>
      <c r="E107" s="46"/>
      <c r="F107" s="46"/>
      <c r="G107" s="46"/>
      <c r="H107" s="46"/>
      <c r="I107" s="46"/>
      <c r="J107" s="46"/>
      <c r="K107" s="46"/>
      <c r="L107" s="33"/>
    </row>
    <row r="111" spans="2:47" s="1" customFormat="1" ht="6.95" customHeight="1">
      <c r="B111" s="47"/>
      <c r="C111" s="48"/>
      <c r="D111" s="48"/>
      <c r="E111" s="48"/>
      <c r="F111" s="48"/>
      <c r="G111" s="48"/>
      <c r="H111" s="48"/>
      <c r="I111" s="48"/>
      <c r="J111" s="48"/>
      <c r="K111" s="48"/>
      <c r="L111" s="33"/>
    </row>
    <row r="112" spans="2:47" s="1" customFormat="1" ht="24.95" customHeight="1">
      <c r="B112" s="33"/>
      <c r="C112" s="21" t="s">
        <v>295</v>
      </c>
      <c r="L112" s="33"/>
    </row>
    <row r="113" spans="2:20" s="1" customFormat="1" ht="6.95" customHeight="1">
      <c r="B113" s="33"/>
      <c r="L113" s="33"/>
    </row>
    <row r="114" spans="2:20" s="1" customFormat="1" ht="12" customHeight="1">
      <c r="B114" s="33"/>
      <c r="C114" s="27" t="s">
        <v>16</v>
      </c>
      <c r="L114" s="33"/>
    </row>
    <row r="115" spans="2:20" s="1" customFormat="1" ht="16.5" customHeight="1">
      <c r="B115" s="33"/>
      <c r="E115" s="254" t="str">
        <f>E7</f>
        <v>HODONÍN NEMOCNICE – VÝSTAVBA PAVILONU MAGNETICKÉ REZONANCE</v>
      </c>
      <c r="F115" s="255"/>
      <c r="G115" s="255"/>
      <c r="H115" s="255"/>
      <c r="L115" s="33"/>
    </row>
    <row r="116" spans="2:20" ht="12" customHeight="1">
      <c r="B116" s="20"/>
      <c r="C116" s="27" t="s">
        <v>277</v>
      </c>
      <c r="L116" s="20"/>
    </row>
    <row r="117" spans="2:20" ht="16.5" customHeight="1">
      <c r="B117" s="20"/>
      <c r="E117" s="254" t="s">
        <v>278</v>
      </c>
      <c r="F117" s="215"/>
      <c r="G117" s="215"/>
      <c r="H117" s="215"/>
      <c r="L117" s="20"/>
    </row>
    <row r="118" spans="2:20" ht="12" customHeight="1">
      <c r="B118" s="20"/>
      <c r="C118" s="27" t="s">
        <v>279</v>
      </c>
      <c r="L118" s="20"/>
    </row>
    <row r="119" spans="2:20" s="1" customFormat="1" ht="16.5" customHeight="1">
      <c r="B119" s="33"/>
      <c r="E119" s="249" t="s">
        <v>280</v>
      </c>
      <c r="F119" s="256"/>
      <c r="G119" s="256"/>
      <c r="H119" s="256"/>
      <c r="L119" s="33"/>
    </row>
    <row r="120" spans="2:20" s="1" customFormat="1" ht="12" customHeight="1">
      <c r="B120" s="33"/>
      <c r="C120" s="27" t="s">
        <v>3934</v>
      </c>
      <c r="L120" s="33"/>
    </row>
    <row r="121" spans="2:20" s="1" customFormat="1" ht="16.5" customHeight="1">
      <c r="B121" s="33"/>
      <c r="E121" s="236" t="str">
        <f>E13</f>
        <v>02 - NZS_Nouzový zvukový systém</v>
      </c>
      <c r="F121" s="256"/>
      <c r="G121" s="256"/>
      <c r="H121" s="256"/>
      <c r="L121" s="33"/>
    </row>
    <row r="122" spans="2:20" s="1" customFormat="1" ht="6.95" customHeight="1">
      <c r="B122" s="33"/>
      <c r="L122" s="33"/>
    </row>
    <row r="123" spans="2:20" s="1" customFormat="1" ht="12" customHeight="1">
      <c r="B123" s="33"/>
      <c r="C123" s="27" t="s">
        <v>22</v>
      </c>
      <c r="F123" s="25" t="str">
        <f>F16</f>
        <v xml:space="preserve"> </v>
      </c>
      <c r="I123" s="27" t="s">
        <v>24</v>
      </c>
      <c r="J123" s="53" t="str">
        <f>IF(J16="","",J16)</f>
        <v>2. 12. 2022</v>
      </c>
      <c r="L123" s="33"/>
    </row>
    <row r="124" spans="2:20" s="1" customFormat="1" ht="6.95" customHeight="1">
      <c r="B124" s="33"/>
      <c r="L124" s="33"/>
    </row>
    <row r="125" spans="2:20" s="1" customFormat="1" ht="15.2" customHeight="1">
      <c r="B125" s="33"/>
      <c r="C125" s="27" t="s">
        <v>30</v>
      </c>
      <c r="F125" s="25" t="str">
        <f>E19</f>
        <v>NEMOCNICE TGM HODONÍN, p.o.</v>
      </c>
      <c r="I125" s="27" t="s">
        <v>36</v>
      </c>
      <c r="J125" s="31" t="str">
        <f>E25</f>
        <v>KANIA a.s.</v>
      </c>
      <c r="L125" s="33"/>
    </row>
    <row r="126" spans="2:20" s="1" customFormat="1" ht="15.2" customHeight="1">
      <c r="B126" s="33"/>
      <c r="C126" s="27" t="s">
        <v>34</v>
      </c>
      <c r="F126" s="25" t="str">
        <f>IF(E22="","",E22)</f>
        <v>Vyplň údaj</v>
      </c>
      <c r="I126" s="27" t="s">
        <v>39</v>
      </c>
      <c r="J126" s="31" t="str">
        <f>E28</f>
        <v xml:space="preserve"> </v>
      </c>
      <c r="L126" s="33"/>
    </row>
    <row r="127" spans="2:20" s="1" customFormat="1" ht="10.35" customHeight="1">
      <c r="B127" s="33"/>
      <c r="L127" s="33"/>
    </row>
    <row r="128" spans="2:20" s="10" customFormat="1" ht="29.25" customHeight="1">
      <c r="B128" s="118"/>
      <c r="C128" s="119" t="s">
        <v>296</v>
      </c>
      <c r="D128" s="120" t="s">
        <v>67</v>
      </c>
      <c r="E128" s="120" t="s">
        <v>63</v>
      </c>
      <c r="F128" s="120" t="s">
        <v>64</v>
      </c>
      <c r="G128" s="120" t="s">
        <v>297</v>
      </c>
      <c r="H128" s="120" t="s">
        <v>298</v>
      </c>
      <c r="I128" s="120" t="s">
        <v>299</v>
      </c>
      <c r="J128" s="120" t="s">
        <v>286</v>
      </c>
      <c r="K128" s="121" t="s">
        <v>300</v>
      </c>
      <c r="L128" s="118"/>
      <c r="M128" s="60" t="s">
        <v>1</v>
      </c>
      <c r="N128" s="61" t="s">
        <v>46</v>
      </c>
      <c r="O128" s="61" t="s">
        <v>301</v>
      </c>
      <c r="P128" s="61" t="s">
        <v>302</v>
      </c>
      <c r="Q128" s="61" t="s">
        <v>303</v>
      </c>
      <c r="R128" s="61" t="s">
        <v>304</v>
      </c>
      <c r="S128" s="61" t="s">
        <v>305</v>
      </c>
      <c r="T128" s="62" t="s">
        <v>306</v>
      </c>
    </row>
    <row r="129" spans="2:65" s="1" customFormat="1" ht="22.9" customHeight="1">
      <c r="B129" s="33"/>
      <c r="C129" s="65" t="s">
        <v>307</v>
      </c>
      <c r="J129" s="122">
        <f>BK129</f>
        <v>0</v>
      </c>
      <c r="L129" s="33"/>
      <c r="M129" s="63"/>
      <c r="N129" s="54"/>
      <c r="O129" s="54"/>
      <c r="P129" s="123">
        <f>P130+P156+P164+P178+P185</f>
        <v>0</v>
      </c>
      <c r="Q129" s="54"/>
      <c r="R129" s="123">
        <f>R130+R156+R164+R178+R185</f>
        <v>0</v>
      </c>
      <c r="S129" s="54"/>
      <c r="T129" s="124">
        <f>T130+T156+T164+T178+T185</f>
        <v>0</v>
      </c>
      <c r="AT129" s="17" t="s">
        <v>81</v>
      </c>
      <c r="AU129" s="17" t="s">
        <v>288</v>
      </c>
      <c r="BK129" s="125">
        <f>BK130+BK156+BK164+BK178+BK185</f>
        <v>0</v>
      </c>
    </row>
    <row r="130" spans="2:65" s="11" customFormat="1" ht="25.9" customHeight="1">
      <c r="B130" s="126"/>
      <c r="D130" s="127" t="s">
        <v>81</v>
      </c>
      <c r="E130" s="128" t="s">
        <v>3940</v>
      </c>
      <c r="F130" s="128" t="s">
        <v>4294</v>
      </c>
      <c r="I130" s="129"/>
      <c r="J130" s="130">
        <f>BK130</f>
        <v>0</v>
      </c>
      <c r="L130" s="126"/>
      <c r="M130" s="131"/>
      <c r="P130" s="132">
        <f>SUM(P131:P155)</f>
        <v>0</v>
      </c>
      <c r="R130" s="132">
        <f>SUM(R131:R155)</f>
        <v>0</v>
      </c>
      <c r="T130" s="133">
        <f>SUM(T131:T155)</f>
        <v>0</v>
      </c>
      <c r="AR130" s="127" t="s">
        <v>86</v>
      </c>
      <c r="AT130" s="134" t="s">
        <v>81</v>
      </c>
      <c r="AU130" s="134" t="s">
        <v>82</v>
      </c>
      <c r="AY130" s="127" t="s">
        <v>310</v>
      </c>
      <c r="BK130" s="135">
        <f>SUM(BK131:BK155)</f>
        <v>0</v>
      </c>
    </row>
    <row r="131" spans="2:65" s="1" customFormat="1" ht="16.5" customHeight="1">
      <c r="B131" s="33"/>
      <c r="C131" s="138" t="s">
        <v>86</v>
      </c>
      <c r="D131" s="138" t="s">
        <v>312</v>
      </c>
      <c r="E131" s="139" t="s">
        <v>4295</v>
      </c>
      <c r="F131" s="140" t="s">
        <v>4296</v>
      </c>
      <c r="G131" s="141" t="s">
        <v>1972</v>
      </c>
      <c r="H131" s="142">
        <v>1</v>
      </c>
      <c r="I131" s="143"/>
      <c r="J131" s="144">
        <f>ROUND(I131*H131,2)</f>
        <v>0</v>
      </c>
      <c r="K131" s="140" t="s">
        <v>4184</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90</v>
      </c>
    </row>
    <row r="132" spans="2:65" s="1" customFormat="1" ht="29.25">
      <c r="B132" s="33"/>
      <c r="D132" s="152" t="s">
        <v>375</v>
      </c>
      <c r="F132" s="172" t="s">
        <v>4297</v>
      </c>
      <c r="I132" s="173"/>
      <c r="L132" s="33"/>
      <c r="M132" s="174"/>
      <c r="T132" s="57"/>
      <c r="AT132" s="17" t="s">
        <v>375</v>
      </c>
      <c r="AU132" s="17" t="s">
        <v>86</v>
      </c>
    </row>
    <row r="133" spans="2:65" s="1" customFormat="1" ht="16.5" customHeight="1">
      <c r="B133" s="33"/>
      <c r="C133" s="138" t="s">
        <v>90</v>
      </c>
      <c r="D133" s="138" t="s">
        <v>312</v>
      </c>
      <c r="E133" s="139" t="s">
        <v>4298</v>
      </c>
      <c r="F133" s="140" t="s">
        <v>4299</v>
      </c>
      <c r="G133" s="141" t="s">
        <v>1972</v>
      </c>
      <c r="H133" s="142">
        <v>1</v>
      </c>
      <c r="I133" s="143"/>
      <c r="J133" s="144">
        <f t="shared" ref="J133:J155" si="0">ROUND(I133*H133,2)</f>
        <v>0</v>
      </c>
      <c r="K133" s="140" t="s">
        <v>4184</v>
      </c>
      <c r="L133" s="33"/>
      <c r="M133" s="145" t="s">
        <v>1</v>
      </c>
      <c r="N133" s="146" t="s">
        <v>47</v>
      </c>
      <c r="P133" s="147">
        <f t="shared" ref="P133:P155" si="1">O133*H133</f>
        <v>0</v>
      </c>
      <c r="Q133" s="147">
        <v>0</v>
      </c>
      <c r="R133" s="147">
        <f t="shared" ref="R133:R155" si="2">Q133*H133</f>
        <v>0</v>
      </c>
      <c r="S133" s="147">
        <v>0</v>
      </c>
      <c r="T133" s="148">
        <f t="shared" ref="T133:T155" si="3">S133*H133</f>
        <v>0</v>
      </c>
      <c r="AR133" s="149" t="s">
        <v>108</v>
      </c>
      <c r="AT133" s="149" t="s">
        <v>312</v>
      </c>
      <c r="AU133" s="149" t="s">
        <v>86</v>
      </c>
      <c r="AY133" s="17" t="s">
        <v>310</v>
      </c>
      <c r="BE133" s="150">
        <f t="shared" ref="BE133:BE155" si="4">IF(N133="základní",J133,0)</f>
        <v>0</v>
      </c>
      <c r="BF133" s="150">
        <f t="shared" ref="BF133:BF155" si="5">IF(N133="snížená",J133,0)</f>
        <v>0</v>
      </c>
      <c r="BG133" s="150">
        <f t="shared" ref="BG133:BG155" si="6">IF(N133="zákl. přenesená",J133,0)</f>
        <v>0</v>
      </c>
      <c r="BH133" s="150">
        <f t="shared" ref="BH133:BH155" si="7">IF(N133="sníž. přenesená",J133,0)</f>
        <v>0</v>
      </c>
      <c r="BI133" s="150">
        <f t="shared" ref="BI133:BI155" si="8">IF(N133="nulová",J133,0)</f>
        <v>0</v>
      </c>
      <c r="BJ133" s="17" t="s">
        <v>86</v>
      </c>
      <c r="BK133" s="150">
        <f t="shared" ref="BK133:BK155" si="9">ROUND(I133*H133,2)</f>
        <v>0</v>
      </c>
      <c r="BL133" s="17" t="s">
        <v>108</v>
      </c>
      <c r="BM133" s="149" t="s">
        <v>108</v>
      </c>
    </row>
    <row r="134" spans="2:65" s="1" customFormat="1" ht="16.5" customHeight="1">
      <c r="B134" s="33"/>
      <c r="C134" s="138" t="s">
        <v>98</v>
      </c>
      <c r="D134" s="138" t="s">
        <v>312</v>
      </c>
      <c r="E134" s="139" t="s">
        <v>4300</v>
      </c>
      <c r="F134" s="140" t="s">
        <v>4301</v>
      </c>
      <c r="G134" s="141" t="s">
        <v>1972</v>
      </c>
      <c r="H134" s="142">
        <v>3</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137</v>
      </c>
    </row>
    <row r="135" spans="2:65" s="1" customFormat="1" ht="16.5" customHeight="1">
      <c r="B135" s="33"/>
      <c r="C135" s="138" t="s">
        <v>108</v>
      </c>
      <c r="D135" s="138" t="s">
        <v>312</v>
      </c>
      <c r="E135" s="139" t="s">
        <v>4302</v>
      </c>
      <c r="F135" s="140" t="s">
        <v>4303</v>
      </c>
      <c r="G135" s="141" t="s">
        <v>1972</v>
      </c>
      <c r="H135" s="142">
        <v>1</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347</v>
      </c>
    </row>
    <row r="136" spans="2:65" s="1" customFormat="1" ht="16.5" customHeight="1">
      <c r="B136" s="33"/>
      <c r="C136" s="138" t="s">
        <v>121</v>
      </c>
      <c r="D136" s="138" t="s">
        <v>312</v>
      </c>
      <c r="E136" s="139" t="s">
        <v>4304</v>
      </c>
      <c r="F136" s="140" t="s">
        <v>4305</v>
      </c>
      <c r="G136" s="141" t="s">
        <v>1972</v>
      </c>
      <c r="H136" s="142">
        <v>6</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180</v>
      </c>
    </row>
    <row r="137" spans="2:65" s="1" customFormat="1" ht="16.5" customHeight="1">
      <c r="B137" s="33"/>
      <c r="C137" s="138" t="s">
        <v>137</v>
      </c>
      <c r="D137" s="138" t="s">
        <v>312</v>
      </c>
      <c r="E137" s="139" t="s">
        <v>4306</v>
      </c>
      <c r="F137" s="140" t="s">
        <v>4307</v>
      </c>
      <c r="G137" s="141" t="s">
        <v>1972</v>
      </c>
      <c r="H137" s="142">
        <v>2</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371</v>
      </c>
    </row>
    <row r="138" spans="2:65" s="1" customFormat="1" ht="16.5" customHeight="1">
      <c r="B138" s="33"/>
      <c r="C138" s="138" t="s">
        <v>342</v>
      </c>
      <c r="D138" s="138" t="s">
        <v>312</v>
      </c>
      <c r="E138" s="139" t="s">
        <v>4308</v>
      </c>
      <c r="F138" s="140" t="s">
        <v>4309</v>
      </c>
      <c r="G138" s="141" t="s">
        <v>1972</v>
      </c>
      <c r="H138" s="142">
        <v>4</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388</v>
      </c>
    </row>
    <row r="139" spans="2:65" s="1" customFormat="1" ht="16.5" customHeight="1">
      <c r="B139" s="33"/>
      <c r="C139" s="138" t="s">
        <v>347</v>
      </c>
      <c r="D139" s="138" t="s">
        <v>312</v>
      </c>
      <c r="E139" s="139" t="s">
        <v>4310</v>
      </c>
      <c r="F139" s="140" t="s">
        <v>4311</v>
      </c>
      <c r="G139" s="141" t="s">
        <v>1972</v>
      </c>
      <c r="H139" s="142">
        <v>4</v>
      </c>
      <c r="I139" s="143"/>
      <c r="J139" s="144">
        <f t="shared" si="0"/>
        <v>0</v>
      </c>
      <c r="K139" s="140" t="s">
        <v>4184</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404</v>
      </c>
    </row>
    <row r="140" spans="2:65" s="1" customFormat="1" ht="16.5" customHeight="1">
      <c r="B140" s="33"/>
      <c r="C140" s="138" t="s">
        <v>354</v>
      </c>
      <c r="D140" s="138" t="s">
        <v>312</v>
      </c>
      <c r="E140" s="139" t="s">
        <v>4312</v>
      </c>
      <c r="F140" s="140" t="s">
        <v>4313</v>
      </c>
      <c r="G140" s="141" t="s">
        <v>1972</v>
      </c>
      <c r="H140" s="142">
        <v>1</v>
      </c>
      <c r="I140" s="143"/>
      <c r="J140" s="144">
        <f t="shared" si="0"/>
        <v>0</v>
      </c>
      <c r="K140" s="140" t="s">
        <v>4184</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412</v>
      </c>
    </row>
    <row r="141" spans="2:65" s="1" customFormat="1" ht="16.5" customHeight="1">
      <c r="B141" s="33"/>
      <c r="C141" s="138" t="s">
        <v>180</v>
      </c>
      <c r="D141" s="138" t="s">
        <v>312</v>
      </c>
      <c r="E141" s="139" t="s">
        <v>4314</v>
      </c>
      <c r="F141" s="140" t="s">
        <v>4315</v>
      </c>
      <c r="G141" s="141" t="s">
        <v>1972</v>
      </c>
      <c r="H141" s="142">
        <v>2</v>
      </c>
      <c r="I141" s="143"/>
      <c r="J141" s="144">
        <f t="shared" si="0"/>
        <v>0</v>
      </c>
      <c r="K141" s="140" t="s">
        <v>4184</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421</v>
      </c>
    </row>
    <row r="142" spans="2:65" s="1" customFormat="1" ht="16.5" customHeight="1">
      <c r="B142" s="33"/>
      <c r="C142" s="138" t="s">
        <v>364</v>
      </c>
      <c r="D142" s="138" t="s">
        <v>312</v>
      </c>
      <c r="E142" s="139" t="s">
        <v>4316</v>
      </c>
      <c r="F142" s="140" t="s">
        <v>4317</v>
      </c>
      <c r="G142" s="141" t="s">
        <v>1972</v>
      </c>
      <c r="H142" s="142">
        <v>1</v>
      </c>
      <c r="I142" s="143"/>
      <c r="J142" s="144">
        <f t="shared" si="0"/>
        <v>0</v>
      </c>
      <c r="K142" s="140" t="s">
        <v>4184</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434</v>
      </c>
    </row>
    <row r="143" spans="2:65" s="1" customFormat="1" ht="16.5" customHeight="1">
      <c r="B143" s="33"/>
      <c r="C143" s="138" t="s">
        <v>371</v>
      </c>
      <c r="D143" s="138" t="s">
        <v>312</v>
      </c>
      <c r="E143" s="139" t="s">
        <v>4318</v>
      </c>
      <c r="F143" s="140" t="s">
        <v>4319</v>
      </c>
      <c r="G143" s="141" t="s">
        <v>1972</v>
      </c>
      <c r="H143" s="142">
        <v>1</v>
      </c>
      <c r="I143" s="143"/>
      <c r="J143" s="144">
        <f t="shared" si="0"/>
        <v>0</v>
      </c>
      <c r="K143" s="140" t="s">
        <v>4184</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539</v>
      </c>
    </row>
    <row r="144" spans="2:65" s="1" customFormat="1" ht="16.5" customHeight="1">
      <c r="B144" s="33"/>
      <c r="C144" s="138" t="s">
        <v>379</v>
      </c>
      <c r="D144" s="138" t="s">
        <v>312</v>
      </c>
      <c r="E144" s="139" t="s">
        <v>4320</v>
      </c>
      <c r="F144" s="140" t="s">
        <v>4321</v>
      </c>
      <c r="G144" s="141" t="s">
        <v>1972</v>
      </c>
      <c r="H144" s="142">
        <v>1</v>
      </c>
      <c r="I144" s="143"/>
      <c r="J144" s="144">
        <f t="shared" si="0"/>
        <v>0</v>
      </c>
      <c r="K144" s="140" t="s">
        <v>4184</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548</v>
      </c>
    </row>
    <row r="145" spans="2:65" s="1" customFormat="1" ht="16.5" customHeight="1">
      <c r="B145" s="33"/>
      <c r="C145" s="138" t="s">
        <v>388</v>
      </c>
      <c r="D145" s="138" t="s">
        <v>312</v>
      </c>
      <c r="E145" s="139" t="s">
        <v>4322</v>
      </c>
      <c r="F145" s="140" t="s">
        <v>4323</v>
      </c>
      <c r="G145" s="141" t="s">
        <v>1972</v>
      </c>
      <c r="H145" s="142">
        <v>1</v>
      </c>
      <c r="I145" s="143"/>
      <c r="J145" s="144">
        <f t="shared" si="0"/>
        <v>0</v>
      </c>
      <c r="K145" s="140" t="s">
        <v>4184</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558</v>
      </c>
    </row>
    <row r="146" spans="2:65" s="1" customFormat="1" ht="16.5" customHeight="1">
      <c r="B146" s="33"/>
      <c r="C146" s="138" t="s">
        <v>8</v>
      </c>
      <c r="D146" s="138" t="s">
        <v>312</v>
      </c>
      <c r="E146" s="139" t="s">
        <v>4324</v>
      </c>
      <c r="F146" s="140" t="s">
        <v>4325</v>
      </c>
      <c r="G146" s="141" t="s">
        <v>1972</v>
      </c>
      <c r="H146" s="142">
        <v>2</v>
      </c>
      <c r="I146" s="143"/>
      <c r="J146" s="144">
        <f t="shared" si="0"/>
        <v>0</v>
      </c>
      <c r="K146" s="140" t="s">
        <v>4184</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566</v>
      </c>
    </row>
    <row r="147" spans="2:65" s="1" customFormat="1" ht="16.5" customHeight="1">
      <c r="B147" s="33"/>
      <c r="C147" s="138" t="s">
        <v>404</v>
      </c>
      <c r="D147" s="138" t="s">
        <v>312</v>
      </c>
      <c r="E147" s="139" t="s">
        <v>4326</v>
      </c>
      <c r="F147" s="140" t="s">
        <v>4327</v>
      </c>
      <c r="G147" s="141" t="s">
        <v>1972</v>
      </c>
      <c r="H147" s="142">
        <v>1</v>
      </c>
      <c r="I147" s="143"/>
      <c r="J147" s="144">
        <f t="shared" si="0"/>
        <v>0</v>
      </c>
      <c r="K147" s="140" t="s">
        <v>4184</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574</v>
      </c>
    </row>
    <row r="148" spans="2:65" s="1" customFormat="1" ht="16.5" customHeight="1">
      <c r="B148" s="33"/>
      <c r="C148" s="138" t="s">
        <v>408</v>
      </c>
      <c r="D148" s="138" t="s">
        <v>312</v>
      </c>
      <c r="E148" s="139" t="s">
        <v>4328</v>
      </c>
      <c r="F148" s="140" t="s">
        <v>4329</v>
      </c>
      <c r="G148" s="141" t="s">
        <v>1972</v>
      </c>
      <c r="H148" s="142">
        <v>3</v>
      </c>
      <c r="I148" s="143"/>
      <c r="J148" s="144">
        <f t="shared" si="0"/>
        <v>0</v>
      </c>
      <c r="K148" s="140" t="s">
        <v>4184</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582</v>
      </c>
    </row>
    <row r="149" spans="2:65" s="1" customFormat="1" ht="16.5" customHeight="1">
      <c r="B149" s="33"/>
      <c r="C149" s="138" t="s">
        <v>412</v>
      </c>
      <c r="D149" s="138" t="s">
        <v>312</v>
      </c>
      <c r="E149" s="139" t="s">
        <v>4330</v>
      </c>
      <c r="F149" s="140" t="s">
        <v>4331</v>
      </c>
      <c r="G149" s="141" t="s">
        <v>1972</v>
      </c>
      <c r="H149" s="142">
        <v>5</v>
      </c>
      <c r="I149" s="143"/>
      <c r="J149" s="144">
        <f t="shared" si="0"/>
        <v>0</v>
      </c>
      <c r="K149" s="140" t="s">
        <v>4184</v>
      </c>
      <c r="L149" s="33"/>
      <c r="M149" s="145" t="s">
        <v>1</v>
      </c>
      <c r="N149" s="146" t="s">
        <v>47</v>
      </c>
      <c r="P149" s="147">
        <f t="shared" si="1"/>
        <v>0</v>
      </c>
      <c r="Q149" s="147">
        <v>0</v>
      </c>
      <c r="R149" s="147">
        <f t="shared" si="2"/>
        <v>0</v>
      </c>
      <c r="S149" s="147">
        <v>0</v>
      </c>
      <c r="T149" s="148">
        <f t="shared" si="3"/>
        <v>0</v>
      </c>
      <c r="AR149" s="149" t="s">
        <v>108</v>
      </c>
      <c r="AT149" s="149" t="s">
        <v>312</v>
      </c>
      <c r="AU149" s="149" t="s">
        <v>86</v>
      </c>
      <c r="AY149" s="17" t="s">
        <v>310</v>
      </c>
      <c r="BE149" s="150">
        <f t="shared" si="4"/>
        <v>0</v>
      </c>
      <c r="BF149" s="150">
        <f t="shared" si="5"/>
        <v>0</v>
      </c>
      <c r="BG149" s="150">
        <f t="shared" si="6"/>
        <v>0</v>
      </c>
      <c r="BH149" s="150">
        <f t="shared" si="7"/>
        <v>0</v>
      </c>
      <c r="BI149" s="150">
        <f t="shared" si="8"/>
        <v>0</v>
      </c>
      <c r="BJ149" s="17" t="s">
        <v>86</v>
      </c>
      <c r="BK149" s="150">
        <f t="shared" si="9"/>
        <v>0</v>
      </c>
      <c r="BL149" s="17" t="s">
        <v>108</v>
      </c>
      <c r="BM149" s="149" t="s">
        <v>590</v>
      </c>
    </row>
    <row r="150" spans="2:65" s="1" customFormat="1" ht="16.5" customHeight="1">
      <c r="B150" s="33"/>
      <c r="C150" s="138" t="s">
        <v>417</v>
      </c>
      <c r="D150" s="138" t="s">
        <v>312</v>
      </c>
      <c r="E150" s="139" t="s">
        <v>4332</v>
      </c>
      <c r="F150" s="140" t="s">
        <v>4333</v>
      </c>
      <c r="G150" s="141" t="s">
        <v>1972</v>
      </c>
      <c r="H150" s="142">
        <v>1</v>
      </c>
      <c r="I150" s="143"/>
      <c r="J150" s="144">
        <f t="shared" si="0"/>
        <v>0</v>
      </c>
      <c r="K150" s="140" t="s">
        <v>4184</v>
      </c>
      <c r="L150" s="33"/>
      <c r="M150" s="145" t="s">
        <v>1</v>
      </c>
      <c r="N150" s="146" t="s">
        <v>47</v>
      </c>
      <c r="P150" s="147">
        <f t="shared" si="1"/>
        <v>0</v>
      </c>
      <c r="Q150" s="147">
        <v>0</v>
      </c>
      <c r="R150" s="147">
        <f t="shared" si="2"/>
        <v>0</v>
      </c>
      <c r="S150" s="147">
        <v>0</v>
      </c>
      <c r="T150" s="148">
        <f t="shared" si="3"/>
        <v>0</v>
      </c>
      <c r="AR150" s="149" t="s">
        <v>108</v>
      </c>
      <c r="AT150" s="149" t="s">
        <v>312</v>
      </c>
      <c r="AU150" s="149" t="s">
        <v>86</v>
      </c>
      <c r="AY150" s="17" t="s">
        <v>310</v>
      </c>
      <c r="BE150" s="150">
        <f t="shared" si="4"/>
        <v>0</v>
      </c>
      <c r="BF150" s="150">
        <f t="shared" si="5"/>
        <v>0</v>
      </c>
      <c r="BG150" s="150">
        <f t="shared" si="6"/>
        <v>0</v>
      </c>
      <c r="BH150" s="150">
        <f t="shared" si="7"/>
        <v>0</v>
      </c>
      <c r="BI150" s="150">
        <f t="shared" si="8"/>
        <v>0</v>
      </c>
      <c r="BJ150" s="17" t="s">
        <v>86</v>
      </c>
      <c r="BK150" s="150">
        <f t="shared" si="9"/>
        <v>0</v>
      </c>
      <c r="BL150" s="17" t="s">
        <v>108</v>
      </c>
      <c r="BM150" s="149" t="s">
        <v>598</v>
      </c>
    </row>
    <row r="151" spans="2:65" s="1" customFormat="1" ht="16.5" customHeight="1">
      <c r="B151" s="33"/>
      <c r="C151" s="138" t="s">
        <v>421</v>
      </c>
      <c r="D151" s="138" t="s">
        <v>312</v>
      </c>
      <c r="E151" s="139" t="s">
        <v>4334</v>
      </c>
      <c r="F151" s="140" t="s">
        <v>4335</v>
      </c>
      <c r="G151" s="141" t="s">
        <v>1972</v>
      </c>
      <c r="H151" s="142">
        <v>1</v>
      </c>
      <c r="I151" s="143"/>
      <c r="J151" s="144">
        <f t="shared" si="0"/>
        <v>0</v>
      </c>
      <c r="K151" s="140" t="s">
        <v>4184</v>
      </c>
      <c r="L151" s="33"/>
      <c r="M151" s="145" t="s">
        <v>1</v>
      </c>
      <c r="N151" s="146" t="s">
        <v>47</v>
      </c>
      <c r="P151" s="147">
        <f t="shared" si="1"/>
        <v>0</v>
      </c>
      <c r="Q151" s="147">
        <v>0</v>
      </c>
      <c r="R151" s="147">
        <f t="shared" si="2"/>
        <v>0</v>
      </c>
      <c r="S151" s="147">
        <v>0</v>
      </c>
      <c r="T151" s="148">
        <f t="shared" si="3"/>
        <v>0</v>
      </c>
      <c r="AR151" s="149" t="s">
        <v>108</v>
      </c>
      <c r="AT151" s="149" t="s">
        <v>312</v>
      </c>
      <c r="AU151" s="149" t="s">
        <v>86</v>
      </c>
      <c r="AY151" s="17" t="s">
        <v>310</v>
      </c>
      <c r="BE151" s="150">
        <f t="shared" si="4"/>
        <v>0</v>
      </c>
      <c r="BF151" s="150">
        <f t="shared" si="5"/>
        <v>0</v>
      </c>
      <c r="BG151" s="150">
        <f t="shared" si="6"/>
        <v>0</v>
      </c>
      <c r="BH151" s="150">
        <f t="shared" si="7"/>
        <v>0</v>
      </c>
      <c r="BI151" s="150">
        <f t="shared" si="8"/>
        <v>0</v>
      </c>
      <c r="BJ151" s="17" t="s">
        <v>86</v>
      </c>
      <c r="BK151" s="150">
        <f t="shared" si="9"/>
        <v>0</v>
      </c>
      <c r="BL151" s="17" t="s">
        <v>108</v>
      </c>
      <c r="BM151" s="149" t="s">
        <v>617</v>
      </c>
    </row>
    <row r="152" spans="2:65" s="1" customFormat="1" ht="16.5" customHeight="1">
      <c r="B152" s="33"/>
      <c r="C152" s="138" t="s">
        <v>7</v>
      </c>
      <c r="D152" s="138" t="s">
        <v>312</v>
      </c>
      <c r="E152" s="139" t="s">
        <v>4336</v>
      </c>
      <c r="F152" s="140" t="s">
        <v>4337</v>
      </c>
      <c r="G152" s="141" t="s">
        <v>1972</v>
      </c>
      <c r="H152" s="142">
        <v>2</v>
      </c>
      <c r="I152" s="143"/>
      <c r="J152" s="144">
        <f t="shared" si="0"/>
        <v>0</v>
      </c>
      <c r="K152" s="140" t="s">
        <v>4184</v>
      </c>
      <c r="L152" s="33"/>
      <c r="M152" s="145" t="s">
        <v>1</v>
      </c>
      <c r="N152" s="146" t="s">
        <v>47</v>
      </c>
      <c r="P152" s="147">
        <f t="shared" si="1"/>
        <v>0</v>
      </c>
      <c r="Q152" s="147">
        <v>0</v>
      </c>
      <c r="R152" s="147">
        <f t="shared" si="2"/>
        <v>0</v>
      </c>
      <c r="S152" s="147">
        <v>0</v>
      </c>
      <c r="T152" s="148">
        <f t="shared" si="3"/>
        <v>0</v>
      </c>
      <c r="AR152" s="149" t="s">
        <v>108</v>
      </c>
      <c r="AT152" s="149" t="s">
        <v>312</v>
      </c>
      <c r="AU152" s="149" t="s">
        <v>86</v>
      </c>
      <c r="AY152" s="17" t="s">
        <v>310</v>
      </c>
      <c r="BE152" s="150">
        <f t="shared" si="4"/>
        <v>0</v>
      </c>
      <c r="BF152" s="150">
        <f t="shared" si="5"/>
        <v>0</v>
      </c>
      <c r="BG152" s="150">
        <f t="shared" si="6"/>
        <v>0</v>
      </c>
      <c r="BH152" s="150">
        <f t="shared" si="7"/>
        <v>0</v>
      </c>
      <c r="BI152" s="150">
        <f t="shared" si="8"/>
        <v>0</v>
      </c>
      <c r="BJ152" s="17" t="s">
        <v>86</v>
      </c>
      <c r="BK152" s="150">
        <f t="shared" si="9"/>
        <v>0</v>
      </c>
      <c r="BL152" s="17" t="s">
        <v>108</v>
      </c>
      <c r="BM152" s="149" t="s">
        <v>607</v>
      </c>
    </row>
    <row r="153" spans="2:65" s="1" customFormat="1" ht="16.5" customHeight="1">
      <c r="B153" s="33"/>
      <c r="C153" s="138" t="s">
        <v>434</v>
      </c>
      <c r="D153" s="138" t="s">
        <v>312</v>
      </c>
      <c r="E153" s="139" t="s">
        <v>4338</v>
      </c>
      <c r="F153" s="140" t="s">
        <v>4339</v>
      </c>
      <c r="G153" s="141" t="s">
        <v>1972</v>
      </c>
      <c r="H153" s="142">
        <v>1</v>
      </c>
      <c r="I153" s="143"/>
      <c r="J153" s="144">
        <f t="shared" si="0"/>
        <v>0</v>
      </c>
      <c r="K153" s="140" t="s">
        <v>4184</v>
      </c>
      <c r="L153" s="33"/>
      <c r="M153" s="145" t="s">
        <v>1</v>
      </c>
      <c r="N153" s="146" t="s">
        <v>47</v>
      </c>
      <c r="P153" s="147">
        <f t="shared" si="1"/>
        <v>0</v>
      </c>
      <c r="Q153" s="147">
        <v>0</v>
      </c>
      <c r="R153" s="147">
        <f t="shared" si="2"/>
        <v>0</v>
      </c>
      <c r="S153" s="147">
        <v>0</v>
      </c>
      <c r="T153" s="148">
        <f t="shared" si="3"/>
        <v>0</v>
      </c>
      <c r="AR153" s="149" t="s">
        <v>108</v>
      </c>
      <c r="AT153" s="149" t="s">
        <v>312</v>
      </c>
      <c r="AU153" s="149" t="s">
        <v>86</v>
      </c>
      <c r="AY153" s="17" t="s">
        <v>310</v>
      </c>
      <c r="BE153" s="150">
        <f t="shared" si="4"/>
        <v>0</v>
      </c>
      <c r="BF153" s="150">
        <f t="shared" si="5"/>
        <v>0</v>
      </c>
      <c r="BG153" s="150">
        <f t="shared" si="6"/>
        <v>0</v>
      </c>
      <c r="BH153" s="150">
        <f t="shared" si="7"/>
        <v>0</v>
      </c>
      <c r="BI153" s="150">
        <f t="shared" si="8"/>
        <v>0</v>
      </c>
      <c r="BJ153" s="17" t="s">
        <v>86</v>
      </c>
      <c r="BK153" s="150">
        <f t="shared" si="9"/>
        <v>0</v>
      </c>
      <c r="BL153" s="17" t="s">
        <v>108</v>
      </c>
      <c r="BM153" s="149" t="s">
        <v>828</v>
      </c>
    </row>
    <row r="154" spans="2:65" s="1" customFormat="1" ht="16.5" customHeight="1">
      <c r="B154" s="33"/>
      <c r="C154" s="138" t="s">
        <v>534</v>
      </c>
      <c r="D154" s="138" t="s">
        <v>312</v>
      </c>
      <c r="E154" s="139" t="s">
        <v>4340</v>
      </c>
      <c r="F154" s="140" t="s">
        <v>4341</v>
      </c>
      <c r="G154" s="141" t="s">
        <v>1972</v>
      </c>
      <c r="H154" s="142">
        <v>1</v>
      </c>
      <c r="I154" s="143"/>
      <c r="J154" s="144">
        <f t="shared" si="0"/>
        <v>0</v>
      </c>
      <c r="K154" s="140" t="s">
        <v>4184</v>
      </c>
      <c r="L154" s="33"/>
      <c r="M154" s="145" t="s">
        <v>1</v>
      </c>
      <c r="N154" s="146" t="s">
        <v>47</v>
      </c>
      <c r="P154" s="147">
        <f t="shared" si="1"/>
        <v>0</v>
      </c>
      <c r="Q154" s="147">
        <v>0</v>
      </c>
      <c r="R154" s="147">
        <f t="shared" si="2"/>
        <v>0</v>
      </c>
      <c r="S154" s="147">
        <v>0</v>
      </c>
      <c r="T154" s="148">
        <f t="shared" si="3"/>
        <v>0</v>
      </c>
      <c r="AR154" s="149" t="s">
        <v>108</v>
      </c>
      <c r="AT154" s="149" t="s">
        <v>312</v>
      </c>
      <c r="AU154" s="149" t="s">
        <v>86</v>
      </c>
      <c r="AY154" s="17" t="s">
        <v>310</v>
      </c>
      <c r="BE154" s="150">
        <f t="shared" si="4"/>
        <v>0</v>
      </c>
      <c r="BF154" s="150">
        <f t="shared" si="5"/>
        <v>0</v>
      </c>
      <c r="BG154" s="150">
        <f t="shared" si="6"/>
        <v>0</v>
      </c>
      <c r="BH154" s="150">
        <f t="shared" si="7"/>
        <v>0</v>
      </c>
      <c r="BI154" s="150">
        <f t="shared" si="8"/>
        <v>0</v>
      </c>
      <c r="BJ154" s="17" t="s">
        <v>86</v>
      </c>
      <c r="BK154" s="150">
        <f t="shared" si="9"/>
        <v>0</v>
      </c>
      <c r="BL154" s="17" t="s">
        <v>108</v>
      </c>
      <c r="BM154" s="149" t="s">
        <v>839</v>
      </c>
    </row>
    <row r="155" spans="2:65" s="1" customFormat="1" ht="16.5" customHeight="1">
      <c r="B155" s="33"/>
      <c r="C155" s="138" t="s">
        <v>539</v>
      </c>
      <c r="D155" s="138" t="s">
        <v>312</v>
      </c>
      <c r="E155" s="139" t="s">
        <v>4342</v>
      </c>
      <c r="F155" s="140" t="s">
        <v>4343</v>
      </c>
      <c r="G155" s="141" t="s">
        <v>1972</v>
      </c>
      <c r="H155" s="142">
        <v>1</v>
      </c>
      <c r="I155" s="143"/>
      <c r="J155" s="144">
        <f t="shared" si="0"/>
        <v>0</v>
      </c>
      <c r="K155" s="140" t="s">
        <v>4184</v>
      </c>
      <c r="L155" s="33"/>
      <c r="M155" s="145" t="s">
        <v>1</v>
      </c>
      <c r="N155" s="146" t="s">
        <v>47</v>
      </c>
      <c r="P155" s="147">
        <f t="shared" si="1"/>
        <v>0</v>
      </c>
      <c r="Q155" s="147">
        <v>0</v>
      </c>
      <c r="R155" s="147">
        <f t="shared" si="2"/>
        <v>0</v>
      </c>
      <c r="S155" s="147">
        <v>0</v>
      </c>
      <c r="T155" s="148">
        <f t="shared" si="3"/>
        <v>0</v>
      </c>
      <c r="AR155" s="149" t="s">
        <v>108</v>
      </c>
      <c r="AT155" s="149" t="s">
        <v>312</v>
      </c>
      <c r="AU155" s="149" t="s">
        <v>86</v>
      </c>
      <c r="AY155" s="17" t="s">
        <v>310</v>
      </c>
      <c r="BE155" s="150">
        <f t="shared" si="4"/>
        <v>0</v>
      </c>
      <c r="BF155" s="150">
        <f t="shared" si="5"/>
        <v>0</v>
      </c>
      <c r="BG155" s="150">
        <f t="shared" si="6"/>
        <v>0</v>
      </c>
      <c r="BH155" s="150">
        <f t="shared" si="7"/>
        <v>0</v>
      </c>
      <c r="BI155" s="150">
        <f t="shared" si="8"/>
        <v>0</v>
      </c>
      <c r="BJ155" s="17" t="s">
        <v>86</v>
      </c>
      <c r="BK155" s="150">
        <f t="shared" si="9"/>
        <v>0</v>
      </c>
      <c r="BL155" s="17" t="s">
        <v>108</v>
      </c>
      <c r="BM155" s="149" t="s">
        <v>850</v>
      </c>
    </row>
    <row r="156" spans="2:65" s="11" customFormat="1" ht="25.9" customHeight="1">
      <c r="B156" s="126"/>
      <c r="D156" s="127" t="s">
        <v>81</v>
      </c>
      <c r="E156" s="128" t="s">
        <v>4216</v>
      </c>
      <c r="F156" s="128" t="s">
        <v>4217</v>
      </c>
      <c r="I156" s="129"/>
      <c r="J156" s="130">
        <f>BK156</f>
        <v>0</v>
      </c>
      <c r="L156" s="126"/>
      <c r="M156" s="131"/>
      <c r="P156" s="132">
        <f>SUM(P157:P163)</f>
        <v>0</v>
      </c>
      <c r="R156" s="132">
        <f>SUM(R157:R163)</f>
        <v>0</v>
      </c>
      <c r="T156" s="133">
        <f>SUM(T157:T163)</f>
        <v>0</v>
      </c>
      <c r="AR156" s="127" t="s">
        <v>86</v>
      </c>
      <c r="AT156" s="134" t="s">
        <v>81</v>
      </c>
      <c r="AU156" s="134" t="s">
        <v>82</v>
      </c>
      <c r="AY156" s="127" t="s">
        <v>310</v>
      </c>
      <c r="BK156" s="135">
        <f>SUM(BK157:BK163)</f>
        <v>0</v>
      </c>
    </row>
    <row r="157" spans="2:65" s="1" customFormat="1" ht="16.5" customHeight="1">
      <c r="B157" s="33"/>
      <c r="C157" s="138" t="s">
        <v>543</v>
      </c>
      <c r="D157" s="138" t="s">
        <v>312</v>
      </c>
      <c r="E157" s="139" t="s">
        <v>4344</v>
      </c>
      <c r="F157" s="140" t="s">
        <v>4345</v>
      </c>
      <c r="G157" s="141" t="s">
        <v>718</v>
      </c>
      <c r="H157" s="142">
        <v>70</v>
      </c>
      <c r="I157" s="143"/>
      <c r="J157" s="144">
        <f t="shared" ref="J157:J163" si="10">ROUND(I157*H157,2)</f>
        <v>0</v>
      </c>
      <c r="K157" s="140" t="s">
        <v>4184</v>
      </c>
      <c r="L157" s="33"/>
      <c r="M157" s="145" t="s">
        <v>1</v>
      </c>
      <c r="N157" s="146" t="s">
        <v>47</v>
      </c>
      <c r="P157" s="147">
        <f t="shared" ref="P157:P163" si="11">O157*H157</f>
        <v>0</v>
      </c>
      <c r="Q157" s="147">
        <v>0</v>
      </c>
      <c r="R157" s="147">
        <f t="shared" ref="R157:R163" si="12">Q157*H157</f>
        <v>0</v>
      </c>
      <c r="S157" s="147">
        <v>0</v>
      </c>
      <c r="T157" s="148">
        <f t="shared" ref="T157:T163" si="13">S157*H157</f>
        <v>0</v>
      </c>
      <c r="AR157" s="149" t="s">
        <v>108</v>
      </c>
      <c r="AT157" s="149" t="s">
        <v>312</v>
      </c>
      <c r="AU157" s="149" t="s">
        <v>86</v>
      </c>
      <c r="AY157" s="17" t="s">
        <v>310</v>
      </c>
      <c r="BE157" s="150">
        <f t="shared" ref="BE157:BE163" si="14">IF(N157="základní",J157,0)</f>
        <v>0</v>
      </c>
      <c r="BF157" s="150">
        <f t="shared" ref="BF157:BF163" si="15">IF(N157="snížená",J157,0)</f>
        <v>0</v>
      </c>
      <c r="BG157" s="150">
        <f t="shared" ref="BG157:BG163" si="16">IF(N157="zákl. přenesená",J157,0)</f>
        <v>0</v>
      </c>
      <c r="BH157" s="150">
        <f t="shared" ref="BH157:BH163" si="17">IF(N157="sníž. přenesená",J157,0)</f>
        <v>0</v>
      </c>
      <c r="BI157" s="150">
        <f t="shared" ref="BI157:BI163" si="18">IF(N157="nulová",J157,0)</f>
        <v>0</v>
      </c>
      <c r="BJ157" s="17" t="s">
        <v>86</v>
      </c>
      <c r="BK157" s="150">
        <f t="shared" ref="BK157:BK163" si="19">ROUND(I157*H157,2)</f>
        <v>0</v>
      </c>
      <c r="BL157" s="17" t="s">
        <v>108</v>
      </c>
      <c r="BM157" s="149" t="s">
        <v>860</v>
      </c>
    </row>
    <row r="158" spans="2:65" s="1" customFormat="1" ht="16.5" customHeight="1">
      <c r="B158" s="33"/>
      <c r="C158" s="138" t="s">
        <v>548</v>
      </c>
      <c r="D158" s="138" t="s">
        <v>312</v>
      </c>
      <c r="E158" s="139" t="s">
        <v>4346</v>
      </c>
      <c r="F158" s="140" t="s">
        <v>4347</v>
      </c>
      <c r="G158" s="141" t="s">
        <v>718</v>
      </c>
      <c r="H158" s="142">
        <v>980</v>
      </c>
      <c r="I158" s="143"/>
      <c r="J158" s="144">
        <f t="shared" si="10"/>
        <v>0</v>
      </c>
      <c r="K158" s="140" t="s">
        <v>4184</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868</v>
      </c>
    </row>
    <row r="159" spans="2:65" s="1" customFormat="1" ht="16.5" customHeight="1">
      <c r="B159" s="33"/>
      <c r="C159" s="138" t="s">
        <v>553</v>
      </c>
      <c r="D159" s="138" t="s">
        <v>312</v>
      </c>
      <c r="E159" s="139" t="s">
        <v>4348</v>
      </c>
      <c r="F159" s="140" t="s">
        <v>4349</v>
      </c>
      <c r="G159" s="141" t="s">
        <v>718</v>
      </c>
      <c r="H159" s="142">
        <v>50</v>
      </c>
      <c r="I159" s="143"/>
      <c r="J159" s="144">
        <f t="shared" si="10"/>
        <v>0</v>
      </c>
      <c r="K159" s="140" t="s">
        <v>4184</v>
      </c>
      <c r="L159" s="33"/>
      <c r="M159" s="145" t="s">
        <v>1</v>
      </c>
      <c r="N159" s="146" t="s">
        <v>47</v>
      </c>
      <c r="P159" s="147">
        <f t="shared" si="11"/>
        <v>0</v>
      </c>
      <c r="Q159" s="147">
        <v>0</v>
      </c>
      <c r="R159" s="147">
        <f t="shared" si="12"/>
        <v>0</v>
      </c>
      <c r="S159" s="147">
        <v>0</v>
      </c>
      <c r="T159" s="148">
        <f t="shared" si="13"/>
        <v>0</v>
      </c>
      <c r="AR159" s="149" t="s">
        <v>108</v>
      </c>
      <c r="AT159" s="149" t="s">
        <v>312</v>
      </c>
      <c r="AU159" s="149" t="s">
        <v>86</v>
      </c>
      <c r="AY159" s="17" t="s">
        <v>310</v>
      </c>
      <c r="BE159" s="150">
        <f t="shared" si="14"/>
        <v>0</v>
      </c>
      <c r="BF159" s="150">
        <f t="shared" si="15"/>
        <v>0</v>
      </c>
      <c r="BG159" s="150">
        <f t="shared" si="16"/>
        <v>0</v>
      </c>
      <c r="BH159" s="150">
        <f t="shared" si="17"/>
        <v>0</v>
      </c>
      <c r="BI159" s="150">
        <f t="shared" si="18"/>
        <v>0</v>
      </c>
      <c r="BJ159" s="17" t="s">
        <v>86</v>
      </c>
      <c r="BK159" s="150">
        <f t="shared" si="19"/>
        <v>0</v>
      </c>
      <c r="BL159" s="17" t="s">
        <v>108</v>
      </c>
      <c r="BM159" s="149" t="s">
        <v>876</v>
      </c>
    </row>
    <row r="160" spans="2:65" s="1" customFormat="1" ht="21.75" customHeight="1">
      <c r="B160" s="33"/>
      <c r="C160" s="138" t="s">
        <v>558</v>
      </c>
      <c r="D160" s="138" t="s">
        <v>312</v>
      </c>
      <c r="E160" s="139" t="s">
        <v>4350</v>
      </c>
      <c r="F160" s="140" t="s">
        <v>4221</v>
      </c>
      <c r="G160" s="141" t="s">
        <v>718</v>
      </c>
      <c r="H160" s="142">
        <v>50</v>
      </c>
      <c r="I160" s="143"/>
      <c r="J160" s="144">
        <f t="shared" si="10"/>
        <v>0</v>
      </c>
      <c r="K160" s="140" t="s">
        <v>4184</v>
      </c>
      <c r="L160" s="33"/>
      <c r="M160" s="145" t="s">
        <v>1</v>
      </c>
      <c r="N160" s="146" t="s">
        <v>47</v>
      </c>
      <c r="P160" s="147">
        <f t="shared" si="11"/>
        <v>0</v>
      </c>
      <c r="Q160" s="147">
        <v>0</v>
      </c>
      <c r="R160" s="147">
        <f t="shared" si="12"/>
        <v>0</v>
      </c>
      <c r="S160" s="147">
        <v>0</v>
      </c>
      <c r="T160" s="148">
        <f t="shared" si="13"/>
        <v>0</v>
      </c>
      <c r="AR160" s="149" t="s">
        <v>108</v>
      </c>
      <c r="AT160" s="149" t="s">
        <v>312</v>
      </c>
      <c r="AU160" s="149" t="s">
        <v>86</v>
      </c>
      <c r="AY160" s="17" t="s">
        <v>310</v>
      </c>
      <c r="BE160" s="150">
        <f t="shared" si="14"/>
        <v>0</v>
      </c>
      <c r="BF160" s="150">
        <f t="shared" si="15"/>
        <v>0</v>
      </c>
      <c r="BG160" s="150">
        <f t="shared" si="16"/>
        <v>0</v>
      </c>
      <c r="BH160" s="150">
        <f t="shared" si="17"/>
        <v>0</v>
      </c>
      <c r="BI160" s="150">
        <f t="shared" si="18"/>
        <v>0</v>
      </c>
      <c r="BJ160" s="17" t="s">
        <v>86</v>
      </c>
      <c r="BK160" s="150">
        <f t="shared" si="19"/>
        <v>0</v>
      </c>
      <c r="BL160" s="17" t="s">
        <v>108</v>
      </c>
      <c r="BM160" s="149" t="s">
        <v>886</v>
      </c>
    </row>
    <row r="161" spans="2:65" s="1" customFormat="1" ht="16.5" customHeight="1">
      <c r="B161" s="33"/>
      <c r="C161" s="138" t="s">
        <v>562</v>
      </c>
      <c r="D161" s="138" t="s">
        <v>312</v>
      </c>
      <c r="E161" s="139" t="s">
        <v>4351</v>
      </c>
      <c r="F161" s="140" t="s">
        <v>4227</v>
      </c>
      <c r="G161" s="141" t="s">
        <v>718</v>
      </c>
      <c r="H161" s="142">
        <v>100</v>
      </c>
      <c r="I161" s="143"/>
      <c r="J161" s="144">
        <f t="shared" si="10"/>
        <v>0</v>
      </c>
      <c r="K161" s="140" t="s">
        <v>4184</v>
      </c>
      <c r="L161" s="33"/>
      <c r="M161" s="145" t="s">
        <v>1</v>
      </c>
      <c r="N161" s="146" t="s">
        <v>47</v>
      </c>
      <c r="P161" s="147">
        <f t="shared" si="11"/>
        <v>0</v>
      </c>
      <c r="Q161" s="147">
        <v>0</v>
      </c>
      <c r="R161" s="147">
        <f t="shared" si="12"/>
        <v>0</v>
      </c>
      <c r="S161" s="147">
        <v>0</v>
      </c>
      <c r="T161" s="148">
        <f t="shared" si="13"/>
        <v>0</v>
      </c>
      <c r="AR161" s="149" t="s">
        <v>108</v>
      </c>
      <c r="AT161" s="149" t="s">
        <v>312</v>
      </c>
      <c r="AU161" s="149" t="s">
        <v>86</v>
      </c>
      <c r="AY161" s="17" t="s">
        <v>310</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900</v>
      </c>
    </row>
    <row r="162" spans="2:65" s="1" customFormat="1" ht="16.5" customHeight="1">
      <c r="B162" s="33"/>
      <c r="C162" s="138" t="s">
        <v>566</v>
      </c>
      <c r="D162" s="138" t="s">
        <v>312</v>
      </c>
      <c r="E162" s="139" t="s">
        <v>4352</v>
      </c>
      <c r="F162" s="140" t="s">
        <v>4353</v>
      </c>
      <c r="G162" s="141" t="s">
        <v>1972</v>
      </c>
      <c r="H162" s="142">
        <v>1</v>
      </c>
      <c r="I162" s="143"/>
      <c r="J162" s="144">
        <f t="shared" si="10"/>
        <v>0</v>
      </c>
      <c r="K162" s="140" t="s">
        <v>4184</v>
      </c>
      <c r="L162" s="33"/>
      <c r="M162" s="145" t="s">
        <v>1</v>
      </c>
      <c r="N162" s="146" t="s">
        <v>47</v>
      </c>
      <c r="P162" s="147">
        <f t="shared" si="11"/>
        <v>0</v>
      </c>
      <c r="Q162" s="147">
        <v>0</v>
      </c>
      <c r="R162" s="147">
        <f t="shared" si="12"/>
        <v>0</v>
      </c>
      <c r="S162" s="147">
        <v>0</v>
      </c>
      <c r="T162" s="148">
        <f t="shared" si="13"/>
        <v>0</v>
      </c>
      <c r="AR162" s="149" t="s">
        <v>108</v>
      </c>
      <c r="AT162" s="149" t="s">
        <v>312</v>
      </c>
      <c r="AU162" s="149" t="s">
        <v>86</v>
      </c>
      <c r="AY162" s="17" t="s">
        <v>310</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910</v>
      </c>
    </row>
    <row r="163" spans="2:65" s="1" customFormat="1" ht="16.5" customHeight="1">
      <c r="B163" s="33"/>
      <c r="C163" s="138" t="s">
        <v>570</v>
      </c>
      <c r="D163" s="138" t="s">
        <v>312</v>
      </c>
      <c r="E163" s="139" t="s">
        <v>4354</v>
      </c>
      <c r="F163" s="140" t="s">
        <v>4225</v>
      </c>
      <c r="G163" s="141" t="s">
        <v>1972</v>
      </c>
      <c r="H163" s="142">
        <v>15</v>
      </c>
      <c r="I163" s="143"/>
      <c r="J163" s="144">
        <f t="shared" si="10"/>
        <v>0</v>
      </c>
      <c r="K163" s="140" t="s">
        <v>4184</v>
      </c>
      <c r="L163" s="33"/>
      <c r="M163" s="145" t="s">
        <v>1</v>
      </c>
      <c r="N163" s="146" t="s">
        <v>47</v>
      </c>
      <c r="P163" s="147">
        <f t="shared" si="11"/>
        <v>0</v>
      </c>
      <c r="Q163" s="147">
        <v>0</v>
      </c>
      <c r="R163" s="147">
        <f t="shared" si="12"/>
        <v>0</v>
      </c>
      <c r="S163" s="147">
        <v>0</v>
      </c>
      <c r="T163" s="148">
        <f t="shared" si="13"/>
        <v>0</v>
      </c>
      <c r="AR163" s="149" t="s">
        <v>108</v>
      </c>
      <c r="AT163" s="149" t="s">
        <v>312</v>
      </c>
      <c r="AU163" s="149" t="s">
        <v>86</v>
      </c>
      <c r="AY163" s="17" t="s">
        <v>310</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921</v>
      </c>
    </row>
    <row r="164" spans="2:65" s="11" customFormat="1" ht="25.9" customHeight="1">
      <c r="B164" s="126"/>
      <c r="D164" s="127" t="s">
        <v>81</v>
      </c>
      <c r="E164" s="128" t="s">
        <v>4236</v>
      </c>
      <c r="F164" s="128" t="s">
        <v>4237</v>
      </c>
      <c r="I164" s="129"/>
      <c r="J164" s="130">
        <f>BK164</f>
        <v>0</v>
      </c>
      <c r="L164" s="126"/>
      <c r="M164" s="131"/>
      <c r="P164" s="132">
        <f>SUM(P165:P177)</f>
        <v>0</v>
      </c>
      <c r="R164" s="132">
        <f>SUM(R165:R177)</f>
        <v>0</v>
      </c>
      <c r="T164" s="133">
        <f>SUM(T165:T177)</f>
        <v>0</v>
      </c>
      <c r="AR164" s="127" t="s">
        <v>86</v>
      </c>
      <c r="AT164" s="134" t="s">
        <v>81</v>
      </c>
      <c r="AU164" s="134" t="s">
        <v>82</v>
      </c>
      <c r="AY164" s="127" t="s">
        <v>310</v>
      </c>
      <c r="BK164" s="135">
        <f>SUM(BK165:BK177)</f>
        <v>0</v>
      </c>
    </row>
    <row r="165" spans="2:65" s="1" customFormat="1" ht="16.5" customHeight="1">
      <c r="B165" s="33"/>
      <c r="C165" s="138" t="s">
        <v>574</v>
      </c>
      <c r="D165" s="138" t="s">
        <v>312</v>
      </c>
      <c r="E165" s="139" t="s">
        <v>4355</v>
      </c>
      <c r="F165" s="140" t="s">
        <v>4239</v>
      </c>
      <c r="G165" s="141" t="s">
        <v>718</v>
      </c>
      <c r="H165" s="142">
        <v>134</v>
      </c>
      <c r="I165" s="143"/>
      <c r="J165" s="144">
        <f t="shared" ref="J165:J177" si="20">ROUND(I165*H165,2)</f>
        <v>0</v>
      </c>
      <c r="K165" s="140" t="s">
        <v>4184</v>
      </c>
      <c r="L165" s="33"/>
      <c r="M165" s="145" t="s">
        <v>1</v>
      </c>
      <c r="N165" s="146" t="s">
        <v>47</v>
      </c>
      <c r="P165" s="147">
        <f t="shared" ref="P165:P177" si="21">O165*H165</f>
        <v>0</v>
      </c>
      <c r="Q165" s="147">
        <v>0</v>
      </c>
      <c r="R165" s="147">
        <f t="shared" ref="R165:R177" si="22">Q165*H165</f>
        <v>0</v>
      </c>
      <c r="S165" s="147">
        <v>0</v>
      </c>
      <c r="T165" s="148">
        <f t="shared" ref="T165:T177" si="23">S165*H165</f>
        <v>0</v>
      </c>
      <c r="AR165" s="149" t="s">
        <v>108</v>
      </c>
      <c r="AT165" s="149" t="s">
        <v>312</v>
      </c>
      <c r="AU165" s="149" t="s">
        <v>86</v>
      </c>
      <c r="AY165" s="17" t="s">
        <v>310</v>
      </c>
      <c r="BE165" s="150">
        <f t="shared" ref="BE165:BE177" si="24">IF(N165="základní",J165,0)</f>
        <v>0</v>
      </c>
      <c r="BF165" s="150">
        <f t="shared" ref="BF165:BF177" si="25">IF(N165="snížená",J165,0)</f>
        <v>0</v>
      </c>
      <c r="BG165" s="150">
        <f t="shared" ref="BG165:BG177" si="26">IF(N165="zákl. přenesená",J165,0)</f>
        <v>0</v>
      </c>
      <c r="BH165" s="150">
        <f t="shared" ref="BH165:BH177" si="27">IF(N165="sníž. přenesená",J165,0)</f>
        <v>0</v>
      </c>
      <c r="BI165" s="150">
        <f t="shared" ref="BI165:BI177" si="28">IF(N165="nulová",J165,0)</f>
        <v>0</v>
      </c>
      <c r="BJ165" s="17" t="s">
        <v>86</v>
      </c>
      <c r="BK165" s="150">
        <f t="shared" ref="BK165:BK177" si="29">ROUND(I165*H165,2)</f>
        <v>0</v>
      </c>
      <c r="BL165" s="17" t="s">
        <v>108</v>
      </c>
      <c r="BM165" s="149" t="s">
        <v>930</v>
      </c>
    </row>
    <row r="166" spans="2:65" s="1" customFormat="1" ht="16.5" customHeight="1">
      <c r="B166" s="33"/>
      <c r="C166" s="138" t="s">
        <v>578</v>
      </c>
      <c r="D166" s="138" t="s">
        <v>312</v>
      </c>
      <c r="E166" s="139" t="s">
        <v>4356</v>
      </c>
      <c r="F166" s="140" t="s">
        <v>4241</v>
      </c>
      <c r="G166" s="141" t="s">
        <v>1972</v>
      </c>
      <c r="H166" s="142">
        <v>134</v>
      </c>
      <c r="I166" s="143"/>
      <c r="J166" s="144">
        <f t="shared" si="20"/>
        <v>0</v>
      </c>
      <c r="K166" s="140" t="s">
        <v>4184</v>
      </c>
      <c r="L166" s="33"/>
      <c r="M166" s="145" t="s">
        <v>1</v>
      </c>
      <c r="N166" s="146" t="s">
        <v>47</v>
      </c>
      <c r="P166" s="147">
        <f t="shared" si="21"/>
        <v>0</v>
      </c>
      <c r="Q166" s="147">
        <v>0</v>
      </c>
      <c r="R166" s="147">
        <f t="shared" si="22"/>
        <v>0</v>
      </c>
      <c r="S166" s="147">
        <v>0</v>
      </c>
      <c r="T166" s="148">
        <f t="shared" si="23"/>
        <v>0</v>
      </c>
      <c r="AR166" s="149" t="s">
        <v>108</v>
      </c>
      <c r="AT166" s="149" t="s">
        <v>312</v>
      </c>
      <c r="AU166" s="149" t="s">
        <v>86</v>
      </c>
      <c r="AY166" s="17" t="s">
        <v>310</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938</v>
      </c>
    </row>
    <row r="167" spans="2:65" s="1" customFormat="1" ht="16.5" customHeight="1">
      <c r="B167" s="33"/>
      <c r="C167" s="138" t="s">
        <v>582</v>
      </c>
      <c r="D167" s="138" t="s">
        <v>312</v>
      </c>
      <c r="E167" s="139" t="s">
        <v>4357</v>
      </c>
      <c r="F167" s="140" t="s">
        <v>4243</v>
      </c>
      <c r="G167" s="141" t="s">
        <v>1972</v>
      </c>
      <c r="H167" s="142">
        <v>8</v>
      </c>
      <c r="I167" s="143"/>
      <c r="J167" s="144">
        <f t="shared" si="20"/>
        <v>0</v>
      </c>
      <c r="K167" s="140" t="s">
        <v>4184</v>
      </c>
      <c r="L167" s="33"/>
      <c r="M167" s="145" t="s">
        <v>1</v>
      </c>
      <c r="N167" s="146" t="s">
        <v>47</v>
      </c>
      <c r="P167" s="147">
        <f t="shared" si="21"/>
        <v>0</v>
      </c>
      <c r="Q167" s="147">
        <v>0</v>
      </c>
      <c r="R167" s="147">
        <f t="shared" si="22"/>
        <v>0</v>
      </c>
      <c r="S167" s="147">
        <v>0</v>
      </c>
      <c r="T167" s="148">
        <f t="shared" si="23"/>
        <v>0</v>
      </c>
      <c r="AR167" s="149" t="s">
        <v>108</v>
      </c>
      <c r="AT167" s="149" t="s">
        <v>312</v>
      </c>
      <c r="AU167" s="149" t="s">
        <v>86</v>
      </c>
      <c r="AY167" s="17" t="s">
        <v>310</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949</v>
      </c>
    </row>
    <row r="168" spans="2:65" s="1" customFormat="1" ht="16.5" customHeight="1">
      <c r="B168" s="33"/>
      <c r="C168" s="138" t="s">
        <v>586</v>
      </c>
      <c r="D168" s="138" t="s">
        <v>312</v>
      </c>
      <c r="E168" s="139" t="s">
        <v>4358</v>
      </c>
      <c r="F168" s="140" t="s">
        <v>4245</v>
      </c>
      <c r="G168" s="141" t="s">
        <v>1972</v>
      </c>
      <c r="H168" s="142">
        <v>8</v>
      </c>
      <c r="I168" s="143"/>
      <c r="J168" s="144">
        <f t="shared" si="20"/>
        <v>0</v>
      </c>
      <c r="K168" s="140" t="s">
        <v>4184</v>
      </c>
      <c r="L168" s="33"/>
      <c r="M168" s="145" t="s">
        <v>1</v>
      </c>
      <c r="N168" s="146" t="s">
        <v>47</v>
      </c>
      <c r="P168" s="147">
        <f t="shared" si="21"/>
        <v>0</v>
      </c>
      <c r="Q168" s="147">
        <v>0</v>
      </c>
      <c r="R168" s="147">
        <f t="shared" si="22"/>
        <v>0</v>
      </c>
      <c r="S168" s="147">
        <v>0</v>
      </c>
      <c r="T168" s="148">
        <f t="shared" si="23"/>
        <v>0</v>
      </c>
      <c r="AR168" s="149" t="s">
        <v>108</v>
      </c>
      <c r="AT168" s="149" t="s">
        <v>312</v>
      </c>
      <c r="AU168" s="149" t="s">
        <v>86</v>
      </c>
      <c r="AY168" s="17" t="s">
        <v>310</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958</v>
      </c>
    </row>
    <row r="169" spans="2:65" s="1" customFormat="1" ht="16.5" customHeight="1">
      <c r="B169" s="33"/>
      <c r="C169" s="138" t="s">
        <v>590</v>
      </c>
      <c r="D169" s="138" t="s">
        <v>312</v>
      </c>
      <c r="E169" s="139" t="s">
        <v>4359</v>
      </c>
      <c r="F169" s="140" t="s">
        <v>4247</v>
      </c>
      <c r="G169" s="141" t="s">
        <v>1972</v>
      </c>
      <c r="H169" s="142">
        <v>134</v>
      </c>
      <c r="I169" s="143"/>
      <c r="J169" s="144">
        <f t="shared" si="20"/>
        <v>0</v>
      </c>
      <c r="K169" s="140" t="s">
        <v>4184</v>
      </c>
      <c r="L169" s="33"/>
      <c r="M169" s="145" t="s">
        <v>1</v>
      </c>
      <c r="N169" s="146" t="s">
        <v>47</v>
      </c>
      <c r="P169" s="147">
        <f t="shared" si="21"/>
        <v>0</v>
      </c>
      <c r="Q169" s="147">
        <v>0</v>
      </c>
      <c r="R169" s="147">
        <f t="shared" si="22"/>
        <v>0</v>
      </c>
      <c r="S169" s="147">
        <v>0</v>
      </c>
      <c r="T169" s="148">
        <f t="shared" si="23"/>
        <v>0</v>
      </c>
      <c r="AR169" s="149" t="s">
        <v>108</v>
      </c>
      <c r="AT169" s="149" t="s">
        <v>312</v>
      </c>
      <c r="AU169" s="149" t="s">
        <v>86</v>
      </c>
      <c r="AY169" s="17" t="s">
        <v>310</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968</v>
      </c>
    </row>
    <row r="170" spans="2:65" s="1" customFormat="1" ht="16.5" customHeight="1">
      <c r="B170" s="33"/>
      <c r="C170" s="138" t="s">
        <v>594</v>
      </c>
      <c r="D170" s="138" t="s">
        <v>312</v>
      </c>
      <c r="E170" s="139" t="s">
        <v>4360</v>
      </c>
      <c r="F170" s="140" t="s">
        <v>4249</v>
      </c>
      <c r="G170" s="141" t="s">
        <v>718</v>
      </c>
      <c r="H170" s="142">
        <v>134</v>
      </c>
      <c r="I170" s="143"/>
      <c r="J170" s="144">
        <f t="shared" si="20"/>
        <v>0</v>
      </c>
      <c r="K170" s="140" t="s">
        <v>4184</v>
      </c>
      <c r="L170" s="33"/>
      <c r="M170" s="145" t="s">
        <v>1</v>
      </c>
      <c r="N170" s="146" t="s">
        <v>47</v>
      </c>
      <c r="P170" s="147">
        <f t="shared" si="21"/>
        <v>0</v>
      </c>
      <c r="Q170" s="147">
        <v>0</v>
      </c>
      <c r="R170" s="147">
        <f t="shared" si="22"/>
        <v>0</v>
      </c>
      <c r="S170" s="147">
        <v>0</v>
      </c>
      <c r="T170" s="148">
        <f t="shared" si="23"/>
        <v>0</v>
      </c>
      <c r="AR170" s="149" t="s">
        <v>108</v>
      </c>
      <c r="AT170" s="149" t="s">
        <v>312</v>
      </c>
      <c r="AU170" s="149" t="s">
        <v>86</v>
      </c>
      <c r="AY170" s="17" t="s">
        <v>310</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978</v>
      </c>
    </row>
    <row r="171" spans="2:65" s="1" customFormat="1" ht="16.5" customHeight="1">
      <c r="B171" s="33"/>
      <c r="C171" s="138" t="s">
        <v>598</v>
      </c>
      <c r="D171" s="138" t="s">
        <v>312</v>
      </c>
      <c r="E171" s="139" t="s">
        <v>4361</v>
      </c>
      <c r="F171" s="140" t="s">
        <v>4251</v>
      </c>
      <c r="G171" s="141" t="s">
        <v>1972</v>
      </c>
      <c r="H171" s="142">
        <v>156</v>
      </c>
      <c r="I171" s="143"/>
      <c r="J171" s="144">
        <f t="shared" si="20"/>
        <v>0</v>
      </c>
      <c r="K171" s="140" t="s">
        <v>4184</v>
      </c>
      <c r="L171" s="33"/>
      <c r="M171" s="145" t="s">
        <v>1</v>
      </c>
      <c r="N171" s="146" t="s">
        <v>47</v>
      </c>
      <c r="P171" s="147">
        <f t="shared" si="21"/>
        <v>0</v>
      </c>
      <c r="Q171" s="147">
        <v>0</v>
      </c>
      <c r="R171" s="147">
        <f t="shared" si="22"/>
        <v>0</v>
      </c>
      <c r="S171" s="147">
        <v>0</v>
      </c>
      <c r="T171" s="148">
        <f t="shared" si="23"/>
        <v>0</v>
      </c>
      <c r="AR171" s="149" t="s">
        <v>108</v>
      </c>
      <c r="AT171" s="149" t="s">
        <v>312</v>
      </c>
      <c r="AU171" s="149" t="s">
        <v>86</v>
      </c>
      <c r="AY171" s="17" t="s">
        <v>310</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988</v>
      </c>
    </row>
    <row r="172" spans="2:65" s="1" customFormat="1" ht="16.5" customHeight="1">
      <c r="B172" s="33"/>
      <c r="C172" s="138" t="s">
        <v>613</v>
      </c>
      <c r="D172" s="138" t="s">
        <v>312</v>
      </c>
      <c r="E172" s="139" t="s">
        <v>4362</v>
      </c>
      <c r="F172" s="140" t="s">
        <v>4253</v>
      </c>
      <c r="G172" s="141" t="s">
        <v>1972</v>
      </c>
      <c r="H172" s="142">
        <v>102</v>
      </c>
      <c r="I172" s="143"/>
      <c r="J172" s="144">
        <f t="shared" si="20"/>
        <v>0</v>
      </c>
      <c r="K172" s="140" t="s">
        <v>4184</v>
      </c>
      <c r="L172" s="33"/>
      <c r="M172" s="145" t="s">
        <v>1</v>
      </c>
      <c r="N172" s="146" t="s">
        <v>47</v>
      </c>
      <c r="P172" s="147">
        <f t="shared" si="21"/>
        <v>0</v>
      </c>
      <c r="Q172" s="147">
        <v>0</v>
      </c>
      <c r="R172" s="147">
        <f t="shared" si="22"/>
        <v>0</v>
      </c>
      <c r="S172" s="147">
        <v>0</v>
      </c>
      <c r="T172" s="148">
        <f t="shared" si="23"/>
        <v>0</v>
      </c>
      <c r="AR172" s="149" t="s">
        <v>108</v>
      </c>
      <c r="AT172" s="149" t="s">
        <v>312</v>
      </c>
      <c r="AU172" s="149" t="s">
        <v>86</v>
      </c>
      <c r="AY172" s="17" t="s">
        <v>310</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997</v>
      </c>
    </row>
    <row r="173" spans="2:65" s="1" customFormat="1" ht="16.5" customHeight="1">
      <c r="B173" s="33"/>
      <c r="C173" s="138" t="s">
        <v>617</v>
      </c>
      <c r="D173" s="138" t="s">
        <v>312</v>
      </c>
      <c r="E173" s="139" t="s">
        <v>4363</v>
      </c>
      <c r="F173" s="140" t="s">
        <v>4255</v>
      </c>
      <c r="G173" s="141" t="s">
        <v>1972</v>
      </c>
      <c r="H173" s="142">
        <v>466</v>
      </c>
      <c r="I173" s="143"/>
      <c r="J173" s="144">
        <f t="shared" si="20"/>
        <v>0</v>
      </c>
      <c r="K173" s="140" t="s">
        <v>4184</v>
      </c>
      <c r="L173" s="33"/>
      <c r="M173" s="145" t="s">
        <v>1</v>
      </c>
      <c r="N173" s="146" t="s">
        <v>47</v>
      </c>
      <c r="P173" s="147">
        <f t="shared" si="21"/>
        <v>0</v>
      </c>
      <c r="Q173" s="147">
        <v>0</v>
      </c>
      <c r="R173" s="147">
        <f t="shared" si="22"/>
        <v>0</v>
      </c>
      <c r="S173" s="147">
        <v>0</v>
      </c>
      <c r="T173" s="148">
        <f t="shared" si="23"/>
        <v>0</v>
      </c>
      <c r="AR173" s="149" t="s">
        <v>108</v>
      </c>
      <c r="AT173" s="149" t="s">
        <v>312</v>
      </c>
      <c r="AU173" s="149" t="s">
        <v>86</v>
      </c>
      <c r="AY173" s="17" t="s">
        <v>310</v>
      </c>
      <c r="BE173" s="150">
        <f t="shared" si="24"/>
        <v>0</v>
      </c>
      <c r="BF173" s="150">
        <f t="shared" si="25"/>
        <v>0</v>
      </c>
      <c r="BG173" s="150">
        <f t="shared" si="26"/>
        <v>0</v>
      </c>
      <c r="BH173" s="150">
        <f t="shared" si="27"/>
        <v>0</v>
      </c>
      <c r="BI173" s="150">
        <f t="shared" si="28"/>
        <v>0</v>
      </c>
      <c r="BJ173" s="17" t="s">
        <v>86</v>
      </c>
      <c r="BK173" s="150">
        <f t="shared" si="29"/>
        <v>0</v>
      </c>
      <c r="BL173" s="17" t="s">
        <v>108</v>
      </c>
      <c r="BM173" s="149" t="s">
        <v>1007</v>
      </c>
    </row>
    <row r="174" spans="2:65" s="1" customFormat="1" ht="16.5" customHeight="1">
      <c r="B174" s="33"/>
      <c r="C174" s="138" t="s">
        <v>602</v>
      </c>
      <c r="D174" s="138" t="s">
        <v>312</v>
      </c>
      <c r="E174" s="139" t="s">
        <v>4364</v>
      </c>
      <c r="F174" s="140" t="s">
        <v>3960</v>
      </c>
      <c r="G174" s="141" t="s">
        <v>1972</v>
      </c>
      <c r="H174" s="142">
        <v>466</v>
      </c>
      <c r="I174" s="143"/>
      <c r="J174" s="144">
        <f t="shared" si="20"/>
        <v>0</v>
      </c>
      <c r="K174" s="140" t="s">
        <v>4184</v>
      </c>
      <c r="L174" s="33"/>
      <c r="M174" s="145" t="s">
        <v>1</v>
      </c>
      <c r="N174" s="146" t="s">
        <v>47</v>
      </c>
      <c r="P174" s="147">
        <f t="shared" si="21"/>
        <v>0</v>
      </c>
      <c r="Q174" s="147">
        <v>0</v>
      </c>
      <c r="R174" s="147">
        <f t="shared" si="22"/>
        <v>0</v>
      </c>
      <c r="S174" s="147">
        <v>0</v>
      </c>
      <c r="T174" s="148">
        <f t="shared" si="23"/>
        <v>0</v>
      </c>
      <c r="AR174" s="149" t="s">
        <v>108</v>
      </c>
      <c r="AT174" s="149" t="s">
        <v>312</v>
      </c>
      <c r="AU174" s="149" t="s">
        <v>86</v>
      </c>
      <c r="AY174" s="17" t="s">
        <v>310</v>
      </c>
      <c r="BE174" s="150">
        <f t="shared" si="24"/>
        <v>0</v>
      </c>
      <c r="BF174" s="150">
        <f t="shared" si="25"/>
        <v>0</v>
      </c>
      <c r="BG174" s="150">
        <f t="shared" si="26"/>
        <v>0</v>
      </c>
      <c r="BH174" s="150">
        <f t="shared" si="27"/>
        <v>0</v>
      </c>
      <c r="BI174" s="150">
        <f t="shared" si="28"/>
        <v>0</v>
      </c>
      <c r="BJ174" s="17" t="s">
        <v>86</v>
      </c>
      <c r="BK174" s="150">
        <f t="shared" si="29"/>
        <v>0</v>
      </c>
      <c r="BL174" s="17" t="s">
        <v>108</v>
      </c>
      <c r="BM174" s="149" t="s">
        <v>1017</v>
      </c>
    </row>
    <row r="175" spans="2:65" s="1" customFormat="1" ht="16.5" customHeight="1">
      <c r="B175" s="33"/>
      <c r="C175" s="138" t="s">
        <v>607</v>
      </c>
      <c r="D175" s="138" t="s">
        <v>312</v>
      </c>
      <c r="E175" s="139" t="s">
        <v>4365</v>
      </c>
      <c r="F175" s="140" t="s">
        <v>4258</v>
      </c>
      <c r="G175" s="141" t="s">
        <v>1972</v>
      </c>
      <c r="H175" s="142">
        <v>466</v>
      </c>
      <c r="I175" s="143"/>
      <c r="J175" s="144">
        <f t="shared" si="20"/>
        <v>0</v>
      </c>
      <c r="K175" s="140" t="s">
        <v>4184</v>
      </c>
      <c r="L175" s="33"/>
      <c r="M175" s="145" t="s">
        <v>1</v>
      </c>
      <c r="N175" s="146" t="s">
        <v>47</v>
      </c>
      <c r="P175" s="147">
        <f t="shared" si="21"/>
        <v>0</v>
      </c>
      <c r="Q175" s="147">
        <v>0</v>
      </c>
      <c r="R175" s="147">
        <f t="shared" si="22"/>
        <v>0</v>
      </c>
      <c r="S175" s="147">
        <v>0</v>
      </c>
      <c r="T175" s="148">
        <f t="shared" si="23"/>
        <v>0</v>
      </c>
      <c r="AR175" s="149" t="s">
        <v>108</v>
      </c>
      <c r="AT175" s="149" t="s">
        <v>312</v>
      </c>
      <c r="AU175" s="149" t="s">
        <v>86</v>
      </c>
      <c r="AY175" s="17" t="s">
        <v>310</v>
      </c>
      <c r="BE175" s="150">
        <f t="shared" si="24"/>
        <v>0</v>
      </c>
      <c r="BF175" s="150">
        <f t="shared" si="25"/>
        <v>0</v>
      </c>
      <c r="BG175" s="150">
        <f t="shared" si="26"/>
        <v>0</v>
      </c>
      <c r="BH175" s="150">
        <f t="shared" si="27"/>
        <v>0</v>
      </c>
      <c r="BI175" s="150">
        <f t="shared" si="28"/>
        <v>0</v>
      </c>
      <c r="BJ175" s="17" t="s">
        <v>86</v>
      </c>
      <c r="BK175" s="150">
        <f t="shared" si="29"/>
        <v>0</v>
      </c>
      <c r="BL175" s="17" t="s">
        <v>108</v>
      </c>
      <c r="BM175" s="149" t="s">
        <v>1025</v>
      </c>
    </row>
    <row r="176" spans="2:65" s="1" customFormat="1" ht="24.2" customHeight="1">
      <c r="B176" s="33"/>
      <c r="C176" s="138" t="s">
        <v>824</v>
      </c>
      <c r="D176" s="138" t="s">
        <v>312</v>
      </c>
      <c r="E176" s="139" t="s">
        <v>4366</v>
      </c>
      <c r="F176" s="140" t="s">
        <v>4367</v>
      </c>
      <c r="G176" s="141" t="s">
        <v>1972</v>
      </c>
      <c r="H176" s="142">
        <v>580</v>
      </c>
      <c r="I176" s="143"/>
      <c r="J176" s="144">
        <f t="shared" si="20"/>
        <v>0</v>
      </c>
      <c r="K176" s="140" t="s">
        <v>4184</v>
      </c>
      <c r="L176" s="33"/>
      <c r="M176" s="145" t="s">
        <v>1</v>
      </c>
      <c r="N176" s="146" t="s">
        <v>47</v>
      </c>
      <c r="P176" s="147">
        <f t="shared" si="21"/>
        <v>0</v>
      </c>
      <c r="Q176" s="147">
        <v>0</v>
      </c>
      <c r="R176" s="147">
        <f t="shared" si="22"/>
        <v>0</v>
      </c>
      <c r="S176" s="147">
        <v>0</v>
      </c>
      <c r="T176" s="148">
        <f t="shared" si="23"/>
        <v>0</v>
      </c>
      <c r="AR176" s="149" t="s">
        <v>108</v>
      </c>
      <c r="AT176" s="149" t="s">
        <v>312</v>
      </c>
      <c r="AU176" s="149" t="s">
        <v>86</v>
      </c>
      <c r="AY176" s="17" t="s">
        <v>310</v>
      </c>
      <c r="BE176" s="150">
        <f t="shared" si="24"/>
        <v>0</v>
      </c>
      <c r="BF176" s="150">
        <f t="shared" si="25"/>
        <v>0</v>
      </c>
      <c r="BG176" s="150">
        <f t="shared" si="26"/>
        <v>0</v>
      </c>
      <c r="BH176" s="150">
        <f t="shared" si="27"/>
        <v>0</v>
      </c>
      <c r="BI176" s="150">
        <f t="shared" si="28"/>
        <v>0</v>
      </c>
      <c r="BJ176" s="17" t="s">
        <v>86</v>
      </c>
      <c r="BK176" s="150">
        <f t="shared" si="29"/>
        <v>0</v>
      </c>
      <c r="BL176" s="17" t="s">
        <v>108</v>
      </c>
      <c r="BM176" s="149" t="s">
        <v>1033</v>
      </c>
    </row>
    <row r="177" spans="2:65" s="1" customFormat="1" ht="16.5" customHeight="1">
      <c r="B177" s="33"/>
      <c r="C177" s="138" t="s">
        <v>828</v>
      </c>
      <c r="D177" s="138" t="s">
        <v>312</v>
      </c>
      <c r="E177" s="139" t="s">
        <v>4368</v>
      </c>
      <c r="F177" s="140" t="s">
        <v>4262</v>
      </c>
      <c r="G177" s="141" t="s">
        <v>1972</v>
      </c>
      <c r="H177" s="142">
        <v>580</v>
      </c>
      <c r="I177" s="143"/>
      <c r="J177" s="144">
        <f t="shared" si="20"/>
        <v>0</v>
      </c>
      <c r="K177" s="140" t="s">
        <v>4184</v>
      </c>
      <c r="L177" s="33"/>
      <c r="M177" s="145" t="s">
        <v>1</v>
      </c>
      <c r="N177" s="146" t="s">
        <v>47</v>
      </c>
      <c r="P177" s="147">
        <f t="shared" si="21"/>
        <v>0</v>
      </c>
      <c r="Q177" s="147">
        <v>0</v>
      </c>
      <c r="R177" s="147">
        <f t="shared" si="22"/>
        <v>0</v>
      </c>
      <c r="S177" s="147">
        <v>0</v>
      </c>
      <c r="T177" s="148">
        <f t="shared" si="23"/>
        <v>0</v>
      </c>
      <c r="AR177" s="149" t="s">
        <v>108</v>
      </c>
      <c r="AT177" s="149" t="s">
        <v>312</v>
      </c>
      <c r="AU177" s="149" t="s">
        <v>86</v>
      </c>
      <c r="AY177" s="17" t="s">
        <v>310</v>
      </c>
      <c r="BE177" s="150">
        <f t="shared" si="24"/>
        <v>0</v>
      </c>
      <c r="BF177" s="150">
        <f t="shared" si="25"/>
        <v>0</v>
      </c>
      <c r="BG177" s="150">
        <f t="shared" si="26"/>
        <v>0</v>
      </c>
      <c r="BH177" s="150">
        <f t="shared" si="27"/>
        <v>0</v>
      </c>
      <c r="BI177" s="150">
        <f t="shared" si="28"/>
        <v>0</v>
      </c>
      <c r="BJ177" s="17" t="s">
        <v>86</v>
      </c>
      <c r="BK177" s="150">
        <f t="shared" si="29"/>
        <v>0</v>
      </c>
      <c r="BL177" s="17" t="s">
        <v>108</v>
      </c>
      <c r="BM177" s="149" t="s">
        <v>1052</v>
      </c>
    </row>
    <row r="178" spans="2:65" s="11" customFormat="1" ht="25.9" customHeight="1">
      <c r="B178" s="126"/>
      <c r="D178" s="127" t="s">
        <v>81</v>
      </c>
      <c r="E178" s="128" t="s">
        <v>4263</v>
      </c>
      <c r="F178" s="128" t="s">
        <v>4264</v>
      </c>
      <c r="I178" s="129"/>
      <c r="J178" s="130">
        <f>BK178</f>
        <v>0</v>
      </c>
      <c r="L178" s="126"/>
      <c r="M178" s="131"/>
      <c r="P178" s="132">
        <f>SUM(P179:P184)</f>
        <v>0</v>
      </c>
      <c r="R178" s="132">
        <f>SUM(R179:R184)</f>
        <v>0</v>
      </c>
      <c r="T178" s="133">
        <f>SUM(T179:T184)</f>
        <v>0</v>
      </c>
      <c r="AR178" s="127" t="s">
        <v>86</v>
      </c>
      <c r="AT178" s="134" t="s">
        <v>81</v>
      </c>
      <c r="AU178" s="134" t="s">
        <v>82</v>
      </c>
      <c r="AY178" s="127" t="s">
        <v>310</v>
      </c>
      <c r="BK178" s="135">
        <f>SUM(BK179:BK184)</f>
        <v>0</v>
      </c>
    </row>
    <row r="179" spans="2:65" s="1" customFormat="1" ht="16.5" customHeight="1">
      <c r="B179" s="33"/>
      <c r="C179" s="138" t="s">
        <v>833</v>
      </c>
      <c r="D179" s="138" t="s">
        <v>312</v>
      </c>
      <c r="E179" s="139" t="s">
        <v>4369</v>
      </c>
      <c r="F179" s="140" t="s">
        <v>4266</v>
      </c>
      <c r="G179" s="141" t="s">
        <v>718</v>
      </c>
      <c r="H179" s="142">
        <v>12</v>
      </c>
      <c r="I179" s="143"/>
      <c r="J179" s="144">
        <f t="shared" ref="J179:J184" si="30">ROUND(I179*H179,2)</f>
        <v>0</v>
      </c>
      <c r="K179" s="140" t="s">
        <v>4184</v>
      </c>
      <c r="L179" s="33"/>
      <c r="M179" s="145" t="s">
        <v>1</v>
      </c>
      <c r="N179" s="146" t="s">
        <v>47</v>
      </c>
      <c r="P179" s="147">
        <f t="shared" ref="P179:P184" si="31">O179*H179</f>
        <v>0</v>
      </c>
      <c r="Q179" s="147">
        <v>0</v>
      </c>
      <c r="R179" s="147">
        <f t="shared" ref="R179:R184" si="32">Q179*H179</f>
        <v>0</v>
      </c>
      <c r="S179" s="147">
        <v>0</v>
      </c>
      <c r="T179" s="148">
        <f t="shared" ref="T179:T184" si="33">S179*H179</f>
        <v>0</v>
      </c>
      <c r="AR179" s="149" t="s">
        <v>108</v>
      </c>
      <c r="AT179" s="149" t="s">
        <v>312</v>
      </c>
      <c r="AU179" s="149" t="s">
        <v>86</v>
      </c>
      <c r="AY179" s="17" t="s">
        <v>310</v>
      </c>
      <c r="BE179" s="150">
        <f t="shared" ref="BE179:BE184" si="34">IF(N179="základní",J179,0)</f>
        <v>0</v>
      </c>
      <c r="BF179" s="150">
        <f t="shared" ref="BF179:BF184" si="35">IF(N179="snížená",J179,0)</f>
        <v>0</v>
      </c>
      <c r="BG179" s="150">
        <f t="shared" ref="BG179:BG184" si="36">IF(N179="zákl. přenesená",J179,0)</f>
        <v>0</v>
      </c>
      <c r="BH179" s="150">
        <f t="shared" ref="BH179:BH184" si="37">IF(N179="sníž. přenesená",J179,0)</f>
        <v>0</v>
      </c>
      <c r="BI179" s="150">
        <f t="shared" ref="BI179:BI184" si="38">IF(N179="nulová",J179,0)</f>
        <v>0</v>
      </c>
      <c r="BJ179" s="17" t="s">
        <v>86</v>
      </c>
      <c r="BK179" s="150">
        <f t="shared" ref="BK179:BK184" si="39">ROUND(I179*H179,2)</f>
        <v>0</v>
      </c>
      <c r="BL179" s="17" t="s">
        <v>108</v>
      </c>
      <c r="BM179" s="149" t="s">
        <v>1061</v>
      </c>
    </row>
    <row r="180" spans="2:65" s="1" customFormat="1" ht="16.5" customHeight="1">
      <c r="B180" s="33"/>
      <c r="C180" s="138" t="s">
        <v>839</v>
      </c>
      <c r="D180" s="138" t="s">
        <v>312</v>
      </c>
      <c r="E180" s="139" t="s">
        <v>4370</v>
      </c>
      <c r="F180" s="140" t="s">
        <v>4268</v>
      </c>
      <c r="G180" s="141" t="s">
        <v>1972</v>
      </c>
      <c r="H180" s="142">
        <v>12</v>
      </c>
      <c r="I180" s="143"/>
      <c r="J180" s="144">
        <f t="shared" si="30"/>
        <v>0</v>
      </c>
      <c r="K180" s="140" t="s">
        <v>4184</v>
      </c>
      <c r="L180" s="33"/>
      <c r="M180" s="145" t="s">
        <v>1</v>
      </c>
      <c r="N180" s="146" t="s">
        <v>47</v>
      </c>
      <c r="P180" s="147">
        <f t="shared" si="31"/>
        <v>0</v>
      </c>
      <c r="Q180" s="147">
        <v>0</v>
      </c>
      <c r="R180" s="147">
        <f t="shared" si="32"/>
        <v>0</v>
      </c>
      <c r="S180" s="147">
        <v>0</v>
      </c>
      <c r="T180" s="148">
        <f t="shared" si="33"/>
        <v>0</v>
      </c>
      <c r="AR180" s="149" t="s">
        <v>108</v>
      </c>
      <c r="AT180" s="149" t="s">
        <v>312</v>
      </c>
      <c r="AU180" s="149" t="s">
        <v>86</v>
      </c>
      <c r="AY180" s="17" t="s">
        <v>310</v>
      </c>
      <c r="BE180" s="150">
        <f t="shared" si="34"/>
        <v>0</v>
      </c>
      <c r="BF180" s="150">
        <f t="shared" si="35"/>
        <v>0</v>
      </c>
      <c r="BG180" s="150">
        <f t="shared" si="36"/>
        <v>0</v>
      </c>
      <c r="BH180" s="150">
        <f t="shared" si="37"/>
        <v>0</v>
      </c>
      <c r="BI180" s="150">
        <f t="shared" si="38"/>
        <v>0</v>
      </c>
      <c r="BJ180" s="17" t="s">
        <v>86</v>
      </c>
      <c r="BK180" s="150">
        <f t="shared" si="39"/>
        <v>0</v>
      </c>
      <c r="BL180" s="17" t="s">
        <v>108</v>
      </c>
      <c r="BM180" s="149" t="s">
        <v>1069</v>
      </c>
    </row>
    <row r="181" spans="2:65" s="1" customFormat="1" ht="16.5" customHeight="1">
      <c r="B181" s="33"/>
      <c r="C181" s="138" t="s">
        <v>845</v>
      </c>
      <c r="D181" s="138" t="s">
        <v>312</v>
      </c>
      <c r="E181" s="139" t="s">
        <v>4371</v>
      </c>
      <c r="F181" s="140" t="s">
        <v>4270</v>
      </c>
      <c r="G181" s="141" t="s">
        <v>1972</v>
      </c>
      <c r="H181" s="142">
        <v>10</v>
      </c>
      <c r="I181" s="143"/>
      <c r="J181" s="144">
        <f t="shared" si="30"/>
        <v>0</v>
      </c>
      <c r="K181" s="140" t="s">
        <v>4184</v>
      </c>
      <c r="L181" s="33"/>
      <c r="M181" s="145" t="s">
        <v>1</v>
      </c>
      <c r="N181" s="146" t="s">
        <v>47</v>
      </c>
      <c r="P181" s="147">
        <f t="shared" si="31"/>
        <v>0</v>
      </c>
      <c r="Q181" s="147">
        <v>0</v>
      </c>
      <c r="R181" s="147">
        <f t="shared" si="32"/>
        <v>0</v>
      </c>
      <c r="S181" s="147">
        <v>0</v>
      </c>
      <c r="T181" s="148">
        <f t="shared" si="33"/>
        <v>0</v>
      </c>
      <c r="AR181" s="149" t="s">
        <v>108</v>
      </c>
      <c r="AT181" s="149" t="s">
        <v>312</v>
      </c>
      <c r="AU181" s="149" t="s">
        <v>86</v>
      </c>
      <c r="AY181" s="17" t="s">
        <v>310</v>
      </c>
      <c r="BE181" s="150">
        <f t="shared" si="34"/>
        <v>0</v>
      </c>
      <c r="BF181" s="150">
        <f t="shared" si="35"/>
        <v>0</v>
      </c>
      <c r="BG181" s="150">
        <f t="shared" si="36"/>
        <v>0</v>
      </c>
      <c r="BH181" s="150">
        <f t="shared" si="37"/>
        <v>0</v>
      </c>
      <c r="BI181" s="150">
        <f t="shared" si="38"/>
        <v>0</v>
      </c>
      <c r="BJ181" s="17" t="s">
        <v>86</v>
      </c>
      <c r="BK181" s="150">
        <f t="shared" si="39"/>
        <v>0</v>
      </c>
      <c r="BL181" s="17" t="s">
        <v>108</v>
      </c>
      <c r="BM181" s="149" t="s">
        <v>1090</v>
      </c>
    </row>
    <row r="182" spans="2:65" s="1" customFormat="1" ht="16.5" customHeight="1">
      <c r="B182" s="33"/>
      <c r="C182" s="138" t="s">
        <v>850</v>
      </c>
      <c r="D182" s="138" t="s">
        <v>312</v>
      </c>
      <c r="E182" s="139" t="s">
        <v>4372</v>
      </c>
      <c r="F182" s="140" t="s">
        <v>4373</v>
      </c>
      <c r="G182" s="141" t="s">
        <v>315</v>
      </c>
      <c r="H182" s="142">
        <v>2.2000000000000002</v>
      </c>
      <c r="I182" s="143"/>
      <c r="J182" s="144">
        <f t="shared" si="30"/>
        <v>0</v>
      </c>
      <c r="K182" s="140" t="s">
        <v>4184</v>
      </c>
      <c r="L182" s="33"/>
      <c r="M182" s="145" t="s">
        <v>1</v>
      </c>
      <c r="N182" s="146" t="s">
        <v>47</v>
      </c>
      <c r="P182" s="147">
        <f t="shared" si="31"/>
        <v>0</v>
      </c>
      <c r="Q182" s="147">
        <v>0</v>
      </c>
      <c r="R182" s="147">
        <f t="shared" si="32"/>
        <v>0</v>
      </c>
      <c r="S182" s="147">
        <v>0</v>
      </c>
      <c r="T182" s="148">
        <f t="shared" si="33"/>
        <v>0</v>
      </c>
      <c r="AR182" s="149" t="s">
        <v>108</v>
      </c>
      <c r="AT182" s="149" t="s">
        <v>312</v>
      </c>
      <c r="AU182" s="149" t="s">
        <v>86</v>
      </c>
      <c r="AY182" s="17" t="s">
        <v>310</v>
      </c>
      <c r="BE182" s="150">
        <f t="shared" si="34"/>
        <v>0</v>
      </c>
      <c r="BF182" s="150">
        <f t="shared" si="35"/>
        <v>0</v>
      </c>
      <c r="BG182" s="150">
        <f t="shared" si="36"/>
        <v>0</v>
      </c>
      <c r="BH182" s="150">
        <f t="shared" si="37"/>
        <v>0</v>
      </c>
      <c r="BI182" s="150">
        <f t="shared" si="38"/>
        <v>0</v>
      </c>
      <c r="BJ182" s="17" t="s">
        <v>86</v>
      </c>
      <c r="BK182" s="150">
        <f t="shared" si="39"/>
        <v>0</v>
      </c>
      <c r="BL182" s="17" t="s">
        <v>108</v>
      </c>
      <c r="BM182" s="149" t="s">
        <v>1111</v>
      </c>
    </row>
    <row r="183" spans="2:65" s="1" customFormat="1" ht="16.5" customHeight="1">
      <c r="B183" s="33"/>
      <c r="C183" s="138" t="s">
        <v>856</v>
      </c>
      <c r="D183" s="138" t="s">
        <v>312</v>
      </c>
      <c r="E183" s="139" t="s">
        <v>4374</v>
      </c>
      <c r="F183" s="140" t="s">
        <v>4375</v>
      </c>
      <c r="G183" s="141" t="s">
        <v>1972</v>
      </c>
      <c r="H183" s="142">
        <v>450</v>
      </c>
      <c r="I183" s="143"/>
      <c r="J183" s="144">
        <f t="shared" si="30"/>
        <v>0</v>
      </c>
      <c r="K183" s="140" t="s">
        <v>4184</v>
      </c>
      <c r="L183" s="33"/>
      <c r="M183" s="145" t="s">
        <v>1</v>
      </c>
      <c r="N183" s="146" t="s">
        <v>47</v>
      </c>
      <c r="P183" s="147">
        <f t="shared" si="31"/>
        <v>0</v>
      </c>
      <c r="Q183" s="147">
        <v>0</v>
      </c>
      <c r="R183" s="147">
        <f t="shared" si="32"/>
        <v>0</v>
      </c>
      <c r="S183" s="147">
        <v>0</v>
      </c>
      <c r="T183" s="148">
        <f t="shared" si="33"/>
        <v>0</v>
      </c>
      <c r="AR183" s="149" t="s">
        <v>108</v>
      </c>
      <c r="AT183" s="149" t="s">
        <v>312</v>
      </c>
      <c r="AU183" s="149" t="s">
        <v>86</v>
      </c>
      <c r="AY183" s="17" t="s">
        <v>310</v>
      </c>
      <c r="BE183" s="150">
        <f t="shared" si="34"/>
        <v>0</v>
      </c>
      <c r="BF183" s="150">
        <f t="shared" si="35"/>
        <v>0</v>
      </c>
      <c r="BG183" s="150">
        <f t="shared" si="36"/>
        <v>0</v>
      </c>
      <c r="BH183" s="150">
        <f t="shared" si="37"/>
        <v>0</v>
      </c>
      <c r="BI183" s="150">
        <f t="shared" si="38"/>
        <v>0</v>
      </c>
      <c r="BJ183" s="17" t="s">
        <v>86</v>
      </c>
      <c r="BK183" s="150">
        <f t="shared" si="39"/>
        <v>0</v>
      </c>
      <c r="BL183" s="17" t="s">
        <v>108</v>
      </c>
      <c r="BM183" s="149" t="s">
        <v>1122</v>
      </c>
    </row>
    <row r="184" spans="2:65" s="1" customFormat="1" ht="16.5" customHeight="1">
      <c r="B184" s="33"/>
      <c r="C184" s="138" t="s">
        <v>860</v>
      </c>
      <c r="D184" s="138" t="s">
        <v>312</v>
      </c>
      <c r="E184" s="139" t="s">
        <v>4376</v>
      </c>
      <c r="F184" s="140" t="s">
        <v>4274</v>
      </c>
      <c r="G184" s="141" t="s">
        <v>4066</v>
      </c>
      <c r="H184" s="142">
        <v>1</v>
      </c>
      <c r="I184" s="143"/>
      <c r="J184" s="144">
        <f t="shared" si="30"/>
        <v>0</v>
      </c>
      <c r="K184" s="140" t="s">
        <v>4184</v>
      </c>
      <c r="L184" s="33"/>
      <c r="M184" s="145" t="s">
        <v>1</v>
      </c>
      <c r="N184" s="146" t="s">
        <v>47</v>
      </c>
      <c r="P184" s="147">
        <f t="shared" si="31"/>
        <v>0</v>
      </c>
      <c r="Q184" s="147">
        <v>0</v>
      </c>
      <c r="R184" s="147">
        <f t="shared" si="32"/>
        <v>0</v>
      </c>
      <c r="S184" s="147">
        <v>0</v>
      </c>
      <c r="T184" s="148">
        <f t="shared" si="33"/>
        <v>0</v>
      </c>
      <c r="AR184" s="149" t="s">
        <v>108</v>
      </c>
      <c r="AT184" s="149" t="s">
        <v>312</v>
      </c>
      <c r="AU184" s="149" t="s">
        <v>86</v>
      </c>
      <c r="AY184" s="17" t="s">
        <v>310</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1131</v>
      </c>
    </row>
    <row r="185" spans="2:65" s="11" customFormat="1" ht="25.9" customHeight="1">
      <c r="B185" s="126"/>
      <c r="D185" s="127" t="s">
        <v>81</v>
      </c>
      <c r="E185" s="128" t="s">
        <v>4275</v>
      </c>
      <c r="F185" s="128" t="s">
        <v>426</v>
      </c>
      <c r="I185" s="129"/>
      <c r="J185" s="130">
        <f>BK185</f>
        <v>0</v>
      </c>
      <c r="L185" s="126"/>
      <c r="M185" s="131"/>
      <c r="P185" s="132">
        <f>SUM(P186:P189)</f>
        <v>0</v>
      </c>
      <c r="R185" s="132">
        <f>SUM(R186:R189)</f>
        <v>0</v>
      </c>
      <c r="T185" s="133">
        <f>SUM(T186:T189)</f>
        <v>0</v>
      </c>
      <c r="AR185" s="127" t="s">
        <v>86</v>
      </c>
      <c r="AT185" s="134" t="s">
        <v>81</v>
      </c>
      <c r="AU185" s="134" t="s">
        <v>82</v>
      </c>
      <c r="AY185" s="127" t="s">
        <v>310</v>
      </c>
      <c r="BK185" s="135">
        <f>SUM(BK186:BK189)</f>
        <v>0</v>
      </c>
    </row>
    <row r="186" spans="2:65" s="1" customFormat="1" ht="16.5" customHeight="1">
      <c r="B186" s="33"/>
      <c r="C186" s="138" t="s">
        <v>864</v>
      </c>
      <c r="D186" s="138" t="s">
        <v>312</v>
      </c>
      <c r="E186" s="139" t="s">
        <v>4377</v>
      </c>
      <c r="F186" s="140" t="s">
        <v>4378</v>
      </c>
      <c r="G186" s="141" t="s">
        <v>652</v>
      </c>
      <c r="H186" s="142">
        <v>2</v>
      </c>
      <c r="I186" s="143"/>
      <c r="J186" s="144">
        <f>ROUND(I186*H186,2)</f>
        <v>0</v>
      </c>
      <c r="K186" s="140" t="s">
        <v>4184</v>
      </c>
      <c r="L186" s="33"/>
      <c r="M186" s="145" t="s">
        <v>1</v>
      </c>
      <c r="N186" s="146" t="s">
        <v>47</v>
      </c>
      <c r="P186" s="147">
        <f>O186*H186</f>
        <v>0</v>
      </c>
      <c r="Q186" s="147">
        <v>0</v>
      </c>
      <c r="R186" s="147">
        <f>Q186*H186</f>
        <v>0</v>
      </c>
      <c r="S186" s="147">
        <v>0</v>
      </c>
      <c r="T186" s="148">
        <f>S186*H186</f>
        <v>0</v>
      </c>
      <c r="AR186" s="149" t="s">
        <v>108</v>
      </c>
      <c r="AT186" s="149" t="s">
        <v>312</v>
      </c>
      <c r="AU186" s="149" t="s">
        <v>86</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1142</v>
      </c>
    </row>
    <row r="187" spans="2:65" s="1" customFormat="1" ht="16.5" customHeight="1">
      <c r="B187" s="33"/>
      <c r="C187" s="138" t="s">
        <v>868</v>
      </c>
      <c r="D187" s="138" t="s">
        <v>312</v>
      </c>
      <c r="E187" s="139" t="s">
        <v>4379</v>
      </c>
      <c r="F187" s="140" t="s">
        <v>4281</v>
      </c>
      <c r="G187" s="141" t="s">
        <v>652</v>
      </c>
      <c r="H187" s="142">
        <v>2</v>
      </c>
      <c r="I187" s="143"/>
      <c r="J187" s="144">
        <f>ROUND(I187*H187,2)</f>
        <v>0</v>
      </c>
      <c r="K187" s="140" t="s">
        <v>4184</v>
      </c>
      <c r="L187" s="33"/>
      <c r="M187" s="145" t="s">
        <v>1</v>
      </c>
      <c r="N187" s="146" t="s">
        <v>47</v>
      </c>
      <c r="P187" s="147">
        <f>O187*H187</f>
        <v>0</v>
      </c>
      <c r="Q187" s="147">
        <v>0</v>
      </c>
      <c r="R187" s="147">
        <f>Q187*H187</f>
        <v>0</v>
      </c>
      <c r="S187" s="147">
        <v>0</v>
      </c>
      <c r="T187" s="148">
        <f>S187*H187</f>
        <v>0</v>
      </c>
      <c r="AR187" s="149" t="s">
        <v>108</v>
      </c>
      <c r="AT187" s="149" t="s">
        <v>312</v>
      </c>
      <c r="AU187" s="149" t="s">
        <v>86</v>
      </c>
      <c r="AY187" s="17" t="s">
        <v>310</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1152</v>
      </c>
    </row>
    <row r="188" spans="2:65" s="1" customFormat="1" ht="16.5" customHeight="1">
      <c r="B188" s="33"/>
      <c r="C188" s="138" t="s">
        <v>872</v>
      </c>
      <c r="D188" s="138" t="s">
        <v>312</v>
      </c>
      <c r="E188" s="139" t="s">
        <v>4380</v>
      </c>
      <c r="F188" s="140" t="s">
        <v>4283</v>
      </c>
      <c r="G188" s="141" t="s">
        <v>652</v>
      </c>
      <c r="H188" s="142">
        <v>2</v>
      </c>
      <c r="I188" s="143"/>
      <c r="J188" s="144">
        <f>ROUND(I188*H188,2)</f>
        <v>0</v>
      </c>
      <c r="K188" s="140" t="s">
        <v>4184</v>
      </c>
      <c r="L188" s="33"/>
      <c r="M188" s="145" t="s">
        <v>1</v>
      </c>
      <c r="N188" s="146" t="s">
        <v>47</v>
      </c>
      <c r="P188" s="147">
        <f>O188*H188</f>
        <v>0</v>
      </c>
      <c r="Q188" s="147">
        <v>0</v>
      </c>
      <c r="R188" s="147">
        <f>Q188*H188</f>
        <v>0</v>
      </c>
      <c r="S188" s="147">
        <v>0</v>
      </c>
      <c r="T188" s="148">
        <f>S188*H188</f>
        <v>0</v>
      </c>
      <c r="AR188" s="149" t="s">
        <v>108</v>
      </c>
      <c r="AT188" s="149" t="s">
        <v>312</v>
      </c>
      <c r="AU188" s="149" t="s">
        <v>86</v>
      </c>
      <c r="AY188" s="17" t="s">
        <v>310</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1168</v>
      </c>
    </row>
    <row r="189" spans="2:65" s="1" customFormat="1" ht="16.5" customHeight="1">
      <c r="B189" s="33"/>
      <c r="C189" s="138" t="s">
        <v>876</v>
      </c>
      <c r="D189" s="138" t="s">
        <v>312</v>
      </c>
      <c r="E189" s="139" t="s">
        <v>4381</v>
      </c>
      <c r="F189" s="140" t="s">
        <v>4287</v>
      </c>
      <c r="G189" s="141" t="s">
        <v>652</v>
      </c>
      <c r="H189" s="142">
        <v>12</v>
      </c>
      <c r="I189" s="143"/>
      <c r="J189" s="144">
        <f>ROUND(I189*H189,2)</f>
        <v>0</v>
      </c>
      <c r="K189" s="140" t="s">
        <v>4184</v>
      </c>
      <c r="L189" s="33"/>
      <c r="M189" s="188" t="s">
        <v>1</v>
      </c>
      <c r="N189" s="189" t="s">
        <v>47</v>
      </c>
      <c r="O189" s="176"/>
      <c r="P189" s="190">
        <f>O189*H189</f>
        <v>0</v>
      </c>
      <c r="Q189" s="190">
        <v>0</v>
      </c>
      <c r="R189" s="190">
        <f>Q189*H189</f>
        <v>0</v>
      </c>
      <c r="S189" s="190">
        <v>0</v>
      </c>
      <c r="T189" s="191">
        <f>S189*H189</f>
        <v>0</v>
      </c>
      <c r="AR189" s="149" t="s">
        <v>108</v>
      </c>
      <c r="AT189" s="149" t="s">
        <v>312</v>
      </c>
      <c r="AU189" s="149" t="s">
        <v>86</v>
      </c>
      <c r="AY189" s="17" t="s">
        <v>310</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1181</v>
      </c>
    </row>
    <row r="190" spans="2:65" s="1" customFormat="1" ht="6.95" customHeight="1">
      <c r="B190" s="45"/>
      <c r="C190" s="46"/>
      <c r="D190" s="46"/>
      <c r="E190" s="46"/>
      <c r="F190" s="46"/>
      <c r="G190" s="46"/>
      <c r="H190" s="46"/>
      <c r="I190" s="46"/>
      <c r="J190" s="46"/>
      <c r="K190" s="46"/>
      <c r="L190" s="33"/>
    </row>
  </sheetData>
  <sheetProtection algorithmName="SHA-512" hashValue="UZf8+zLuGpCLC/t/iz0PhNHKwO9JqM2lwVVy5YqCIBuOCAMbO+nWwqyu5W6sDJsxEdDoES2xukdS2QKDqAU/Eg==" saltValue="za8SNMQ+VzMFLTtuNtrjnF/EM53Bzr8o7nkcaMmb+qOGPD5RDoBbqDRlko4vHyvJa/SGBwfLGh0jq28hP9irFw==" spinCount="100000" sheet="1" objects="1" scenarios="1" formatColumns="0" formatRows="0" autoFilter="0"/>
  <autoFilter ref="C128:K189" xr:uid="{00000000-0009-0000-0000-000012000000}"/>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165</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4382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ROUND((SUM(BE126:BE142)),  2)</f>
        <v>0</v>
      </c>
      <c r="I37" s="98">
        <v>0.21</v>
      </c>
      <c r="J37" s="86">
        <f>ROUND(((SUM(BE126:BE142))*I37),  2)</f>
        <v>0</v>
      </c>
      <c r="L37" s="33"/>
    </row>
    <row r="38" spans="2:12" s="1" customFormat="1" ht="14.45" customHeight="1">
      <c r="B38" s="33"/>
      <c r="E38" s="27" t="s">
        <v>48</v>
      </c>
      <c r="F38" s="86">
        <f>ROUND((SUM(BF126:BF142)),  2)</f>
        <v>0</v>
      </c>
      <c r="I38" s="98">
        <v>0.15</v>
      </c>
      <c r="J38" s="86">
        <f>ROUND(((SUM(BF126:BF142))*I38),  2)</f>
        <v>0</v>
      </c>
      <c r="L38" s="33"/>
    </row>
    <row r="39" spans="2:12" s="1" customFormat="1" ht="14.45" hidden="1" customHeight="1">
      <c r="B39" s="33"/>
      <c r="E39" s="27" t="s">
        <v>49</v>
      </c>
      <c r="F39" s="86">
        <f>ROUND((SUM(BG126:BG142)),  2)</f>
        <v>0</v>
      </c>
      <c r="I39" s="98">
        <v>0.21</v>
      </c>
      <c r="J39" s="86">
        <f>0</f>
        <v>0</v>
      </c>
      <c r="L39" s="33"/>
    </row>
    <row r="40" spans="2:12" s="1" customFormat="1" ht="14.45" hidden="1" customHeight="1">
      <c r="B40" s="33"/>
      <c r="E40" s="27" t="s">
        <v>50</v>
      </c>
      <c r="F40" s="86">
        <f>ROUND((SUM(BH126:BH142)),  2)</f>
        <v>0</v>
      </c>
      <c r="I40" s="98">
        <v>0.15</v>
      </c>
      <c r="J40" s="86">
        <f>0</f>
        <v>0</v>
      </c>
      <c r="L40" s="33"/>
    </row>
    <row r="41" spans="2:12" s="1" customFormat="1" ht="14.45" hidden="1" customHeight="1">
      <c r="B41" s="33"/>
      <c r="E41" s="27" t="s">
        <v>51</v>
      </c>
      <c r="F41" s="86">
        <f>ROUND((SUM(BI126:BI142)),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03 - CCTV_Kamerový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4383</v>
      </c>
      <c r="E101" s="112"/>
      <c r="F101" s="112"/>
      <c r="G101" s="112"/>
      <c r="H101" s="112"/>
      <c r="I101" s="112"/>
      <c r="J101" s="113">
        <f>J127</f>
        <v>0</v>
      </c>
      <c r="L101" s="110"/>
    </row>
    <row r="102" spans="2:47" s="8" customFormat="1" ht="24.95" customHeight="1">
      <c r="B102" s="110"/>
      <c r="D102" s="111" t="s">
        <v>4384</v>
      </c>
      <c r="E102" s="112"/>
      <c r="F102" s="112"/>
      <c r="G102" s="112"/>
      <c r="H102" s="112"/>
      <c r="I102" s="112"/>
      <c r="J102" s="113">
        <f>J139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03 - CCTV_Kamerový systém</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P127+P139</f>
        <v>0</v>
      </c>
      <c r="Q126" s="54"/>
      <c r="R126" s="123">
        <f>R127+R139</f>
        <v>0</v>
      </c>
      <c r="S126" s="54"/>
      <c r="T126" s="124">
        <f>T127+T139</f>
        <v>0</v>
      </c>
      <c r="AT126" s="17" t="s">
        <v>81</v>
      </c>
      <c r="AU126" s="17" t="s">
        <v>288</v>
      </c>
      <c r="BK126" s="125">
        <f>BK127+BK139</f>
        <v>0</v>
      </c>
    </row>
    <row r="127" spans="2:65" s="11" customFormat="1" ht="25.9" customHeight="1">
      <c r="B127" s="126"/>
      <c r="D127" s="127" t="s">
        <v>81</v>
      </c>
      <c r="E127" s="128" t="s">
        <v>3940</v>
      </c>
      <c r="F127" s="128" t="s">
        <v>4385</v>
      </c>
      <c r="I127" s="129"/>
      <c r="J127" s="130">
        <f>BK127</f>
        <v>0</v>
      </c>
      <c r="L127" s="126"/>
      <c r="M127" s="131"/>
      <c r="P127" s="132">
        <f>SUM(P128:P138)</f>
        <v>0</v>
      </c>
      <c r="R127" s="132">
        <f>SUM(R128:R138)</f>
        <v>0</v>
      </c>
      <c r="T127" s="133">
        <f>SUM(T128:T138)</f>
        <v>0</v>
      </c>
      <c r="AR127" s="127" t="s">
        <v>86</v>
      </c>
      <c r="AT127" s="134" t="s">
        <v>81</v>
      </c>
      <c r="AU127" s="134" t="s">
        <v>82</v>
      </c>
      <c r="AY127" s="127" t="s">
        <v>310</v>
      </c>
      <c r="BK127" s="135">
        <f>SUM(BK128:BK138)</f>
        <v>0</v>
      </c>
    </row>
    <row r="128" spans="2:65" s="1" customFormat="1" ht="21.75" customHeight="1">
      <c r="B128" s="33"/>
      <c r="C128" s="138" t="s">
        <v>86</v>
      </c>
      <c r="D128" s="138" t="s">
        <v>312</v>
      </c>
      <c r="E128" s="139" t="s">
        <v>4386</v>
      </c>
      <c r="F128" s="140" t="s">
        <v>4387</v>
      </c>
      <c r="G128" s="141" t="s">
        <v>1972</v>
      </c>
      <c r="H128" s="142">
        <v>1</v>
      </c>
      <c r="I128" s="143"/>
      <c r="J128" s="144">
        <f t="shared" ref="J128:J138" si="0">ROUND(I128*H128,2)</f>
        <v>0</v>
      </c>
      <c r="K128" s="140" t="s">
        <v>4184</v>
      </c>
      <c r="L128" s="33"/>
      <c r="M128" s="145" t="s">
        <v>1</v>
      </c>
      <c r="N128" s="146" t="s">
        <v>47</v>
      </c>
      <c r="P128" s="147">
        <f t="shared" ref="P128:P138" si="1">O128*H128</f>
        <v>0</v>
      </c>
      <c r="Q128" s="147">
        <v>0</v>
      </c>
      <c r="R128" s="147">
        <f t="shared" ref="R128:R138" si="2">Q128*H128</f>
        <v>0</v>
      </c>
      <c r="S128" s="147">
        <v>0</v>
      </c>
      <c r="T128" s="148">
        <f t="shared" ref="T128:T138" si="3">S128*H128</f>
        <v>0</v>
      </c>
      <c r="AR128" s="149" t="s">
        <v>108</v>
      </c>
      <c r="AT128" s="149" t="s">
        <v>312</v>
      </c>
      <c r="AU128" s="149" t="s">
        <v>86</v>
      </c>
      <c r="AY128" s="17" t="s">
        <v>310</v>
      </c>
      <c r="BE128" s="150">
        <f t="shared" ref="BE128:BE138" si="4">IF(N128="základní",J128,0)</f>
        <v>0</v>
      </c>
      <c r="BF128" s="150">
        <f t="shared" ref="BF128:BF138" si="5">IF(N128="snížená",J128,0)</f>
        <v>0</v>
      </c>
      <c r="BG128" s="150">
        <f t="shared" ref="BG128:BG138" si="6">IF(N128="zákl. přenesená",J128,0)</f>
        <v>0</v>
      </c>
      <c r="BH128" s="150">
        <f t="shared" ref="BH128:BH138" si="7">IF(N128="sníž. přenesená",J128,0)</f>
        <v>0</v>
      </c>
      <c r="BI128" s="150">
        <f t="shared" ref="BI128:BI138" si="8">IF(N128="nulová",J128,0)</f>
        <v>0</v>
      </c>
      <c r="BJ128" s="17" t="s">
        <v>86</v>
      </c>
      <c r="BK128" s="150">
        <f t="shared" ref="BK128:BK138" si="9">ROUND(I128*H128,2)</f>
        <v>0</v>
      </c>
      <c r="BL128" s="17" t="s">
        <v>108</v>
      </c>
      <c r="BM128" s="149" t="s">
        <v>90</v>
      </c>
    </row>
    <row r="129" spans="2:65" s="1" customFormat="1" ht="16.5" customHeight="1">
      <c r="B129" s="33"/>
      <c r="C129" s="138" t="s">
        <v>90</v>
      </c>
      <c r="D129" s="138" t="s">
        <v>312</v>
      </c>
      <c r="E129" s="139" t="s">
        <v>4388</v>
      </c>
      <c r="F129" s="140" t="s">
        <v>4389</v>
      </c>
      <c r="G129" s="141" t="s">
        <v>1972</v>
      </c>
      <c r="H129" s="142">
        <v>2</v>
      </c>
      <c r="I129" s="143"/>
      <c r="J129" s="144">
        <f t="shared" si="0"/>
        <v>0</v>
      </c>
      <c r="K129" s="140" t="s">
        <v>4184</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4390</v>
      </c>
      <c r="F130" s="140" t="s">
        <v>4391</v>
      </c>
      <c r="G130" s="141" t="s">
        <v>1972</v>
      </c>
      <c r="H130" s="142">
        <v>16</v>
      </c>
      <c r="I130" s="143"/>
      <c r="J130" s="144">
        <f t="shared" si="0"/>
        <v>0</v>
      </c>
      <c r="K130" s="140" t="s">
        <v>4184</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4392</v>
      </c>
      <c r="F131" s="140" t="s">
        <v>4393</v>
      </c>
      <c r="G131" s="141" t="s">
        <v>718</v>
      </c>
      <c r="H131" s="142">
        <v>480</v>
      </c>
      <c r="I131" s="143"/>
      <c r="J131" s="144">
        <f t="shared" si="0"/>
        <v>0</v>
      </c>
      <c r="K131" s="140" t="s">
        <v>4184</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4394</v>
      </c>
      <c r="F132" s="140" t="s">
        <v>4395</v>
      </c>
      <c r="G132" s="141" t="s">
        <v>718</v>
      </c>
      <c r="H132" s="142">
        <v>380</v>
      </c>
      <c r="I132" s="143"/>
      <c r="J132" s="144">
        <f t="shared" si="0"/>
        <v>0</v>
      </c>
      <c r="K132" s="140" t="s">
        <v>4184</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4396</v>
      </c>
      <c r="F133" s="140" t="s">
        <v>4397</v>
      </c>
      <c r="G133" s="141" t="s">
        <v>1972</v>
      </c>
      <c r="H133" s="142">
        <v>5</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4398</v>
      </c>
      <c r="F134" s="140" t="s">
        <v>4399</v>
      </c>
      <c r="G134" s="141" t="s">
        <v>718</v>
      </c>
      <c r="H134" s="142">
        <v>380</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4400</v>
      </c>
      <c r="F135" s="140" t="s">
        <v>4401</v>
      </c>
      <c r="G135" s="141" t="s">
        <v>1972</v>
      </c>
      <c r="H135" s="142">
        <v>1</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4402</v>
      </c>
      <c r="F136" s="140" t="s">
        <v>4403</v>
      </c>
      <c r="G136" s="141" t="s">
        <v>1972</v>
      </c>
      <c r="H136" s="142">
        <v>12</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4404</v>
      </c>
      <c r="F137" s="140" t="s">
        <v>4405</v>
      </c>
      <c r="G137" s="141" t="s">
        <v>1972</v>
      </c>
      <c r="H137" s="142">
        <v>2</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4406</v>
      </c>
      <c r="F138" s="140" t="s">
        <v>4274</v>
      </c>
      <c r="G138" s="141" t="s">
        <v>4066</v>
      </c>
      <c r="H138" s="142">
        <v>1</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1" customFormat="1" ht="25.9" customHeight="1">
      <c r="B139" s="126"/>
      <c r="D139" s="127" t="s">
        <v>81</v>
      </c>
      <c r="E139" s="128" t="s">
        <v>4216</v>
      </c>
      <c r="F139" s="128" t="s">
        <v>426</v>
      </c>
      <c r="I139" s="129"/>
      <c r="J139" s="130">
        <f>BK139</f>
        <v>0</v>
      </c>
      <c r="L139" s="126"/>
      <c r="M139" s="131"/>
      <c r="P139" s="132">
        <f>SUM(P140:P142)</f>
        <v>0</v>
      </c>
      <c r="R139" s="132">
        <f>SUM(R140:R142)</f>
        <v>0</v>
      </c>
      <c r="T139" s="133">
        <f>SUM(T140:T142)</f>
        <v>0</v>
      </c>
      <c r="AR139" s="127" t="s">
        <v>86</v>
      </c>
      <c r="AT139" s="134" t="s">
        <v>81</v>
      </c>
      <c r="AU139" s="134" t="s">
        <v>82</v>
      </c>
      <c r="AY139" s="127" t="s">
        <v>310</v>
      </c>
      <c r="BK139" s="135">
        <f>SUM(BK140:BK142)</f>
        <v>0</v>
      </c>
    </row>
    <row r="140" spans="2:65" s="1" customFormat="1" ht="16.5" customHeight="1">
      <c r="B140" s="33"/>
      <c r="C140" s="138" t="s">
        <v>371</v>
      </c>
      <c r="D140" s="138" t="s">
        <v>312</v>
      </c>
      <c r="E140" s="139" t="s">
        <v>4407</v>
      </c>
      <c r="F140" s="140" t="s">
        <v>4283</v>
      </c>
      <c r="G140" s="141" t="s">
        <v>652</v>
      </c>
      <c r="H140" s="142">
        <v>2</v>
      </c>
      <c r="I140" s="143"/>
      <c r="J140" s="144">
        <f>ROUND(I140*H140,2)</f>
        <v>0</v>
      </c>
      <c r="K140" s="140" t="s">
        <v>4184</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539</v>
      </c>
    </row>
    <row r="141" spans="2:65" s="1" customFormat="1" ht="16.5" customHeight="1">
      <c r="B141" s="33"/>
      <c r="C141" s="138" t="s">
        <v>379</v>
      </c>
      <c r="D141" s="138" t="s">
        <v>312</v>
      </c>
      <c r="E141" s="139" t="s">
        <v>4408</v>
      </c>
      <c r="F141" s="140" t="s">
        <v>4285</v>
      </c>
      <c r="G141" s="141" t="s">
        <v>652</v>
      </c>
      <c r="H141" s="142">
        <v>2</v>
      </c>
      <c r="I141" s="143"/>
      <c r="J141" s="144">
        <f>ROUND(I141*H141,2)</f>
        <v>0</v>
      </c>
      <c r="K141" s="140" t="s">
        <v>4184</v>
      </c>
      <c r="L141" s="33"/>
      <c r="M141" s="145" t="s">
        <v>1</v>
      </c>
      <c r="N141" s="146" t="s">
        <v>47</v>
      </c>
      <c r="P141" s="147">
        <f>O141*H141</f>
        <v>0</v>
      </c>
      <c r="Q141" s="147">
        <v>0</v>
      </c>
      <c r="R141" s="147">
        <f>Q141*H141</f>
        <v>0</v>
      </c>
      <c r="S141" s="147">
        <v>0</v>
      </c>
      <c r="T141" s="148">
        <f>S141*H141</f>
        <v>0</v>
      </c>
      <c r="AR141" s="149" t="s">
        <v>108</v>
      </c>
      <c r="AT141" s="149" t="s">
        <v>312</v>
      </c>
      <c r="AU141" s="149" t="s">
        <v>86</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548</v>
      </c>
    </row>
    <row r="142" spans="2:65" s="1" customFormat="1" ht="16.5" customHeight="1">
      <c r="B142" s="33"/>
      <c r="C142" s="138" t="s">
        <v>388</v>
      </c>
      <c r="D142" s="138" t="s">
        <v>312</v>
      </c>
      <c r="E142" s="139" t="s">
        <v>4409</v>
      </c>
      <c r="F142" s="140" t="s">
        <v>4287</v>
      </c>
      <c r="G142" s="141" t="s">
        <v>652</v>
      </c>
      <c r="H142" s="142">
        <v>8</v>
      </c>
      <c r="I142" s="143"/>
      <c r="J142" s="144">
        <f>ROUND(I142*H142,2)</f>
        <v>0</v>
      </c>
      <c r="K142" s="140" t="s">
        <v>4184</v>
      </c>
      <c r="L142" s="33"/>
      <c r="M142" s="188" t="s">
        <v>1</v>
      </c>
      <c r="N142" s="189" t="s">
        <v>47</v>
      </c>
      <c r="O142" s="176"/>
      <c r="P142" s="190">
        <f>O142*H142</f>
        <v>0</v>
      </c>
      <c r="Q142" s="190">
        <v>0</v>
      </c>
      <c r="R142" s="190">
        <f>Q142*H142</f>
        <v>0</v>
      </c>
      <c r="S142" s="190">
        <v>0</v>
      </c>
      <c r="T142" s="191">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558</v>
      </c>
    </row>
    <row r="143" spans="2:65" s="1" customFormat="1" ht="6.95" customHeight="1">
      <c r="B143" s="45"/>
      <c r="C143" s="46"/>
      <c r="D143" s="46"/>
      <c r="E143" s="46"/>
      <c r="F143" s="46"/>
      <c r="G143" s="46"/>
      <c r="H143" s="46"/>
      <c r="I143" s="46"/>
      <c r="J143" s="46"/>
      <c r="K143" s="46"/>
      <c r="L143" s="33"/>
    </row>
  </sheetData>
  <sheetProtection algorithmName="SHA-512" hashValue="Xes1myfj9/cbwDYELmo6X97AHgHgTmPUoO1TEf6QF/iSbPimfFVsZ1q/yosrOb6o8q39rhk6/2qQrIpZhNuHYA==" saltValue="BjcumIX5MQnf/DBbhhLnfcERzbJhLCnO+t3Qv4Bx2YHjxl2rV67qLp2qyExbqvLdJCtAYjyghzNLUKqP3+VWzQ==" spinCount="100000" sheet="1" objects="1" scenarios="1" formatColumns="0" formatRows="0" autoFilter="0"/>
  <autoFilter ref="C125:K142" xr:uid="{00000000-0009-0000-0000-00001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5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167</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4410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4411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ROUND((SUM(BE127:BE152)),  2)</f>
        <v>0</v>
      </c>
      <c r="I37" s="98">
        <v>0.21</v>
      </c>
      <c r="J37" s="86">
        <f>ROUND(((SUM(BE127:BE152))*I37),  2)</f>
        <v>0</v>
      </c>
      <c r="L37" s="33"/>
    </row>
    <row r="38" spans="2:12" s="1" customFormat="1" ht="14.45" customHeight="1">
      <c r="B38" s="33"/>
      <c r="E38" s="27" t="s">
        <v>48</v>
      </c>
      <c r="F38" s="86">
        <f>ROUND((SUM(BF127:BF152)),  2)</f>
        <v>0</v>
      </c>
      <c r="I38" s="98">
        <v>0.15</v>
      </c>
      <c r="J38" s="86">
        <f>ROUND(((SUM(BF127:BF152))*I38),  2)</f>
        <v>0</v>
      </c>
      <c r="L38" s="33"/>
    </row>
    <row r="39" spans="2:12" s="1" customFormat="1" ht="14.45" hidden="1" customHeight="1">
      <c r="B39" s="33"/>
      <c r="E39" s="27" t="s">
        <v>49</v>
      </c>
      <c r="F39" s="86">
        <f>ROUND((SUM(BG127:BG152)),  2)</f>
        <v>0</v>
      </c>
      <c r="I39" s="98">
        <v>0.21</v>
      </c>
      <c r="J39" s="86">
        <f>0</f>
        <v>0</v>
      </c>
      <c r="L39" s="33"/>
    </row>
    <row r="40" spans="2:12" s="1" customFormat="1" ht="14.45" hidden="1" customHeight="1">
      <c r="B40" s="33"/>
      <c r="E40" s="27" t="s">
        <v>50</v>
      </c>
      <c r="F40" s="86">
        <f>ROUND((SUM(BH127:BH152)),  2)</f>
        <v>0</v>
      </c>
      <c r="I40" s="98">
        <v>0.15</v>
      </c>
      <c r="J40" s="86">
        <f>0</f>
        <v>0</v>
      </c>
      <c r="L40" s="33"/>
    </row>
    <row r="41" spans="2:12" s="1" customFormat="1" ht="14.45" hidden="1" customHeight="1">
      <c r="B41" s="33"/>
      <c r="E41" s="27" t="s">
        <v>51</v>
      </c>
      <c r="F41" s="86">
        <f>ROUND((SUM(BI127:BI152)),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04 - PZTS_Poplachový zabezpečovací a tísňový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J127</f>
        <v>0</v>
      </c>
      <c r="L100" s="33"/>
      <c r="AU100" s="17" t="s">
        <v>288</v>
      </c>
    </row>
    <row r="101" spans="2:47" s="8" customFormat="1" ht="24.95" customHeight="1">
      <c r="B101" s="110"/>
      <c r="D101" s="111" t="s">
        <v>4383</v>
      </c>
      <c r="E101" s="112"/>
      <c r="F101" s="112"/>
      <c r="G101" s="112"/>
      <c r="H101" s="112"/>
      <c r="I101" s="112"/>
      <c r="J101" s="113">
        <f>J128</f>
        <v>0</v>
      </c>
      <c r="L101" s="110"/>
    </row>
    <row r="102" spans="2:47" s="8" customFormat="1" ht="24.95" customHeight="1">
      <c r="B102" s="110"/>
      <c r="D102" s="111" t="s">
        <v>4412</v>
      </c>
      <c r="E102" s="112"/>
      <c r="F102" s="112"/>
      <c r="G102" s="112"/>
      <c r="H102" s="112"/>
      <c r="I102" s="112"/>
      <c r="J102" s="113">
        <f>J141</f>
        <v>0</v>
      </c>
      <c r="L102" s="110"/>
    </row>
    <row r="103" spans="2:47" s="8" customFormat="1" ht="24.95" customHeight="1">
      <c r="B103" s="110"/>
      <c r="D103" s="111" t="s">
        <v>4413</v>
      </c>
      <c r="E103" s="112"/>
      <c r="F103" s="112"/>
      <c r="G103" s="112"/>
      <c r="H103" s="112"/>
      <c r="I103" s="112"/>
      <c r="J103" s="113">
        <f>J147</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295</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277</v>
      </c>
      <c r="L114" s="20"/>
    </row>
    <row r="115" spans="2:63" ht="16.5" customHeight="1">
      <c r="B115" s="20"/>
      <c r="E115" s="254" t="s">
        <v>278</v>
      </c>
      <c r="F115" s="215"/>
      <c r="G115" s="215"/>
      <c r="H115" s="215"/>
      <c r="L115" s="20"/>
    </row>
    <row r="116" spans="2:63" ht="12" customHeight="1">
      <c r="B116" s="20"/>
      <c r="C116" s="27" t="s">
        <v>279</v>
      </c>
      <c r="L116" s="20"/>
    </row>
    <row r="117" spans="2:63" s="1" customFormat="1" ht="16.5" customHeight="1">
      <c r="B117" s="33"/>
      <c r="E117" s="249" t="s">
        <v>280</v>
      </c>
      <c r="F117" s="256"/>
      <c r="G117" s="256"/>
      <c r="H117" s="256"/>
      <c r="L117" s="33"/>
    </row>
    <row r="118" spans="2:63" s="1" customFormat="1" ht="12" customHeight="1">
      <c r="B118" s="33"/>
      <c r="C118" s="27" t="s">
        <v>3934</v>
      </c>
      <c r="L118" s="33"/>
    </row>
    <row r="119" spans="2:63" s="1" customFormat="1" ht="16.5" customHeight="1">
      <c r="B119" s="33"/>
      <c r="E119" s="236" t="str">
        <f>E13</f>
        <v>04 - PZTS_Poplachový zabezpečovací a tísňový systém</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296</v>
      </c>
      <c r="D126" s="120" t="s">
        <v>67</v>
      </c>
      <c r="E126" s="120" t="s">
        <v>63</v>
      </c>
      <c r="F126" s="120" t="s">
        <v>64</v>
      </c>
      <c r="G126" s="120" t="s">
        <v>297</v>
      </c>
      <c r="H126" s="120" t="s">
        <v>298</v>
      </c>
      <c r="I126" s="120" t="s">
        <v>299</v>
      </c>
      <c r="J126" s="120" t="s">
        <v>286</v>
      </c>
      <c r="K126" s="121" t="s">
        <v>300</v>
      </c>
      <c r="L126" s="118"/>
      <c r="M126" s="60" t="s">
        <v>1</v>
      </c>
      <c r="N126" s="61" t="s">
        <v>46</v>
      </c>
      <c r="O126" s="61" t="s">
        <v>301</v>
      </c>
      <c r="P126" s="61" t="s">
        <v>302</v>
      </c>
      <c r="Q126" s="61" t="s">
        <v>303</v>
      </c>
      <c r="R126" s="61" t="s">
        <v>304</v>
      </c>
      <c r="S126" s="61" t="s">
        <v>305</v>
      </c>
      <c r="T126" s="62" t="s">
        <v>306</v>
      </c>
    </row>
    <row r="127" spans="2:63" s="1" customFormat="1" ht="22.9" customHeight="1">
      <c r="B127" s="33"/>
      <c r="C127" s="65" t="s">
        <v>307</v>
      </c>
      <c r="J127" s="122">
        <f>BK127</f>
        <v>0</v>
      </c>
      <c r="L127" s="33"/>
      <c r="M127" s="63"/>
      <c r="N127" s="54"/>
      <c r="O127" s="54"/>
      <c r="P127" s="123">
        <f>P128+P141+P147</f>
        <v>0</v>
      </c>
      <c r="Q127" s="54"/>
      <c r="R127" s="123">
        <f>R128+R141+R147</f>
        <v>0</v>
      </c>
      <c r="S127" s="54"/>
      <c r="T127" s="124">
        <f>T128+T141+T147</f>
        <v>0</v>
      </c>
      <c r="AT127" s="17" t="s">
        <v>81</v>
      </c>
      <c r="AU127" s="17" t="s">
        <v>288</v>
      </c>
      <c r="BK127" s="125">
        <f>BK128+BK141+BK147</f>
        <v>0</v>
      </c>
    </row>
    <row r="128" spans="2:63" s="11" customFormat="1" ht="25.9" customHeight="1">
      <c r="B128" s="126"/>
      <c r="D128" s="127" t="s">
        <v>81</v>
      </c>
      <c r="E128" s="128" t="s">
        <v>3940</v>
      </c>
      <c r="F128" s="128" t="s">
        <v>4385</v>
      </c>
      <c r="I128" s="129"/>
      <c r="J128" s="130">
        <f>BK128</f>
        <v>0</v>
      </c>
      <c r="L128" s="126"/>
      <c r="M128" s="131"/>
      <c r="P128" s="132">
        <f>SUM(P129:P140)</f>
        <v>0</v>
      </c>
      <c r="R128" s="132">
        <f>SUM(R129:R140)</f>
        <v>0</v>
      </c>
      <c r="T128" s="133">
        <f>SUM(T129:T140)</f>
        <v>0</v>
      </c>
      <c r="AR128" s="127" t="s">
        <v>86</v>
      </c>
      <c r="AT128" s="134" t="s">
        <v>81</v>
      </c>
      <c r="AU128" s="134" t="s">
        <v>82</v>
      </c>
      <c r="AY128" s="127" t="s">
        <v>310</v>
      </c>
      <c r="BK128" s="135">
        <f>SUM(BK129:BK140)</f>
        <v>0</v>
      </c>
    </row>
    <row r="129" spans="2:65" s="1" customFormat="1" ht="24.2" customHeight="1">
      <c r="B129" s="33"/>
      <c r="C129" s="138" t="s">
        <v>86</v>
      </c>
      <c r="D129" s="138" t="s">
        <v>312</v>
      </c>
      <c r="E129" s="139" t="s">
        <v>4414</v>
      </c>
      <c r="F129" s="140" t="s">
        <v>4415</v>
      </c>
      <c r="G129" s="141" t="s">
        <v>1972</v>
      </c>
      <c r="H129" s="142">
        <v>1</v>
      </c>
      <c r="I129" s="143"/>
      <c r="J129" s="144">
        <f t="shared" ref="J129:J140" si="0">ROUND(I129*H129,2)</f>
        <v>0</v>
      </c>
      <c r="K129" s="140" t="s">
        <v>4184</v>
      </c>
      <c r="L129" s="33"/>
      <c r="M129" s="145" t="s">
        <v>1</v>
      </c>
      <c r="N129" s="146" t="s">
        <v>47</v>
      </c>
      <c r="P129" s="147">
        <f t="shared" ref="P129:P140" si="1">O129*H129</f>
        <v>0</v>
      </c>
      <c r="Q129" s="147">
        <v>0</v>
      </c>
      <c r="R129" s="147">
        <f t="shared" ref="R129:R140" si="2">Q129*H129</f>
        <v>0</v>
      </c>
      <c r="S129" s="147">
        <v>0</v>
      </c>
      <c r="T129" s="148">
        <f t="shared" ref="T129:T140" si="3">S129*H129</f>
        <v>0</v>
      </c>
      <c r="AR129" s="149" t="s">
        <v>108</v>
      </c>
      <c r="AT129" s="149" t="s">
        <v>312</v>
      </c>
      <c r="AU129" s="149" t="s">
        <v>86</v>
      </c>
      <c r="AY129" s="17" t="s">
        <v>310</v>
      </c>
      <c r="BE129" s="150">
        <f t="shared" ref="BE129:BE140" si="4">IF(N129="základní",J129,0)</f>
        <v>0</v>
      </c>
      <c r="BF129" s="150">
        <f t="shared" ref="BF129:BF140" si="5">IF(N129="snížená",J129,0)</f>
        <v>0</v>
      </c>
      <c r="BG129" s="150">
        <f t="shared" ref="BG129:BG140" si="6">IF(N129="zákl. přenesená",J129,0)</f>
        <v>0</v>
      </c>
      <c r="BH129" s="150">
        <f t="shared" ref="BH129:BH140" si="7">IF(N129="sníž. přenesená",J129,0)</f>
        <v>0</v>
      </c>
      <c r="BI129" s="150">
        <f t="shared" ref="BI129:BI140" si="8">IF(N129="nulová",J129,0)</f>
        <v>0</v>
      </c>
      <c r="BJ129" s="17" t="s">
        <v>86</v>
      </c>
      <c r="BK129" s="150">
        <f t="shared" ref="BK129:BK140" si="9">ROUND(I129*H129,2)</f>
        <v>0</v>
      </c>
      <c r="BL129" s="17" t="s">
        <v>108</v>
      </c>
      <c r="BM129" s="149" t="s">
        <v>90</v>
      </c>
    </row>
    <row r="130" spans="2:65" s="1" customFormat="1" ht="16.5" customHeight="1">
      <c r="B130" s="33"/>
      <c r="C130" s="138" t="s">
        <v>90</v>
      </c>
      <c r="D130" s="138" t="s">
        <v>312</v>
      </c>
      <c r="E130" s="139" t="s">
        <v>4416</v>
      </c>
      <c r="F130" s="140" t="s">
        <v>4417</v>
      </c>
      <c r="G130" s="141" t="s">
        <v>1972</v>
      </c>
      <c r="H130" s="142">
        <v>1</v>
      </c>
      <c r="I130" s="143"/>
      <c r="J130" s="144">
        <f t="shared" si="0"/>
        <v>0</v>
      </c>
      <c r="K130" s="140" t="s">
        <v>4184</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108</v>
      </c>
    </row>
    <row r="131" spans="2:65" s="1" customFormat="1" ht="16.5" customHeight="1">
      <c r="B131" s="33"/>
      <c r="C131" s="138" t="s">
        <v>98</v>
      </c>
      <c r="D131" s="138" t="s">
        <v>312</v>
      </c>
      <c r="E131" s="139" t="s">
        <v>4418</v>
      </c>
      <c r="F131" s="140" t="s">
        <v>4419</v>
      </c>
      <c r="G131" s="141" t="s">
        <v>1972</v>
      </c>
      <c r="H131" s="142">
        <v>9</v>
      </c>
      <c r="I131" s="143"/>
      <c r="J131" s="144">
        <f t="shared" si="0"/>
        <v>0</v>
      </c>
      <c r="K131" s="140" t="s">
        <v>4184</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312</v>
      </c>
      <c r="E132" s="139" t="s">
        <v>4420</v>
      </c>
      <c r="F132" s="140" t="s">
        <v>4421</v>
      </c>
      <c r="G132" s="141" t="s">
        <v>1972</v>
      </c>
      <c r="H132" s="142">
        <v>2</v>
      </c>
      <c r="I132" s="143"/>
      <c r="J132" s="144">
        <f t="shared" si="0"/>
        <v>0</v>
      </c>
      <c r="K132" s="140" t="s">
        <v>4184</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347</v>
      </c>
    </row>
    <row r="133" spans="2:65" s="1" customFormat="1" ht="16.5" customHeight="1">
      <c r="B133" s="33"/>
      <c r="C133" s="138" t="s">
        <v>121</v>
      </c>
      <c r="D133" s="138" t="s">
        <v>312</v>
      </c>
      <c r="E133" s="139" t="s">
        <v>4422</v>
      </c>
      <c r="F133" s="140" t="s">
        <v>4423</v>
      </c>
      <c r="G133" s="141" t="s">
        <v>1972</v>
      </c>
      <c r="H133" s="142">
        <v>4</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312</v>
      </c>
      <c r="E134" s="139" t="s">
        <v>4424</v>
      </c>
      <c r="F134" s="140" t="s">
        <v>4425</v>
      </c>
      <c r="G134" s="141" t="s">
        <v>1972</v>
      </c>
      <c r="H134" s="142">
        <v>2</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371</v>
      </c>
    </row>
    <row r="135" spans="2:65" s="1" customFormat="1" ht="16.5" customHeight="1">
      <c r="B135" s="33"/>
      <c r="C135" s="138" t="s">
        <v>342</v>
      </c>
      <c r="D135" s="138" t="s">
        <v>312</v>
      </c>
      <c r="E135" s="139" t="s">
        <v>4426</v>
      </c>
      <c r="F135" s="140" t="s">
        <v>4427</v>
      </c>
      <c r="G135" s="141" t="s">
        <v>1972</v>
      </c>
      <c r="H135" s="142">
        <v>10</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388</v>
      </c>
    </row>
    <row r="136" spans="2:65" s="1" customFormat="1" ht="16.5" customHeight="1">
      <c r="B136" s="33"/>
      <c r="C136" s="138" t="s">
        <v>347</v>
      </c>
      <c r="D136" s="138" t="s">
        <v>312</v>
      </c>
      <c r="E136" s="139" t="s">
        <v>4428</v>
      </c>
      <c r="F136" s="140" t="s">
        <v>4429</v>
      </c>
      <c r="G136" s="141" t="s">
        <v>1972</v>
      </c>
      <c r="H136" s="142">
        <v>1</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404</v>
      </c>
    </row>
    <row r="137" spans="2:65" s="1" customFormat="1" ht="16.5" customHeight="1">
      <c r="B137" s="33"/>
      <c r="C137" s="138" t="s">
        <v>354</v>
      </c>
      <c r="D137" s="138" t="s">
        <v>312</v>
      </c>
      <c r="E137" s="139" t="s">
        <v>4430</v>
      </c>
      <c r="F137" s="140" t="s">
        <v>4431</v>
      </c>
      <c r="G137" s="141" t="s">
        <v>1972</v>
      </c>
      <c r="H137" s="142">
        <v>1</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412</v>
      </c>
    </row>
    <row r="138" spans="2:65" s="1" customFormat="1" ht="16.5" customHeight="1">
      <c r="B138" s="33"/>
      <c r="C138" s="138" t="s">
        <v>180</v>
      </c>
      <c r="D138" s="138" t="s">
        <v>312</v>
      </c>
      <c r="E138" s="139" t="s">
        <v>4432</v>
      </c>
      <c r="F138" s="140" t="s">
        <v>4433</v>
      </c>
      <c r="G138" s="141" t="s">
        <v>1972</v>
      </c>
      <c r="H138" s="142">
        <v>1</v>
      </c>
      <c r="I138" s="143"/>
      <c r="J138" s="144">
        <f t="shared" si="0"/>
        <v>0</v>
      </c>
      <c r="K138" s="140" t="s">
        <v>1</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421</v>
      </c>
    </row>
    <row r="139" spans="2:65" s="1" customFormat="1" ht="16.5" customHeight="1">
      <c r="B139" s="33"/>
      <c r="C139" s="138" t="s">
        <v>364</v>
      </c>
      <c r="D139" s="138" t="s">
        <v>312</v>
      </c>
      <c r="E139" s="139" t="s">
        <v>4434</v>
      </c>
      <c r="F139" s="140" t="s">
        <v>4417</v>
      </c>
      <c r="G139" s="141" t="s">
        <v>1972</v>
      </c>
      <c r="H139" s="142">
        <v>1</v>
      </c>
      <c r="I139" s="143"/>
      <c r="J139" s="144">
        <f t="shared" si="0"/>
        <v>0</v>
      </c>
      <c r="K139" s="140" t="s">
        <v>4184</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434</v>
      </c>
    </row>
    <row r="140" spans="2:65" s="1" customFormat="1" ht="16.5" customHeight="1">
      <c r="B140" s="33"/>
      <c r="C140" s="138" t="s">
        <v>371</v>
      </c>
      <c r="D140" s="138" t="s">
        <v>312</v>
      </c>
      <c r="E140" s="139" t="s">
        <v>4435</v>
      </c>
      <c r="F140" s="140" t="s">
        <v>4436</v>
      </c>
      <c r="G140" s="141" t="s">
        <v>4066</v>
      </c>
      <c r="H140" s="142">
        <v>1</v>
      </c>
      <c r="I140" s="143"/>
      <c r="J140" s="144">
        <f t="shared" si="0"/>
        <v>0</v>
      </c>
      <c r="K140" s="140" t="s">
        <v>4184</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539</v>
      </c>
    </row>
    <row r="141" spans="2:65" s="11" customFormat="1" ht="25.9" customHeight="1">
      <c r="B141" s="126"/>
      <c r="D141" s="127" t="s">
        <v>81</v>
      </c>
      <c r="E141" s="128" t="s">
        <v>4216</v>
      </c>
      <c r="F141" s="128" t="s">
        <v>4437</v>
      </c>
      <c r="I141" s="129"/>
      <c r="J141" s="130">
        <f>BK141</f>
        <v>0</v>
      </c>
      <c r="L141" s="126"/>
      <c r="M141" s="131"/>
      <c r="P141" s="132">
        <f>SUM(P142:P146)</f>
        <v>0</v>
      </c>
      <c r="R141" s="132">
        <f>SUM(R142:R146)</f>
        <v>0</v>
      </c>
      <c r="T141" s="133">
        <f>SUM(T142:T146)</f>
        <v>0</v>
      </c>
      <c r="AR141" s="127" t="s">
        <v>86</v>
      </c>
      <c r="AT141" s="134" t="s">
        <v>81</v>
      </c>
      <c r="AU141" s="134" t="s">
        <v>82</v>
      </c>
      <c r="AY141" s="127" t="s">
        <v>310</v>
      </c>
      <c r="BK141" s="135">
        <f>SUM(BK142:BK146)</f>
        <v>0</v>
      </c>
    </row>
    <row r="142" spans="2:65" s="1" customFormat="1" ht="16.5" customHeight="1">
      <c r="B142" s="33"/>
      <c r="C142" s="138" t="s">
        <v>379</v>
      </c>
      <c r="D142" s="138" t="s">
        <v>312</v>
      </c>
      <c r="E142" s="139" t="s">
        <v>4438</v>
      </c>
      <c r="F142" s="140" t="s">
        <v>4439</v>
      </c>
      <c r="G142" s="141" t="s">
        <v>718</v>
      </c>
      <c r="H142" s="142">
        <v>140</v>
      </c>
      <c r="I142" s="143"/>
      <c r="J142" s="144">
        <f>ROUND(I142*H142,2)</f>
        <v>0</v>
      </c>
      <c r="K142" s="140" t="s">
        <v>4184</v>
      </c>
      <c r="L142" s="33"/>
      <c r="M142" s="145" t="s">
        <v>1</v>
      </c>
      <c r="N142" s="146" t="s">
        <v>47</v>
      </c>
      <c r="P142" s="147">
        <f>O142*H142</f>
        <v>0</v>
      </c>
      <c r="Q142" s="147">
        <v>0</v>
      </c>
      <c r="R142" s="147">
        <f>Q142*H142</f>
        <v>0</v>
      </c>
      <c r="S142" s="147">
        <v>0</v>
      </c>
      <c r="T142" s="148">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548</v>
      </c>
    </row>
    <row r="143" spans="2:65" s="1" customFormat="1" ht="16.5" customHeight="1">
      <c r="B143" s="33"/>
      <c r="C143" s="138" t="s">
        <v>388</v>
      </c>
      <c r="D143" s="138" t="s">
        <v>312</v>
      </c>
      <c r="E143" s="139" t="s">
        <v>4440</v>
      </c>
      <c r="F143" s="140" t="s">
        <v>4227</v>
      </c>
      <c r="G143" s="141" t="s">
        <v>718</v>
      </c>
      <c r="H143" s="142">
        <v>50</v>
      </c>
      <c r="I143" s="143"/>
      <c r="J143" s="144">
        <f>ROUND(I143*H143,2)</f>
        <v>0</v>
      </c>
      <c r="K143" s="140" t="s">
        <v>4184</v>
      </c>
      <c r="L143" s="33"/>
      <c r="M143" s="145" t="s">
        <v>1</v>
      </c>
      <c r="N143" s="146" t="s">
        <v>47</v>
      </c>
      <c r="P143" s="147">
        <f>O143*H143</f>
        <v>0</v>
      </c>
      <c r="Q143" s="147">
        <v>0</v>
      </c>
      <c r="R143" s="147">
        <f>Q143*H143</f>
        <v>0</v>
      </c>
      <c r="S143" s="147">
        <v>0</v>
      </c>
      <c r="T143" s="148">
        <f>S143*H143</f>
        <v>0</v>
      </c>
      <c r="AR143" s="149" t="s">
        <v>108</v>
      </c>
      <c r="AT143" s="149" t="s">
        <v>312</v>
      </c>
      <c r="AU143" s="149" t="s">
        <v>86</v>
      </c>
      <c r="AY143" s="17" t="s">
        <v>310</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558</v>
      </c>
    </row>
    <row r="144" spans="2:65" s="1" customFormat="1" ht="16.5" customHeight="1">
      <c r="B144" s="33"/>
      <c r="C144" s="138" t="s">
        <v>8</v>
      </c>
      <c r="D144" s="138" t="s">
        <v>312</v>
      </c>
      <c r="E144" s="139" t="s">
        <v>4441</v>
      </c>
      <c r="F144" s="140" t="s">
        <v>4229</v>
      </c>
      <c r="G144" s="141" t="s">
        <v>1972</v>
      </c>
      <c r="H144" s="142">
        <v>1</v>
      </c>
      <c r="I144" s="143"/>
      <c r="J144" s="144">
        <f>ROUND(I144*H144,2)</f>
        <v>0</v>
      </c>
      <c r="K144" s="140" t="s">
        <v>4184</v>
      </c>
      <c r="L144" s="33"/>
      <c r="M144" s="145" t="s">
        <v>1</v>
      </c>
      <c r="N144" s="146" t="s">
        <v>47</v>
      </c>
      <c r="P144" s="147">
        <f>O144*H144</f>
        <v>0</v>
      </c>
      <c r="Q144" s="147">
        <v>0</v>
      </c>
      <c r="R144" s="147">
        <f>Q144*H144</f>
        <v>0</v>
      </c>
      <c r="S144" s="147">
        <v>0</v>
      </c>
      <c r="T144" s="148">
        <f>S144*H144</f>
        <v>0</v>
      </c>
      <c r="AR144" s="149" t="s">
        <v>108</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566</v>
      </c>
    </row>
    <row r="145" spans="2:65" s="1" customFormat="1" ht="16.5" customHeight="1">
      <c r="B145" s="33"/>
      <c r="C145" s="138" t="s">
        <v>404</v>
      </c>
      <c r="D145" s="138" t="s">
        <v>312</v>
      </c>
      <c r="E145" s="139" t="s">
        <v>4442</v>
      </c>
      <c r="F145" s="140" t="s">
        <v>4443</v>
      </c>
      <c r="G145" s="141" t="s">
        <v>718</v>
      </c>
      <c r="H145" s="142">
        <v>280</v>
      </c>
      <c r="I145" s="143"/>
      <c r="J145" s="144">
        <f>ROUND(I145*H145,2)</f>
        <v>0</v>
      </c>
      <c r="K145" s="140" t="s">
        <v>4184</v>
      </c>
      <c r="L145" s="33"/>
      <c r="M145" s="145" t="s">
        <v>1</v>
      </c>
      <c r="N145" s="146" t="s">
        <v>47</v>
      </c>
      <c r="P145" s="147">
        <f>O145*H145</f>
        <v>0</v>
      </c>
      <c r="Q145" s="147">
        <v>0</v>
      </c>
      <c r="R145" s="147">
        <f>Q145*H145</f>
        <v>0</v>
      </c>
      <c r="S145" s="147">
        <v>0</v>
      </c>
      <c r="T145" s="148">
        <f>S145*H145</f>
        <v>0</v>
      </c>
      <c r="AR145" s="149" t="s">
        <v>108</v>
      </c>
      <c r="AT145" s="149" t="s">
        <v>312</v>
      </c>
      <c r="AU145" s="149" t="s">
        <v>86</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574</v>
      </c>
    </row>
    <row r="146" spans="2:65" s="1" customFormat="1" ht="16.5" customHeight="1">
      <c r="B146" s="33"/>
      <c r="C146" s="138" t="s">
        <v>408</v>
      </c>
      <c r="D146" s="138" t="s">
        <v>312</v>
      </c>
      <c r="E146" s="139" t="s">
        <v>4444</v>
      </c>
      <c r="F146" s="140" t="s">
        <v>4445</v>
      </c>
      <c r="G146" s="141" t="s">
        <v>718</v>
      </c>
      <c r="H146" s="142">
        <v>1450</v>
      </c>
      <c r="I146" s="143"/>
      <c r="J146" s="144">
        <f>ROUND(I146*H146,2)</f>
        <v>0</v>
      </c>
      <c r="K146" s="140" t="s">
        <v>4184</v>
      </c>
      <c r="L146" s="33"/>
      <c r="M146" s="145" t="s">
        <v>1</v>
      </c>
      <c r="N146" s="146" t="s">
        <v>47</v>
      </c>
      <c r="P146" s="147">
        <f>O146*H146</f>
        <v>0</v>
      </c>
      <c r="Q146" s="147">
        <v>0</v>
      </c>
      <c r="R146" s="147">
        <f>Q146*H146</f>
        <v>0</v>
      </c>
      <c r="S146" s="147">
        <v>0</v>
      </c>
      <c r="T146" s="148">
        <f>S146*H146</f>
        <v>0</v>
      </c>
      <c r="AR146" s="149" t="s">
        <v>108</v>
      </c>
      <c r="AT146" s="149" t="s">
        <v>312</v>
      </c>
      <c r="AU146" s="149" t="s">
        <v>86</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582</v>
      </c>
    </row>
    <row r="147" spans="2:65" s="11" customFormat="1" ht="25.9" customHeight="1">
      <c r="B147" s="126"/>
      <c r="D147" s="127" t="s">
        <v>81</v>
      </c>
      <c r="E147" s="128" t="s">
        <v>4236</v>
      </c>
      <c r="F147" s="128" t="s">
        <v>426</v>
      </c>
      <c r="I147" s="129"/>
      <c r="J147" s="130">
        <f>BK147</f>
        <v>0</v>
      </c>
      <c r="L147" s="126"/>
      <c r="M147" s="131"/>
      <c r="P147" s="132">
        <f>SUM(P148:P152)</f>
        <v>0</v>
      </c>
      <c r="R147" s="132">
        <f>SUM(R148:R152)</f>
        <v>0</v>
      </c>
      <c r="T147" s="133">
        <f>SUM(T148:T152)</f>
        <v>0</v>
      </c>
      <c r="AR147" s="127" t="s">
        <v>86</v>
      </c>
      <c r="AT147" s="134" t="s">
        <v>81</v>
      </c>
      <c r="AU147" s="134" t="s">
        <v>82</v>
      </c>
      <c r="AY147" s="127" t="s">
        <v>310</v>
      </c>
      <c r="BK147" s="135">
        <f>SUM(BK148:BK152)</f>
        <v>0</v>
      </c>
    </row>
    <row r="148" spans="2:65" s="1" customFormat="1" ht="16.5" customHeight="1">
      <c r="B148" s="33"/>
      <c r="C148" s="138" t="s">
        <v>412</v>
      </c>
      <c r="D148" s="138" t="s">
        <v>312</v>
      </c>
      <c r="E148" s="139" t="s">
        <v>4446</v>
      </c>
      <c r="F148" s="140" t="s">
        <v>4283</v>
      </c>
      <c r="G148" s="141" t="s">
        <v>652</v>
      </c>
      <c r="H148" s="142">
        <v>6</v>
      </c>
      <c r="I148" s="143"/>
      <c r="J148" s="144">
        <f>ROUND(I148*H148,2)</f>
        <v>0</v>
      </c>
      <c r="K148" s="140" t="s">
        <v>4184</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590</v>
      </c>
    </row>
    <row r="149" spans="2:65" s="1" customFormat="1" ht="16.5" customHeight="1">
      <c r="B149" s="33"/>
      <c r="C149" s="138" t="s">
        <v>417</v>
      </c>
      <c r="D149" s="138" t="s">
        <v>312</v>
      </c>
      <c r="E149" s="139" t="s">
        <v>4447</v>
      </c>
      <c r="F149" s="140" t="s">
        <v>4285</v>
      </c>
      <c r="G149" s="141" t="s">
        <v>652</v>
      </c>
      <c r="H149" s="142">
        <v>8</v>
      </c>
      <c r="I149" s="143"/>
      <c r="J149" s="144">
        <f>ROUND(I149*H149,2)</f>
        <v>0</v>
      </c>
      <c r="K149" s="140" t="s">
        <v>4184</v>
      </c>
      <c r="L149" s="33"/>
      <c r="M149" s="145" t="s">
        <v>1</v>
      </c>
      <c r="N149" s="146" t="s">
        <v>47</v>
      </c>
      <c r="P149" s="147">
        <f>O149*H149</f>
        <v>0</v>
      </c>
      <c r="Q149" s="147">
        <v>0</v>
      </c>
      <c r="R149" s="147">
        <f>Q149*H149</f>
        <v>0</v>
      </c>
      <c r="S149" s="147">
        <v>0</v>
      </c>
      <c r="T149" s="148">
        <f>S149*H149</f>
        <v>0</v>
      </c>
      <c r="AR149" s="149" t="s">
        <v>108</v>
      </c>
      <c r="AT149" s="149" t="s">
        <v>312</v>
      </c>
      <c r="AU149" s="149" t="s">
        <v>86</v>
      </c>
      <c r="AY149" s="17" t="s">
        <v>310</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108</v>
      </c>
      <c r="BM149" s="149" t="s">
        <v>598</v>
      </c>
    </row>
    <row r="150" spans="2:65" s="1" customFormat="1" ht="16.5" customHeight="1">
      <c r="B150" s="33"/>
      <c r="C150" s="138" t="s">
        <v>421</v>
      </c>
      <c r="D150" s="138" t="s">
        <v>312</v>
      </c>
      <c r="E150" s="139" t="s">
        <v>4448</v>
      </c>
      <c r="F150" s="140" t="s">
        <v>4287</v>
      </c>
      <c r="G150" s="141" t="s">
        <v>652</v>
      </c>
      <c r="H150" s="142">
        <v>8</v>
      </c>
      <c r="I150" s="143"/>
      <c r="J150" s="144">
        <f>ROUND(I150*H150,2)</f>
        <v>0</v>
      </c>
      <c r="K150" s="140" t="s">
        <v>4184</v>
      </c>
      <c r="L150" s="33"/>
      <c r="M150" s="145" t="s">
        <v>1</v>
      </c>
      <c r="N150" s="146" t="s">
        <v>47</v>
      </c>
      <c r="P150" s="147">
        <f>O150*H150</f>
        <v>0</v>
      </c>
      <c r="Q150" s="147">
        <v>0</v>
      </c>
      <c r="R150" s="147">
        <f>Q150*H150</f>
        <v>0</v>
      </c>
      <c r="S150" s="147">
        <v>0</v>
      </c>
      <c r="T150" s="148">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617</v>
      </c>
    </row>
    <row r="151" spans="2:65" s="1" customFormat="1" ht="16.5" customHeight="1">
      <c r="B151" s="33"/>
      <c r="C151" s="138" t="s">
        <v>7</v>
      </c>
      <c r="D151" s="138" t="s">
        <v>312</v>
      </c>
      <c r="E151" s="139" t="s">
        <v>4449</v>
      </c>
      <c r="F151" s="140" t="s">
        <v>4289</v>
      </c>
      <c r="G151" s="141" t="s">
        <v>652</v>
      </c>
      <c r="H151" s="142">
        <v>8</v>
      </c>
      <c r="I151" s="143"/>
      <c r="J151" s="144">
        <f>ROUND(I151*H151,2)</f>
        <v>0</v>
      </c>
      <c r="K151" s="140" t="s">
        <v>4184</v>
      </c>
      <c r="L151" s="33"/>
      <c r="M151" s="145" t="s">
        <v>1</v>
      </c>
      <c r="N151" s="146" t="s">
        <v>47</v>
      </c>
      <c r="P151" s="147">
        <f>O151*H151</f>
        <v>0</v>
      </c>
      <c r="Q151" s="147">
        <v>0</v>
      </c>
      <c r="R151" s="147">
        <f>Q151*H151</f>
        <v>0</v>
      </c>
      <c r="S151" s="147">
        <v>0</v>
      </c>
      <c r="T151" s="148">
        <f>S151*H151</f>
        <v>0</v>
      </c>
      <c r="AR151" s="149" t="s">
        <v>108</v>
      </c>
      <c r="AT151" s="149" t="s">
        <v>312</v>
      </c>
      <c r="AU151" s="149" t="s">
        <v>86</v>
      </c>
      <c r="AY151" s="17" t="s">
        <v>310</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607</v>
      </c>
    </row>
    <row r="152" spans="2:65" s="1" customFormat="1" ht="16.5" customHeight="1">
      <c r="B152" s="33"/>
      <c r="C152" s="138" t="s">
        <v>434</v>
      </c>
      <c r="D152" s="138" t="s">
        <v>312</v>
      </c>
      <c r="E152" s="139" t="s">
        <v>4450</v>
      </c>
      <c r="F152" s="140" t="s">
        <v>4291</v>
      </c>
      <c r="G152" s="141" t="s">
        <v>652</v>
      </c>
      <c r="H152" s="142">
        <v>4</v>
      </c>
      <c r="I152" s="143"/>
      <c r="J152" s="144">
        <f>ROUND(I152*H152,2)</f>
        <v>0</v>
      </c>
      <c r="K152" s="140" t="s">
        <v>4184</v>
      </c>
      <c r="L152" s="33"/>
      <c r="M152" s="188" t="s">
        <v>1</v>
      </c>
      <c r="N152" s="189" t="s">
        <v>47</v>
      </c>
      <c r="O152" s="176"/>
      <c r="P152" s="190">
        <f>O152*H152</f>
        <v>0</v>
      </c>
      <c r="Q152" s="190">
        <v>0</v>
      </c>
      <c r="R152" s="190">
        <f>Q152*H152</f>
        <v>0</v>
      </c>
      <c r="S152" s="190">
        <v>0</v>
      </c>
      <c r="T152" s="191">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828</v>
      </c>
    </row>
    <row r="153" spans="2:65" s="1" customFormat="1" ht="6.95" customHeight="1">
      <c r="B153" s="45"/>
      <c r="C153" s="46"/>
      <c r="D153" s="46"/>
      <c r="E153" s="46"/>
      <c r="F153" s="46"/>
      <c r="G153" s="46"/>
      <c r="H153" s="46"/>
      <c r="I153" s="46"/>
      <c r="J153" s="46"/>
      <c r="K153" s="46"/>
      <c r="L153" s="33"/>
    </row>
  </sheetData>
  <sheetProtection algorithmName="SHA-512" hashValue="30frN9TlS/PSb3povrjfGEH3J24TMj72LK4J0bE7XWXt5Qxn3GYp1wZMw4MGSUz7N1UYhtav62BfeYKVDN/0YA==" saltValue="yCCFRjM64/Bi6iGD5yliwkeqQuAkzHqundjHA9qJpfFopgSWjhArmVcB+yl+XIGnynVGnA9+KxJOTF5J2dG+DQ==" spinCount="100000" sheet="1" objects="1" scenarios="1" formatColumns="0" formatRows="0" autoFilter="0"/>
  <autoFilter ref="C126:K152" xr:uid="{00000000-0009-0000-0000-000014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169</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4451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ROUND((SUM(BE127:BE155)),  2)</f>
        <v>0</v>
      </c>
      <c r="I37" s="98">
        <v>0.21</v>
      </c>
      <c r="J37" s="86">
        <f>ROUND(((SUM(BE127:BE155))*I37),  2)</f>
        <v>0</v>
      </c>
      <c r="L37" s="33"/>
    </row>
    <row r="38" spans="2:12" s="1" customFormat="1" ht="14.45" customHeight="1">
      <c r="B38" s="33"/>
      <c r="E38" s="27" t="s">
        <v>48</v>
      </c>
      <c r="F38" s="86">
        <f>ROUND((SUM(BF127:BF155)),  2)</f>
        <v>0</v>
      </c>
      <c r="I38" s="98">
        <v>0.15</v>
      </c>
      <c r="J38" s="86">
        <f>ROUND(((SUM(BF127:BF155))*I38),  2)</f>
        <v>0</v>
      </c>
      <c r="L38" s="33"/>
    </row>
    <row r="39" spans="2:12" s="1" customFormat="1" ht="14.45" hidden="1" customHeight="1">
      <c r="B39" s="33"/>
      <c r="E39" s="27" t="s">
        <v>49</v>
      </c>
      <c r="F39" s="86">
        <f>ROUND((SUM(BG127:BG155)),  2)</f>
        <v>0</v>
      </c>
      <c r="I39" s="98">
        <v>0.21</v>
      </c>
      <c r="J39" s="86">
        <f>0</f>
        <v>0</v>
      </c>
      <c r="L39" s="33"/>
    </row>
    <row r="40" spans="2:12" s="1" customFormat="1" ht="14.45" hidden="1" customHeight="1">
      <c r="B40" s="33"/>
      <c r="E40" s="27" t="s">
        <v>50</v>
      </c>
      <c r="F40" s="86">
        <f>ROUND((SUM(BH127:BH155)),  2)</f>
        <v>0</v>
      </c>
      <c r="I40" s="98">
        <v>0.15</v>
      </c>
      <c r="J40" s="86">
        <f>0</f>
        <v>0</v>
      </c>
      <c r="L40" s="33"/>
    </row>
    <row r="41" spans="2:12" s="1" customFormat="1" ht="14.45" hidden="1" customHeight="1">
      <c r="B41" s="33"/>
      <c r="E41" s="27" t="s">
        <v>51</v>
      </c>
      <c r="F41" s="86">
        <f>ROUND((SUM(BI127:BI155)),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05 - EKV+VDT_Elektronická kontrola vstupu + Domovní telefony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J127</f>
        <v>0</v>
      </c>
      <c r="L100" s="33"/>
      <c r="AU100" s="17" t="s">
        <v>288</v>
      </c>
    </row>
    <row r="101" spans="2:47" s="8" customFormat="1" ht="24.95" customHeight="1">
      <c r="B101" s="110"/>
      <c r="D101" s="111" t="s">
        <v>4452</v>
      </c>
      <c r="E101" s="112"/>
      <c r="F101" s="112"/>
      <c r="G101" s="112"/>
      <c r="H101" s="112"/>
      <c r="I101" s="112"/>
      <c r="J101" s="113">
        <f>J128</f>
        <v>0</v>
      </c>
      <c r="L101" s="110"/>
    </row>
    <row r="102" spans="2:47" s="8" customFormat="1" ht="24.95" customHeight="1">
      <c r="B102" s="110"/>
      <c r="D102" s="111" t="s">
        <v>4453</v>
      </c>
      <c r="E102" s="112"/>
      <c r="F102" s="112"/>
      <c r="G102" s="112"/>
      <c r="H102" s="112"/>
      <c r="I102" s="112"/>
      <c r="J102" s="113">
        <f>J145</f>
        <v>0</v>
      </c>
      <c r="L102" s="110"/>
    </row>
    <row r="103" spans="2:47" s="8" customFormat="1" ht="24.95" customHeight="1">
      <c r="B103" s="110"/>
      <c r="D103" s="111" t="s">
        <v>4413</v>
      </c>
      <c r="E103" s="112"/>
      <c r="F103" s="112"/>
      <c r="G103" s="112"/>
      <c r="H103" s="112"/>
      <c r="I103" s="112"/>
      <c r="J103" s="113">
        <f>J149</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295</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277</v>
      </c>
      <c r="L114" s="20"/>
    </row>
    <row r="115" spans="2:63" ht="16.5" customHeight="1">
      <c r="B115" s="20"/>
      <c r="E115" s="254" t="s">
        <v>278</v>
      </c>
      <c r="F115" s="215"/>
      <c r="G115" s="215"/>
      <c r="H115" s="215"/>
      <c r="L115" s="20"/>
    </row>
    <row r="116" spans="2:63" ht="12" customHeight="1">
      <c r="B116" s="20"/>
      <c r="C116" s="27" t="s">
        <v>279</v>
      </c>
      <c r="L116" s="20"/>
    </row>
    <row r="117" spans="2:63" s="1" customFormat="1" ht="16.5" customHeight="1">
      <c r="B117" s="33"/>
      <c r="E117" s="249" t="s">
        <v>280</v>
      </c>
      <c r="F117" s="256"/>
      <c r="G117" s="256"/>
      <c r="H117" s="256"/>
      <c r="L117" s="33"/>
    </row>
    <row r="118" spans="2:63" s="1" customFormat="1" ht="12" customHeight="1">
      <c r="B118" s="33"/>
      <c r="C118" s="27" t="s">
        <v>3934</v>
      </c>
      <c r="L118" s="33"/>
    </row>
    <row r="119" spans="2:63" s="1" customFormat="1" ht="16.5" customHeight="1">
      <c r="B119" s="33"/>
      <c r="E119" s="236" t="str">
        <f>E13</f>
        <v>05 - EKV+VDT_Elektronická kontrola vstupu + Domovní telefony</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296</v>
      </c>
      <c r="D126" s="120" t="s">
        <v>67</v>
      </c>
      <c r="E126" s="120" t="s">
        <v>63</v>
      </c>
      <c r="F126" s="120" t="s">
        <v>64</v>
      </c>
      <c r="G126" s="120" t="s">
        <v>297</v>
      </c>
      <c r="H126" s="120" t="s">
        <v>298</v>
      </c>
      <c r="I126" s="120" t="s">
        <v>299</v>
      </c>
      <c r="J126" s="120" t="s">
        <v>286</v>
      </c>
      <c r="K126" s="121" t="s">
        <v>300</v>
      </c>
      <c r="L126" s="118"/>
      <c r="M126" s="60" t="s">
        <v>1</v>
      </c>
      <c r="N126" s="61" t="s">
        <v>46</v>
      </c>
      <c r="O126" s="61" t="s">
        <v>301</v>
      </c>
      <c r="P126" s="61" t="s">
        <v>302</v>
      </c>
      <c r="Q126" s="61" t="s">
        <v>303</v>
      </c>
      <c r="R126" s="61" t="s">
        <v>304</v>
      </c>
      <c r="S126" s="61" t="s">
        <v>305</v>
      </c>
      <c r="T126" s="62" t="s">
        <v>306</v>
      </c>
    </row>
    <row r="127" spans="2:63" s="1" customFormat="1" ht="22.9" customHeight="1">
      <c r="B127" s="33"/>
      <c r="C127" s="65" t="s">
        <v>307</v>
      </c>
      <c r="J127" s="122">
        <f>BK127</f>
        <v>0</v>
      </c>
      <c r="L127" s="33"/>
      <c r="M127" s="63"/>
      <c r="N127" s="54"/>
      <c r="O127" s="54"/>
      <c r="P127" s="123">
        <f>P128+P145+P149</f>
        <v>0</v>
      </c>
      <c r="Q127" s="54"/>
      <c r="R127" s="123">
        <f>R128+R145+R149</f>
        <v>0</v>
      </c>
      <c r="S127" s="54"/>
      <c r="T127" s="124">
        <f>T128+T145+T149</f>
        <v>0</v>
      </c>
      <c r="AT127" s="17" t="s">
        <v>81</v>
      </c>
      <c r="AU127" s="17" t="s">
        <v>288</v>
      </c>
      <c r="BK127" s="125">
        <f>BK128+BK145+BK149</f>
        <v>0</v>
      </c>
    </row>
    <row r="128" spans="2:63" s="11" customFormat="1" ht="25.9" customHeight="1">
      <c r="B128" s="126"/>
      <c r="D128" s="127" t="s">
        <v>81</v>
      </c>
      <c r="E128" s="128" t="s">
        <v>3940</v>
      </c>
      <c r="F128" s="128" t="s">
        <v>4454</v>
      </c>
      <c r="I128" s="129"/>
      <c r="J128" s="130">
        <f>BK128</f>
        <v>0</v>
      </c>
      <c r="L128" s="126"/>
      <c r="M128" s="131"/>
      <c r="P128" s="132">
        <f>SUM(P129:P144)</f>
        <v>0</v>
      </c>
      <c r="R128" s="132">
        <f>SUM(R129:R144)</f>
        <v>0</v>
      </c>
      <c r="T128" s="133">
        <f>SUM(T129:T144)</f>
        <v>0</v>
      </c>
      <c r="AR128" s="127" t="s">
        <v>86</v>
      </c>
      <c r="AT128" s="134" t="s">
        <v>81</v>
      </c>
      <c r="AU128" s="134" t="s">
        <v>82</v>
      </c>
      <c r="AY128" s="127" t="s">
        <v>310</v>
      </c>
      <c r="BK128" s="135">
        <f>SUM(BK129:BK144)</f>
        <v>0</v>
      </c>
    </row>
    <row r="129" spans="2:65" s="1" customFormat="1" ht="16.5" customHeight="1">
      <c r="B129" s="33"/>
      <c r="C129" s="138" t="s">
        <v>86</v>
      </c>
      <c r="D129" s="138" t="s">
        <v>312</v>
      </c>
      <c r="E129" s="139" t="s">
        <v>4455</v>
      </c>
      <c r="F129" s="140" t="s">
        <v>4456</v>
      </c>
      <c r="G129" s="141" t="s">
        <v>1972</v>
      </c>
      <c r="H129" s="142">
        <v>1</v>
      </c>
      <c r="I129" s="143"/>
      <c r="J129" s="144">
        <f>ROUND(I129*H129,2)</f>
        <v>0</v>
      </c>
      <c r="K129" s="140" t="s">
        <v>4184</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90</v>
      </c>
    </row>
    <row r="130" spans="2:65" s="1" customFormat="1" ht="16.5" customHeight="1">
      <c r="B130" s="33"/>
      <c r="C130" s="138" t="s">
        <v>90</v>
      </c>
      <c r="D130" s="138" t="s">
        <v>312</v>
      </c>
      <c r="E130" s="139" t="s">
        <v>4457</v>
      </c>
      <c r="F130" s="140" t="s">
        <v>4458</v>
      </c>
      <c r="G130" s="141" t="s">
        <v>1972</v>
      </c>
      <c r="H130" s="142">
        <v>1</v>
      </c>
      <c r="I130" s="143"/>
      <c r="J130" s="144">
        <f>ROUND(I130*H130,2)</f>
        <v>0</v>
      </c>
      <c r="K130" s="140" t="s">
        <v>4184</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108</v>
      </c>
    </row>
    <row r="131" spans="2:65" s="1" customFormat="1" ht="29.25">
      <c r="B131" s="33"/>
      <c r="D131" s="152" t="s">
        <v>375</v>
      </c>
      <c r="F131" s="172" t="s">
        <v>4459</v>
      </c>
      <c r="I131" s="173"/>
      <c r="L131" s="33"/>
      <c r="M131" s="174"/>
      <c r="T131" s="57"/>
      <c r="AT131" s="17" t="s">
        <v>375</v>
      </c>
      <c r="AU131" s="17" t="s">
        <v>86</v>
      </c>
    </row>
    <row r="132" spans="2:65" s="1" customFormat="1" ht="24.2" customHeight="1">
      <c r="B132" s="33"/>
      <c r="C132" s="138" t="s">
        <v>98</v>
      </c>
      <c r="D132" s="138" t="s">
        <v>312</v>
      </c>
      <c r="E132" s="139" t="s">
        <v>4460</v>
      </c>
      <c r="F132" s="140" t="s">
        <v>4461</v>
      </c>
      <c r="G132" s="141" t="s">
        <v>1972</v>
      </c>
      <c r="H132" s="142">
        <v>1</v>
      </c>
      <c r="I132" s="143"/>
      <c r="J132" s="144">
        <f t="shared" ref="J132:J144" si="0">ROUND(I132*H132,2)</f>
        <v>0</v>
      </c>
      <c r="K132" s="140" t="s">
        <v>4184</v>
      </c>
      <c r="L132" s="33"/>
      <c r="M132" s="145" t="s">
        <v>1</v>
      </c>
      <c r="N132" s="146" t="s">
        <v>47</v>
      </c>
      <c r="P132" s="147">
        <f t="shared" ref="P132:P144" si="1">O132*H132</f>
        <v>0</v>
      </c>
      <c r="Q132" s="147">
        <v>0</v>
      </c>
      <c r="R132" s="147">
        <f t="shared" ref="R132:R144" si="2">Q132*H132</f>
        <v>0</v>
      </c>
      <c r="S132" s="147">
        <v>0</v>
      </c>
      <c r="T132" s="148">
        <f t="shared" ref="T132:T144" si="3">S132*H132</f>
        <v>0</v>
      </c>
      <c r="AR132" s="149" t="s">
        <v>108</v>
      </c>
      <c r="AT132" s="149" t="s">
        <v>312</v>
      </c>
      <c r="AU132" s="149" t="s">
        <v>86</v>
      </c>
      <c r="AY132" s="17" t="s">
        <v>310</v>
      </c>
      <c r="BE132" s="150">
        <f t="shared" ref="BE132:BE144" si="4">IF(N132="základní",J132,0)</f>
        <v>0</v>
      </c>
      <c r="BF132" s="150">
        <f t="shared" ref="BF132:BF144" si="5">IF(N132="snížená",J132,0)</f>
        <v>0</v>
      </c>
      <c r="BG132" s="150">
        <f t="shared" ref="BG132:BG144" si="6">IF(N132="zákl. přenesená",J132,0)</f>
        <v>0</v>
      </c>
      <c r="BH132" s="150">
        <f t="shared" ref="BH132:BH144" si="7">IF(N132="sníž. přenesená",J132,0)</f>
        <v>0</v>
      </c>
      <c r="BI132" s="150">
        <f t="shared" ref="BI132:BI144" si="8">IF(N132="nulová",J132,0)</f>
        <v>0</v>
      </c>
      <c r="BJ132" s="17" t="s">
        <v>86</v>
      </c>
      <c r="BK132" s="150">
        <f t="shared" ref="BK132:BK144" si="9">ROUND(I132*H132,2)</f>
        <v>0</v>
      </c>
      <c r="BL132" s="17" t="s">
        <v>108</v>
      </c>
      <c r="BM132" s="149" t="s">
        <v>137</v>
      </c>
    </row>
    <row r="133" spans="2:65" s="1" customFormat="1" ht="16.5" customHeight="1">
      <c r="B133" s="33"/>
      <c r="C133" s="138" t="s">
        <v>108</v>
      </c>
      <c r="D133" s="138" t="s">
        <v>312</v>
      </c>
      <c r="E133" s="139" t="s">
        <v>4462</v>
      </c>
      <c r="F133" s="140" t="s">
        <v>4463</v>
      </c>
      <c r="G133" s="141" t="s">
        <v>1972</v>
      </c>
      <c r="H133" s="142">
        <v>1</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347</v>
      </c>
    </row>
    <row r="134" spans="2:65" s="1" customFormat="1" ht="16.5" customHeight="1">
      <c r="B134" s="33"/>
      <c r="C134" s="138" t="s">
        <v>121</v>
      </c>
      <c r="D134" s="138" t="s">
        <v>312</v>
      </c>
      <c r="E134" s="139" t="s">
        <v>4464</v>
      </c>
      <c r="F134" s="140" t="s">
        <v>4465</v>
      </c>
      <c r="G134" s="141" t="s">
        <v>1972</v>
      </c>
      <c r="H134" s="142">
        <v>1</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312</v>
      </c>
      <c r="E135" s="139" t="s">
        <v>4466</v>
      </c>
      <c r="F135" s="140" t="s">
        <v>4467</v>
      </c>
      <c r="G135" s="141" t="s">
        <v>1972</v>
      </c>
      <c r="H135" s="142">
        <v>15</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371</v>
      </c>
    </row>
    <row r="136" spans="2:65" s="1" customFormat="1" ht="16.5" customHeight="1">
      <c r="B136" s="33"/>
      <c r="C136" s="138" t="s">
        <v>342</v>
      </c>
      <c r="D136" s="138" t="s">
        <v>312</v>
      </c>
      <c r="E136" s="139" t="s">
        <v>4468</v>
      </c>
      <c r="F136" s="140" t="s">
        <v>4469</v>
      </c>
      <c r="G136" s="141" t="s">
        <v>718</v>
      </c>
      <c r="H136" s="142">
        <v>1</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388</v>
      </c>
    </row>
    <row r="137" spans="2:65" s="1" customFormat="1" ht="16.5" customHeight="1">
      <c r="B137" s="33"/>
      <c r="C137" s="138" t="s">
        <v>347</v>
      </c>
      <c r="D137" s="138" t="s">
        <v>312</v>
      </c>
      <c r="E137" s="139" t="s">
        <v>4470</v>
      </c>
      <c r="F137" s="140" t="s">
        <v>4471</v>
      </c>
      <c r="G137" s="141" t="s">
        <v>718</v>
      </c>
      <c r="H137" s="142">
        <v>1</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404</v>
      </c>
    </row>
    <row r="138" spans="2:65" s="1" customFormat="1" ht="16.5" customHeight="1">
      <c r="B138" s="33"/>
      <c r="C138" s="138" t="s">
        <v>354</v>
      </c>
      <c r="D138" s="138" t="s">
        <v>312</v>
      </c>
      <c r="E138" s="139" t="s">
        <v>4472</v>
      </c>
      <c r="F138" s="140" t="s">
        <v>4473</v>
      </c>
      <c r="G138" s="141" t="s">
        <v>1972</v>
      </c>
      <c r="H138" s="142">
        <v>1</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412</v>
      </c>
    </row>
    <row r="139" spans="2:65" s="1" customFormat="1" ht="16.5" customHeight="1">
      <c r="B139" s="33"/>
      <c r="C139" s="138" t="s">
        <v>180</v>
      </c>
      <c r="D139" s="138" t="s">
        <v>312</v>
      </c>
      <c r="E139" s="139" t="s">
        <v>4474</v>
      </c>
      <c r="F139" s="140" t="s">
        <v>4475</v>
      </c>
      <c r="G139" s="141" t="s">
        <v>718</v>
      </c>
      <c r="H139" s="142">
        <v>300</v>
      </c>
      <c r="I139" s="143"/>
      <c r="J139" s="144">
        <f t="shared" si="0"/>
        <v>0</v>
      </c>
      <c r="K139" s="140" t="s">
        <v>4184</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421</v>
      </c>
    </row>
    <row r="140" spans="2:65" s="1" customFormat="1" ht="16.5" customHeight="1">
      <c r="B140" s="33"/>
      <c r="C140" s="138" t="s">
        <v>364</v>
      </c>
      <c r="D140" s="138" t="s">
        <v>312</v>
      </c>
      <c r="E140" s="139" t="s">
        <v>4476</v>
      </c>
      <c r="F140" s="140" t="s">
        <v>4477</v>
      </c>
      <c r="G140" s="141" t="s">
        <v>718</v>
      </c>
      <c r="H140" s="142">
        <v>300</v>
      </c>
      <c r="I140" s="143"/>
      <c r="J140" s="144">
        <f t="shared" si="0"/>
        <v>0</v>
      </c>
      <c r="K140" s="140" t="s">
        <v>4184</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434</v>
      </c>
    </row>
    <row r="141" spans="2:65" s="1" customFormat="1" ht="16.5" customHeight="1">
      <c r="B141" s="33"/>
      <c r="C141" s="138" t="s">
        <v>371</v>
      </c>
      <c r="D141" s="138" t="s">
        <v>312</v>
      </c>
      <c r="E141" s="139" t="s">
        <v>4478</v>
      </c>
      <c r="F141" s="140" t="s">
        <v>4439</v>
      </c>
      <c r="G141" s="141" t="s">
        <v>718</v>
      </c>
      <c r="H141" s="142">
        <v>300</v>
      </c>
      <c r="I141" s="143"/>
      <c r="J141" s="144">
        <f t="shared" si="0"/>
        <v>0</v>
      </c>
      <c r="K141" s="140" t="s">
        <v>4184</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539</v>
      </c>
    </row>
    <row r="142" spans="2:65" s="1" customFormat="1" ht="16.5" customHeight="1">
      <c r="B142" s="33"/>
      <c r="C142" s="138" t="s">
        <v>379</v>
      </c>
      <c r="D142" s="138" t="s">
        <v>312</v>
      </c>
      <c r="E142" s="139" t="s">
        <v>4479</v>
      </c>
      <c r="F142" s="140" t="s">
        <v>4480</v>
      </c>
      <c r="G142" s="141" t="s">
        <v>718</v>
      </c>
      <c r="H142" s="142">
        <v>280</v>
      </c>
      <c r="I142" s="143"/>
      <c r="J142" s="144">
        <f t="shared" si="0"/>
        <v>0</v>
      </c>
      <c r="K142" s="140" t="s">
        <v>4184</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548</v>
      </c>
    </row>
    <row r="143" spans="2:65" s="1" customFormat="1" ht="16.5" customHeight="1">
      <c r="B143" s="33"/>
      <c r="C143" s="138" t="s">
        <v>388</v>
      </c>
      <c r="D143" s="138" t="s">
        <v>312</v>
      </c>
      <c r="E143" s="139" t="s">
        <v>4481</v>
      </c>
      <c r="F143" s="140" t="s">
        <v>4482</v>
      </c>
      <c r="G143" s="141" t="s">
        <v>1972</v>
      </c>
      <c r="H143" s="142">
        <v>1</v>
      </c>
      <c r="I143" s="143"/>
      <c r="J143" s="144">
        <f t="shared" si="0"/>
        <v>0</v>
      </c>
      <c r="K143" s="140" t="s">
        <v>4184</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558</v>
      </c>
    </row>
    <row r="144" spans="2:65" s="1" customFormat="1" ht="16.5" customHeight="1">
      <c r="B144" s="33"/>
      <c r="C144" s="138" t="s">
        <v>8</v>
      </c>
      <c r="D144" s="138" t="s">
        <v>312</v>
      </c>
      <c r="E144" s="139" t="s">
        <v>4483</v>
      </c>
      <c r="F144" s="140" t="s">
        <v>4484</v>
      </c>
      <c r="G144" s="141" t="s">
        <v>1972</v>
      </c>
      <c r="H144" s="142">
        <v>1</v>
      </c>
      <c r="I144" s="143"/>
      <c r="J144" s="144">
        <f t="shared" si="0"/>
        <v>0</v>
      </c>
      <c r="K144" s="140" t="s">
        <v>4184</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566</v>
      </c>
    </row>
    <row r="145" spans="2:65" s="11" customFormat="1" ht="25.9" customHeight="1">
      <c r="B145" s="126"/>
      <c r="D145" s="127" t="s">
        <v>81</v>
      </c>
      <c r="E145" s="128" t="s">
        <v>4216</v>
      </c>
      <c r="F145" s="128" t="s">
        <v>4485</v>
      </c>
      <c r="I145" s="129"/>
      <c r="J145" s="130">
        <f>BK145</f>
        <v>0</v>
      </c>
      <c r="L145" s="126"/>
      <c r="M145" s="131"/>
      <c r="P145" s="132">
        <f>SUM(P146:P148)</f>
        <v>0</v>
      </c>
      <c r="R145" s="132">
        <f>SUM(R146:R148)</f>
        <v>0</v>
      </c>
      <c r="T145" s="133">
        <f>SUM(T146:T148)</f>
        <v>0</v>
      </c>
      <c r="AR145" s="127" t="s">
        <v>86</v>
      </c>
      <c r="AT145" s="134" t="s">
        <v>81</v>
      </c>
      <c r="AU145" s="134" t="s">
        <v>82</v>
      </c>
      <c r="AY145" s="127" t="s">
        <v>310</v>
      </c>
      <c r="BK145" s="135">
        <f>SUM(BK146:BK148)</f>
        <v>0</v>
      </c>
    </row>
    <row r="146" spans="2:65" s="1" customFormat="1" ht="16.5" customHeight="1">
      <c r="B146" s="33"/>
      <c r="C146" s="138" t="s">
        <v>404</v>
      </c>
      <c r="D146" s="138" t="s">
        <v>312</v>
      </c>
      <c r="E146" s="139" t="s">
        <v>4486</v>
      </c>
      <c r="F146" s="140" t="s">
        <v>4393</v>
      </c>
      <c r="G146" s="141" t="s">
        <v>718</v>
      </c>
      <c r="H146" s="142">
        <v>180</v>
      </c>
      <c r="I146" s="143"/>
      <c r="J146" s="144">
        <f>ROUND(I146*H146,2)</f>
        <v>0</v>
      </c>
      <c r="K146" s="140" t="s">
        <v>4184</v>
      </c>
      <c r="L146" s="33"/>
      <c r="M146" s="145" t="s">
        <v>1</v>
      </c>
      <c r="N146" s="146" t="s">
        <v>47</v>
      </c>
      <c r="P146" s="147">
        <f>O146*H146</f>
        <v>0</v>
      </c>
      <c r="Q146" s="147">
        <v>0</v>
      </c>
      <c r="R146" s="147">
        <f>Q146*H146</f>
        <v>0</v>
      </c>
      <c r="S146" s="147">
        <v>0</v>
      </c>
      <c r="T146" s="148">
        <f>S146*H146</f>
        <v>0</v>
      </c>
      <c r="AR146" s="149" t="s">
        <v>108</v>
      </c>
      <c r="AT146" s="149" t="s">
        <v>312</v>
      </c>
      <c r="AU146" s="149" t="s">
        <v>86</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574</v>
      </c>
    </row>
    <row r="147" spans="2:65" s="1" customFormat="1" ht="16.5" customHeight="1">
      <c r="B147" s="33"/>
      <c r="C147" s="138" t="s">
        <v>408</v>
      </c>
      <c r="D147" s="138" t="s">
        <v>312</v>
      </c>
      <c r="E147" s="139" t="s">
        <v>4487</v>
      </c>
      <c r="F147" s="140" t="s">
        <v>4488</v>
      </c>
      <c r="G147" s="141" t="s">
        <v>718</v>
      </c>
      <c r="H147" s="142">
        <v>120</v>
      </c>
      <c r="I147" s="143"/>
      <c r="J147" s="144">
        <f>ROUND(I147*H147,2)</f>
        <v>0</v>
      </c>
      <c r="K147" s="140" t="s">
        <v>4184</v>
      </c>
      <c r="L147" s="33"/>
      <c r="M147" s="145" t="s">
        <v>1</v>
      </c>
      <c r="N147" s="146" t="s">
        <v>47</v>
      </c>
      <c r="P147" s="147">
        <f>O147*H147</f>
        <v>0</v>
      </c>
      <c r="Q147" s="147">
        <v>0</v>
      </c>
      <c r="R147" s="147">
        <f>Q147*H147</f>
        <v>0</v>
      </c>
      <c r="S147" s="147">
        <v>0</v>
      </c>
      <c r="T147" s="148">
        <f>S147*H147</f>
        <v>0</v>
      </c>
      <c r="AR147" s="149" t="s">
        <v>108</v>
      </c>
      <c r="AT147" s="149" t="s">
        <v>312</v>
      </c>
      <c r="AU147" s="149" t="s">
        <v>86</v>
      </c>
      <c r="AY147" s="17" t="s">
        <v>310</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108</v>
      </c>
      <c r="BM147" s="149" t="s">
        <v>582</v>
      </c>
    </row>
    <row r="148" spans="2:65" s="1" customFormat="1" ht="16.5" customHeight="1">
      <c r="B148" s="33"/>
      <c r="C148" s="138" t="s">
        <v>412</v>
      </c>
      <c r="D148" s="138" t="s">
        <v>312</v>
      </c>
      <c r="E148" s="139" t="s">
        <v>4489</v>
      </c>
      <c r="F148" s="140" t="s">
        <v>4490</v>
      </c>
      <c r="G148" s="141" t="s">
        <v>1972</v>
      </c>
      <c r="H148" s="142">
        <v>10</v>
      </c>
      <c r="I148" s="143"/>
      <c r="J148" s="144">
        <f>ROUND(I148*H148,2)</f>
        <v>0</v>
      </c>
      <c r="K148" s="140" t="s">
        <v>4184</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590</v>
      </c>
    </row>
    <row r="149" spans="2:65" s="11" customFormat="1" ht="25.9" customHeight="1">
      <c r="B149" s="126"/>
      <c r="D149" s="127" t="s">
        <v>81</v>
      </c>
      <c r="E149" s="128" t="s">
        <v>4236</v>
      </c>
      <c r="F149" s="128" t="s">
        <v>426</v>
      </c>
      <c r="I149" s="129"/>
      <c r="J149" s="130">
        <f>BK149</f>
        <v>0</v>
      </c>
      <c r="L149" s="126"/>
      <c r="M149" s="131"/>
      <c r="P149" s="132">
        <f>SUM(P150:P155)</f>
        <v>0</v>
      </c>
      <c r="R149" s="132">
        <f>SUM(R150:R155)</f>
        <v>0</v>
      </c>
      <c r="T149" s="133">
        <f>SUM(T150:T155)</f>
        <v>0</v>
      </c>
      <c r="AR149" s="127" t="s">
        <v>86</v>
      </c>
      <c r="AT149" s="134" t="s">
        <v>81</v>
      </c>
      <c r="AU149" s="134" t="s">
        <v>82</v>
      </c>
      <c r="AY149" s="127" t="s">
        <v>310</v>
      </c>
      <c r="BK149" s="135">
        <f>SUM(BK150:BK155)</f>
        <v>0</v>
      </c>
    </row>
    <row r="150" spans="2:65" s="1" customFormat="1" ht="16.5" customHeight="1">
      <c r="B150" s="33"/>
      <c r="C150" s="138" t="s">
        <v>417</v>
      </c>
      <c r="D150" s="138" t="s">
        <v>312</v>
      </c>
      <c r="E150" s="139" t="s">
        <v>4491</v>
      </c>
      <c r="F150" s="140" t="s">
        <v>4281</v>
      </c>
      <c r="G150" s="141" t="s">
        <v>652</v>
      </c>
      <c r="H150" s="142">
        <v>8</v>
      </c>
      <c r="I150" s="143"/>
      <c r="J150" s="144">
        <f t="shared" ref="J150:J155" si="10">ROUND(I150*H150,2)</f>
        <v>0</v>
      </c>
      <c r="K150" s="140" t="s">
        <v>4184</v>
      </c>
      <c r="L150" s="33"/>
      <c r="M150" s="145" t="s">
        <v>1</v>
      </c>
      <c r="N150" s="146" t="s">
        <v>47</v>
      </c>
      <c r="P150" s="147">
        <f t="shared" ref="P150:P155" si="11">O150*H150</f>
        <v>0</v>
      </c>
      <c r="Q150" s="147">
        <v>0</v>
      </c>
      <c r="R150" s="147">
        <f t="shared" ref="R150:R155" si="12">Q150*H150</f>
        <v>0</v>
      </c>
      <c r="S150" s="147">
        <v>0</v>
      </c>
      <c r="T150" s="148">
        <f t="shared" ref="T150:T155" si="13">S150*H150</f>
        <v>0</v>
      </c>
      <c r="AR150" s="149" t="s">
        <v>108</v>
      </c>
      <c r="AT150" s="149" t="s">
        <v>312</v>
      </c>
      <c r="AU150" s="149" t="s">
        <v>86</v>
      </c>
      <c r="AY150" s="17" t="s">
        <v>310</v>
      </c>
      <c r="BE150" s="150">
        <f t="shared" ref="BE150:BE155" si="14">IF(N150="základní",J150,0)</f>
        <v>0</v>
      </c>
      <c r="BF150" s="150">
        <f t="shared" ref="BF150:BF155" si="15">IF(N150="snížená",J150,0)</f>
        <v>0</v>
      </c>
      <c r="BG150" s="150">
        <f t="shared" ref="BG150:BG155" si="16">IF(N150="zákl. přenesená",J150,0)</f>
        <v>0</v>
      </c>
      <c r="BH150" s="150">
        <f t="shared" ref="BH150:BH155" si="17">IF(N150="sníž. přenesená",J150,0)</f>
        <v>0</v>
      </c>
      <c r="BI150" s="150">
        <f t="shared" ref="BI150:BI155" si="18">IF(N150="nulová",J150,0)</f>
        <v>0</v>
      </c>
      <c r="BJ150" s="17" t="s">
        <v>86</v>
      </c>
      <c r="BK150" s="150">
        <f t="shared" ref="BK150:BK155" si="19">ROUND(I150*H150,2)</f>
        <v>0</v>
      </c>
      <c r="BL150" s="17" t="s">
        <v>108</v>
      </c>
      <c r="BM150" s="149" t="s">
        <v>598</v>
      </c>
    </row>
    <row r="151" spans="2:65" s="1" customFormat="1" ht="16.5" customHeight="1">
      <c r="B151" s="33"/>
      <c r="C151" s="138" t="s">
        <v>421</v>
      </c>
      <c r="D151" s="138" t="s">
        <v>312</v>
      </c>
      <c r="E151" s="139" t="s">
        <v>4492</v>
      </c>
      <c r="F151" s="140" t="s">
        <v>4493</v>
      </c>
      <c r="G151" s="141" t="s">
        <v>652</v>
      </c>
      <c r="H151" s="142">
        <v>8</v>
      </c>
      <c r="I151" s="143"/>
      <c r="J151" s="144">
        <f t="shared" si="10"/>
        <v>0</v>
      </c>
      <c r="K151" s="140" t="s">
        <v>4184</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617</v>
      </c>
    </row>
    <row r="152" spans="2:65" s="1" customFormat="1" ht="16.5" customHeight="1">
      <c r="B152" s="33"/>
      <c r="C152" s="138" t="s">
        <v>7</v>
      </c>
      <c r="D152" s="138" t="s">
        <v>312</v>
      </c>
      <c r="E152" s="139" t="s">
        <v>4494</v>
      </c>
      <c r="F152" s="140" t="s">
        <v>4285</v>
      </c>
      <c r="G152" s="141" t="s">
        <v>652</v>
      </c>
      <c r="H152" s="142">
        <v>24</v>
      </c>
      <c r="I152" s="143"/>
      <c r="J152" s="144">
        <f t="shared" si="10"/>
        <v>0</v>
      </c>
      <c r="K152" s="140" t="s">
        <v>4184</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607</v>
      </c>
    </row>
    <row r="153" spans="2:65" s="1" customFormat="1" ht="16.5" customHeight="1">
      <c r="B153" s="33"/>
      <c r="C153" s="138" t="s">
        <v>434</v>
      </c>
      <c r="D153" s="138" t="s">
        <v>312</v>
      </c>
      <c r="E153" s="139" t="s">
        <v>4495</v>
      </c>
      <c r="F153" s="140" t="s">
        <v>4287</v>
      </c>
      <c r="G153" s="141" t="s">
        <v>652</v>
      </c>
      <c r="H153" s="142">
        <v>12</v>
      </c>
      <c r="I153" s="143"/>
      <c r="J153" s="144">
        <f t="shared" si="10"/>
        <v>0</v>
      </c>
      <c r="K153" s="140" t="s">
        <v>4184</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828</v>
      </c>
    </row>
    <row r="154" spans="2:65" s="1" customFormat="1" ht="16.5" customHeight="1">
      <c r="B154" s="33"/>
      <c r="C154" s="138" t="s">
        <v>534</v>
      </c>
      <c r="D154" s="138" t="s">
        <v>312</v>
      </c>
      <c r="E154" s="139" t="s">
        <v>4496</v>
      </c>
      <c r="F154" s="140" t="s">
        <v>4289</v>
      </c>
      <c r="G154" s="141" t="s">
        <v>652</v>
      </c>
      <c r="H154" s="142">
        <v>8</v>
      </c>
      <c r="I154" s="143"/>
      <c r="J154" s="144">
        <f t="shared" si="10"/>
        <v>0</v>
      </c>
      <c r="K154" s="140" t="s">
        <v>4184</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839</v>
      </c>
    </row>
    <row r="155" spans="2:65" s="1" customFormat="1" ht="16.5" customHeight="1">
      <c r="B155" s="33"/>
      <c r="C155" s="138" t="s">
        <v>539</v>
      </c>
      <c r="D155" s="138" t="s">
        <v>312</v>
      </c>
      <c r="E155" s="139" t="s">
        <v>4497</v>
      </c>
      <c r="F155" s="140" t="s">
        <v>4291</v>
      </c>
      <c r="G155" s="141" t="s">
        <v>652</v>
      </c>
      <c r="H155" s="142">
        <v>2</v>
      </c>
      <c r="I155" s="143"/>
      <c r="J155" s="144">
        <f t="shared" si="10"/>
        <v>0</v>
      </c>
      <c r="K155" s="140" t="s">
        <v>4184</v>
      </c>
      <c r="L155" s="33"/>
      <c r="M155" s="188" t="s">
        <v>1</v>
      </c>
      <c r="N155" s="189" t="s">
        <v>47</v>
      </c>
      <c r="O155" s="176"/>
      <c r="P155" s="190">
        <f t="shared" si="11"/>
        <v>0</v>
      </c>
      <c r="Q155" s="190">
        <v>0</v>
      </c>
      <c r="R155" s="190">
        <f t="shared" si="12"/>
        <v>0</v>
      </c>
      <c r="S155" s="190">
        <v>0</v>
      </c>
      <c r="T155" s="191">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850</v>
      </c>
    </row>
    <row r="156" spans="2:65" s="1" customFormat="1" ht="6.95" customHeight="1">
      <c r="B156" s="45"/>
      <c r="C156" s="46"/>
      <c r="D156" s="46"/>
      <c r="E156" s="46"/>
      <c r="F156" s="46"/>
      <c r="G156" s="46"/>
      <c r="H156" s="46"/>
      <c r="I156" s="46"/>
      <c r="J156" s="46"/>
      <c r="K156" s="46"/>
      <c r="L156" s="33"/>
    </row>
  </sheetData>
  <sheetProtection algorithmName="SHA-512" hashValue="Ow7g4dxbnsTe9260/GUj/W7zLDxD1PvbxM5fJ51WT+QV4hso0u12MWJNKoFkNBspd92gwsj837vYjpvtgoeuOQ==" saltValue="cHFjHMTWJ//TVVpr40971NHSb+EmtC2BBq6pxwWTq1u3xi9oeqflCV0ERl+46v0ZQ5bkxat0xZO0TB543LPTgw==" spinCount="100000" sheet="1" objects="1" scenarios="1" formatColumns="0" formatRows="0" autoFilter="0"/>
  <autoFilter ref="C126:K155" xr:uid="{00000000-0009-0000-0000-000015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18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171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4498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19.25" customHeight="1">
      <c r="B31" s="96"/>
      <c r="E31" s="219" t="s">
        <v>4499</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ROUND(J131,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ROUND((SUM(BE131:BE185)),  2)</f>
        <v>0</v>
      </c>
      <c r="I37" s="98">
        <v>0.21</v>
      </c>
      <c r="J37" s="86">
        <f>ROUND(((SUM(BE131:BE185))*I37),  2)</f>
        <v>0</v>
      </c>
      <c r="L37" s="33"/>
    </row>
    <row r="38" spans="2:12" s="1" customFormat="1" ht="14.45" customHeight="1">
      <c r="B38" s="33"/>
      <c r="E38" s="27" t="s">
        <v>48</v>
      </c>
      <c r="F38" s="86">
        <f>ROUND((SUM(BF131:BF185)),  2)</f>
        <v>0</v>
      </c>
      <c r="I38" s="98">
        <v>0.15</v>
      </c>
      <c r="J38" s="86">
        <f>ROUND(((SUM(BF131:BF185))*I38),  2)</f>
        <v>0</v>
      </c>
      <c r="L38" s="33"/>
    </row>
    <row r="39" spans="2:12" s="1" customFormat="1" ht="14.45" hidden="1" customHeight="1">
      <c r="B39" s="33"/>
      <c r="E39" s="27" t="s">
        <v>49</v>
      </c>
      <c r="F39" s="86">
        <f>ROUND((SUM(BG131:BG185)),  2)</f>
        <v>0</v>
      </c>
      <c r="I39" s="98">
        <v>0.21</v>
      </c>
      <c r="J39" s="86">
        <f>0</f>
        <v>0</v>
      </c>
      <c r="L39" s="33"/>
    </row>
    <row r="40" spans="2:12" s="1" customFormat="1" ht="14.45" hidden="1" customHeight="1">
      <c r="B40" s="33"/>
      <c r="E40" s="27" t="s">
        <v>50</v>
      </c>
      <c r="F40" s="86">
        <f>ROUND((SUM(BH131:BH185)),  2)</f>
        <v>0</v>
      </c>
      <c r="I40" s="98">
        <v>0.15</v>
      </c>
      <c r="J40" s="86">
        <f>0</f>
        <v>0</v>
      </c>
      <c r="L40" s="33"/>
    </row>
    <row r="41" spans="2:12" s="1" customFormat="1" ht="14.45" hidden="1" customHeight="1">
      <c r="B41" s="33"/>
      <c r="E41" s="27" t="s">
        <v>51</v>
      </c>
      <c r="F41" s="86">
        <f>ROUND((SUM(BI131:BI185)),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06 - SK_Strukturovaná kabeláž</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J131</f>
        <v>0</v>
      </c>
      <c r="L100" s="33"/>
      <c r="AU100" s="17" t="s">
        <v>288</v>
      </c>
    </row>
    <row r="101" spans="2:47" s="8" customFormat="1" ht="24.95" customHeight="1">
      <c r="B101" s="110"/>
      <c r="D101" s="111" t="s">
        <v>4500</v>
      </c>
      <c r="E101" s="112"/>
      <c r="F101" s="112"/>
      <c r="G101" s="112"/>
      <c r="H101" s="112"/>
      <c r="I101" s="112"/>
      <c r="J101" s="113">
        <f>J132</f>
        <v>0</v>
      </c>
      <c r="L101" s="110"/>
    </row>
    <row r="102" spans="2:47" s="8" customFormat="1" ht="24.95" customHeight="1">
      <c r="B102" s="110"/>
      <c r="D102" s="111" t="s">
        <v>4501</v>
      </c>
      <c r="E102" s="112"/>
      <c r="F102" s="112"/>
      <c r="G102" s="112"/>
      <c r="H102" s="112"/>
      <c r="I102" s="112"/>
      <c r="J102" s="113">
        <f>J148</f>
        <v>0</v>
      </c>
      <c r="L102" s="110"/>
    </row>
    <row r="103" spans="2:47" s="8" customFormat="1" ht="24.95" customHeight="1">
      <c r="B103" s="110"/>
      <c r="D103" s="111" t="s">
        <v>4502</v>
      </c>
      <c r="E103" s="112"/>
      <c r="F103" s="112"/>
      <c r="G103" s="112"/>
      <c r="H103" s="112"/>
      <c r="I103" s="112"/>
      <c r="J103" s="113">
        <f>J159</f>
        <v>0</v>
      </c>
      <c r="L103" s="110"/>
    </row>
    <row r="104" spans="2:47" s="8" customFormat="1" ht="24.95" customHeight="1">
      <c r="B104" s="110"/>
      <c r="D104" s="111" t="s">
        <v>4503</v>
      </c>
      <c r="E104" s="112"/>
      <c r="F104" s="112"/>
      <c r="G104" s="112"/>
      <c r="H104" s="112"/>
      <c r="I104" s="112"/>
      <c r="J104" s="113">
        <f>J169</f>
        <v>0</v>
      </c>
      <c r="L104" s="110"/>
    </row>
    <row r="105" spans="2:47" s="8" customFormat="1" ht="24.95" customHeight="1">
      <c r="B105" s="110"/>
      <c r="D105" s="111" t="s">
        <v>4504</v>
      </c>
      <c r="E105" s="112"/>
      <c r="F105" s="112"/>
      <c r="G105" s="112"/>
      <c r="H105" s="112"/>
      <c r="I105" s="112"/>
      <c r="J105" s="113">
        <f>J176</f>
        <v>0</v>
      </c>
      <c r="L105" s="110"/>
    </row>
    <row r="106" spans="2:47" s="8" customFormat="1" ht="24.95" customHeight="1">
      <c r="B106" s="110"/>
      <c r="D106" s="111" t="s">
        <v>4505</v>
      </c>
      <c r="E106" s="112"/>
      <c r="F106" s="112"/>
      <c r="G106" s="112"/>
      <c r="H106" s="112"/>
      <c r="I106" s="112"/>
      <c r="J106" s="113">
        <f>J180</f>
        <v>0</v>
      </c>
      <c r="L106" s="110"/>
    </row>
    <row r="107" spans="2:47" s="8" customFormat="1" ht="24.95" customHeight="1">
      <c r="B107" s="110"/>
      <c r="D107" s="111" t="s">
        <v>4506</v>
      </c>
      <c r="E107" s="112"/>
      <c r="F107" s="112"/>
      <c r="G107" s="112"/>
      <c r="H107" s="112"/>
      <c r="I107" s="112"/>
      <c r="J107" s="113">
        <f>J182</f>
        <v>0</v>
      </c>
      <c r="L107" s="110"/>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12" s="1" customFormat="1" ht="6.95" customHeight="1">
      <c r="B113" s="47"/>
      <c r="C113" s="48"/>
      <c r="D113" s="48"/>
      <c r="E113" s="48"/>
      <c r="F113" s="48"/>
      <c r="G113" s="48"/>
      <c r="H113" s="48"/>
      <c r="I113" s="48"/>
      <c r="J113" s="48"/>
      <c r="K113" s="48"/>
      <c r="L113" s="33"/>
    </row>
    <row r="114" spans="2:12" s="1" customFormat="1" ht="24.95" customHeight="1">
      <c r="B114" s="33"/>
      <c r="C114" s="21" t="s">
        <v>295</v>
      </c>
      <c r="L114" s="33"/>
    </row>
    <row r="115" spans="2:12" s="1" customFormat="1" ht="6.95" customHeight="1">
      <c r="B115" s="33"/>
      <c r="L115" s="33"/>
    </row>
    <row r="116" spans="2:12" s="1" customFormat="1" ht="12" customHeight="1">
      <c r="B116" s="33"/>
      <c r="C116" s="27" t="s">
        <v>16</v>
      </c>
      <c r="L116" s="33"/>
    </row>
    <row r="117" spans="2:12" s="1" customFormat="1" ht="16.5" customHeight="1">
      <c r="B117" s="33"/>
      <c r="E117" s="254" t="str">
        <f>E7</f>
        <v>HODONÍN NEMOCNICE – VÝSTAVBA PAVILONU MAGNETICKÉ REZONANCE</v>
      </c>
      <c r="F117" s="255"/>
      <c r="G117" s="255"/>
      <c r="H117" s="255"/>
      <c r="L117" s="33"/>
    </row>
    <row r="118" spans="2:12" ht="12" customHeight="1">
      <c r="B118" s="20"/>
      <c r="C118" s="27" t="s">
        <v>277</v>
      </c>
      <c r="L118" s="20"/>
    </row>
    <row r="119" spans="2:12" ht="16.5" customHeight="1">
      <c r="B119" s="20"/>
      <c r="E119" s="254" t="s">
        <v>278</v>
      </c>
      <c r="F119" s="215"/>
      <c r="G119" s="215"/>
      <c r="H119" s="215"/>
      <c r="L119" s="20"/>
    </row>
    <row r="120" spans="2:12" ht="12" customHeight="1">
      <c r="B120" s="20"/>
      <c r="C120" s="27" t="s">
        <v>279</v>
      </c>
      <c r="L120" s="20"/>
    </row>
    <row r="121" spans="2:12" s="1" customFormat="1" ht="16.5" customHeight="1">
      <c r="B121" s="33"/>
      <c r="E121" s="249" t="s">
        <v>280</v>
      </c>
      <c r="F121" s="256"/>
      <c r="G121" s="256"/>
      <c r="H121" s="256"/>
      <c r="L121" s="33"/>
    </row>
    <row r="122" spans="2:12" s="1" customFormat="1" ht="12" customHeight="1">
      <c r="B122" s="33"/>
      <c r="C122" s="27" t="s">
        <v>3934</v>
      </c>
      <c r="L122" s="33"/>
    </row>
    <row r="123" spans="2:12" s="1" customFormat="1" ht="16.5" customHeight="1">
      <c r="B123" s="33"/>
      <c r="E123" s="236" t="str">
        <f>E13</f>
        <v>06 - SK_Strukturovaná kabeláž</v>
      </c>
      <c r="F123" s="256"/>
      <c r="G123" s="256"/>
      <c r="H123" s="256"/>
      <c r="L123" s="33"/>
    </row>
    <row r="124" spans="2:12" s="1" customFormat="1" ht="6.95" customHeight="1">
      <c r="B124" s="33"/>
      <c r="L124" s="33"/>
    </row>
    <row r="125" spans="2:12" s="1" customFormat="1" ht="12" customHeight="1">
      <c r="B125" s="33"/>
      <c r="C125" s="27" t="s">
        <v>22</v>
      </c>
      <c r="F125" s="25" t="str">
        <f>F16</f>
        <v xml:space="preserve"> </v>
      </c>
      <c r="I125" s="27" t="s">
        <v>24</v>
      </c>
      <c r="J125" s="53" t="str">
        <f>IF(J16="","",J16)</f>
        <v>2. 12. 2022</v>
      </c>
      <c r="L125" s="33"/>
    </row>
    <row r="126" spans="2:12" s="1" customFormat="1" ht="6.95" customHeight="1">
      <c r="B126" s="33"/>
      <c r="L126" s="33"/>
    </row>
    <row r="127" spans="2:12" s="1" customFormat="1" ht="15.2" customHeight="1">
      <c r="B127" s="33"/>
      <c r="C127" s="27" t="s">
        <v>30</v>
      </c>
      <c r="F127" s="25" t="str">
        <f>E19</f>
        <v>NEMOCNICE TGM HODONÍN, p.o.</v>
      </c>
      <c r="I127" s="27" t="s">
        <v>36</v>
      </c>
      <c r="J127" s="31" t="str">
        <f>E25</f>
        <v>KANIA a.s.</v>
      </c>
      <c r="L127" s="33"/>
    </row>
    <row r="128" spans="2:12" s="1" customFormat="1" ht="15.2" customHeight="1">
      <c r="B128" s="33"/>
      <c r="C128" s="27" t="s">
        <v>34</v>
      </c>
      <c r="F128" s="25" t="str">
        <f>IF(E22="","",E22)</f>
        <v>Vyplň údaj</v>
      </c>
      <c r="I128" s="27" t="s">
        <v>39</v>
      </c>
      <c r="J128" s="31" t="str">
        <f>E28</f>
        <v xml:space="preserve"> </v>
      </c>
      <c r="L128" s="33"/>
    </row>
    <row r="129" spans="2:65" s="1" customFormat="1" ht="10.35" customHeight="1">
      <c r="B129" s="33"/>
      <c r="L129" s="33"/>
    </row>
    <row r="130" spans="2:65" s="10" customFormat="1" ht="29.25" customHeight="1">
      <c r="B130" s="118"/>
      <c r="C130" s="119" t="s">
        <v>296</v>
      </c>
      <c r="D130" s="120" t="s">
        <v>67</v>
      </c>
      <c r="E130" s="120" t="s">
        <v>63</v>
      </c>
      <c r="F130" s="120" t="s">
        <v>64</v>
      </c>
      <c r="G130" s="120" t="s">
        <v>297</v>
      </c>
      <c r="H130" s="120" t="s">
        <v>298</v>
      </c>
      <c r="I130" s="120" t="s">
        <v>299</v>
      </c>
      <c r="J130" s="120" t="s">
        <v>286</v>
      </c>
      <c r="K130" s="121" t="s">
        <v>300</v>
      </c>
      <c r="L130" s="118"/>
      <c r="M130" s="60" t="s">
        <v>1</v>
      </c>
      <c r="N130" s="61" t="s">
        <v>46</v>
      </c>
      <c r="O130" s="61" t="s">
        <v>301</v>
      </c>
      <c r="P130" s="61" t="s">
        <v>302</v>
      </c>
      <c r="Q130" s="61" t="s">
        <v>303</v>
      </c>
      <c r="R130" s="61" t="s">
        <v>304</v>
      </c>
      <c r="S130" s="61" t="s">
        <v>305</v>
      </c>
      <c r="T130" s="62" t="s">
        <v>306</v>
      </c>
    </row>
    <row r="131" spans="2:65" s="1" customFormat="1" ht="22.9" customHeight="1">
      <c r="B131" s="33"/>
      <c r="C131" s="65" t="s">
        <v>307</v>
      </c>
      <c r="J131" s="122">
        <f>BK131</f>
        <v>0</v>
      </c>
      <c r="L131" s="33"/>
      <c r="M131" s="63"/>
      <c r="N131" s="54"/>
      <c r="O131" s="54"/>
      <c r="P131" s="123">
        <f>P132+P148+P159+P169+P176+P180+P182</f>
        <v>0</v>
      </c>
      <c r="Q131" s="54"/>
      <c r="R131" s="123">
        <f>R132+R148+R159+R169+R176+R180+R182</f>
        <v>0</v>
      </c>
      <c r="S131" s="54"/>
      <c r="T131" s="124">
        <f>T132+T148+T159+T169+T176+T180+T182</f>
        <v>0</v>
      </c>
      <c r="AT131" s="17" t="s">
        <v>81</v>
      </c>
      <c r="AU131" s="17" t="s">
        <v>288</v>
      </c>
      <c r="BK131" s="125">
        <f>BK132+BK148+BK159+BK169+BK176+BK180+BK182</f>
        <v>0</v>
      </c>
    </row>
    <row r="132" spans="2:65" s="11" customFormat="1" ht="25.9" customHeight="1">
      <c r="B132" s="126"/>
      <c r="D132" s="127" t="s">
        <v>81</v>
      </c>
      <c r="E132" s="128" t="s">
        <v>3940</v>
      </c>
      <c r="F132" s="128" t="s">
        <v>4507</v>
      </c>
      <c r="I132" s="129"/>
      <c r="J132" s="130">
        <f>BK132</f>
        <v>0</v>
      </c>
      <c r="L132" s="126"/>
      <c r="M132" s="131"/>
      <c r="P132" s="132">
        <f>SUM(P133:P147)</f>
        <v>0</v>
      </c>
      <c r="R132" s="132">
        <f>SUM(R133:R147)</f>
        <v>0</v>
      </c>
      <c r="T132" s="133">
        <f>SUM(T133:T147)</f>
        <v>0</v>
      </c>
      <c r="AR132" s="127" t="s">
        <v>86</v>
      </c>
      <c r="AT132" s="134" t="s">
        <v>81</v>
      </c>
      <c r="AU132" s="134" t="s">
        <v>82</v>
      </c>
      <c r="AY132" s="127" t="s">
        <v>310</v>
      </c>
      <c r="BK132" s="135">
        <f>SUM(BK133:BK147)</f>
        <v>0</v>
      </c>
    </row>
    <row r="133" spans="2:65" s="1" customFormat="1" ht="16.5" customHeight="1">
      <c r="B133" s="33"/>
      <c r="C133" s="138" t="s">
        <v>86</v>
      </c>
      <c r="D133" s="138" t="s">
        <v>312</v>
      </c>
      <c r="E133" s="139" t="s">
        <v>4508</v>
      </c>
      <c r="F133" s="140" t="s">
        <v>4393</v>
      </c>
      <c r="G133" s="141" t="s">
        <v>718</v>
      </c>
      <c r="H133" s="142">
        <v>22100</v>
      </c>
      <c r="I133" s="143"/>
      <c r="J133" s="144">
        <f t="shared" ref="J133:J147" si="0">ROUND(I133*H133,2)</f>
        <v>0</v>
      </c>
      <c r="K133" s="140" t="s">
        <v>4184</v>
      </c>
      <c r="L133" s="33"/>
      <c r="M133" s="145" t="s">
        <v>1</v>
      </c>
      <c r="N133" s="146" t="s">
        <v>47</v>
      </c>
      <c r="P133" s="147">
        <f t="shared" ref="P133:P147" si="1">O133*H133</f>
        <v>0</v>
      </c>
      <c r="Q133" s="147">
        <v>0</v>
      </c>
      <c r="R133" s="147">
        <f t="shared" ref="R133:R147" si="2">Q133*H133</f>
        <v>0</v>
      </c>
      <c r="S133" s="147">
        <v>0</v>
      </c>
      <c r="T133" s="148">
        <f t="shared" ref="T133:T147" si="3">S133*H133</f>
        <v>0</v>
      </c>
      <c r="AR133" s="149" t="s">
        <v>108</v>
      </c>
      <c r="AT133" s="149" t="s">
        <v>312</v>
      </c>
      <c r="AU133" s="149" t="s">
        <v>86</v>
      </c>
      <c r="AY133" s="17" t="s">
        <v>310</v>
      </c>
      <c r="BE133" s="150">
        <f t="shared" ref="BE133:BE147" si="4">IF(N133="základní",J133,0)</f>
        <v>0</v>
      </c>
      <c r="BF133" s="150">
        <f t="shared" ref="BF133:BF147" si="5">IF(N133="snížená",J133,0)</f>
        <v>0</v>
      </c>
      <c r="BG133" s="150">
        <f t="shared" ref="BG133:BG147" si="6">IF(N133="zákl. přenesená",J133,0)</f>
        <v>0</v>
      </c>
      <c r="BH133" s="150">
        <f t="shared" ref="BH133:BH147" si="7">IF(N133="sníž. přenesená",J133,0)</f>
        <v>0</v>
      </c>
      <c r="BI133" s="150">
        <f t="shared" ref="BI133:BI147" si="8">IF(N133="nulová",J133,0)</f>
        <v>0</v>
      </c>
      <c r="BJ133" s="17" t="s">
        <v>86</v>
      </c>
      <c r="BK133" s="150">
        <f t="shared" ref="BK133:BK147" si="9">ROUND(I133*H133,2)</f>
        <v>0</v>
      </c>
      <c r="BL133" s="17" t="s">
        <v>108</v>
      </c>
      <c r="BM133" s="149" t="s">
        <v>90</v>
      </c>
    </row>
    <row r="134" spans="2:65" s="1" customFormat="1" ht="16.5" customHeight="1">
      <c r="B134" s="33"/>
      <c r="C134" s="138" t="s">
        <v>90</v>
      </c>
      <c r="D134" s="138" t="s">
        <v>312</v>
      </c>
      <c r="E134" s="139" t="s">
        <v>4509</v>
      </c>
      <c r="F134" s="140" t="s">
        <v>4401</v>
      </c>
      <c r="G134" s="141" t="s">
        <v>1972</v>
      </c>
      <c r="H134" s="142">
        <v>14</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108</v>
      </c>
    </row>
    <row r="135" spans="2:65" s="1" customFormat="1" ht="16.5" customHeight="1">
      <c r="B135" s="33"/>
      <c r="C135" s="138" t="s">
        <v>98</v>
      </c>
      <c r="D135" s="138" t="s">
        <v>312</v>
      </c>
      <c r="E135" s="139" t="s">
        <v>4510</v>
      </c>
      <c r="F135" s="140" t="s">
        <v>4511</v>
      </c>
      <c r="G135" s="141" t="s">
        <v>718</v>
      </c>
      <c r="H135" s="142">
        <v>182</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137</v>
      </c>
    </row>
    <row r="136" spans="2:65" s="1" customFormat="1" ht="16.5" customHeight="1">
      <c r="B136" s="33"/>
      <c r="C136" s="138" t="s">
        <v>108</v>
      </c>
      <c r="D136" s="138" t="s">
        <v>312</v>
      </c>
      <c r="E136" s="139" t="s">
        <v>4512</v>
      </c>
      <c r="F136" s="140" t="s">
        <v>4513</v>
      </c>
      <c r="G136" s="141" t="s">
        <v>1972</v>
      </c>
      <c r="H136" s="142">
        <v>1</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347</v>
      </c>
    </row>
    <row r="137" spans="2:65" s="1" customFormat="1" ht="16.5" customHeight="1">
      <c r="B137" s="33"/>
      <c r="C137" s="138" t="s">
        <v>121</v>
      </c>
      <c r="D137" s="138" t="s">
        <v>312</v>
      </c>
      <c r="E137" s="139" t="s">
        <v>4514</v>
      </c>
      <c r="F137" s="140" t="s">
        <v>4403</v>
      </c>
      <c r="G137" s="141" t="s">
        <v>1972</v>
      </c>
      <c r="H137" s="142">
        <v>160</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180</v>
      </c>
    </row>
    <row r="138" spans="2:65" s="1" customFormat="1" ht="16.5" customHeight="1">
      <c r="B138" s="33"/>
      <c r="C138" s="138" t="s">
        <v>137</v>
      </c>
      <c r="D138" s="138" t="s">
        <v>312</v>
      </c>
      <c r="E138" s="139" t="s">
        <v>4515</v>
      </c>
      <c r="F138" s="140" t="s">
        <v>4405</v>
      </c>
      <c r="G138" s="141" t="s">
        <v>1972</v>
      </c>
      <c r="H138" s="142">
        <v>10</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371</v>
      </c>
    </row>
    <row r="139" spans="2:65" s="1" customFormat="1" ht="16.5" customHeight="1">
      <c r="B139" s="33"/>
      <c r="C139" s="138" t="s">
        <v>342</v>
      </c>
      <c r="D139" s="138" t="s">
        <v>312</v>
      </c>
      <c r="E139" s="139" t="s">
        <v>4516</v>
      </c>
      <c r="F139" s="140" t="s">
        <v>4517</v>
      </c>
      <c r="G139" s="141" t="s">
        <v>1972</v>
      </c>
      <c r="H139" s="142">
        <v>40</v>
      </c>
      <c r="I139" s="143"/>
      <c r="J139" s="144">
        <f t="shared" si="0"/>
        <v>0</v>
      </c>
      <c r="K139" s="140" t="s">
        <v>4184</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388</v>
      </c>
    </row>
    <row r="140" spans="2:65" s="1" customFormat="1" ht="16.5" customHeight="1">
      <c r="B140" s="33"/>
      <c r="C140" s="138" t="s">
        <v>347</v>
      </c>
      <c r="D140" s="138" t="s">
        <v>312</v>
      </c>
      <c r="E140" s="139" t="s">
        <v>4518</v>
      </c>
      <c r="F140" s="140" t="s">
        <v>4519</v>
      </c>
      <c r="G140" s="141" t="s">
        <v>1972</v>
      </c>
      <c r="H140" s="142">
        <v>25</v>
      </c>
      <c r="I140" s="143"/>
      <c r="J140" s="144">
        <f t="shared" si="0"/>
        <v>0</v>
      </c>
      <c r="K140" s="140" t="s">
        <v>4184</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404</v>
      </c>
    </row>
    <row r="141" spans="2:65" s="1" customFormat="1" ht="16.5" customHeight="1">
      <c r="B141" s="33"/>
      <c r="C141" s="138" t="s">
        <v>354</v>
      </c>
      <c r="D141" s="138" t="s">
        <v>312</v>
      </c>
      <c r="E141" s="139" t="s">
        <v>4520</v>
      </c>
      <c r="F141" s="140" t="s">
        <v>4521</v>
      </c>
      <c r="G141" s="141" t="s">
        <v>1972</v>
      </c>
      <c r="H141" s="142">
        <v>50</v>
      </c>
      <c r="I141" s="143"/>
      <c r="J141" s="144">
        <f t="shared" si="0"/>
        <v>0</v>
      </c>
      <c r="K141" s="140" t="s">
        <v>4184</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412</v>
      </c>
    </row>
    <row r="142" spans="2:65" s="1" customFormat="1" ht="16.5" customHeight="1">
      <c r="B142" s="33"/>
      <c r="C142" s="138" t="s">
        <v>180</v>
      </c>
      <c r="D142" s="138" t="s">
        <v>312</v>
      </c>
      <c r="E142" s="139" t="s">
        <v>4522</v>
      </c>
      <c r="F142" s="140" t="s">
        <v>4523</v>
      </c>
      <c r="G142" s="141" t="s">
        <v>1972</v>
      </c>
      <c r="H142" s="142">
        <v>290</v>
      </c>
      <c r="I142" s="143"/>
      <c r="J142" s="144">
        <f t="shared" si="0"/>
        <v>0</v>
      </c>
      <c r="K142" s="140" t="s">
        <v>4184</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421</v>
      </c>
    </row>
    <row r="143" spans="2:65" s="1" customFormat="1" ht="16.5" customHeight="1">
      <c r="B143" s="33"/>
      <c r="C143" s="138" t="s">
        <v>364</v>
      </c>
      <c r="D143" s="138" t="s">
        <v>312</v>
      </c>
      <c r="E143" s="139" t="s">
        <v>4524</v>
      </c>
      <c r="F143" s="140" t="s">
        <v>4525</v>
      </c>
      <c r="G143" s="141" t="s">
        <v>1972</v>
      </c>
      <c r="H143" s="142">
        <v>50</v>
      </c>
      <c r="I143" s="143"/>
      <c r="J143" s="144">
        <f t="shared" si="0"/>
        <v>0</v>
      </c>
      <c r="K143" s="140" t="s">
        <v>4184</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434</v>
      </c>
    </row>
    <row r="144" spans="2:65" s="1" customFormat="1" ht="16.5" customHeight="1">
      <c r="B144" s="33"/>
      <c r="C144" s="138" t="s">
        <v>371</v>
      </c>
      <c r="D144" s="138" t="s">
        <v>312</v>
      </c>
      <c r="E144" s="139" t="s">
        <v>4526</v>
      </c>
      <c r="F144" s="140" t="s">
        <v>4527</v>
      </c>
      <c r="G144" s="141" t="s">
        <v>4528</v>
      </c>
      <c r="H144" s="142">
        <v>50</v>
      </c>
      <c r="I144" s="143"/>
      <c r="J144" s="144">
        <f t="shared" si="0"/>
        <v>0</v>
      </c>
      <c r="K144" s="140" t="s">
        <v>4184</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539</v>
      </c>
    </row>
    <row r="145" spans="2:65" s="1" customFormat="1" ht="16.5" customHeight="1">
      <c r="B145" s="33"/>
      <c r="C145" s="138" t="s">
        <v>379</v>
      </c>
      <c r="D145" s="138" t="s">
        <v>312</v>
      </c>
      <c r="E145" s="139" t="s">
        <v>4529</v>
      </c>
      <c r="F145" s="140" t="s">
        <v>4285</v>
      </c>
      <c r="G145" s="141" t="s">
        <v>652</v>
      </c>
      <c r="H145" s="142">
        <v>8</v>
      </c>
      <c r="I145" s="143"/>
      <c r="J145" s="144">
        <f t="shared" si="0"/>
        <v>0</v>
      </c>
      <c r="K145" s="140" t="s">
        <v>4184</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548</v>
      </c>
    </row>
    <row r="146" spans="2:65" s="1" customFormat="1" ht="16.5" customHeight="1">
      <c r="B146" s="33"/>
      <c r="C146" s="138" t="s">
        <v>388</v>
      </c>
      <c r="D146" s="138" t="s">
        <v>312</v>
      </c>
      <c r="E146" s="139" t="s">
        <v>4530</v>
      </c>
      <c r="F146" s="140" t="s">
        <v>4287</v>
      </c>
      <c r="G146" s="141" t="s">
        <v>652</v>
      </c>
      <c r="H146" s="142">
        <v>16</v>
      </c>
      <c r="I146" s="143"/>
      <c r="J146" s="144">
        <f t="shared" si="0"/>
        <v>0</v>
      </c>
      <c r="K146" s="140" t="s">
        <v>4184</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558</v>
      </c>
    </row>
    <row r="147" spans="2:65" s="1" customFormat="1" ht="16.5" customHeight="1">
      <c r="B147" s="33"/>
      <c r="C147" s="138" t="s">
        <v>8</v>
      </c>
      <c r="D147" s="138" t="s">
        <v>312</v>
      </c>
      <c r="E147" s="139" t="s">
        <v>4531</v>
      </c>
      <c r="F147" s="140" t="s">
        <v>4291</v>
      </c>
      <c r="G147" s="141" t="s">
        <v>652</v>
      </c>
      <c r="H147" s="142">
        <v>6</v>
      </c>
      <c r="I147" s="143"/>
      <c r="J147" s="144">
        <f t="shared" si="0"/>
        <v>0</v>
      </c>
      <c r="K147" s="140" t="s">
        <v>4184</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566</v>
      </c>
    </row>
    <row r="148" spans="2:65" s="11" customFormat="1" ht="25.9" customHeight="1">
      <c r="B148" s="126"/>
      <c r="D148" s="127" t="s">
        <v>81</v>
      </c>
      <c r="E148" s="128" t="s">
        <v>4216</v>
      </c>
      <c r="F148" s="128" t="s">
        <v>4532</v>
      </c>
      <c r="I148" s="129"/>
      <c r="J148" s="130">
        <f>BK148</f>
        <v>0</v>
      </c>
      <c r="L148" s="126"/>
      <c r="M148" s="131"/>
      <c r="P148" s="132">
        <f>SUM(P149:P158)</f>
        <v>0</v>
      </c>
      <c r="R148" s="132">
        <f>SUM(R149:R158)</f>
        <v>0</v>
      </c>
      <c r="T148" s="133">
        <f>SUM(T149:T158)</f>
        <v>0</v>
      </c>
      <c r="AR148" s="127" t="s">
        <v>86</v>
      </c>
      <c r="AT148" s="134" t="s">
        <v>81</v>
      </c>
      <c r="AU148" s="134" t="s">
        <v>82</v>
      </c>
      <c r="AY148" s="127" t="s">
        <v>310</v>
      </c>
      <c r="BK148" s="135">
        <f>SUM(BK149:BK158)</f>
        <v>0</v>
      </c>
    </row>
    <row r="149" spans="2:65" s="1" customFormat="1" ht="16.5" customHeight="1">
      <c r="B149" s="33"/>
      <c r="C149" s="138" t="s">
        <v>404</v>
      </c>
      <c r="D149" s="138" t="s">
        <v>312</v>
      </c>
      <c r="E149" s="139" t="s">
        <v>4533</v>
      </c>
      <c r="F149" s="140" t="s">
        <v>4534</v>
      </c>
      <c r="G149" s="141" t="s">
        <v>1972</v>
      </c>
      <c r="H149" s="142">
        <v>1</v>
      </c>
      <c r="I149" s="143"/>
      <c r="J149" s="144">
        <f t="shared" ref="J149:J158" si="10">ROUND(I149*H149,2)</f>
        <v>0</v>
      </c>
      <c r="K149" s="140" t="s">
        <v>4184</v>
      </c>
      <c r="L149" s="33"/>
      <c r="M149" s="145" t="s">
        <v>1</v>
      </c>
      <c r="N149" s="146" t="s">
        <v>47</v>
      </c>
      <c r="P149" s="147">
        <f t="shared" ref="P149:P158" si="11">O149*H149</f>
        <v>0</v>
      </c>
      <c r="Q149" s="147">
        <v>0</v>
      </c>
      <c r="R149" s="147">
        <f t="shared" ref="R149:R158" si="12">Q149*H149</f>
        <v>0</v>
      </c>
      <c r="S149" s="147">
        <v>0</v>
      </c>
      <c r="T149" s="148">
        <f t="shared" ref="T149:T158" si="13">S149*H149</f>
        <v>0</v>
      </c>
      <c r="AR149" s="149" t="s">
        <v>108</v>
      </c>
      <c r="AT149" s="149" t="s">
        <v>312</v>
      </c>
      <c r="AU149" s="149" t="s">
        <v>86</v>
      </c>
      <c r="AY149" s="17" t="s">
        <v>310</v>
      </c>
      <c r="BE149" s="150">
        <f t="shared" ref="BE149:BE158" si="14">IF(N149="základní",J149,0)</f>
        <v>0</v>
      </c>
      <c r="BF149" s="150">
        <f t="shared" ref="BF149:BF158" si="15">IF(N149="snížená",J149,0)</f>
        <v>0</v>
      </c>
      <c r="BG149" s="150">
        <f t="shared" ref="BG149:BG158" si="16">IF(N149="zákl. přenesená",J149,0)</f>
        <v>0</v>
      </c>
      <c r="BH149" s="150">
        <f t="shared" ref="BH149:BH158" si="17">IF(N149="sníž. přenesená",J149,0)</f>
        <v>0</v>
      </c>
      <c r="BI149" s="150">
        <f t="shared" ref="BI149:BI158" si="18">IF(N149="nulová",J149,0)</f>
        <v>0</v>
      </c>
      <c r="BJ149" s="17" t="s">
        <v>86</v>
      </c>
      <c r="BK149" s="150">
        <f t="shared" ref="BK149:BK158" si="19">ROUND(I149*H149,2)</f>
        <v>0</v>
      </c>
      <c r="BL149" s="17" t="s">
        <v>108</v>
      </c>
      <c r="BM149" s="149" t="s">
        <v>574</v>
      </c>
    </row>
    <row r="150" spans="2:65" s="1" customFormat="1" ht="16.5" customHeight="1">
      <c r="B150" s="33"/>
      <c r="C150" s="138" t="s">
        <v>408</v>
      </c>
      <c r="D150" s="138" t="s">
        <v>312</v>
      </c>
      <c r="E150" s="139" t="s">
        <v>4535</v>
      </c>
      <c r="F150" s="140" t="s">
        <v>4536</v>
      </c>
      <c r="G150" s="141" t="s">
        <v>1972</v>
      </c>
      <c r="H150" s="142">
        <v>1</v>
      </c>
      <c r="I150" s="143"/>
      <c r="J150" s="144">
        <f t="shared" si="10"/>
        <v>0</v>
      </c>
      <c r="K150" s="140" t="s">
        <v>4184</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582</v>
      </c>
    </row>
    <row r="151" spans="2:65" s="1" customFormat="1" ht="16.5" customHeight="1">
      <c r="B151" s="33"/>
      <c r="C151" s="138" t="s">
        <v>412</v>
      </c>
      <c r="D151" s="138" t="s">
        <v>312</v>
      </c>
      <c r="E151" s="139" t="s">
        <v>4537</v>
      </c>
      <c r="F151" s="140" t="s">
        <v>4538</v>
      </c>
      <c r="G151" s="141" t="s">
        <v>1972</v>
      </c>
      <c r="H151" s="142">
        <v>2</v>
      </c>
      <c r="I151" s="143"/>
      <c r="J151" s="144">
        <f t="shared" si="10"/>
        <v>0</v>
      </c>
      <c r="K151" s="140" t="s">
        <v>4184</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590</v>
      </c>
    </row>
    <row r="152" spans="2:65" s="1" customFormat="1" ht="16.5" customHeight="1">
      <c r="B152" s="33"/>
      <c r="C152" s="138" t="s">
        <v>417</v>
      </c>
      <c r="D152" s="138" t="s">
        <v>312</v>
      </c>
      <c r="E152" s="139" t="s">
        <v>4539</v>
      </c>
      <c r="F152" s="140" t="s">
        <v>4540</v>
      </c>
      <c r="G152" s="141" t="s">
        <v>1972</v>
      </c>
      <c r="H152" s="142">
        <v>1</v>
      </c>
      <c r="I152" s="143"/>
      <c r="J152" s="144">
        <f t="shared" si="10"/>
        <v>0</v>
      </c>
      <c r="K152" s="140" t="s">
        <v>4184</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598</v>
      </c>
    </row>
    <row r="153" spans="2:65" s="1" customFormat="1" ht="16.5" customHeight="1">
      <c r="B153" s="33"/>
      <c r="C153" s="138" t="s">
        <v>421</v>
      </c>
      <c r="D153" s="138" t="s">
        <v>312</v>
      </c>
      <c r="E153" s="139" t="s">
        <v>4541</v>
      </c>
      <c r="F153" s="140" t="s">
        <v>4542</v>
      </c>
      <c r="G153" s="141" t="s">
        <v>1972</v>
      </c>
      <c r="H153" s="142">
        <v>2</v>
      </c>
      <c r="I153" s="143"/>
      <c r="J153" s="144">
        <f t="shared" si="10"/>
        <v>0</v>
      </c>
      <c r="K153" s="140" t="s">
        <v>4184</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617</v>
      </c>
    </row>
    <row r="154" spans="2:65" s="1" customFormat="1" ht="16.5" customHeight="1">
      <c r="B154" s="33"/>
      <c r="C154" s="138" t="s">
        <v>7</v>
      </c>
      <c r="D154" s="138" t="s">
        <v>312</v>
      </c>
      <c r="E154" s="139" t="s">
        <v>4543</v>
      </c>
      <c r="F154" s="140" t="s">
        <v>4544</v>
      </c>
      <c r="G154" s="141" t="s">
        <v>1972</v>
      </c>
      <c r="H154" s="142">
        <v>1</v>
      </c>
      <c r="I154" s="143"/>
      <c r="J154" s="144">
        <f t="shared" si="10"/>
        <v>0</v>
      </c>
      <c r="K154" s="140" t="s">
        <v>4184</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607</v>
      </c>
    </row>
    <row r="155" spans="2:65" s="1" customFormat="1" ht="16.5" customHeight="1">
      <c r="B155" s="33"/>
      <c r="C155" s="138" t="s">
        <v>434</v>
      </c>
      <c r="D155" s="138" t="s">
        <v>312</v>
      </c>
      <c r="E155" s="139" t="s">
        <v>4545</v>
      </c>
      <c r="F155" s="140" t="s">
        <v>4546</v>
      </c>
      <c r="G155" s="141" t="s">
        <v>1972</v>
      </c>
      <c r="H155" s="142">
        <v>10</v>
      </c>
      <c r="I155" s="143"/>
      <c r="J155" s="144">
        <f t="shared" si="10"/>
        <v>0</v>
      </c>
      <c r="K155" s="140" t="s">
        <v>4184</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828</v>
      </c>
    </row>
    <row r="156" spans="2:65" s="1" customFormat="1" ht="16.5" customHeight="1">
      <c r="B156" s="33"/>
      <c r="C156" s="138" t="s">
        <v>534</v>
      </c>
      <c r="D156" s="138" t="s">
        <v>312</v>
      </c>
      <c r="E156" s="139" t="s">
        <v>4547</v>
      </c>
      <c r="F156" s="140" t="s">
        <v>4548</v>
      </c>
      <c r="G156" s="141" t="s">
        <v>1972</v>
      </c>
      <c r="H156" s="142">
        <v>8</v>
      </c>
      <c r="I156" s="143"/>
      <c r="J156" s="144">
        <f t="shared" si="10"/>
        <v>0</v>
      </c>
      <c r="K156" s="140" t="s">
        <v>4184</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839</v>
      </c>
    </row>
    <row r="157" spans="2:65" s="1" customFormat="1" ht="16.5" customHeight="1">
      <c r="B157" s="33"/>
      <c r="C157" s="138" t="s">
        <v>539</v>
      </c>
      <c r="D157" s="138" t="s">
        <v>312</v>
      </c>
      <c r="E157" s="139" t="s">
        <v>4549</v>
      </c>
      <c r="F157" s="140" t="s">
        <v>4550</v>
      </c>
      <c r="G157" s="141" t="s">
        <v>1972</v>
      </c>
      <c r="H157" s="142">
        <v>24</v>
      </c>
      <c r="I157" s="143"/>
      <c r="J157" s="144">
        <f t="shared" si="10"/>
        <v>0</v>
      </c>
      <c r="K157" s="140" t="s">
        <v>4184</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850</v>
      </c>
    </row>
    <row r="158" spans="2:65" s="1" customFormat="1" ht="16.5" customHeight="1">
      <c r="B158" s="33"/>
      <c r="C158" s="138" t="s">
        <v>543</v>
      </c>
      <c r="D158" s="138" t="s">
        <v>312</v>
      </c>
      <c r="E158" s="139" t="s">
        <v>4551</v>
      </c>
      <c r="F158" s="140" t="s">
        <v>4552</v>
      </c>
      <c r="G158" s="141" t="s">
        <v>1972</v>
      </c>
      <c r="H158" s="142">
        <v>2</v>
      </c>
      <c r="I158" s="143"/>
      <c r="J158" s="144">
        <f t="shared" si="10"/>
        <v>0</v>
      </c>
      <c r="K158" s="140" t="s">
        <v>4184</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860</v>
      </c>
    </row>
    <row r="159" spans="2:65" s="11" customFormat="1" ht="25.9" customHeight="1">
      <c r="B159" s="126"/>
      <c r="D159" s="127" t="s">
        <v>81</v>
      </c>
      <c r="E159" s="128" t="s">
        <v>4236</v>
      </c>
      <c r="F159" s="128" t="s">
        <v>4553</v>
      </c>
      <c r="I159" s="129"/>
      <c r="J159" s="130">
        <f>BK159</f>
        <v>0</v>
      </c>
      <c r="L159" s="126"/>
      <c r="M159" s="131"/>
      <c r="P159" s="132">
        <f>SUM(P160:P168)</f>
        <v>0</v>
      </c>
      <c r="R159" s="132">
        <f>SUM(R160:R168)</f>
        <v>0</v>
      </c>
      <c r="T159" s="133">
        <f>SUM(T160:T168)</f>
        <v>0</v>
      </c>
      <c r="AR159" s="127" t="s">
        <v>86</v>
      </c>
      <c r="AT159" s="134" t="s">
        <v>81</v>
      </c>
      <c r="AU159" s="134" t="s">
        <v>82</v>
      </c>
      <c r="AY159" s="127" t="s">
        <v>310</v>
      </c>
      <c r="BK159" s="135">
        <f>SUM(BK160:BK168)</f>
        <v>0</v>
      </c>
    </row>
    <row r="160" spans="2:65" s="1" customFormat="1" ht="16.5" customHeight="1">
      <c r="B160" s="33"/>
      <c r="C160" s="138" t="s">
        <v>548</v>
      </c>
      <c r="D160" s="138" t="s">
        <v>312</v>
      </c>
      <c r="E160" s="139" t="s">
        <v>4554</v>
      </c>
      <c r="F160" s="140" t="s">
        <v>4555</v>
      </c>
      <c r="G160" s="141" t="s">
        <v>718</v>
      </c>
      <c r="H160" s="142">
        <v>245</v>
      </c>
      <c r="I160" s="143"/>
      <c r="J160" s="144">
        <f t="shared" ref="J160:J168" si="20">ROUND(I160*H160,2)</f>
        <v>0</v>
      </c>
      <c r="K160" s="140" t="s">
        <v>4184</v>
      </c>
      <c r="L160" s="33"/>
      <c r="M160" s="145" t="s">
        <v>1</v>
      </c>
      <c r="N160" s="146" t="s">
        <v>47</v>
      </c>
      <c r="P160" s="147">
        <f t="shared" ref="P160:P168" si="21">O160*H160</f>
        <v>0</v>
      </c>
      <c r="Q160" s="147">
        <v>0</v>
      </c>
      <c r="R160" s="147">
        <f t="shared" ref="R160:R168" si="22">Q160*H160</f>
        <v>0</v>
      </c>
      <c r="S160" s="147">
        <v>0</v>
      </c>
      <c r="T160" s="148">
        <f t="shared" ref="T160:T168" si="23">S160*H160</f>
        <v>0</v>
      </c>
      <c r="AR160" s="149" t="s">
        <v>108</v>
      </c>
      <c r="AT160" s="149" t="s">
        <v>312</v>
      </c>
      <c r="AU160" s="149" t="s">
        <v>86</v>
      </c>
      <c r="AY160" s="17" t="s">
        <v>310</v>
      </c>
      <c r="BE160" s="150">
        <f t="shared" ref="BE160:BE168" si="24">IF(N160="základní",J160,0)</f>
        <v>0</v>
      </c>
      <c r="BF160" s="150">
        <f t="shared" ref="BF160:BF168" si="25">IF(N160="snížená",J160,0)</f>
        <v>0</v>
      </c>
      <c r="BG160" s="150">
        <f t="shared" ref="BG160:BG168" si="26">IF(N160="zákl. přenesená",J160,0)</f>
        <v>0</v>
      </c>
      <c r="BH160" s="150">
        <f t="shared" ref="BH160:BH168" si="27">IF(N160="sníž. přenesená",J160,0)</f>
        <v>0</v>
      </c>
      <c r="BI160" s="150">
        <f t="shared" ref="BI160:BI168" si="28">IF(N160="nulová",J160,0)</f>
        <v>0</v>
      </c>
      <c r="BJ160" s="17" t="s">
        <v>86</v>
      </c>
      <c r="BK160" s="150">
        <f t="shared" ref="BK160:BK168" si="29">ROUND(I160*H160,2)</f>
        <v>0</v>
      </c>
      <c r="BL160" s="17" t="s">
        <v>108</v>
      </c>
      <c r="BM160" s="149" t="s">
        <v>868</v>
      </c>
    </row>
    <row r="161" spans="2:65" s="1" customFormat="1" ht="16.5" customHeight="1">
      <c r="B161" s="33"/>
      <c r="C161" s="138" t="s">
        <v>553</v>
      </c>
      <c r="D161" s="138" t="s">
        <v>312</v>
      </c>
      <c r="E161" s="139" t="s">
        <v>4556</v>
      </c>
      <c r="F161" s="140" t="s">
        <v>4557</v>
      </c>
      <c r="G161" s="141" t="s">
        <v>1972</v>
      </c>
      <c r="H161" s="142">
        <v>2</v>
      </c>
      <c r="I161" s="143"/>
      <c r="J161" s="144">
        <f t="shared" si="20"/>
        <v>0</v>
      </c>
      <c r="K161" s="140" t="s">
        <v>4184</v>
      </c>
      <c r="L161" s="33"/>
      <c r="M161" s="145" t="s">
        <v>1</v>
      </c>
      <c r="N161" s="146" t="s">
        <v>47</v>
      </c>
      <c r="P161" s="147">
        <f t="shared" si="21"/>
        <v>0</v>
      </c>
      <c r="Q161" s="147">
        <v>0</v>
      </c>
      <c r="R161" s="147">
        <f t="shared" si="22"/>
        <v>0</v>
      </c>
      <c r="S161" s="147">
        <v>0</v>
      </c>
      <c r="T161" s="148">
        <f t="shared" si="23"/>
        <v>0</v>
      </c>
      <c r="AR161" s="149" t="s">
        <v>108</v>
      </c>
      <c r="AT161" s="149" t="s">
        <v>312</v>
      </c>
      <c r="AU161" s="149" t="s">
        <v>86</v>
      </c>
      <c r="AY161" s="17" t="s">
        <v>310</v>
      </c>
      <c r="BE161" s="150">
        <f t="shared" si="24"/>
        <v>0</v>
      </c>
      <c r="BF161" s="150">
        <f t="shared" si="25"/>
        <v>0</v>
      </c>
      <c r="BG161" s="150">
        <f t="shared" si="26"/>
        <v>0</v>
      </c>
      <c r="BH161" s="150">
        <f t="shared" si="27"/>
        <v>0</v>
      </c>
      <c r="BI161" s="150">
        <f t="shared" si="28"/>
        <v>0</v>
      </c>
      <c r="BJ161" s="17" t="s">
        <v>86</v>
      </c>
      <c r="BK161" s="150">
        <f t="shared" si="29"/>
        <v>0</v>
      </c>
      <c r="BL161" s="17" t="s">
        <v>108</v>
      </c>
      <c r="BM161" s="149" t="s">
        <v>876</v>
      </c>
    </row>
    <row r="162" spans="2:65" s="1" customFormat="1" ht="16.5" customHeight="1">
      <c r="B162" s="33"/>
      <c r="C162" s="138" t="s">
        <v>558</v>
      </c>
      <c r="D162" s="138" t="s">
        <v>312</v>
      </c>
      <c r="E162" s="139" t="s">
        <v>4558</v>
      </c>
      <c r="F162" s="140" t="s">
        <v>4559</v>
      </c>
      <c r="G162" s="141" t="s">
        <v>1972</v>
      </c>
      <c r="H162" s="142">
        <v>2</v>
      </c>
      <c r="I162" s="143"/>
      <c r="J162" s="144">
        <f t="shared" si="20"/>
        <v>0</v>
      </c>
      <c r="K162" s="140" t="s">
        <v>4184</v>
      </c>
      <c r="L162" s="33"/>
      <c r="M162" s="145" t="s">
        <v>1</v>
      </c>
      <c r="N162" s="146" t="s">
        <v>47</v>
      </c>
      <c r="P162" s="147">
        <f t="shared" si="21"/>
        <v>0</v>
      </c>
      <c r="Q162" s="147">
        <v>0</v>
      </c>
      <c r="R162" s="147">
        <f t="shared" si="22"/>
        <v>0</v>
      </c>
      <c r="S162" s="147">
        <v>0</v>
      </c>
      <c r="T162" s="148">
        <f t="shared" si="23"/>
        <v>0</v>
      </c>
      <c r="AR162" s="149" t="s">
        <v>108</v>
      </c>
      <c r="AT162" s="149" t="s">
        <v>312</v>
      </c>
      <c r="AU162" s="149" t="s">
        <v>86</v>
      </c>
      <c r="AY162" s="17" t="s">
        <v>310</v>
      </c>
      <c r="BE162" s="150">
        <f t="shared" si="24"/>
        <v>0</v>
      </c>
      <c r="BF162" s="150">
        <f t="shared" si="25"/>
        <v>0</v>
      </c>
      <c r="BG162" s="150">
        <f t="shared" si="26"/>
        <v>0</v>
      </c>
      <c r="BH162" s="150">
        <f t="shared" si="27"/>
        <v>0</v>
      </c>
      <c r="BI162" s="150">
        <f t="shared" si="28"/>
        <v>0</v>
      </c>
      <c r="BJ162" s="17" t="s">
        <v>86</v>
      </c>
      <c r="BK162" s="150">
        <f t="shared" si="29"/>
        <v>0</v>
      </c>
      <c r="BL162" s="17" t="s">
        <v>108</v>
      </c>
      <c r="BM162" s="149" t="s">
        <v>886</v>
      </c>
    </row>
    <row r="163" spans="2:65" s="1" customFormat="1" ht="16.5" customHeight="1">
      <c r="B163" s="33"/>
      <c r="C163" s="138" t="s">
        <v>562</v>
      </c>
      <c r="D163" s="138" t="s">
        <v>312</v>
      </c>
      <c r="E163" s="139" t="s">
        <v>4560</v>
      </c>
      <c r="F163" s="140" t="s">
        <v>4561</v>
      </c>
      <c r="G163" s="141" t="s">
        <v>1972</v>
      </c>
      <c r="H163" s="142">
        <v>24</v>
      </c>
      <c r="I163" s="143"/>
      <c r="J163" s="144">
        <f t="shared" si="20"/>
        <v>0</v>
      </c>
      <c r="K163" s="140" t="s">
        <v>4184</v>
      </c>
      <c r="L163" s="33"/>
      <c r="M163" s="145" t="s">
        <v>1</v>
      </c>
      <c r="N163" s="146" t="s">
        <v>47</v>
      </c>
      <c r="P163" s="147">
        <f t="shared" si="21"/>
        <v>0</v>
      </c>
      <c r="Q163" s="147">
        <v>0</v>
      </c>
      <c r="R163" s="147">
        <f t="shared" si="22"/>
        <v>0</v>
      </c>
      <c r="S163" s="147">
        <v>0</v>
      </c>
      <c r="T163" s="148">
        <f t="shared" si="23"/>
        <v>0</v>
      </c>
      <c r="AR163" s="149" t="s">
        <v>108</v>
      </c>
      <c r="AT163" s="149" t="s">
        <v>312</v>
      </c>
      <c r="AU163" s="149" t="s">
        <v>86</v>
      </c>
      <c r="AY163" s="17" t="s">
        <v>310</v>
      </c>
      <c r="BE163" s="150">
        <f t="shared" si="24"/>
        <v>0</v>
      </c>
      <c r="BF163" s="150">
        <f t="shared" si="25"/>
        <v>0</v>
      </c>
      <c r="BG163" s="150">
        <f t="shared" si="26"/>
        <v>0</v>
      </c>
      <c r="BH163" s="150">
        <f t="shared" si="27"/>
        <v>0</v>
      </c>
      <c r="BI163" s="150">
        <f t="shared" si="28"/>
        <v>0</v>
      </c>
      <c r="BJ163" s="17" t="s">
        <v>86</v>
      </c>
      <c r="BK163" s="150">
        <f t="shared" si="29"/>
        <v>0</v>
      </c>
      <c r="BL163" s="17" t="s">
        <v>108</v>
      </c>
      <c r="BM163" s="149" t="s">
        <v>900</v>
      </c>
    </row>
    <row r="164" spans="2:65" s="1" customFormat="1" ht="16.5" customHeight="1">
      <c r="B164" s="33"/>
      <c r="C164" s="138" t="s">
        <v>566</v>
      </c>
      <c r="D164" s="138" t="s">
        <v>312</v>
      </c>
      <c r="E164" s="139" t="s">
        <v>4562</v>
      </c>
      <c r="F164" s="140" t="s">
        <v>4563</v>
      </c>
      <c r="G164" s="141" t="s">
        <v>1972</v>
      </c>
      <c r="H164" s="142">
        <v>24</v>
      </c>
      <c r="I164" s="143"/>
      <c r="J164" s="144">
        <f t="shared" si="20"/>
        <v>0</v>
      </c>
      <c r="K164" s="140" t="s">
        <v>4184</v>
      </c>
      <c r="L164" s="33"/>
      <c r="M164" s="145" t="s">
        <v>1</v>
      </c>
      <c r="N164" s="146" t="s">
        <v>47</v>
      </c>
      <c r="P164" s="147">
        <f t="shared" si="21"/>
        <v>0</v>
      </c>
      <c r="Q164" s="147">
        <v>0</v>
      </c>
      <c r="R164" s="147">
        <f t="shared" si="22"/>
        <v>0</v>
      </c>
      <c r="S164" s="147">
        <v>0</v>
      </c>
      <c r="T164" s="148">
        <f t="shared" si="23"/>
        <v>0</v>
      </c>
      <c r="AR164" s="149" t="s">
        <v>108</v>
      </c>
      <c r="AT164" s="149" t="s">
        <v>312</v>
      </c>
      <c r="AU164" s="149" t="s">
        <v>86</v>
      </c>
      <c r="AY164" s="17" t="s">
        <v>310</v>
      </c>
      <c r="BE164" s="150">
        <f t="shared" si="24"/>
        <v>0</v>
      </c>
      <c r="BF164" s="150">
        <f t="shared" si="25"/>
        <v>0</v>
      </c>
      <c r="BG164" s="150">
        <f t="shared" si="26"/>
        <v>0</v>
      </c>
      <c r="BH164" s="150">
        <f t="shared" si="27"/>
        <v>0</v>
      </c>
      <c r="BI164" s="150">
        <f t="shared" si="28"/>
        <v>0</v>
      </c>
      <c r="BJ164" s="17" t="s">
        <v>86</v>
      </c>
      <c r="BK164" s="150">
        <f t="shared" si="29"/>
        <v>0</v>
      </c>
      <c r="BL164" s="17" t="s">
        <v>108</v>
      </c>
      <c r="BM164" s="149" t="s">
        <v>910</v>
      </c>
    </row>
    <row r="165" spans="2:65" s="1" customFormat="1" ht="16.5" customHeight="1">
      <c r="B165" s="33"/>
      <c r="C165" s="138" t="s">
        <v>570</v>
      </c>
      <c r="D165" s="138" t="s">
        <v>312</v>
      </c>
      <c r="E165" s="139" t="s">
        <v>4564</v>
      </c>
      <c r="F165" s="140" t="s">
        <v>4565</v>
      </c>
      <c r="G165" s="141" t="s">
        <v>1972</v>
      </c>
      <c r="H165" s="142">
        <v>24</v>
      </c>
      <c r="I165" s="143"/>
      <c r="J165" s="144">
        <f t="shared" si="20"/>
        <v>0</v>
      </c>
      <c r="K165" s="140" t="s">
        <v>4184</v>
      </c>
      <c r="L165" s="33"/>
      <c r="M165" s="145" t="s">
        <v>1</v>
      </c>
      <c r="N165" s="146" t="s">
        <v>47</v>
      </c>
      <c r="P165" s="147">
        <f t="shared" si="21"/>
        <v>0</v>
      </c>
      <c r="Q165" s="147">
        <v>0</v>
      </c>
      <c r="R165" s="147">
        <f t="shared" si="22"/>
        <v>0</v>
      </c>
      <c r="S165" s="147">
        <v>0</v>
      </c>
      <c r="T165" s="148">
        <f t="shared" si="23"/>
        <v>0</v>
      </c>
      <c r="AR165" s="149" t="s">
        <v>108</v>
      </c>
      <c r="AT165" s="149" t="s">
        <v>312</v>
      </c>
      <c r="AU165" s="149" t="s">
        <v>86</v>
      </c>
      <c r="AY165" s="17" t="s">
        <v>310</v>
      </c>
      <c r="BE165" s="150">
        <f t="shared" si="24"/>
        <v>0</v>
      </c>
      <c r="BF165" s="150">
        <f t="shared" si="25"/>
        <v>0</v>
      </c>
      <c r="BG165" s="150">
        <f t="shared" si="26"/>
        <v>0</v>
      </c>
      <c r="BH165" s="150">
        <f t="shared" si="27"/>
        <v>0</v>
      </c>
      <c r="BI165" s="150">
        <f t="shared" si="28"/>
        <v>0</v>
      </c>
      <c r="BJ165" s="17" t="s">
        <v>86</v>
      </c>
      <c r="BK165" s="150">
        <f t="shared" si="29"/>
        <v>0</v>
      </c>
      <c r="BL165" s="17" t="s">
        <v>108</v>
      </c>
      <c r="BM165" s="149" t="s">
        <v>921</v>
      </c>
    </row>
    <row r="166" spans="2:65" s="1" customFormat="1" ht="16.5" customHeight="1">
      <c r="B166" s="33"/>
      <c r="C166" s="138" t="s">
        <v>574</v>
      </c>
      <c r="D166" s="138" t="s">
        <v>312</v>
      </c>
      <c r="E166" s="139" t="s">
        <v>4566</v>
      </c>
      <c r="F166" s="140" t="s">
        <v>4567</v>
      </c>
      <c r="G166" s="141" t="s">
        <v>1972</v>
      </c>
      <c r="H166" s="142">
        <v>24</v>
      </c>
      <c r="I166" s="143"/>
      <c r="J166" s="144">
        <f t="shared" si="20"/>
        <v>0</v>
      </c>
      <c r="K166" s="140" t="s">
        <v>4184</v>
      </c>
      <c r="L166" s="33"/>
      <c r="M166" s="145" t="s">
        <v>1</v>
      </c>
      <c r="N166" s="146" t="s">
        <v>47</v>
      </c>
      <c r="P166" s="147">
        <f t="shared" si="21"/>
        <v>0</v>
      </c>
      <c r="Q166" s="147">
        <v>0</v>
      </c>
      <c r="R166" s="147">
        <f t="shared" si="22"/>
        <v>0</v>
      </c>
      <c r="S166" s="147">
        <v>0</v>
      </c>
      <c r="T166" s="148">
        <f t="shared" si="23"/>
        <v>0</v>
      </c>
      <c r="AR166" s="149" t="s">
        <v>108</v>
      </c>
      <c r="AT166" s="149" t="s">
        <v>312</v>
      </c>
      <c r="AU166" s="149" t="s">
        <v>86</v>
      </c>
      <c r="AY166" s="17" t="s">
        <v>310</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930</v>
      </c>
    </row>
    <row r="167" spans="2:65" s="1" customFormat="1" ht="16.5" customHeight="1">
      <c r="B167" s="33"/>
      <c r="C167" s="138" t="s">
        <v>578</v>
      </c>
      <c r="D167" s="138" t="s">
        <v>312</v>
      </c>
      <c r="E167" s="139" t="s">
        <v>4568</v>
      </c>
      <c r="F167" s="140" t="s">
        <v>4569</v>
      </c>
      <c r="G167" s="141" t="s">
        <v>1972</v>
      </c>
      <c r="H167" s="142">
        <v>4</v>
      </c>
      <c r="I167" s="143"/>
      <c r="J167" s="144">
        <f t="shared" si="20"/>
        <v>0</v>
      </c>
      <c r="K167" s="140" t="s">
        <v>4184</v>
      </c>
      <c r="L167" s="33"/>
      <c r="M167" s="145" t="s">
        <v>1</v>
      </c>
      <c r="N167" s="146" t="s">
        <v>47</v>
      </c>
      <c r="P167" s="147">
        <f t="shared" si="21"/>
        <v>0</v>
      </c>
      <c r="Q167" s="147">
        <v>0</v>
      </c>
      <c r="R167" s="147">
        <f t="shared" si="22"/>
        <v>0</v>
      </c>
      <c r="S167" s="147">
        <v>0</v>
      </c>
      <c r="T167" s="148">
        <f t="shared" si="23"/>
        <v>0</v>
      </c>
      <c r="AR167" s="149" t="s">
        <v>108</v>
      </c>
      <c r="AT167" s="149" t="s">
        <v>312</v>
      </c>
      <c r="AU167" s="149" t="s">
        <v>86</v>
      </c>
      <c r="AY167" s="17" t="s">
        <v>310</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938</v>
      </c>
    </row>
    <row r="168" spans="2:65" s="1" customFormat="1" ht="24.2" customHeight="1">
      <c r="B168" s="33"/>
      <c r="C168" s="138" t="s">
        <v>582</v>
      </c>
      <c r="D168" s="138" t="s">
        <v>312</v>
      </c>
      <c r="E168" s="139" t="s">
        <v>4570</v>
      </c>
      <c r="F168" s="140" t="s">
        <v>4571</v>
      </c>
      <c r="G168" s="141" t="s">
        <v>1972</v>
      </c>
      <c r="H168" s="142">
        <v>12</v>
      </c>
      <c r="I168" s="143"/>
      <c r="J168" s="144">
        <f t="shared" si="20"/>
        <v>0</v>
      </c>
      <c r="K168" s="140" t="s">
        <v>4184</v>
      </c>
      <c r="L168" s="33"/>
      <c r="M168" s="145" t="s">
        <v>1</v>
      </c>
      <c r="N168" s="146" t="s">
        <v>47</v>
      </c>
      <c r="P168" s="147">
        <f t="shared" si="21"/>
        <v>0</v>
      </c>
      <c r="Q168" s="147">
        <v>0</v>
      </c>
      <c r="R168" s="147">
        <f t="shared" si="22"/>
        <v>0</v>
      </c>
      <c r="S168" s="147">
        <v>0</v>
      </c>
      <c r="T168" s="148">
        <f t="shared" si="23"/>
        <v>0</v>
      </c>
      <c r="AR168" s="149" t="s">
        <v>108</v>
      </c>
      <c r="AT168" s="149" t="s">
        <v>312</v>
      </c>
      <c r="AU168" s="149" t="s">
        <v>86</v>
      </c>
      <c r="AY168" s="17" t="s">
        <v>310</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949</v>
      </c>
    </row>
    <row r="169" spans="2:65" s="11" customFormat="1" ht="25.9" customHeight="1">
      <c r="B169" s="126"/>
      <c r="D169" s="127" t="s">
        <v>81</v>
      </c>
      <c r="E169" s="128" t="s">
        <v>4263</v>
      </c>
      <c r="F169" s="128" t="s">
        <v>4572</v>
      </c>
      <c r="I169" s="129"/>
      <c r="J169" s="130">
        <f>BK169</f>
        <v>0</v>
      </c>
      <c r="L169" s="126"/>
      <c r="M169" s="131"/>
      <c r="P169" s="132">
        <f>SUM(P170:P175)</f>
        <v>0</v>
      </c>
      <c r="R169" s="132">
        <f>SUM(R170:R175)</f>
        <v>0</v>
      </c>
      <c r="T169" s="133">
        <f>SUM(T170:T175)</f>
        <v>0</v>
      </c>
      <c r="AR169" s="127" t="s">
        <v>86</v>
      </c>
      <c r="AT169" s="134" t="s">
        <v>81</v>
      </c>
      <c r="AU169" s="134" t="s">
        <v>82</v>
      </c>
      <c r="AY169" s="127" t="s">
        <v>310</v>
      </c>
      <c r="BK169" s="135">
        <f>SUM(BK170:BK175)</f>
        <v>0</v>
      </c>
    </row>
    <row r="170" spans="2:65" s="1" customFormat="1" ht="16.5" customHeight="1">
      <c r="B170" s="33"/>
      <c r="C170" s="138" t="s">
        <v>586</v>
      </c>
      <c r="D170" s="138" t="s">
        <v>312</v>
      </c>
      <c r="E170" s="139" t="s">
        <v>4573</v>
      </c>
      <c r="F170" s="140" t="s">
        <v>4574</v>
      </c>
      <c r="G170" s="141" t="s">
        <v>1972</v>
      </c>
      <c r="H170" s="142">
        <v>2</v>
      </c>
      <c r="I170" s="143"/>
      <c r="J170" s="144">
        <f>ROUND(I170*H170,2)</f>
        <v>0</v>
      </c>
      <c r="K170" s="140" t="s">
        <v>4184</v>
      </c>
      <c r="L170" s="33"/>
      <c r="M170" s="145" t="s">
        <v>1</v>
      </c>
      <c r="N170" s="146" t="s">
        <v>47</v>
      </c>
      <c r="P170" s="147">
        <f>O170*H170</f>
        <v>0</v>
      </c>
      <c r="Q170" s="147">
        <v>0</v>
      </c>
      <c r="R170" s="147">
        <f>Q170*H170</f>
        <v>0</v>
      </c>
      <c r="S170" s="147">
        <v>0</v>
      </c>
      <c r="T170" s="148">
        <f>S170*H170</f>
        <v>0</v>
      </c>
      <c r="AR170" s="149" t="s">
        <v>108</v>
      </c>
      <c r="AT170" s="149" t="s">
        <v>312</v>
      </c>
      <c r="AU170" s="149" t="s">
        <v>86</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958</v>
      </c>
    </row>
    <row r="171" spans="2:65" s="1" customFormat="1" ht="39">
      <c r="B171" s="33"/>
      <c r="D171" s="152" t="s">
        <v>375</v>
      </c>
      <c r="F171" s="172" t="s">
        <v>4575</v>
      </c>
      <c r="I171" s="173"/>
      <c r="L171" s="33"/>
      <c r="M171" s="174"/>
      <c r="T171" s="57"/>
      <c r="AT171" s="17" t="s">
        <v>375</v>
      </c>
      <c r="AU171" s="17" t="s">
        <v>86</v>
      </c>
    </row>
    <row r="172" spans="2:65" s="1" customFormat="1" ht="21.75" customHeight="1">
      <c r="B172" s="33"/>
      <c r="C172" s="138" t="s">
        <v>590</v>
      </c>
      <c r="D172" s="138" t="s">
        <v>312</v>
      </c>
      <c r="E172" s="139" t="s">
        <v>4576</v>
      </c>
      <c r="F172" s="140" t="s">
        <v>4577</v>
      </c>
      <c r="G172" s="141" t="s">
        <v>1972</v>
      </c>
      <c r="H172" s="142">
        <v>4</v>
      </c>
      <c r="I172" s="143"/>
      <c r="J172" s="144">
        <f>ROUND(I172*H172,2)</f>
        <v>0</v>
      </c>
      <c r="K172" s="140" t="s">
        <v>4184</v>
      </c>
      <c r="L172" s="33"/>
      <c r="M172" s="145" t="s">
        <v>1</v>
      </c>
      <c r="N172" s="146" t="s">
        <v>47</v>
      </c>
      <c r="P172" s="147">
        <f>O172*H172</f>
        <v>0</v>
      </c>
      <c r="Q172" s="147">
        <v>0</v>
      </c>
      <c r="R172" s="147">
        <f>Q172*H172</f>
        <v>0</v>
      </c>
      <c r="S172" s="147">
        <v>0</v>
      </c>
      <c r="T172" s="148">
        <f>S172*H172</f>
        <v>0</v>
      </c>
      <c r="AR172" s="149" t="s">
        <v>108</v>
      </c>
      <c r="AT172" s="149" t="s">
        <v>312</v>
      </c>
      <c r="AU172" s="149" t="s">
        <v>86</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968</v>
      </c>
    </row>
    <row r="173" spans="2:65" s="1" customFormat="1" ht="16.5" customHeight="1">
      <c r="B173" s="33"/>
      <c r="C173" s="138" t="s">
        <v>594</v>
      </c>
      <c r="D173" s="138" t="s">
        <v>312</v>
      </c>
      <c r="E173" s="139" t="s">
        <v>4578</v>
      </c>
      <c r="F173" s="140" t="s">
        <v>4579</v>
      </c>
      <c r="G173" s="141" t="s">
        <v>1972</v>
      </c>
      <c r="H173" s="142">
        <v>4</v>
      </c>
      <c r="I173" s="143"/>
      <c r="J173" s="144">
        <f>ROUND(I173*H173,2)</f>
        <v>0</v>
      </c>
      <c r="K173" s="140" t="s">
        <v>4184</v>
      </c>
      <c r="L173" s="33"/>
      <c r="M173" s="145" t="s">
        <v>1</v>
      </c>
      <c r="N173" s="146" t="s">
        <v>47</v>
      </c>
      <c r="P173" s="147">
        <f>O173*H173</f>
        <v>0</v>
      </c>
      <c r="Q173" s="147">
        <v>0</v>
      </c>
      <c r="R173" s="147">
        <f>Q173*H173</f>
        <v>0</v>
      </c>
      <c r="S173" s="147">
        <v>0</v>
      </c>
      <c r="T173" s="148">
        <f>S173*H173</f>
        <v>0</v>
      </c>
      <c r="AR173" s="149" t="s">
        <v>108</v>
      </c>
      <c r="AT173" s="149" t="s">
        <v>312</v>
      </c>
      <c r="AU173" s="149" t="s">
        <v>86</v>
      </c>
      <c r="AY173" s="17" t="s">
        <v>310</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978</v>
      </c>
    </row>
    <row r="174" spans="2:65" s="1" customFormat="1" ht="24.2" customHeight="1">
      <c r="B174" s="33"/>
      <c r="C174" s="138" t="s">
        <v>598</v>
      </c>
      <c r="D174" s="138" t="s">
        <v>312</v>
      </c>
      <c r="E174" s="139" t="s">
        <v>4580</v>
      </c>
      <c r="F174" s="140" t="s">
        <v>4581</v>
      </c>
      <c r="G174" s="141" t="s">
        <v>1972</v>
      </c>
      <c r="H174" s="142">
        <v>8</v>
      </c>
      <c r="I174" s="143"/>
      <c r="J174" s="144">
        <f>ROUND(I174*H174,2)</f>
        <v>0</v>
      </c>
      <c r="K174" s="140" t="s">
        <v>4184</v>
      </c>
      <c r="L174" s="33"/>
      <c r="M174" s="145" t="s">
        <v>1</v>
      </c>
      <c r="N174" s="146" t="s">
        <v>47</v>
      </c>
      <c r="P174" s="147">
        <f>O174*H174</f>
        <v>0</v>
      </c>
      <c r="Q174" s="147">
        <v>0</v>
      </c>
      <c r="R174" s="147">
        <f>Q174*H174</f>
        <v>0</v>
      </c>
      <c r="S174" s="147">
        <v>0</v>
      </c>
      <c r="T174" s="148">
        <f>S174*H174</f>
        <v>0</v>
      </c>
      <c r="AR174" s="149" t="s">
        <v>108</v>
      </c>
      <c r="AT174" s="149" t="s">
        <v>312</v>
      </c>
      <c r="AU174" s="149" t="s">
        <v>86</v>
      </c>
      <c r="AY174" s="17" t="s">
        <v>310</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988</v>
      </c>
    </row>
    <row r="175" spans="2:65" s="1" customFormat="1" ht="16.5" customHeight="1">
      <c r="B175" s="33"/>
      <c r="C175" s="138" t="s">
        <v>613</v>
      </c>
      <c r="D175" s="138" t="s">
        <v>312</v>
      </c>
      <c r="E175" s="139" t="s">
        <v>4582</v>
      </c>
      <c r="F175" s="140" t="s">
        <v>4583</v>
      </c>
      <c r="G175" s="141" t="s">
        <v>652</v>
      </c>
      <c r="H175" s="142">
        <v>32</v>
      </c>
      <c r="I175" s="143"/>
      <c r="J175" s="144">
        <f>ROUND(I175*H175,2)</f>
        <v>0</v>
      </c>
      <c r="K175" s="140" t="s">
        <v>4184</v>
      </c>
      <c r="L175" s="33"/>
      <c r="M175" s="145" t="s">
        <v>1</v>
      </c>
      <c r="N175" s="146" t="s">
        <v>47</v>
      </c>
      <c r="P175" s="147">
        <f>O175*H175</f>
        <v>0</v>
      </c>
      <c r="Q175" s="147">
        <v>0</v>
      </c>
      <c r="R175" s="147">
        <f>Q175*H175</f>
        <v>0</v>
      </c>
      <c r="S175" s="147">
        <v>0</v>
      </c>
      <c r="T175" s="148">
        <f>S175*H175</f>
        <v>0</v>
      </c>
      <c r="AR175" s="149" t="s">
        <v>108</v>
      </c>
      <c r="AT175" s="149" t="s">
        <v>312</v>
      </c>
      <c r="AU175" s="149" t="s">
        <v>86</v>
      </c>
      <c r="AY175" s="17" t="s">
        <v>310</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997</v>
      </c>
    </row>
    <row r="176" spans="2:65" s="11" customFormat="1" ht="25.9" customHeight="1">
      <c r="B176" s="126"/>
      <c r="D176" s="127" t="s">
        <v>81</v>
      </c>
      <c r="E176" s="128" t="s">
        <v>4275</v>
      </c>
      <c r="F176" s="128" t="s">
        <v>4584</v>
      </c>
      <c r="I176" s="129"/>
      <c r="J176" s="130">
        <f>BK176</f>
        <v>0</v>
      </c>
      <c r="L176" s="126"/>
      <c r="M176" s="131"/>
      <c r="P176" s="132">
        <f>SUM(P177:P179)</f>
        <v>0</v>
      </c>
      <c r="R176" s="132">
        <f>SUM(R177:R179)</f>
        <v>0</v>
      </c>
      <c r="T176" s="133">
        <f>SUM(T177:T179)</f>
        <v>0</v>
      </c>
      <c r="AR176" s="127" t="s">
        <v>86</v>
      </c>
      <c r="AT176" s="134" t="s">
        <v>81</v>
      </c>
      <c r="AU176" s="134" t="s">
        <v>82</v>
      </c>
      <c r="AY176" s="127" t="s">
        <v>310</v>
      </c>
      <c r="BK176" s="135">
        <f>SUM(BK177:BK179)</f>
        <v>0</v>
      </c>
    </row>
    <row r="177" spans="2:65" s="1" customFormat="1" ht="16.5" customHeight="1">
      <c r="B177" s="33"/>
      <c r="C177" s="138" t="s">
        <v>617</v>
      </c>
      <c r="D177" s="138" t="s">
        <v>312</v>
      </c>
      <c r="E177" s="139" t="s">
        <v>4585</v>
      </c>
      <c r="F177" s="140" t="s">
        <v>4586</v>
      </c>
      <c r="G177" s="141" t="s">
        <v>1972</v>
      </c>
      <c r="H177" s="142">
        <v>1</v>
      </c>
      <c r="I177" s="143"/>
      <c r="J177" s="144">
        <f>ROUND(I177*H177,2)</f>
        <v>0</v>
      </c>
      <c r="K177" s="140" t="s">
        <v>4184</v>
      </c>
      <c r="L177" s="33"/>
      <c r="M177" s="145" t="s">
        <v>1</v>
      </c>
      <c r="N177" s="146" t="s">
        <v>47</v>
      </c>
      <c r="P177" s="147">
        <f>O177*H177</f>
        <v>0</v>
      </c>
      <c r="Q177" s="147">
        <v>0</v>
      </c>
      <c r="R177" s="147">
        <f>Q177*H177</f>
        <v>0</v>
      </c>
      <c r="S177" s="147">
        <v>0</v>
      </c>
      <c r="T177" s="148">
        <f>S177*H177</f>
        <v>0</v>
      </c>
      <c r="AR177" s="149" t="s">
        <v>108</v>
      </c>
      <c r="AT177" s="149" t="s">
        <v>312</v>
      </c>
      <c r="AU177" s="149" t="s">
        <v>86</v>
      </c>
      <c r="AY177" s="17" t="s">
        <v>310</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1007</v>
      </c>
    </row>
    <row r="178" spans="2:65" s="1" customFormat="1" ht="16.5" customHeight="1">
      <c r="B178" s="33"/>
      <c r="C178" s="138" t="s">
        <v>602</v>
      </c>
      <c r="D178" s="138" t="s">
        <v>312</v>
      </c>
      <c r="E178" s="139" t="s">
        <v>4587</v>
      </c>
      <c r="F178" s="140" t="s">
        <v>4588</v>
      </c>
      <c r="G178" s="141" t="s">
        <v>1972</v>
      </c>
      <c r="H178" s="142">
        <v>1</v>
      </c>
      <c r="I178" s="143"/>
      <c r="J178" s="144">
        <f>ROUND(I178*H178,2)</f>
        <v>0</v>
      </c>
      <c r="K178" s="140" t="s">
        <v>4184</v>
      </c>
      <c r="L178" s="33"/>
      <c r="M178" s="145" t="s">
        <v>1</v>
      </c>
      <c r="N178" s="146" t="s">
        <v>47</v>
      </c>
      <c r="P178" s="147">
        <f>O178*H178</f>
        <v>0</v>
      </c>
      <c r="Q178" s="147">
        <v>0</v>
      </c>
      <c r="R178" s="147">
        <f>Q178*H178</f>
        <v>0</v>
      </c>
      <c r="S178" s="147">
        <v>0</v>
      </c>
      <c r="T178" s="148">
        <f>S178*H178</f>
        <v>0</v>
      </c>
      <c r="AR178" s="149" t="s">
        <v>108</v>
      </c>
      <c r="AT178" s="149" t="s">
        <v>312</v>
      </c>
      <c r="AU178" s="149" t="s">
        <v>86</v>
      </c>
      <c r="AY178" s="17" t="s">
        <v>310</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1017</v>
      </c>
    </row>
    <row r="179" spans="2:65" s="1" customFormat="1" ht="16.5" customHeight="1">
      <c r="B179" s="33"/>
      <c r="C179" s="138" t="s">
        <v>607</v>
      </c>
      <c r="D179" s="138" t="s">
        <v>312</v>
      </c>
      <c r="E179" s="139" t="s">
        <v>4589</v>
      </c>
      <c r="F179" s="140" t="s">
        <v>4590</v>
      </c>
      <c r="G179" s="141" t="s">
        <v>1972</v>
      </c>
      <c r="H179" s="142">
        <v>5</v>
      </c>
      <c r="I179" s="143"/>
      <c r="J179" s="144">
        <f>ROUND(I179*H179,2)</f>
        <v>0</v>
      </c>
      <c r="K179" s="140" t="s">
        <v>4184</v>
      </c>
      <c r="L179" s="33"/>
      <c r="M179" s="145" t="s">
        <v>1</v>
      </c>
      <c r="N179" s="146" t="s">
        <v>47</v>
      </c>
      <c r="P179" s="147">
        <f>O179*H179</f>
        <v>0</v>
      </c>
      <c r="Q179" s="147">
        <v>0</v>
      </c>
      <c r="R179" s="147">
        <f>Q179*H179</f>
        <v>0</v>
      </c>
      <c r="S179" s="147">
        <v>0</v>
      </c>
      <c r="T179" s="148">
        <f>S179*H179</f>
        <v>0</v>
      </c>
      <c r="AR179" s="149" t="s">
        <v>108</v>
      </c>
      <c r="AT179" s="149" t="s">
        <v>312</v>
      </c>
      <c r="AU179" s="149" t="s">
        <v>86</v>
      </c>
      <c r="AY179" s="17" t="s">
        <v>310</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1025</v>
      </c>
    </row>
    <row r="180" spans="2:65" s="11" customFormat="1" ht="25.9" customHeight="1">
      <c r="B180" s="126"/>
      <c r="D180" s="127" t="s">
        <v>81</v>
      </c>
      <c r="E180" s="128" t="s">
        <v>4591</v>
      </c>
      <c r="F180" s="128" t="s">
        <v>4592</v>
      </c>
      <c r="I180" s="129"/>
      <c r="J180" s="130">
        <f>BK180</f>
        <v>0</v>
      </c>
      <c r="L180" s="126"/>
      <c r="M180" s="131"/>
      <c r="P180" s="132">
        <f>P181</f>
        <v>0</v>
      </c>
      <c r="R180" s="132">
        <f>R181</f>
        <v>0</v>
      </c>
      <c r="T180" s="133">
        <f>T181</f>
        <v>0</v>
      </c>
      <c r="AR180" s="127" t="s">
        <v>86</v>
      </c>
      <c r="AT180" s="134" t="s">
        <v>81</v>
      </c>
      <c r="AU180" s="134" t="s">
        <v>82</v>
      </c>
      <c r="AY180" s="127" t="s">
        <v>310</v>
      </c>
      <c r="BK180" s="135">
        <f>BK181</f>
        <v>0</v>
      </c>
    </row>
    <row r="181" spans="2:65" s="1" customFormat="1" ht="16.5" customHeight="1">
      <c r="B181" s="33"/>
      <c r="C181" s="138" t="s">
        <v>824</v>
      </c>
      <c r="D181" s="138" t="s">
        <v>312</v>
      </c>
      <c r="E181" s="139" t="s">
        <v>4593</v>
      </c>
      <c r="F181" s="140" t="s">
        <v>4594</v>
      </c>
      <c r="G181" s="141" t="s">
        <v>1972</v>
      </c>
      <c r="H181" s="142">
        <v>1</v>
      </c>
      <c r="I181" s="143"/>
      <c r="J181" s="144">
        <f>ROUND(I181*H181,2)</f>
        <v>0</v>
      </c>
      <c r="K181" s="140" t="s">
        <v>4184</v>
      </c>
      <c r="L181" s="33"/>
      <c r="M181" s="145" t="s">
        <v>1</v>
      </c>
      <c r="N181" s="146" t="s">
        <v>47</v>
      </c>
      <c r="P181" s="147">
        <f>O181*H181</f>
        <v>0</v>
      </c>
      <c r="Q181" s="147">
        <v>0</v>
      </c>
      <c r="R181" s="147">
        <f>Q181*H181</f>
        <v>0</v>
      </c>
      <c r="S181" s="147">
        <v>0</v>
      </c>
      <c r="T181" s="148">
        <f>S181*H181</f>
        <v>0</v>
      </c>
      <c r="AR181" s="149" t="s">
        <v>108</v>
      </c>
      <c r="AT181" s="149" t="s">
        <v>312</v>
      </c>
      <c r="AU181" s="149" t="s">
        <v>86</v>
      </c>
      <c r="AY181" s="17" t="s">
        <v>310</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1033</v>
      </c>
    </row>
    <row r="182" spans="2:65" s="11" customFormat="1" ht="25.9" customHeight="1">
      <c r="B182" s="126"/>
      <c r="D182" s="127" t="s">
        <v>81</v>
      </c>
      <c r="E182" s="128" t="s">
        <v>4595</v>
      </c>
      <c r="F182" s="128" t="s">
        <v>426</v>
      </c>
      <c r="I182" s="129"/>
      <c r="J182" s="130">
        <f>BK182</f>
        <v>0</v>
      </c>
      <c r="L182" s="126"/>
      <c r="M182" s="131"/>
      <c r="P182" s="132">
        <f>SUM(P183:P185)</f>
        <v>0</v>
      </c>
      <c r="R182" s="132">
        <f>SUM(R183:R185)</f>
        <v>0</v>
      </c>
      <c r="T182" s="133">
        <f>SUM(T183:T185)</f>
        <v>0</v>
      </c>
      <c r="AR182" s="127" t="s">
        <v>86</v>
      </c>
      <c r="AT182" s="134" t="s">
        <v>81</v>
      </c>
      <c r="AU182" s="134" t="s">
        <v>82</v>
      </c>
      <c r="AY182" s="127" t="s">
        <v>310</v>
      </c>
      <c r="BK182" s="135">
        <f>SUM(BK183:BK185)</f>
        <v>0</v>
      </c>
    </row>
    <row r="183" spans="2:65" s="1" customFormat="1" ht="16.5" customHeight="1">
      <c r="B183" s="33"/>
      <c r="C183" s="138" t="s">
        <v>828</v>
      </c>
      <c r="D183" s="138" t="s">
        <v>312</v>
      </c>
      <c r="E183" s="139" t="s">
        <v>4596</v>
      </c>
      <c r="F183" s="140" t="s">
        <v>4283</v>
      </c>
      <c r="G183" s="141" t="s">
        <v>652</v>
      </c>
      <c r="H183" s="142">
        <v>12</v>
      </c>
      <c r="I183" s="143"/>
      <c r="J183" s="144">
        <f>ROUND(I183*H183,2)</f>
        <v>0</v>
      </c>
      <c r="K183" s="140" t="s">
        <v>4184</v>
      </c>
      <c r="L183" s="33"/>
      <c r="M183" s="145" t="s">
        <v>1</v>
      </c>
      <c r="N183" s="146" t="s">
        <v>47</v>
      </c>
      <c r="P183" s="147">
        <f>O183*H183</f>
        <v>0</v>
      </c>
      <c r="Q183" s="147">
        <v>0</v>
      </c>
      <c r="R183" s="147">
        <f>Q183*H183</f>
        <v>0</v>
      </c>
      <c r="S183" s="147">
        <v>0</v>
      </c>
      <c r="T183" s="148">
        <f>S183*H183</f>
        <v>0</v>
      </c>
      <c r="AR183" s="149" t="s">
        <v>108</v>
      </c>
      <c r="AT183" s="149" t="s">
        <v>312</v>
      </c>
      <c r="AU183" s="149" t="s">
        <v>86</v>
      </c>
      <c r="AY183" s="17" t="s">
        <v>310</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1052</v>
      </c>
    </row>
    <row r="184" spans="2:65" s="1" customFormat="1" ht="16.5" customHeight="1">
      <c r="B184" s="33"/>
      <c r="C184" s="138" t="s">
        <v>833</v>
      </c>
      <c r="D184" s="138" t="s">
        <v>312</v>
      </c>
      <c r="E184" s="139" t="s">
        <v>4597</v>
      </c>
      <c r="F184" s="140" t="s">
        <v>4285</v>
      </c>
      <c r="G184" s="141" t="s">
        <v>652</v>
      </c>
      <c r="H184" s="142">
        <v>16</v>
      </c>
      <c r="I184" s="143"/>
      <c r="J184" s="144">
        <f>ROUND(I184*H184,2)</f>
        <v>0</v>
      </c>
      <c r="K184" s="140" t="s">
        <v>4184</v>
      </c>
      <c r="L184" s="33"/>
      <c r="M184" s="145" t="s">
        <v>1</v>
      </c>
      <c r="N184" s="146" t="s">
        <v>47</v>
      </c>
      <c r="P184" s="147">
        <f>O184*H184</f>
        <v>0</v>
      </c>
      <c r="Q184" s="147">
        <v>0</v>
      </c>
      <c r="R184" s="147">
        <f>Q184*H184</f>
        <v>0</v>
      </c>
      <c r="S184" s="147">
        <v>0</v>
      </c>
      <c r="T184" s="148">
        <f>S184*H184</f>
        <v>0</v>
      </c>
      <c r="AR184" s="149" t="s">
        <v>108</v>
      </c>
      <c r="AT184" s="149" t="s">
        <v>312</v>
      </c>
      <c r="AU184" s="149" t="s">
        <v>86</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1061</v>
      </c>
    </row>
    <row r="185" spans="2:65" s="1" customFormat="1" ht="16.5" customHeight="1">
      <c r="B185" s="33"/>
      <c r="C185" s="138" t="s">
        <v>839</v>
      </c>
      <c r="D185" s="138" t="s">
        <v>312</v>
      </c>
      <c r="E185" s="139" t="s">
        <v>4598</v>
      </c>
      <c r="F185" s="140" t="s">
        <v>4287</v>
      </c>
      <c r="G185" s="141" t="s">
        <v>652</v>
      </c>
      <c r="H185" s="142">
        <v>8</v>
      </c>
      <c r="I185" s="143"/>
      <c r="J185" s="144">
        <f>ROUND(I185*H185,2)</f>
        <v>0</v>
      </c>
      <c r="K185" s="140" t="s">
        <v>4184</v>
      </c>
      <c r="L185" s="33"/>
      <c r="M185" s="188" t="s">
        <v>1</v>
      </c>
      <c r="N185" s="189" t="s">
        <v>47</v>
      </c>
      <c r="O185" s="176"/>
      <c r="P185" s="190">
        <f>O185*H185</f>
        <v>0</v>
      </c>
      <c r="Q185" s="190">
        <v>0</v>
      </c>
      <c r="R185" s="190">
        <f>Q185*H185</f>
        <v>0</v>
      </c>
      <c r="S185" s="190">
        <v>0</v>
      </c>
      <c r="T185" s="191">
        <f>S185*H185</f>
        <v>0</v>
      </c>
      <c r="AR185" s="149" t="s">
        <v>108</v>
      </c>
      <c r="AT185" s="149" t="s">
        <v>312</v>
      </c>
      <c r="AU185" s="149" t="s">
        <v>86</v>
      </c>
      <c r="AY185" s="17" t="s">
        <v>310</v>
      </c>
      <c r="BE185" s="150">
        <f>IF(N185="základní",J185,0)</f>
        <v>0</v>
      </c>
      <c r="BF185" s="150">
        <f>IF(N185="snížená",J185,0)</f>
        <v>0</v>
      </c>
      <c r="BG185" s="150">
        <f>IF(N185="zákl. přenesená",J185,0)</f>
        <v>0</v>
      </c>
      <c r="BH185" s="150">
        <f>IF(N185="sníž. přenesená",J185,0)</f>
        <v>0</v>
      </c>
      <c r="BI185" s="150">
        <f>IF(N185="nulová",J185,0)</f>
        <v>0</v>
      </c>
      <c r="BJ185" s="17" t="s">
        <v>86</v>
      </c>
      <c r="BK185" s="150">
        <f>ROUND(I185*H185,2)</f>
        <v>0</v>
      </c>
      <c r="BL185" s="17" t="s">
        <v>108</v>
      </c>
      <c r="BM185" s="149" t="s">
        <v>1069</v>
      </c>
    </row>
    <row r="186" spans="2:65" s="1" customFormat="1" ht="6.95" customHeight="1">
      <c r="B186" s="45"/>
      <c r="C186" s="46"/>
      <c r="D186" s="46"/>
      <c r="E186" s="46"/>
      <c r="F186" s="46"/>
      <c r="G186" s="46"/>
      <c r="H186" s="46"/>
      <c r="I186" s="46"/>
      <c r="J186" s="46"/>
      <c r="K186" s="46"/>
      <c r="L186" s="33"/>
    </row>
  </sheetData>
  <sheetProtection algorithmName="SHA-512" hashValue="05VJpl3Vb1N2RupqX2ryXe63za6lnTNg60jXaAWX4KoNzsAOE3/ExoI/knibMP2uPHa+3u6O6iwwEAioFtl4uA==" saltValue="+puUq1gRg9Edz3cyfwrorIOK1DHKORJLtj9wUme1JZHfzjP77fI/MYcl1dHGg2mjooWZYbPyM6T+M2JfLcoRWw==" spinCount="100000" sheet="1" objects="1" scenarios="1" formatColumns="0" formatRows="0" autoFilter="0"/>
  <autoFilter ref="C130:K185" xr:uid="{00000000-0009-0000-0000-000016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14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173</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4599</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ROUND((SUM(BE127:BE142)),  2)</f>
        <v>0</v>
      </c>
      <c r="I37" s="98">
        <v>0.21</v>
      </c>
      <c r="J37" s="86">
        <f>ROUND(((SUM(BE127:BE142))*I37),  2)</f>
        <v>0</v>
      </c>
      <c r="L37" s="33"/>
    </row>
    <row r="38" spans="2:12" s="1" customFormat="1" ht="14.45" customHeight="1">
      <c r="B38" s="33"/>
      <c r="E38" s="27" t="s">
        <v>48</v>
      </c>
      <c r="F38" s="86">
        <f>ROUND((SUM(BF127:BF142)),  2)</f>
        <v>0</v>
      </c>
      <c r="I38" s="98">
        <v>0.15</v>
      </c>
      <c r="J38" s="86">
        <f>ROUND(((SUM(BF127:BF142))*I38),  2)</f>
        <v>0</v>
      </c>
      <c r="L38" s="33"/>
    </row>
    <row r="39" spans="2:12" s="1" customFormat="1" ht="14.45" hidden="1" customHeight="1">
      <c r="B39" s="33"/>
      <c r="E39" s="27" t="s">
        <v>49</v>
      </c>
      <c r="F39" s="86">
        <f>ROUND((SUM(BG127:BG142)),  2)</f>
        <v>0</v>
      </c>
      <c r="I39" s="98">
        <v>0.21</v>
      </c>
      <c r="J39" s="86">
        <f>0</f>
        <v>0</v>
      </c>
      <c r="L39" s="33"/>
    </row>
    <row r="40" spans="2:12" s="1" customFormat="1" ht="14.45" hidden="1" customHeight="1">
      <c r="B40" s="33"/>
      <c r="E40" s="27" t="s">
        <v>50</v>
      </c>
      <c r="F40" s="86">
        <f>ROUND((SUM(BH127:BH142)),  2)</f>
        <v>0</v>
      </c>
      <c r="I40" s="98">
        <v>0.15</v>
      </c>
      <c r="J40" s="86">
        <f>0</f>
        <v>0</v>
      </c>
      <c r="L40" s="33"/>
    </row>
    <row r="41" spans="2:12" s="1" customFormat="1" ht="14.45" hidden="1" customHeight="1">
      <c r="B41" s="33"/>
      <c r="E41" s="27" t="s">
        <v>51</v>
      </c>
      <c r="F41" s="86">
        <f>ROUND((SUM(BI127:BI142)),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07 - STA_Společná televizní anténa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J127</f>
        <v>0</v>
      </c>
      <c r="L100" s="33"/>
      <c r="AU100" s="17" t="s">
        <v>288</v>
      </c>
    </row>
    <row r="101" spans="2:47" s="8" customFormat="1" ht="24.95" customHeight="1">
      <c r="B101" s="110"/>
      <c r="D101" s="111" t="s">
        <v>4600</v>
      </c>
      <c r="E101" s="112"/>
      <c r="F101" s="112"/>
      <c r="G101" s="112"/>
      <c r="H101" s="112"/>
      <c r="I101" s="112"/>
      <c r="J101" s="113">
        <f>J128</f>
        <v>0</v>
      </c>
      <c r="L101" s="110"/>
    </row>
    <row r="102" spans="2:47" s="8" customFormat="1" ht="24.95" customHeight="1">
      <c r="B102" s="110"/>
      <c r="D102" s="111" t="s">
        <v>4412</v>
      </c>
      <c r="E102" s="112"/>
      <c r="F102" s="112"/>
      <c r="G102" s="112"/>
      <c r="H102" s="112"/>
      <c r="I102" s="112"/>
      <c r="J102" s="113">
        <f>J132</f>
        <v>0</v>
      </c>
      <c r="L102" s="110"/>
    </row>
    <row r="103" spans="2:47" s="8" customFormat="1" ht="24.95" customHeight="1">
      <c r="B103" s="110"/>
      <c r="D103" s="111" t="s">
        <v>4601</v>
      </c>
      <c r="E103" s="112"/>
      <c r="F103" s="112"/>
      <c r="G103" s="112"/>
      <c r="H103" s="112"/>
      <c r="I103" s="112"/>
      <c r="J103" s="113">
        <f>J139</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295</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277</v>
      </c>
      <c r="L114" s="20"/>
    </row>
    <row r="115" spans="2:63" ht="16.5" customHeight="1">
      <c r="B115" s="20"/>
      <c r="E115" s="254" t="s">
        <v>278</v>
      </c>
      <c r="F115" s="215"/>
      <c r="G115" s="215"/>
      <c r="H115" s="215"/>
      <c r="L115" s="20"/>
    </row>
    <row r="116" spans="2:63" ht="12" customHeight="1">
      <c r="B116" s="20"/>
      <c r="C116" s="27" t="s">
        <v>279</v>
      </c>
      <c r="L116" s="20"/>
    </row>
    <row r="117" spans="2:63" s="1" customFormat="1" ht="16.5" customHeight="1">
      <c r="B117" s="33"/>
      <c r="E117" s="249" t="s">
        <v>280</v>
      </c>
      <c r="F117" s="256"/>
      <c r="G117" s="256"/>
      <c r="H117" s="256"/>
      <c r="L117" s="33"/>
    </row>
    <row r="118" spans="2:63" s="1" customFormat="1" ht="12" customHeight="1">
      <c r="B118" s="33"/>
      <c r="C118" s="27" t="s">
        <v>3934</v>
      </c>
      <c r="L118" s="33"/>
    </row>
    <row r="119" spans="2:63" s="1" customFormat="1" ht="16.5" customHeight="1">
      <c r="B119" s="33"/>
      <c r="E119" s="236" t="str">
        <f>E13</f>
        <v>07 - STA_Společná televizní anténa</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296</v>
      </c>
      <c r="D126" s="120" t="s">
        <v>67</v>
      </c>
      <c r="E126" s="120" t="s">
        <v>63</v>
      </c>
      <c r="F126" s="120" t="s">
        <v>64</v>
      </c>
      <c r="G126" s="120" t="s">
        <v>297</v>
      </c>
      <c r="H126" s="120" t="s">
        <v>298</v>
      </c>
      <c r="I126" s="120" t="s">
        <v>299</v>
      </c>
      <c r="J126" s="120" t="s">
        <v>286</v>
      </c>
      <c r="K126" s="121" t="s">
        <v>300</v>
      </c>
      <c r="L126" s="118"/>
      <c r="M126" s="60" t="s">
        <v>1</v>
      </c>
      <c r="N126" s="61" t="s">
        <v>46</v>
      </c>
      <c r="O126" s="61" t="s">
        <v>301</v>
      </c>
      <c r="P126" s="61" t="s">
        <v>302</v>
      </c>
      <c r="Q126" s="61" t="s">
        <v>303</v>
      </c>
      <c r="R126" s="61" t="s">
        <v>304</v>
      </c>
      <c r="S126" s="61" t="s">
        <v>305</v>
      </c>
      <c r="T126" s="62" t="s">
        <v>306</v>
      </c>
    </row>
    <row r="127" spans="2:63" s="1" customFormat="1" ht="22.9" customHeight="1">
      <c r="B127" s="33"/>
      <c r="C127" s="65" t="s">
        <v>307</v>
      </c>
      <c r="J127" s="122">
        <f>BK127</f>
        <v>0</v>
      </c>
      <c r="L127" s="33"/>
      <c r="M127" s="63"/>
      <c r="N127" s="54"/>
      <c r="O127" s="54"/>
      <c r="P127" s="123">
        <f>P128+P132+P139</f>
        <v>0</v>
      </c>
      <c r="Q127" s="54"/>
      <c r="R127" s="123">
        <f>R128+R132+R139</f>
        <v>0</v>
      </c>
      <c r="S127" s="54"/>
      <c r="T127" s="124">
        <f>T128+T132+T139</f>
        <v>0</v>
      </c>
      <c r="AT127" s="17" t="s">
        <v>81</v>
      </c>
      <c r="AU127" s="17" t="s">
        <v>288</v>
      </c>
      <c r="BK127" s="125">
        <f>BK128+BK132+BK139</f>
        <v>0</v>
      </c>
    </row>
    <row r="128" spans="2:63" s="11" customFormat="1" ht="25.9" customHeight="1">
      <c r="B128" s="126"/>
      <c r="D128" s="127" t="s">
        <v>81</v>
      </c>
      <c r="E128" s="128" t="s">
        <v>3940</v>
      </c>
      <c r="F128" s="128" t="s">
        <v>4602</v>
      </c>
      <c r="I128" s="129"/>
      <c r="J128" s="130">
        <f>BK128</f>
        <v>0</v>
      </c>
      <c r="L128" s="126"/>
      <c r="M128" s="131"/>
      <c r="P128" s="132">
        <f>SUM(P129:P131)</f>
        <v>0</v>
      </c>
      <c r="R128" s="132">
        <f>SUM(R129:R131)</f>
        <v>0</v>
      </c>
      <c r="T128" s="133">
        <f>SUM(T129:T131)</f>
        <v>0</v>
      </c>
      <c r="AR128" s="127" t="s">
        <v>86</v>
      </c>
      <c r="AT128" s="134" t="s">
        <v>81</v>
      </c>
      <c r="AU128" s="134" t="s">
        <v>82</v>
      </c>
      <c r="AY128" s="127" t="s">
        <v>310</v>
      </c>
      <c r="BK128" s="135">
        <f>SUM(BK129:BK131)</f>
        <v>0</v>
      </c>
    </row>
    <row r="129" spans="2:65" s="1" customFormat="1" ht="16.5" customHeight="1">
      <c r="B129" s="33"/>
      <c r="C129" s="138" t="s">
        <v>86</v>
      </c>
      <c r="D129" s="138" t="s">
        <v>312</v>
      </c>
      <c r="E129" s="139" t="s">
        <v>4603</v>
      </c>
      <c r="F129" s="140" t="s">
        <v>4604</v>
      </c>
      <c r="G129" s="141" t="s">
        <v>1972</v>
      </c>
      <c r="H129" s="142">
        <v>1</v>
      </c>
      <c r="I129" s="143"/>
      <c r="J129" s="144">
        <f>ROUND(I129*H129,2)</f>
        <v>0</v>
      </c>
      <c r="K129" s="140" t="s">
        <v>4184</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90</v>
      </c>
    </row>
    <row r="130" spans="2:65" s="1" customFormat="1" ht="16.5" customHeight="1">
      <c r="B130" s="33"/>
      <c r="C130" s="138" t="s">
        <v>90</v>
      </c>
      <c r="D130" s="138" t="s">
        <v>312</v>
      </c>
      <c r="E130" s="139" t="s">
        <v>4605</v>
      </c>
      <c r="F130" s="140" t="s">
        <v>4606</v>
      </c>
      <c r="G130" s="141" t="s">
        <v>1972</v>
      </c>
      <c r="H130" s="142">
        <v>1</v>
      </c>
      <c r="I130" s="143"/>
      <c r="J130" s="144">
        <f>ROUND(I130*H130,2)</f>
        <v>0</v>
      </c>
      <c r="K130" s="140" t="s">
        <v>4184</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108</v>
      </c>
    </row>
    <row r="131" spans="2:65" s="1" customFormat="1" ht="16.5" customHeight="1">
      <c r="B131" s="33"/>
      <c r="C131" s="138" t="s">
        <v>98</v>
      </c>
      <c r="D131" s="138" t="s">
        <v>312</v>
      </c>
      <c r="E131" s="139" t="s">
        <v>4607</v>
      </c>
      <c r="F131" s="140" t="s">
        <v>4608</v>
      </c>
      <c r="G131" s="141" t="s">
        <v>1972</v>
      </c>
      <c r="H131" s="142">
        <v>1</v>
      </c>
      <c r="I131" s="143"/>
      <c r="J131" s="144">
        <f>ROUND(I131*H131,2)</f>
        <v>0</v>
      </c>
      <c r="K131" s="140" t="s">
        <v>4184</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137</v>
      </c>
    </row>
    <row r="132" spans="2:65" s="11" customFormat="1" ht="25.9" customHeight="1">
      <c r="B132" s="126"/>
      <c r="D132" s="127" t="s">
        <v>81</v>
      </c>
      <c r="E132" s="128" t="s">
        <v>4216</v>
      </c>
      <c r="F132" s="128" t="s">
        <v>4437</v>
      </c>
      <c r="I132" s="129"/>
      <c r="J132" s="130">
        <f>BK132</f>
        <v>0</v>
      </c>
      <c r="L132" s="126"/>
      <c r="M132" s="131"/>
      <c r="P132" s="132">
        <f>SUM(P133:P138)</f>
        <v>0</v>
      </c>
      <c r="R132" s="132">
        <f>SUM(R133:R138)</f>
        <v>0</v>
      </c>
      <c r="T132" s="133">
        <f>SUM(T133:T138)</f>
        <v>0</v>
      </c>
      <c r="AR132" s="127" t="s">
        <v>86</v>
      </c>
      <c r="AT132" s="134" t="s">
        <v>81</v>
      </c>
      <c r="AU132" s="134" t="s">
        <v>82</v>
      </c>
      <c r="AY132" s="127" t="s">
        <v>310</v>
      </c>
      <c r="BK132" s="135">
        <f>SUM(BK133:BK138)</f>
        <v>0</v>
      </c>
    </row>
    <row r="133" spans="2:65" s="1" customFormat="1" ht="16.5" customHeight="1">
      <c r="B133" s="33"/>
      <c r="C133" s="138" t="s">
        <v>108</v>
      </c>
      <c r="D133" s="138" t="s">
        <v>312</v>
      </c>
      <c r="E133" s="139" t="s">
        <v>4609</v>
      </c>
      <c r="F133" s="140" t="s">
        <v>4610</v>
      </c>
      <c r="G133" s="141" t="s">
        <v>718</v>
      </c>
      <c r="H133" s="142">
        <v>590</v>
      </c>
      <c r="I133" s="143"/>
      <c r="J133" s="144">
        <f t="shared" ref="J133:J138" si="0">ROUND(I133*H133,2)</f>
        <v>0</v>
      </c>
      <c r="K133" s="140" t="s">
        <v>4184</v>
      </c>
      <c r="L133" s="33"/>
      <c r="M133" s="145" t="s">
        <v>1</v>
      </c>
      <c r="N133" s="146" t="s">
        <v>47</v>
      </c>
      <c r="P133" s="147">
        <f t="shared" ref="P133:P138" si="1">O133*H133</f>
        <v>0</v>
      </c>
      <c r="Q133" s="147">
        <v>0</v>
      </c>
      <c r="R133" s="147">
        <f t="shared" ref="R133:R138" si="2">Q133*H133</f>
        <v>0</v>
      </c>
      <c r="S133" s="147">
        <v>0</v>
      </c>
      <c r="T133" s="148">
        <f t="shared" ref="T133:T138" si="3">S133*H133</f>
        <v>0</v>
      </c>
      <c r="AR133" s="149" t="s">
        <v>108</v>
      </c>
      <c r="AT133" s="149" t="s">
        <v>312</v>
      </c>
      <c r="AU133" s="149" t="s">
        <v>86</v>
      </c>
      <c r="AY133" s="17" t="s">
        <v>310</v>
      </c>
      <c r="BE133" s="150">
        <f t="shared" ref="BE133:BE138" si="4">IF(N133="základní",J133,0)</f>
        <v>0</v>
      </c>
      <c r="BF133" s="150">
        <f t="shared" ref="BF133:BF138" si="5">IF(N133="snížená",J133,0)</f>
        <v>0</v>
      </c>
      <c r="BG133" s="150">
        <f t="shared" ref="BG133:BG138" si="6">IF(N133="zákl. přenesená",J133,0)</f>
        <v>0</v>
      </c>
      <c r="BH133" s="150">
        <f t="shared" ref="BH133:BH138" si="7">IF(N133="sníž. přenesená",J133,0)</f>
        <v>0</v>
      </c>
      <c r="BI133" s="150">
        <f t="shared" ref="BI133:BI138" si="8">IF(N133="nulová",J133,0)</f>
        <v>0</v>
      </c>
      <c r="BJ133" s="17" t="s">
        <v>86</v>
      </c>
      <c r="BK133" s="150">
        <f t="shared" ref="BK133:BK138" si="9">ROUND(I133*H133,2)</f>
        <v>0</v>
      </c>
      <c r="BL133" s="17" t="s">
        <v>108</v>
      </c>
      <c r="BM133" s="149" t="s">
        <v>347</v>
      </c>
    </row>
    <row r="134" spans="2:65" s="1" customFormat="1" ht="16.5" customHeight="1">
      <c r="B134" s="33"/>
      <c r="C134" s="138" t="s">
        <v>121</v>
      </c>
      <c r="D134" s="138" t="s">
        <v>312</v>
      </c>
      <c r="E134" s="139" t="s">
        <v>4611</v>
      </c>
      <c r="F134" s="140" t="s">
        <v>4612</v>
      </c>
      <c r="G134" s="141" t="s">
        <v>1972</v>
      </c>
      <c r="H134" s="142">
        <v>3</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312</v>
      </c>
      <c r="E135" s="139" t="s">
        <v>4613</v>
      </c>
      <c r="F135" s="140" t="s">
        <v>4614</v>
      </c>
      <c r="G135" s="141" t="s">
        <v>718</v>
      </c>
      <c r="H135" s="142">
        <v>50</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371</v>
      </c>
    </row>
    <row r="136" spans="2:65" s="1" customFormat="1" ht="16.5" customHeight="1">
      <c r="B136" s="33"/>
      <c r="C136" s="138" t="s">
        <v>342</v>
      </c>
      <c r="D136" s="138" t="s">
        <v>312</v>
      </c>
      <c r="E136" s="139" t="s">
        <v>4615</v>
      </c>
      <c r="F136" s="140" t="s">
        <v>3828</v>
      </c>
      <c r="G136" s="141" t="s">
        <v>718</v>
      </c>
      <c r="H136" s="142">
        <v>50</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388</v>
      </c>
    </row>
    <row r="137" spans="2:65" s="1" customFormat="1" ht="16.5" customHeight="1">
      <c r="B137" s="33"/>
      <c r="C137" s="138" t="s">
        <v>347</v>
      </c>
      <c r="D137" s="138" t="s">
        <v>312</v>
      </c>
      <c r="E137" s="139" t="s">
        <v>4616</v>
      </c>
      <c r="F137" s="140" t="s">
        <v>4617</v>
      </c>
      <c r="G137" s="141" t="s">
        <v>1972</v>
      </c>
      <c r="H137" s="142">
        <v>1</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404</v>
      </c>
    </row>
    <row r="138" spans="2:65" s="1" customFormat="1" ht="16.5" customHeight="1">
      <c r="B138" s="33"/>
      <c r="C138" s="138" t="s">
        <v>354</v>
      </c>
      <c r="D138" s="138" t="s">
        <v>312</v>
      </c>
      <c r="E138" s="139" t="s">
        <v>4618</v>
      </c>
      <c r="F138" s="140" t="s">
        <v>4619</v>
      </c>
      <c r="G138" s="141" t="s">
        <v>4066</v>
      </c>
      <c r="H138" s="142">
        <v>1</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412</v>
      </c>
    </row>
    <row r="139" spans="2:65" s="11" customFormat="1" ht="25.9" customHeight="1">
      <c r="B139" s="126"/>
      <c r="D139" s="127" t="s">
        <v>81</v>
      </c>
      <c r="E139" s="128" t="s">
        <v>4236</v>
      </c>
      <c r="F139" s="128" t="s">
        <v>4620</v>
      </c>
      <c r="I139" s="129"/>
      <c r="J139" s="130">
        <f>BK139</f>
        <v>0</v>
      </c>
      <c r="L139" s="126"/>
      <c r="M139" s="131"/>
      <c r="P139" s="132">
        <f>SUM(P140:P142)</f>
        <v>0</v>
      </c>
      <c r="R139" s="132">
        <f>SUM(R140:R142)</f>
        <v>0</v>
      </c>
      <c r="T139" s="133">
        <f>SUM(T140:T142)</f>
        <v>0</v>
      </c>
      <c r="AR139" s="127" t="s">
        <v>86</v>
      </c>
      <c r="AT139" s="134" t="s">
        <v>81</v>
      </c>
      <c r="AU139" s="134" t="s">
        <v>82</v>
      </c>
      <c r="AY139" s="127" t="s">
        <v>310</v>
      </c>
      <c r="BK139" s="135">
        <f>SUM(BK140:BK142)</f>
        <v>0</v>
      </c>
    </row>
    <row r="140" spans="2:65" s="1" customFormat="1" ht="16.5" customHeight="1">
      <c r="B140" s="33"/>
      <c r="C140" s="138" t="s">
        <v>180</v>
      </c>
      <c r="D140" s="138" t="s">
        <v>312</v>
      </c>
      <c r="E140" s="139" t="s">
        <v>4621</v>
      </c>
      <c r="F140" s="140" t="s">
        <v>3971</v>
      </c>
      <c r="G140" s="141" t="s">
        <v>652</v>
      </c>
      <c r="H140" s="142">
        <v>2</v>
      </c>
      <c r="I140" s="143"/>
      <c r="J140" s="144">
        <f>ROUND(I140*H140,2)</f>
        <v>0</v>
      </c>
      <c r="K140" s="140" t="s">
        <v>4184</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421</v>
      </c>
    </row>
    <row r="141" spans="2:65" s="1" customFormat="1" ht="16.5" customHeight="1">
      <c r="B141" s="33"/>
      <c r="C141" s="138" t="s">
        <v>364</v>
      </c>
      <c r="D141" s="138" t="s">
        <v>312</v>
      </c>
      <c r="E141" s="139" t="s">
        <v>4622</v>
      </c>
      <c r="F141" s="140" t="s">
        <v>4623</v>
      </c>
      <c r="G141" s="141" t="s">
        <v>652</v>
      </c>
      <c r="H141" s="142">
        <v>2</v>
      </c>
      <c r="I141" s="143"/>
      <c r="J141" s="144">
        <f>ROUND(I141*H141,2)</f>
        <v>0</v>
      </c>
      <c r="K141" s="140" t="s">
        <v>4184</v>
      </c>
      <c r="L141" s="33"/>
      <c r="M141" s="145" t="s">
        <v>1</v>
      </c>
      <c r="N141" s="146" t="s">
        <v>47</v>
      </c>
      <c r="P141" s="147">
        <f>O141*H141</f>
        <v>0</v>
      </c>
      <c r="Q141" s="147">
        <v>0</v>
      </c>
      <c r="R141" s="147">
        <f>Q141*H141</f>
        <v>0</v>
      </c>
      <c r="S141" s="147">
        <v>0</v>
      </c>
      <c r="T141" s="148">
        <f>S141*H141</f>
        <v>0</v>
      </c>
      <c r="AR141" s="149" t="s">
        <v>108</v>
      </c>
      <c r="AT141" s="149" t="s">
        <v>312</v>
      </c>
      <c r="AU141" s="149" t="s">
        <v>86</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434</v>
      </c>
    </row>
    <row r="142" spans="2:65" s="1" customFormat="1" ht="16.5" customHeight="1">
      <c r="B142" s="33"/>
      <c r="C142" s="138" t="s">
        <v>371</v>
      </c>
      <c r="D142" s="138" t="s">
        <v>312</v>
      </c>
      <c r="E142" s="139" t="s">
        <v>4624</v>
      </c>
      <c r="F142" s="140" t="s">
        <v>4625</v>
      </c>
      <c r="G142" s="141" t="s">
        <v>652</v>
      </c>
      <c r="H142" s="142">
        <v>4</v>
      </c>
      <c r="I142" s="143"/>
      <c r="J142" s="144">
        <f>ROUND(I142*H142,2)</f>
        <v>0</v>
      </c>
      <c r="K142" s="140" t="s">
        <v>4184</v>
      </c>
      <c r="L142" s="33"/>
      <c r="M142" s="188" t="s">
        <v>1</v>
      </c>
      <c r="N142" s="189" t="s">
        <v>47</v>
      </c>
      <c r="O142" s="176"/>
      <c r="P142" s="190">
        <f>O142*H142</f>
        <v>0</v>
      </c>
      <c r="Q142" s="190">
        <v>0</v>
      </c>
      <c r="R142" s="190">
        <f>Q142*H142</f>
        <v>0</v>
      </c>
      <c r="S142" s="190">
        <v>0</v>
      </c>
      <c r="T142" s="191">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539</v>
      </c>
    </row>
    <row r="143" spans="2:65" s="1" customFormat="1" ht="6.95" customHeight="1">
      <c r="B143" s="45"/>
      <c r="C143" s="46"/>
      <c r="D143" s="46"/>
      <c r="E143" s="46"/>
      <c r="F143" s="46"/>
      <c r="G143" s="46"/>
      <c r="H143" s="46"/>
      <c r="I143" s="46"/>
      <c r="J143" s="46"/>
      <c r="K143" s="46"/>
      <c r="L143" s="33"/>
    </row>
  </sheetData>
  <sheetProtection algorithmName="SHA-512" hashValue="ieATfwjuqPrarcW0y/Zo8x0HsmrxyKIlkNzUaSiKMRjCVMFmqCZ0ohm/uDieHqVtJlDyUCWtpKb+c6VUcYUxjA==" saltValue="098iKPxf46vbllxDSa8bLiHbjDrl+nENowE5HA5BsrEp/8iCKRgtzAubdhy8mwWBFDshPr/9b6qr9ICzmL5gOg==" spinCount="100000" sheet="1" objects="1" scenarios="1" formatColumns="0" formatRows="0" autoFilter="0"/>
  <autoFilter ref="C126:K142" xr:uid="{00000000-0009-0000-0000-000017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1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176</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4626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ROUND((SUM(BE126:BE136)),  2)</f>
        <v>0</v>
      </c>
      <c r="I37" s="98">
        <v>0.21</v>
      </c>
      <c r="J37" s="86">
        <f>ROUND(((SUM(BE126:BE136))*I37),  2)</f>
        <v>0</v>
      </c>
      <c r="L37" s="33"/>
    </row>
    <row r="38" spans="2:12" s="1" customFormat="1" ht="14.45" customHeight="1">
      <c r="B38" s="33"/>
      <c r="E38" s="27" t="s">
        <v>48</v>
      </c>
      <c r="F38" s="86">
        <f>ROUND((SUM(BF126:BF136)),  2)</f>
        <v>0</v>
      </c>
      <c r="I38" s="98">
        <v>0.15</v>
      </c>
      <c r="J38" s="86">
        <f>ROUND(((SUM(BF126:BF136))*I38),  2)</f>
        <v>0</v>
      </c>
      <c r="L38" s="33"/>
    </row>
    <row r="39" spans="2:12" s="1" customFormat="1" ht="14.45" hidden="1" customHeight="1">
      <c r="B39" s="33"/>
      <c r="E39" s="27" t="s">
        <v>49</v>
      </c>
      <c r="F39" s="86">
        <f>ROUND((SUM(BG126:BG136)),  2)</f>
        <v>0</v>
      </c>
      <c r="I39" s="98">
        <v>0.21</v>
      </c>
      <c r="J39" s="86">
        <f>0</f>
        <v>0</v>
      </c>
      <c r="L39" s="33"/>
    </row>
    <row r="40" spans="2:12" s="1" customFormat="1" ht="14.45" hidden="1" customHeight="1">
      <c r="B40" s="33"/>
      <c r="E40" s="27" t="s">
        <v>50</v>
      </c>
      <c r="F40" s="86">
        <f>ROUND((SUM(BH126:BH136)),  2)</f>
        <v>0</v>
      </c>
      <c r="I40" s="98">
        <v>0.15</v>
      </c>
      <c r="J40" s="86">
        <f>0</f>
        <v>0</v>
      </c>
      <c r="L40" s="33"/>
    </row>
    <row r="41" spans="2:12" s="1" customFormat="1" ht="14.45" hidden="1" customHeight="1">
      <c r="B41" s="33"/>
      <c r="E41" s="27" t="s">
        <v>51</v>
      </c>
      <c r="F41" s="86">
        <f>ROUND((SUM(BI126:BI136)),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08 - JČ_Jednotný čas</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4627</v>
      </c>
      <c r="E101" s="112"/>
      <c r="F101" s="112"/>
      <c r="G101" s="112"/>
      <c r="H101" s="112"/>
      <c r="I101" s="112"/>
      <c r="J101" s="113">
        <f>J127</f>
        <v>0</v>
      </c>
      <c r="L101" s="110"/>
    </row>
    <row r="102" spans="2:47" s="8" customFormat="1" ht="24.95" customHeight="1">
      <c r="B102" s="110"/>
      <c r="D102" s="111" t="s">
        <v>4628</v>
      </c>
      <c r="E102" s="112"/>
      <c r="F102" s="112"/>
      <c r="G102" s="112"/>
      <c r="H102" s="112"/>
      <c r="I102" s="112"/>
      <c r="J102" s="113">
        <f>J134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08 - JČ_Jednotný čas</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P127+P134</f>
        <v>0</v>
      </c>
      <c r="Q126" s="54"/>
      <c r="R126" s="123">
        <f>R127+R134</f>
        <v>0</v>
      </c>
      <c r="S126" s="54"/>
      <c r="T126" s="124">
        <f>T127+T134</f>
        <v>0</v>
      </c>
      <c r="AT126" s="17" t="s">
        <v>81</v>
      </c>
      <c r="AU126" s="17" t="s">
        <v>288</v>
      </c>
      <c r="BK126" s="125">
        <f>BK127+BK134</f>
        <v>0</v>
      </c>
    </row>
    <row r="127" spans="2:65" s="11" customFormat="1" ht="25.9" customHeight="1">
      <c r="B127" s="126"/>
      <c r="D127" s="127" t="s">
        <v>81</v>
      </c>
      <c r="E127" s="128" t="s">
        <v>3940</v>
      </c>
      <c r="F127" s="128" t="s">
        <v>4629</v>
      </c>
      <c r="I127" s="129"/>
      <c r="J127" s="130">
        <f>BK127</f>
        <v>0</v>
      </c>
      <c r="L127" s="126"/>
      <c r="M127" s="131"/>
      <c r="P127" s="132">
        <f>SUM(P128:P133)</f>
        <v>0</v>
      </c>
      <c r="R127" s="132">
        <f>SUM(R128:R133)</f>
        <v>0</v>
      </c>
      <c r="T127" s="133">
        <f>SUM(T128:T133)</f>
        <v>0</v>
      </c>
      <c r="AR127" s="127" t="s">
        <v>86</v>
      </c>
      <c r="AT127" s="134" t="s">
        <v>81</v>
      </c>
      <c r="AU127" s="134" t="s">
        <v>82</v>
      </c>
      <c r="AY127" s="127" t="s">
        <v>310</v>
      </c>
      <c r="BK127" s="135">
        <f>SUM(BK128:BK133)</f>
        <v>0</v>
      </c>
    </row>
    <row r="128" spans="2:65" s="1" customFormat="1" ht="21.75" customHeight="1">
      <c r="B128" s="33"/>
      <c r="C128" s="138" t="s">
        <v>86</v>
      </c>
      <c r="D128" s="138" t="s">
        <v>312</v>
      </c>
      <c r="E128" s="139" t="s">
        <v>4630</v>
      </c>
      <c r="F128" s="140" t="s">
        <v>4631</v>
      </c>
      <c r="G128" s="141" t="s">
        <v>1972</v>
      </c>
      <c r="H128" s="142">
        <v>1</v>
      </c>
      <c r="I128" s="143"/>
      <c r="J128" s="144">
        <f t="shared" ref="J128:J133" si="0">ROUND(I128*H128,2)</f>
        <v>0</v>
      </c>
      <c r="K128" s="140" t="s">
        <v>4184</v>
      </c>
      <c r="L128" s="33"/>
      <c r="M128" s="145" t="s">
        <v>1</v>
      </c>
      <c r="N128" s="146" t="s">
        <v>47</v>
      </c>
      <c r="P128" s="147">
        <f t="shared" ref="P128:P133" si="1">O128*H128</f>
        <v>0</v>
      </c>
      <c r="Q128" s="147">
        <v>0</v>
      </c>
      <c r="R128" s="147">
        <f t="shared" ref="R128:R133" si="2">Q128*H128</f>
        <v>0</v>
      </c>
      <c r="S128" s="147">
        <v>0</v>
      </c>
      <c r="T128" s="148">
        <f t="shared" ref="T128:T133" si="3">S128*H128</f>
        <v>0</v>
      </c>
      <c r="AR128" s="149" t="s">
        <v>108</v>
      </c>
      <c r="AT128" s="149" t="s">
        <v>312</v>
      </c>
      <c r="AU128" s="149" t="s">
        <v>86</v>
      </c>
      <c r="AY128" s="17" t="s">
        <v>310</v>
      </c>
      <c r="BE128" s="150">
        <f t="shared" ref="BE128:BE133" si="4">IF(N128="základní",J128,0)</f>
        <v>0</v>
      </c>
      <c r="BF128" s="150">
        <f t="shared" ref="BF128:BF133" si="5">IF(N128="snížená",J128,0)</f>
        <v>0</v>
      </c>
      <c r="BG128" s="150">
        <f t="shared" ref="BG128:BG133" si="6">IF(N128="zákl. přenesená",J128,0)</f>
        <v>0</v>
      </c>
      <c r="BH128" s="150">
        <f t="shared" ref="BH128:BH133" si="7">IF(N128="sníž. přenesená",J128,0)</f>
        <v>0</v>
      </c>
      <c r="BI128" s="150">
        <f t="shared" ref="BI128:BI133" si="8">IF(N128="nulová",J128,0)</f>
        <v>0</v>
      </c>
      <c r="BJ128" s="17" t="s">
        <v>86</v>
      </c>
      <c r="BK128" s="150">
        <f t="shared" ref="BK128:BK133" si="9">ROUND(I128*H128,2)</f>
        <v>0</v>
      </c>
      <c r="BL128" s="17" t="s">
        <v>108</v>
      </c>
      <c r="BM128" s="149" t="s">
        <v>90</v>
      </c>
    </row>
    <row r="129" spans="2:65" s="1" customFormat="1" ht="16.5" customHeight="1">
      <c r="B129" s="33"/>
      <c r="C129" s="138" t="s">
        <v>90</v>
      </c>
      <c r="D129" s="138" t="s">
        <v>312</v>
      </c>
      <c r="E129" s="139" t="s">
        <v>4632</v>
      </c>
      <c r="F129" s="140" t="s">
        <v>4633</v>
      </c>
      <c r="G129" s="141" t="s">
        <v>718</v>
      </c>
      <c r="H129" s="142">
        <v>180</v>
      </c>
      <c r="I129" s="143"/>
      <c r="J129" s="144">
        <f t="shared" si="0"/>
        <v>0</v>
      </c>
      <c r="K129" s="140" t="s">
        <v>4184</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4634</v>
      </c>
      <c r="F130" s="140" t="s">
        <v>4635</v>
      </c>
      <c r="G130" s="141" t="s">
        <v>718</v>
      </c>
      <c r="H130" s="142">
        <v>50</v>
      </c>
      <c r="I130" s="143"/>
      <c r="J130" s="144">
        <f t="shared" si="0"/>
        <v>0</v>
      </c>
      <c r="K130" s="140" t="s">
        <v>4184</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4636</v>
      </c>
      <c r="F131" s="140" t="s">
        <v>4617</v>
      </c>
      <c r="G131" s="141" t="s">
        <v>1972</v>
      </c>
      <c r="H131" s="142">
        <v>1</v>
      </c>
      <c r="I131" s="143"/>
      <c r="J131" s="144">
        <f t="shared" si="0"/>
        <v>0</v>
      </c>
      <c r="K131" s="140" t="s">
        <v>4184</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4637</v>
      </c>
      <c r="F132" s="140" t="s">
        <v>4638</v>
      </c>
      <c r="G132" s="141" t="s">
        <v>1972</v>
      </c>
      <c r="H132" s="142">
        <v>6</v>
      </c>
      <c r="I132" s="143"/>
      <c r="J132" s="144">
        <f t="shared" si="0"/>
        <v>0</v>
      </c>
      <c r="K132" s="140" t="s">
        <v>4184</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4639</v>
      </c>
      <c r="F133" s="140" t="s">
        <v>4640</v>
      </c>
      <c r="G133" s="141" t="s">
        <v>1972</v>
      </c>
      <c r="H133" s="142">
        <v>1</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1" customFormat="1" ht="25.9" customHeight="1">
      <c r="B134" s="126"/>
      <c r="D134" s="127" t="s">
        <v>81</v>
      </c>
      <c r="E134" s="128" t="s">
        <v>4216</v>
      </c>
      <c r="F134" s="128" t="s">
        <v>4620</v>
      </c>
      <c r="I134" s="129"/>
      <c r="J134" s="130">
        <f>BK134</f>
        <v>0</v>
      </c>
      <c r="L134" s="126"/>
      <c r="M134" s="131"/>
      <c r="P134" s="132">
        <f>SUM(P135:P136)</f>
        <v>0</v>
      </c>
      <c r="R134" s="132">
        <f>SUM(R135:R136)</f>
        <v>0</v>
      </c>
      <c r="T134" s="133">
        <f>SUM(T135:T136)</f>
        <v>0</v>
      </c>
      <c r="AR134" s="127" t="s">
        <v>86</v>
      </c>
      <c r="AT134" s="134" t="s">
        <v>81</v>
      </c>
      <c r="AU134" s="134" t="s">
        <v>82</v>
      </c>
      <c r="AY134" s="127" t="s">
        <v>310</v>
      </c>
      <c r="BK134" s="135">
        <f>SUM(BK135:BK136)</f>
        <v>0</v>
      </c>
    </row>
    <row r="135" spans="2:65" s="1" customFormat="1" ht="16.5" customHeight="1">
      <c r="B135" s="33"/>
      <c r="C135" s="138" t="s">
        <v>342</v>
      </c>
      <c r="D135" s="138" t="s">
        <v>312</v>
      </c>
      <c r="E135" s="139" t="s">
        <v>4641</v>
      </c>
      <c r="F135" s="140" t="s">
        <v>3971</v>
      </c>
      <c r="G135" s="141" t="s">
        <v>652</v>
      </c>
      <c r="H135" s="142">
        <v>2</v>
      </c>
      <c r="I135" s="143"/>
      <c r="J135" s="144">
        <f>ROUND(I135*H135,2)</f>
        <v>0</v>
      </c>
      <c r="K135" s="140" t="s">
        <v>4184</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388</v>
      </c>
    </row>
    <row r="136" spans="2:65" s="1" customFormat="1" ht="16.5" customHeight="1">
      <c r="B136" s="33"/>
      <c r="C136" s="138" t="s">
        <v>347</v>
      </c>
      <c r="D136" s="138" t="s">
        <v>312</v>
      </c>
      <c r="E136" s="139" t="s">
        <v>4642</v>
      </c>
      <c r="F136" s="140" t="s">
        <v>4623</v>
      </c>
      <c r="G136" s="141" t="s">
        <v>652</v>
      </c>
      <c r="H136" s="142">
        <v>2</v>
      </c>
      <c r="I136" s="143"/>
      <c r="J136" s="144">
        <f>ROUND(I136*H136,2)</f>
        <v>0</v>
      </c>
      <c r="K136" s="140" t="s">
        <v>4184</v>
      </c>
      <c r="L136" s="33"/>
      <c r="M136" s="188" t="s">
        <v>1</v>
      </c>
      <c r="N136" s="189" t="s">
        <v>47</v>
      </c>
      <c r="O136" s="176"/>
      <c r="P136" s="190">
        <f>O136*H136</f>
        <v>0</v>
      </c>
      <c r="Q136" s="190">
        <v>0</v>
      </c>
      <c r="R136" s="190">
        <f>Q136*H136</f>
        <v>0</v>
      </c>
      <c r="S136" s="190">
        <v>0</v>
      </c>
      <c r="T136" s="191">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404</v>
      </c>
    </row>
    <row r="137" spans="2:65" s="1" customFormat="1" ht="6.95" customHeight="1">
      <c r="B137" s="45"/>
      <c r="C137" s="46"/>
      <c r="D137" s="46"/>
      <c r="E137" s="46"/>
      <c r="F137" s="46"/>
      <c r="G137" s="46"/>
      <c r="H137" s="46"/>
      <c r="I137" s="46"/>
      <c r="J137" s="46"/>
      <c r="K137" s="46"/>
      <c r="L137" s="33"/>
    </row>
  </sheetData>
  <sheetProtection algorithmName="SHA-512" hashValue="fKNOgrcaVykMdY284b6JoJBpUCB5jyGND8ub544hWRV4tyi/PJelAWw8/fZVKvx+q6a1+9OXqUpgBRAvEi85Hw==" saltValue="AhGv11F7eRTCRDZQIMs1wChN0iRx+xOD23YjgE5G5k4QrtKnCzGrPligaQyCSBQ+QdRkOtrmAkGu6C6YvsODlA==" spinCount="100000" sheet="1" objects="1" scenarios="1" formatColumns="0" formatRows="0" autoFilter="0"/>
  <autoFilter ref="C125:K136" xr:uid="{00000000-0009-0000-0000-00001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18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179</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4643</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ROUND((SUM(BE126:BE183)),  2)</f>
        <v>0</v>
      </c>
      <c r="I37" s="98">
        <v>0.21</v>
      </c>
      <c r="J37" s="86">
        <f>ROUND(((SUM(BE126:BE183))*I37),  2)</f>
        <v>0</v>
      </c>
      <c r="L37" s="33"/>
    </row>
    <row r="38" spans="2:12" s="1" customFormat="1" ht="14.45" customHeight="1">
      <c r="B38" s="33"/>
      <c r="E38" s="27" t="s">
        <v>48</v>
      </c>
      <c r="F38" s="86">
        <f>ROUND((SUM(BF126:BF183)),  2)</f>
        <v>0</v>
      </c>
      <c r="I38" s="98">
        <v>0.15</v>
      </c>
      <c r="J38" s="86">
        <f>ROUND(((SUM(BF126:BF183))*I38),  2)</f>
        <v>0</v>
      </c>
      <c r="L38" s="33"/>
    </row>
    <row r="39" spans="2:12" s="1" customFormat="1" ht="14.45" hidden="1" customHeight="1">
      <c r="B39" s="33"/>
      <c r="E39" s="27" t="s">
        <v>49</v>
      </c>
      <c r="F39" s="86">
        <f>ROUND((SUM(BG126:BG183)),  2)</f>
        <v>0</v>
      </c>
      <c r="I39" s="98">
        <v>0.21</v>
      </c>
      <c r="J39" s="86">
        <f>0</f>
        <v>0</v>
      </c>
      <c r="L39" s="33"/>
    </row>
    <row r="40" spans="2:12" s="1" customFormat="1" ht="14.45" hidden="1" customHeight="1">
      <c r="B40" s="33"/>
      <c r="E40" s="27" t="s">
        <v>50</v>
      </c>
      <c r="F40" s="86">
        <f>ROUND((SUM(BH126:BH183)),  2)</f>
        <v>0</v>
      </c>
      <c r="I40" s="98">
        <v>0.15</v>
      </c>
      <c r="J40" s="86">
        <f>0</f>
        <v>0</v>
      </c>
      <c r="L40" s="33"/>
    </row>
    <row r="41" spans="2:12" s="1" customFormat="1" ht="14.45" hidden="1" customHeight="1">
      <c r="B41" s="33"/>
      <c r="E41" s="27" t="s">
        <v>51</v>
      </c>
      <c r="F41" s="86">
        <f>ROUND((SUM(BI126:BI183)),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09 - KT_Kabelové trasy slaboproudých rozvodů</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4644</v>
      </c>
      <c r="E101" s="112"/>
      <c r="F101" s="112"/>
      <c r="G101" s="112"/>
      <c r="H101" s="112"/>
      <c r="I101" s="112"/>
      <c r="J101" s="113">
        <f>J127</f>
        <v>0</v>
      </c>
      <c r="L101" s="110"/>
    </row>
    <row r="102" spans="2:47" s="8" customFormat="1" ht="24.95" customHeight="1">
      <c r="B102" s="110"/>
      <c r="D102" s="111" t="s">
        <v>4384</v>
      </c>
      <c r="E102" s="112"/>
      <c r="F102" s="112"/>
      <c r="G102" s="112"/>
      <c r="H102" s="112"/>
      <c r="I102" s="112"/>
      <c r="J102" s="113">
        <f>J173</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09 - KT_Kabelové trasy slaboproudých rozvodů</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P127+P173</f>
        <v>0</v>
      </c>
      <c r="Q126" s="54"/>
      <c r="R126" s="123">
        <f>R127+R173</f>
        <v>0</v>
      </c>
      <c r="S126" s="54"/>
      <c r="T126" s="124">
        <f>T127+T173</f>
        <v>0</v>
      </c>
      <c r="AT126" s="17" t="s">
        <v>81</v>
      </c>
      <c r="AU126" s="17" t="s">
        <v>288</v>
      </c>
      <c r="BK126" s="125">
        <f>BK127+BK173</f>
        <v>0</v>
      </c>
    </row>
    <row r="127" spans="2:65" s="11" customFormat="1" ht="25.9" customHeight="1">
      <c r="B127" s="126"/>
      <c r="D127" s="127" t="s">
        <v>81</v>
      </c>
      <c r="E127" s="128" t="s">
        <v>3940</v>
      </c>
      <c r="F127" s="128" t="s">
        <v>4645</v>
      </c>
      <c r="I127" s="129"/>
      <c r="J127" s="130">
        <f>BK127</f>
        <v>0</v>
      </c>
      <c r="L127" s="126"/>
      <c r="M127" s="131"/>
      <c r="P127" s="132">
        <f>SUM(P128:P172)</f>
        <v>0</v>
      </c>
      <c r="R127" s="132">
        <f>SUM(R128:R172)</f>
        <v>0</v>
      </c>
      <c r="T127" s="133">
        <f>SUM(T128:T172)</f>
        <v>0</v>
      </c>
      <c r="AR127" s="127" t="s">
        <v>86</v>
      </c>
      <c r="AT127" s="134" t="s">
        <v>81</v>
      </c>
      <c r="AU127" s="134" t="s">
        <v>82</v>
      </c>
      <c r="AY127" s="127" t="s">
        <v>310</v>
      </c>
      <c r="BK127" s="135">
        <f>SUM(BK128:BK172)</f>
        <v>0</v>
      </c>
    </row>
    <row r="128" spans="2:65" s="1" customFormat="1" ht="16.5" customHeight="1">
      <c r="B128" s="33"/>
      <c r="C128" s="138" t="s">
        <v>86</v>
      </c>
      <c r="D128" s="138" t="s">
        <v>312</v>
      </c>
      <c r="E128" s="139" t="s">
        <v>4111</v>
      </c>
      <c r="F128" s="140" t="s">
        <v>4646</v>
      </c>
      <c r="G128" s="141" t="s">
        <v>718</v>
      </c>
      <c r="H128" s="142">
        <v>20</v>
      </c>
      <c r="I128" s="143"/>
      <c r="J128" s="144">
        <f t="shared" ref="J128:J172" si="0">ROUND(I128*H128,2)</f>
        <v>0</v>
      </c>
      <c r="K128" s="140" t="s">
        <v>4184</v>
      </c>
      <c r="L128" s="33"/>
      <c r="M128" s="145" t="s">
        <v>1</v>
      </c>
      <c r="N128" s="146" t="s">
        <v>47</v>
      </c>
      <c r="P128" s="147">
        <f t="shared" ref="P128:P172" si="1">O128*H128</f>
        <v>0</v>
      </c>
      <c r="Q128" s="147">
        <v>0</v>
      </c>
      <c r="R128" s="147">
        <f t="shared" ref="R128:R172" si="2">Q128*H128</f>
        <v>0</v>
      </c>
      <c r="S128" s="147">
        <v>0</v>
      </c>
      <c r="T128" s="148">
        <f t="shared" ref="T128:T172" si="3">S128*H128</f>
        <v>0</v>
      </c>
      <c r="AR128" s="149" t="s">
        <v>108</v>
      </c>
      <c r="AT128" s="149" t="s">
        <v>312</v>
      </c>
      <c r="AU128" s="149" t="s">
        <v>86</v>
      </c>
      <c r="AY128" s="17" t="s">
        <v>310</v>
      </c>
      <c r="BE128" s="150">
        <f t="shared" ref="BE128:BE172" si="4">IF(N128="základní",J128,0)</f>
        <v>0</v>
      </c>
      <c r="BF128" s="150">
        <f t="shared" ref="BF128:BF172" si="5">IF(N128="snížená",J128,0)</f>
        <v>0</v>
      </c>
      <c r="BG128" s="150">
        <f t="shared" ref="BG128:BG172" si="6">IF(N128="zákl. přenesená",J128,0)</f>
        <v>0</v>
      </c>
      <c r="BH128" s="150">
        <f t="shared" ref="BH128:BH172" si="7">IF(N128="sníž. přenesená",J128,0)</f>
        <v>0</v>
      </c>
      <c r="BI128" s="150">
        <f t="shared" ref="BI128:BI172" si="8">IF(N128="nulová",J128,0)</f>
        <v>0</v>
      </c>
      <c r="BJ128" s="17" t="s">
        <v>86</v>
      </c>
      <c r="BK128" s="150">
        <f t="shared" ref="BK128:BK172" si="9">ROUND(I128*H128,2)</f>
        <v>0</v>
      </c>
      <c r="BL128" s="17" t="s">
        <v>108</v>
      </c>
      <c r="BM128" s="149" t="s">
        <v>90</v>
      </c>
    </row>
    <row r="129" spans="2:65" s="1" customFormat="1" ht="16.5" customHeight="1">
      <c r="B129" s="33"/>
      <c r="C129" s="138" t="s">
        <v>90</v>
      </c>
      <c r="D129" s="138" t="s">
        <v>312</v>
      </c>
      <c r="E129" s="139" t="s">
        <v>4647</v>
      </c>
      <c r="F129" s="140" t="s">
        <v>4648</v>
      </c>
      <c r="G129" s="141" t="s">
        <v>718</v>
      </c>
      <c r="H129" s="142">
        <v>20</v>
      </c>
      <c r="I129" s="143"/>
      <c r="J129" s="144">
        <f t="shared" si="0"/>
        <v>0</v>
      </c>
      <c r="K129" s="140" t="s">
        <v>4184</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4649</v>
      </c>
      <c r="F130" s="140" t="s">
        <v>4650</v>
      </c>
      <c r="G130" s="141" t="s">
        <v>1972</v>
      </c>
      <c r="H130" s="142">
        <v>10</v>
      </c>
      <c r="I130" s="143"/>
      <c r="J130" s="144">
        <f t="shared" si="0"/>
        <v>0</v>
      </c>
      <c r="K130" s="140" t="s">
        <v>4184</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4651</v>
      </c>
      <c r="F131" s="140" t="s">
        <v>4652</v>
      </c>
      <c r="G131" s="141" t="s">
        <v>1972</v>
      </c>
      <c r="H131" s="142">
        <v>10</v>
      </c>
      <c r="I131" s="143"/>
      <c r="J131" s="144">
        <f t="shared" si="0"/>
        <v>0</v>
      </c>
      <c r="K131" s="140" t="s">
        <v>4184</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4653</v>
      </c>
      <c r="F132" s="140" t="s">
        <v>4654</v>
      </c>
      <c r="G132" s="141" t="s">
        <v>718</v>
      </c>
      <c r="H132" s="142">
        <v>20</v>
      </c>
      <c r="I132" s="143"/>
      <c r="J132" s="144">
        <f t="shared" si="0"/>
        <v>0</v>
      </c>
      <c r="K132" s="140" t="s">
        <v>4184</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4655</v>
      </c>
      <c r="F133" s="140" t="s">
        <v>4656</v>
      </c>
      <c r="G133" s="141" t="s">
        <v>718</v>
      </c>
      <c r="H133" s="142">
        <v>440</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4657</v>
      </c>
      <c r="F134" s="140" t="s">
        <v>4658</v>
      </c>
      <c r="G134" s="141" t="s">
        <v>718</v>
      </c>
      <c r="H134" s="142">
        <v>750</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4659</v>
      </c>
      <c r="F135" s="140" t="s">
        <v>4660</v>
      </c>
      <c r="G135" s="141" t="s">
        <v>718</v>
      </c>
      <c r="H135" s="142">
        <v>188</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4661</v>
      </c>
      <c r="F136" s="140" t="s">
        <v>4662</v>
      </c>
      <c r="G136" s="141" t="s">
        <v>718</v>
      </c>
      <c r="H136" s="142">
        <v>140</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4663</v>
      </c>
      <c r="F137" s="140" t="s">
        <v>4664</v>
      </c>
      <c r="G137" s="141" t="s">
        <v>718</v>
      </c>
      <c r="H137" s="142">
        <v>80</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4665</v>
      </c>
      <c r="F138" s="140" t="s">
        <v>4666</v>
      </c>
      <c r="G138" s="141" t="s">
        <v>1972</v>
      </c>
      <c r="H138" s="142">
        <v>8</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 customFormat="1" ht="16.5" customHeight="1">
      <c r="B139" s="33"/>
      <c r="C139" s="138" t="s">
        <v>371</v>
      </c>
      <c r="D139" s="138" t="s">
        <v>312</v>
      </c>
      <c r="E139" s="139" t="s">
        <v>4667</v>
      </c>
      <c r="F139" s="140" t="s">
        <v>4668</v>
      </c>
      <c r="G139" s="141" t="s">
        <v>1972</v>
      </c>
      <c r="H139" s="142">
        <v>120</v>
      </c>
      <c r="I139" s="143"/>
      <c r="J139" s="144">
        <f t="shared" si="0"/>
        <v>0</v>
      </c>
      <c r="K139" s="140" t="s">
        <v>4184</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539</v>
      </c>
    </row>
    <row r="140" spans="2:65" s="1" customFormat="1" ht="16.5" customHeight="1">
      <c r="B140" s="33"/>
      <c r="C140" s="138" t="s">
        <v>379</v>
      </c>
      <c r="D140" s="138" t="s">
        <v>312</v>
      </c>
      <c r="E140" s="139" t="s">
        <v>4669</v>
      </c>
      <c r="F140" s="140" t="s">
        <v>4670</v>
      </c>
      <c r="G140" s="141" t="s">
        <v>1972</v>
      </c>
      <c r="H140" s="142">
        <v>150</v>
      </c>
      <c r="I140" s="143"/>
      <c r="J140" s="144">
        <f t="shared" si="0"/>
        <v>0</v>
      </c>
      <c r="K140" s="140" t="s">
        <v>4184</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548</v>
      </c>
    </row>
    <row r="141" spans="2:65" s="1" customFormat="1" ht="16.5" customHeight="1">
      <c r="B141" s="33"/>
      <c r="C141" s="138" t="s">
        <v>388</v>
      </c>
      <c r="D141" s="138" t="s">
        <v>312</v>
      </c>
      <c r="E141" s="139" t="s">
        <v>4671</v>
      </c>
      <c r="F141" s="140" t="s">
        <v>4672</v>
      </c>
      <c r="G141" s="141" t="s">
        <v>1972</v>
      </c>
      <c r="H141" s="142">
        <v>40</v>
      </c>
      <c r="I141" s="143"/>
      <c r="J141" s="144">
        <f t="shared" si="0"/>
        <v>0</v>
      </c>
      <c r="K141" s="140" t="s">
        <v>4184</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558</v>
      </c>
    </row>
    <row r="142" spans="2:65" s="1" customFormat="1" ht="16.5" customHeight="1">
      <c r="B142" s="33"/>
      <c r="C142" s="138" t="s">
        <v>8</v>
      </c>
      <c r="D142" s="138" t="s">
        <v>312</v>
      </c>
      <c r="E142" s="139" t="s">
        <v>4673</v>
      </c>
      <c r="F142" s="140" t="s">
        <v>4674</v>
      </c>
      <c r="G142" s="141" t="s">
        <v>1972</v>
      </c>
      <c r="H142" s="142">
        <v>12</v>
      </c>
      <c r="I142" s="143"/>
      <c r="J142" s="144">
        <f t="shared" si="0"/>
        <v>0</v>
      </c>
      <c r="K142" s="140" t="s">
        <v>4184</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566</v>
      </c>
    </row>
    <row r="143" spans="2:65" s="1" customFormat="1" ht="16.5" customHeight="1">
      <c r="B143" s="33"/>
      <c r="C143" s="138" t="s">
        <v>404</v>
      </c>
      <c r="D143" s="138" t="s">
        <v>312</v>
      </c>
      <c r="E143" s="139" t="s">
        <v>4675</v>
      </c>
      <c r="F143" s="140" t="s">
        <v>4676</v>
      </c>
      <c r="G143" s="141" t="s">
        <v>1972</v>
      </c>
      <c r="H143" s="142">
        <v>6</v>
      </c>
      <c r="I143" s="143"/>
      <c r="J143" s="144">
        <f t="shared" si="0"/>
        <v>0</v>
      </c>
      <c r="K143" s="140" t="s">
        <v>4184</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574</v>
      </c>
    </row>
    <row r="144" spans="2:65" s="1" customFormat="1" ht="16.5" customHeight="1">
      <c r="B144" s="33"/>
      <c r="C144" s="138" t="s">
        <v>408</v>
      </c>
      <c r="D144" s="138" t="s">
        <v>312</v>
      </c>
      <c r="E144" s="139" t="s">
        <v>4677</v>
      </c>
      <c r="F144" s="140" t="s">
        <v>4678</v>
      </c>
      <c r="G144" s="141" t="s">
        <v>718</v>
      </c>
      <c r="H144" s="142">
        <v>140</v>
      </c>
      <c r="I144" s="143"/>
      <c r="J144" s="144">
        <f t="shared" si="0"/>
        <v>0</v>
      </c>
      <c r="K144" s="140" t="s">
        <v>4184</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582</v>
      </c>
    </row>
    <row r="145" spans="2:65" s="1" customFormat="1" ht="16.5" customHeight="1">
      <c r="B145" s="33"/>
      <c r="C145" s="138" t="s">
        <v>412</v>
      </c>
      <c r="D145" s="138" t="s">
        <v>312</v>
      </c>
      <c r="E145" s="139" t="s">
        <v>4679</v>
      </c>
      <c r="F145" s="140" t="s">
        <v>4680</v>
      </c>
      <c r="G145" s="141" t="s">
        <v>718</v>
      </c>
      <c r="H145" s="142">
        <v>50</v>
      </c>
      <c r="I145" s="143"/>
      <c r="J145" s="144">
        <f t="shared" si="0"/>
        <v>0</v>
      </c>
      <c r="K145" s="140" t="s">
        <v>4184</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590</v>
      </c>
    </row>
    <row r="146" spans="2:65" s="1" customFormat="1" ht="16.5" customHeight="1">
      <c r="B146" s="33"/>
      <c r="C146" s="138" t="s">
        <v>417</v>
      </c>
      <c r="D146" s="138" t="s">
        <v>312</v>
      </c>
      <c r="E146" s="139" t="s">
        <v>4681</v>
      </c>
      <c r="F146" s="140" t="s">
        <v>4682</v>
      </c>
      <c r="G146" s="141" t="s">
        <v>718</v>
      </c>
      <c r="H146" s="142">
        <v>8</v>
      </c>
      <c r="I146" s="143"/>
      <c r="J146" s="144">
        <f t="shared" si="0"/>
        <v>0</v>
      </c>
      <c r="K146" s="140" t="s">
        <v>4184</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598</v>
      </c>
    </row>
    <row r="147" spans="2:65" s="1" customFormat="1" ht="16.5" customHeight="1">
      <c r="B147" s="33"/>
      <c r="C147" s="138" t="s">
        <v>421</v>
      </c>
      <c r="D147" s="138" t="s">
        <v>312</v>
      </c>
      <c r="E147" s="139" t="s">
        <v>4683</v>
      </c>
      <c r="F147" s="140" t="s">
        <v>4684</v>
      </c>
      <c r="G147" s="141" t="s">
        <v>1972</v>
      </c>
      <c r="H147" s="142">
        <v>440</v>
      </c>
      <c r="I147" s="143"/>
      <c r="J147" s="144">
        <f t="shared" si="0"/>
        <v>0</v>
      </c>
      <c r="K147" s="140" t="s">
        <v>4184</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617</v>
      </c>
    </row>
    <row r="148" spans="2:65" s="1" customFormat="1" ht="16.5" customHeight="1">
      <c r="B148" s="33"/>
      <c r="C148" s="138" t="s">
        <v>7</v>
      </c>
      <c r="D148" s="138" t="s">
        <v>312</v>
      </c>
      <c r="E148" s="139" t="s">
        <v>4685</v>
      </c>
      <c r="F148" s="140" t="s">
        <v>4686</v>
      </c>
      <c r="G148" s="141" t="s">
        <v>1972</v>
      </c>
      <c r="H148" s="142">
        <v>380</v>
      </c>
      <c r="I148" s="143"/>
      <c r="J148" s="144">
        <f t="shared" si="0"/>
        <v>0</v>
      </c>
      <c r="K148" s="140" t="s">
        <v>4184</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607</v>
      </c>
    </row>
    <row r="149" spans="2:65" s="1" customFormat="1" ht="16.5" customHeight="1">
      <c r="B149" s="33"/>
      <c r="C149" s="138" t="s">
        <v>434</v>
      </c>
      <c r="D149" s="138" t="s">
        <v>312</v>
      </c>
      <c r="E149" s="139" t="s">
        <v>4687</v>
      </c>
      <c r="F149" s="140" t="s">
        <v>4688</v>
      </c>
      <c r="G149" s="141" t="s">
        <v>718</v>
      </c>
      <c r="H149" s="142">
        <v>80</v>
      </c>
      <c r="I149" s="143"/>
      <c r="J149" s="144">
        <f t="shared" si="0"/>
        <v>0</v>
      </c>
      <c r="K149" s="140" t="s">
        <v>4184</v>
      </c>
      <c r="L149" s="33"/>
      <c r="M149" s="145" t="s">
        <v>1</v>
      </c>
      <c r="N149" s="146" t="s">
        <v>47</v>
      </c>
      <c r="P149" s="147">
        <f t="shared" si="1"/>
        <v>0</v>
      </c>
      <c r="Q149" s="147">
        <v>0</v>
      </c>
      <c r="R149" s="147">
        <f t="shared" si="2"/>
        <v>0</v>
      </c>
      <c r="S149" s="147">
        <v>0</v>
      </c>
      <c r="T149" s="148">
        <f t="shared" si="3"/>
        <v>0</v>
      </c>
      <c r="AR149" s="149" t="s">
        <v>108</v>
      </c>
      <c r="AT149" s="149" t="s">
        <v>312</v>
      </c>
      <c r="AU149" s="149" t="s">
        <v>86</v>
      </c>
      <c r="AY149" s="17" t="s">
        <v>310</v>
      </c>
      <c r="BE149" s="150">
        <f t="shared" si="4"/>
        <v>0</v>
      </c>
      <c r="BF149" s="150">
        <f t="shared" si="5"/>
        <v>0</v>
      </c>
      <c r="BG149" s="150">
        <f t="shared" si="6"/>
        <v>0</v>
      </c>
      <c r="BH149" s="150">
        <f t="shared" si="7"/>
        <v>0</v>
      </c>
      <c r="BI149" s="150">
        <f t="shared" si="8"/>
        <v>0</v>
      </c>
      <c r="BJ149" s="17" t="s">
        <v>86</v>
      </c>
      <c r="BK149" s="150">
        <f t="shared" si="9"/>
        <v>0</v>
      </c>
      <c r="BL149" s="17" t="s">
        <v>108</v>
      </c>
      <c r="BM149" s="149" t="s">
        <v>828</v>
      </c>
    </row>
    <row r="150" spans="2:65" s="1" customFormat="1" ht="16.5" customHeight="1">
      <c r="B150" s="33"/>
      <c r="C150" s="138" t="s">
        <v>534</v>
      </c>
      <c r="D150" s="138" t="s">
        <v>312</v>
      </c>
      <c r="E150" s="139" t="s">
        <v>4689</v>
      </c>
      <c r="F150" s="140" t="s">
        <v>4690</v>
      </c>
      <c r="G150" s="141" t="s">
        <v>718</v>
      </c>
      <c r="H150" s="142">
        <v>60</v>
      </c>
      <c r="I150" s="143"/>
      <c r="J150" s="144">
        <f t="shared" si="0"/>
        <v>0</v>
      </c>
      <c r="K150" s="140" t="s">
        <v>4184</v>
      </c>
      <c r="L150" s="33"/>
      <c r="M150" s="145" t="s">
        <v>1</v>
      </c>
      <c r="N150" s="146" t="s">
        <v>47</v>
      </c>
      <c r="P150" s="147">
        <f t="shared" si="1"/>
        <v>0</v>
      </c>
      <c r="Q150" s="147">
        <v>0</v>
      </c>
      <c r="R150" s="147">
        <f t="shared" si="2"/>
        <v>0</v>
      </c>
      <c r="S150" s="147">
        <v>0</v>
      </c>
      <c r="T150" s="148">
        <f t="shared" si="3"/>
        <v>0</v>
      </c>
      <c r="AR150" s="149" t="s">
        <v>108</v>
      </c>
      <c r="AT150" s="149" t="s">
        <v>312</v>
      </c>
      <c r="AU150" s="149" t="s">
        <v>86</v>
      </c>
      <c r="AY150" s="17" t="s">
        <v>310</v>
      </c>
      <c r="BE150" s="150">
        <f t="shared" si="4"/>
        <v>0</v>
      </c>
      <c r="BF150" s="150">
        <f t="shared" si="5"/>
        <v>0</v>
      </c>
      <c r="BG150" s="150">
        <f t="shared" si="6"/>
        <v>0</v>
      </c>
      <c r="BH150" s="150">
        <f t="shared" si="7"/>
        <v>0</v>
      </c>
      <c r="BI150" s="150">
        <f t="shared" si="8"/>
        <v>0</v>
      </c>
      <c r="BJ150" s="17" t="s">
        <v>86</v>
      </c>
      <c r="BK150" s="150">
        <f t="shared" si="9"/>
        <v>0</v>
      </c>
      <c r="BL150" s="17" t="s">
        <v>108</v>
      </c>
      <c r="BM150" s="149" t="s">
        <v>839</v>
      </c>
    </row>
    <row r="151" spans="2:65" s="1" customFormat="1" ht="16.5" customHeight="1">
      <c r="B151" s="33"/>
      <c r="C151" s="138" t="s">
        <v>539</v>
      </c>
      <c r="D151" s="138" t="s">
        <v>312</v>
      </c>
      <c r="E151" s="139" t="s">
        <v>4691</v>
      </c>
      <c r="F151" s="140" t="s">
        <v>4692</v>
      </c>
      <c r="G151" s="141" t="s">
        <v>718</v>
      </c>
      <c r="H151" s="142">
        <v>250</v>
      </c>
      <c r="I151" s="143"/>
      <c r="J151" s="144">
        <f t="shared" si="0"/>
        <v>0</v>
      </c>
      <c r="K151" s="140" t="s">
        <v>4184</v>
      </c>
      <c r="L151" s="33"/>
      <c r="M151" s="145" t="s">
        <v>1</v>
      </c>
      <c r="N151" s="146" t="s">
        <v>47</v>
      </c>
      <c r="P151" s="147">
        <f t="shared" si="1"/>
        <v>0</v>
      </c>
      <c r="Q151" s="147">
        <v>0</v>
      </c>
      <c r="R151" s="147">
        <f t="shared" si="2"/>
        <v>0</v>
      </c>
      <c r="S151" s="147">
        <v>0</v>
      </c>
      <c r="T151" s="148">
        <f t="shared" si="3"/>
        <v>0</v>
      </c>
      <c r="AR151" s="149" t="s">
        <v>108</v>
      </c>
      <c r="AT151" s="149" t="s">
        <v>312</v>
      </c>
      <c r="AU151" s="149" t="s">
        <v>86</v>
      </c>
      <c r="AY151" s="17" t="s">
        <v>310</v>
      </c>
      <c r="BE151" s="150">
        <f t="shared" si="4"/>
        <v>0</v>
      </c>
      <c r="BF151" s="150">
        <f t="shared" si="5"/>
        <v>0</v>
      </c>
      <c r="BG151" s="150">
        <f t="shared" si="6"/>
        <v>0</v>
      </c>
      <c r="BH151" s="150">
        <f t="shared" si="7"/>
        <v>0</v>
      </c>
      <c r="BI151" s="150">
        <f t="shared" si="8"/>
        <v>0</v>
      </c>
      <c r="BJ151" s="17" t="s">
        <v>86</v>
      </c>
      <c r="BK151" s="150">
        <f t="shared" si="9"/>
        <v>0</v>
      </c>
      <c r="BL151" s="17" t="s">
        <v>108</v>
      </c>
      <c r="BM151" s="149" t="s">
        <v>850</v>
      </c>
    </row>
    <row r="152" spans="2:65" s="1" customFormat="1" ht="16.5" customHeight="1">
      <c r="B152" s="33"/>
      <c r="C152" s="138" t="s">
        <v>543</v>
      </c>
      <c r="D152" s="138" t="s">
        <v>312</v>
      </c>
      <c r="E152" s="139" t="s">
        <v>4693</v>
      </c>
      <c r="F152" s="140" t="s">
        <v>4694</v>
      </c>
      <c r="G152" s="141" t="s">
        <v>718</v>
      </c>
      <c r="H152" s="142">
        <v>250</v>
      </c>
      <c r="I152" s="143"/>
      <c r="J152" s="144">
        <f t="shared" si="0"/>
        <v>0</v>
      </c>
      <c r="K152" s="140" t="s">
        <v>4184</v>
      </c>
      <c r="L152" s="33"/>
      <c r="M152" s="145" t="s">
        <v>1</v>
      </c>
      <c r="N152" s="146" t="s">
        <v>47</v>
      </c>
      <c r="P152" s="147">
        <f t="shared" si="1"/>
        <v>0</v>
      </c>
      <c r="Q152" s="147">
        <v>0</v>
      </c>
      <c r="R152" s="147">
        <f t="shared" si="2"/>
        <v>0</v>
      </c>
      <c r="S152" s="147">
        <v>0</v>
      </c>
      <c r="T152" s="148">
        <f t="shared" si="3"/>
        <v>0</v>
      </c>
      <c r="AR152" s="149" t="s">
        <v>108</v>
      </c>
      <c r="AT152" s="149" t="s">
        <v>312</v>
      </c>
      <c r="AU152" s="149" t="s">
        <v>86</v>
      </c>
      <c r="AY152" s="17" t="s">
        <v>310</v>
      </c>
      <c r="BE152" s="150">
        <f t="shared" si="4"/>
        <v>0</v>
      </c>
      <c r="BF152" s="150">
        <f t="shared" si="5"/>
        <v>0</v>
      </c>
      <c r="BG152" s="150">
        <f t="shared" si="6"/>
        <v>0</v>
      </c>
      <c r="BH152" s="150">
        <f t="shared" si="7"/>
        <v>0</v>
      </c>
      <c r="BI152" s="150">
        <f t="shared" si="8"/>
        <v>0</v>
      </c>
      <c r="BJ152" s="17" t="s">
        <v>86</v>
      </c>
      <c r="BK152" s="150">
        <f t="shared" si="9"/>
        <v>0</v>
      </c>
      <c r="BL152" s="17" t="s">
        <v>108</v>
      </c>
      <c r="BM152" s="149" t="s">
        <v>860</v>
      </c>
    </row>
    <row r="153" spans="2:65" s="1" customFormat="1" ht="16.5" customHeight="1">
      <c r="B153" s="33"/>
      <c r="C153" s="138" t="s">
        <v>548</v>
      </c>
      <c r="D153" s="138" t="s">
        <v>312</v>
      </c>
      <c r="E153" s="139" t="s">
        <v>4695</v>
      </c>
      <c r="F153" s="140" t="s">
        <v>4696</v>
      </c>
      <c r="G153" s="141" t="s">
        <v>718</v>
      </c>
      <c r="H153" s="142">
        <v>528</v>
      </c>
      <c r="I153" s="143"/>
      <c r="J153" s="144">
        <f t="shared" si="0"/>
        <v>0</v>
      </c>
      <c r="K153" s="140" t="s">
        <v>4184</v>
      </c>
      <c r="L153" s="33"/>
      <c r="M153" s="145" t="s">
        <v>1</v>
      </c>
      <c r="N153" s="146" t="s">
        <v>47</v>
      </c>
      <c r="P153" s="147">
        <f t="shared" si="1"/>
        <v>0</v>
      </c>
      <c r="Q153" s="147">
        <v>0</v>
      </c>
      <c r="R153" s="147">
        <f t="shared" si="2"/>
        <v>0</v>
      </c>
      <c r="S153" s="147">
        <v>0</v>
      </c>
      <c r="T153" s="148">
        <f t="shared" si="3"/>
        <v>0</v>
      </c>
      <c r="AR153" s="149" t="s">
        <v>108</v>
      </c>
      <c r="AT153" s="149" t="s">
        <v>312</v>
      </c>
      <c r="AU153" s="149" t="s">
        <v>86</v>
      </c>
      <c r="AY153" s="17" t="s">
        <v>310</v>
      </c>
      <c r="BE153" s="150">
        <f t="shared" si="4"/>
        <v>0</v>
      </c>
      <c r="BF153" s="150">
        <f t="shared" si="5"/>
        <v>0</v>
      </c>
      <c r="BG153" s="150">
        <f t="shared" si="6"/>
        <v>0</v>
      </c>
      <c r="BH153" s="150">
        <f t="shared" si="7"/>
        <v>0</v>
      </c>
      <c r="BI153" s="150">
        <f t="shared" si="8"/>
        <v>0</v>
      </c>
      <c r="BJ153" s="17" t="s">
        <v>86</v>
      </c>
      <c r="BK153" s="150">
        <f t="shared" si="9"/>
        <v>0</v>
      </c>
      <c r="BL153" s="17" t="s">
        <v>108</v>
      </c>
      <c r="BM153" s="149" t="s">
        <v>868</v>
      </c>
    </row>
    <row r="154" spans="2:65" s="1" customFormat="1" ht="16.5" customHeight="1">
      <c r="B154" s="33"/>
      <c r="C154" s="138" t="s">
        <v>553</v>
      </c>
      <c r="D154" s="138" t="s">
        <v>312</v>
      </c>
      <c r="E154" s="139" t="s">
        <v>4697</v>
      </c>
      <c r="F154" s="140" t="s">
        <v>4698</v>
      </c>
      <c r="G154" s="141" t="s">
        <v>1972</v>
      </c>
      <c r="H154" s="142">
        <v>210</v>
      </c>
      <c r="I154" s="143"/>
      <c r="J154" s="144">
        <f t="shared" si="0"/>
        <v>0</v>
      </c>
      <c r="K154" s="140" t="s">
        <v>4184</v>
      </c>
      <c r="L154" s="33"/>
      <c r="M154" s="145" t="s">
        <v>1</v>
      </c>
      <c r="N154" s="146" t="s">
        <v>47</v>
      </c>
      <c r="P154" s="147">
        <f t="shared" si="1"/>
        <v>0</v>
      </c>
      <c r="Q154" s="147">
        <v>0</v>
      </c>
      <c r="R154" s="147">
        <f t="shared" si="2"/>
        <v>0</v>
      </c>
      <c r="S154" s="147">
        <v>0</v>
      </c>
      <c r="T154" s="148">
        <f t="shared" si="3"/>
        <v>0</v>
      </c>
      <c r="AR154" s="149" t="s">
        <v>108</v>
      </c>
      <c r="AT154" s="149" t="s">
        <v>312</v>
      </c>
      <c r="AU154" s="149" t="s">
        <v>86</v>
      </c>
      <c r="AY154" s="17" t="s">
        <v>310</v>
      </c>
      <c r="BE154" s="150">
        <f t="shared" si="4"/>
        <v>0</v>
      </c>
      <c r="BF154" s="150">
        <f t="shared" si="5"/>
        <v>0</v>
      </c>
      <c r="BG154" s="150">
        <f t="shared" si="6"/>
        <v>0</v>
      </c>
      <c r="BH154" s="150">
        <f t="shared" si="7"/>
        <v>0</v>
      </c>
      <c r="BI154" s="150">
        <f t="shared" si="8"/>
        <v>0</v>
      </c>
      <c r="BJ154" s="17" t="s">
        <v>86</v>
      </c>
      <c r="BK154" s="150">
        <f t="shared" si="9"/>
        <v>0</v>
      </c>
      <c r="BL154" s="17" t="s">
        <v>108</v>
      </c>
      <c r="BM154" s="149" t="s">
        <v>876</v>
      </c>
    </row>
    <row r="155" spans="2:65" s="1" customFormat="1" ht="16.5" customHeight="1">
      <c r="B155" s="33"/>
      <c r="C155" s="138" t="s">
        <v>558</v>
      </c>
      <c r="D155" s="138" t="s">
        <v>312</v>
      </c>
      <c r="E155" s="139" t="s">
        <v>4699</v>
      </c>
      <c r="F155" s="140" t="s">
        <v>4700</v>
      </c>
      <c r="G155" s="141" t="s">
        <v>1972</v>
      </c>
      <c r="H155" s="142">
        <v>480</v>
      </c>
      <c r="I155" s="143"/>
      <c r="J155" s="144">
        <f t="shared" si="0"/>
        <v>0</v>
      </c>
      <c r="K155" s="140" t="s">
        <v>4184</v>
      </c>
      <c r="L155" s="33"/>
      <c r="M155" s="145" t="s">
        <v>1</v>
      </c>
      <c r="N155" s="146" t="s">
        <v>47</v>
      </c>
      <c r="P155" s="147">
        <f t="shared" si="1"/>
        <v>0</v>
      </c>
      <c r="Q155" s="147">
        <v>0</v>
      </c>
      <c r="R155" s="147">
        <f t="shared" si="2"/>
        <v>0</v>
      </c>
      <c r="S155" s="147">
        <v>0</v>
      </c>
      <c r="T155" s="148">
        <f t="shared" si="3"/>
        <v>0</v>
      </c>
      <c r="AR155" s="149" t="s">
        <v>108</v>
      </c>
      <c r="AT155" s="149" t="s">
        <v>312</v>
      </c>
      <c r="AU155" s="149" t="s">
        <v>86</v>
      </c>
      <c r="AY155" s="17" t="s">
        <v>310</v>
      </c>
      <c r="BE155" s="150">
        <f t="shared" si="4"/>
        <v>0</v>
      </c>
      <c r="BF155" s="150">
        <f t="shared" si="5"/>
        <v>0</v>
      </c>
      <c r="BG155" s="150">
        <f t="shared" si="6"/>
        <v>0</v>
      </c>
      <c r="BH155" s="150">
        <f t="shared" si="7"/>
        <v>0</v>
      </c>
      <c r="BI155" s="150">
        <f t="shared" si="8"/>
        <v>0</v>
      </c>
      <c r="BJ155" s="17" t="s">
        <v>86</v>
      </c>
      <c r="BK155" s="150">
        <f t="shared" si="9"/>
        <v>0</v>
      </c>
      <c r="BL155" s="17" t="s">
        <v>108</v>
      </c>
      <c r="BM155" s="149" t="s">
        <v>886</v>
      </c>
    </row>
    <row r="156" spans="2:65" s="1" customFormat="1" ht="16.5" customHeight="1">
      <c r="B156" s="33"/>
      <c r="C156" s="138" t="s">
        <v>562</v>
      </c>
      <c r="D156" s="138" t="s">
        <v>312</v>
      </c>
      <c r="E156" s="139" t="s">
        <v>4701</v>
      </c>
      <c r="F156" s="140" t="s">
        <v>4702</v>
      </c>
      <c r="G156" s="141" t="s">
        <v>1972</v>
      </c>
      <c r="H156" s="142">
        <v>8</v>
      </c>
      <c r="I156" s="143"/>
      <c r="J156" s="144">
        <f t="shared" si="0"/>
        <v>0</v>
      </c>
      <c r="K156" s="140" t="s">
        <v>4184</v>
      </c>
      <c r="L156" s="33"/>
      <c r="M156" s="145" t="s">
        <v>1</v>
      </c>
      <c r="N156" s="146" t="s">
        <v>47</v>
      </c>
      <c r="P156" s="147">
        <f t="shared" si="1"/>
        <v>0</v>
      </c>
      <c r="Q156" s="147">
        <v>0</v>
      </c>
      <c r="R156" s="147">
        <f t="shared" si="2"/>
        <v>0</v>
      </c>
      <c r="S156" s="147">
        <v>0</v>
      </c>
      <c r="T156" s="148">
        <f t="shared" si="3"/>
        <v>0</v>
      </c>
      <c r="AR156" s="149" t="s">
        <v>108</v>
      </c>
      <c r="AT156" s="149" t="s">
        <v>312</v>
      </c>
      <c r="AU156" s="149" t="s">
        <v>86</v>
      </c>
      <c r="AY156" s="17" t="s">
        <v>310</v>
      </c>
      <c r="BE156" s="150">
        <f t="shared" si="4"/>
        <v>0</v>
      </c>
      <c r="BF156" s="150">
        <f t="shared" si="5"/>
        <v>0</v>
      </c>
      <c r="BG156" s="150">
        <f t="shared" si="6"/>
        <v>0</v>
      </c>
      <c r="BH156" s="150">
        <f t="shared" si="7"/>
        <v>0</v>
      </c>
      <c r="BI156" s="150">
        <f t="shared" si="8"/>
        <v>0</v>
      </c>
      <c r="BJ156" s="17" t="s">
        <v>86</v>
      </c>
      <c r="BK156" s="150">
        <f t="shared" si="9"/>
        <v>0</v>
      </c>
      <c r="BL156" s="17" t="s">
        <v>108</v>
      </c>
      <c r="BM156" s="149" t="s">
        <v>900</v>
      </c>
    </row>
    <row r="157" spans="2:65" s="1" customFormat="1" ht="16.5" customHeight="1">
      <c r="B157" s="33"/>
      <c r="C157" s="138" t="s">
        <v>566</v>
      </c>
      <c r="D157" s="138" t="s">
        <v>312</v>
      </c>
      <c r="E157" s="139" t="s">
        <v>4703</v>
      </c>
      <c r="F157" s="140" t="s">
        <v>4704</v>
      </c>
      <c r="G157" s="141" t="s">
        <v>1972</v>
      </c>
      <c r="H157" s="142">
        <v>500</v>
      </c>
      <c r="I157" s="143"/>
      <c r="J157" s="144">
        <f t="shared" si="0"/>
        <v>0</v>
      </c>
      <c r="K157" s="140" t="s">
        <v>4184</v>
      </c>
      <c r="L157" s="33"/>
      <c r="M157" s="145" t="s">
        <v>1</v>
      </c>
      <c r="N157" s="146" t="s">
        <v>47</v>
      </c>
      <c r="P157" s="147">
        <f t="shared" si="1"/>
        <v>0</v>
      </c>
      <c r="Q157" s="147">
        <v>0</v>
      </c>
      <c r="R157" s="147">
        <f t="shared" si="2"/>
        <v>0</v>
      </c>
      <c r="S157" s="147">
        <v>0</v>
      </c>
      <c r="T157" s="148">
        <f t="shared" si="3"/>
        <v>0</v>
      </c>
      <c r="AR157" s="149" t="s">
        <v>108</v>
      </c>
      <c r="AT157" s="149" t="s">
        <v>312</v>
      </c>
      <c r="AU157" s="149" t="s">
        <v>86</v>
      </c>
      <c r="AY157" s="17" t="s">
        <v>310</v>
      </c>
      <c r="BE157" s="150">
        <f t="shared" si="4"/>
        <v>0</v>
      </c>
      <c r="BF157" s="150">
        <f t="shared" si="5"/>
        <v>0</v>
      </c>
      <c r="BG157" s="150">
        <f t="shared" si="6"/>
        <v>0</v>
      </c>
      <c r="BH157" s="150">
        <f t="shared" si="7"/>
        <v>0</v>
      </c>
      <c r="BI157" s="150">
        <f t="shared" si="8"/>
        <v>0</v>
      </c>
      <c r="BJ157" s="17" t="s">
        <v>86</v>
      </c>
      <c r="BK157" s="150">
        <f t="shared" si="9"/>
        <v>0</v>
      </c>
      <c r="BL157" s="17" t="s">
        <v>108</v>
      </c>
      <c r="BM157" s="149" t="s">
        <v>910</v>
      </c>
    </row>
    <row r="158" spans="2:65" s="1" customFormat="1" ht="16.5" customHeight="1">
      <c r="B158" s="33"/>
      <c r="C158" s="138" t="s">
        <v>570</v>
      </c>
      <c r="D158" s="138" t="s">
        <v>312</v>
      </c>
      <c r="E158" s="139" t="s">
        <v>4705</v>
      </c>
      <c r="F158" s="140" t="s">
        <v>4706</v>
      </c>
      <c r="G158" s="141" t="s">
        <v>1972</v>
      </c>
      <c r="H158" s="142">
        <v>800</v>
      </c>
      <c r="I158" s="143"/>
      <c r="J158" s="144">
        <f t="shared" si="0"/>
        <v>0</v>
      </c>
      <c r="K158" s="140" t="s">
        <v>4184</v>
      </c>
      <c r="L158" s="33"/>
      <c r="M158" s="145" t="s">
        <v>1</v>
      </c>
      <c r="N158" s="146" t="s">
        <v>47</v>
      </c>
      <c r="P158" s="147">
        <f t="shared" si="1"/>
        <v>0</v>
      </c>
      <c r="Q158" s="147">
        <v>0</v>
      </c>
      <c r="R158" s="147">
        <f t="shared" si="2"/>
        <v>0</v>
      </c>
      <c r="S158" s="147">
        <v>0</v>
      </c>
      <c r="T158" s="148">
        <f t="shared" si="3"/>
        <v>0</v>
      </c>
      <c r="AR158" s="149" t="s">
        <v>108</v>
      </c>
      <c r="AT158" s="149" t="s">
        <v>312</v>
      </c>
      <c r="AU158" s="149" t="s">
        <v>86</v>
      </c>
      <c r="AY158" s="17" t="s">
        <v>310</v>
      </c>
      <c r="BE158" s="150">
        <f t="shared" si="4"/>
        <v>0</v>
      </c>
      <c r="BF158" s="150">
        <f t="shared" si="5"/>
        <v>0</v>
      </c>
      <c r="BG158" s="150">
        <f t="shared" si="6"/>
        <v>0</v>
      </c>
      <c r="BH158" s="150">
        <f t="shared" si="7"/>
        <v>0</v>
      </c>
      <c r="BI158" s="150">
        <f t="shared" si="8"/>
        <v>0</v>
      </c>
      <c r="BJ158" s="17" t="s">
        <v>86</v>
      </c>
      <c r="BK158" s="150">
        <f t="shared" si="9"/>
        <v>0</v>
      </c>
      <c r="BL158" s="17" t="s">
        <v>108</v>
      </c>
      <c r="BM158" s="149" t="s">
        <v>921</v>
      </c>
    </row>
    <row r="159" spans="2:65" s="1" customFormat="1" ht="16.5" customHeight="1">
      <c r="B159" s="33"/>
      <c r="C159" s="138" t="s">
        <v>574</v>
      </c>
      <c r="D159" s="138" t="s">
        <v>312</v>
      </c>
      <c r="E159" s="139" t="s">
        <v>4707</v>
      </c>
      <c r="F159" s="140" t="s">
        <v>4708</v>
      </c>
      <c r="G159" s="141" t="s">
        <v>718</v>
      </c>
      <c r="H159" s="142">
        <v>1378</v>
      </c>
      <c r="I159" s="143"/>
      <c r="J159" s="144">
        <f t="shared" si="0"/>
        <v>0</v>
      </c>
      <c r="K159" s="140" t="s">
        <v>4184</v>
      </c>
      <c r="L159" s="33"/>
      <c r="M159" s="145" t="s">
        <v>1</v>
      </c>
      <c r="N159" s="146" t="s">
        <v>47</v>
      </c>
      <c r="P159" s="147">
        <f t="shared" si="1"/>
        <v>0</v>
      </c>
      <c r="Q159" s="147">
        <v>0</v>
      </c>
      <c r="R159" s="147">
        <f t="shared" si="2"/>
        <v>0</v>
      </c>
      <c r="S159" s="147">
        <v>0</v>
      </c>
      <c r="T159" s="148">
        <f t="shared" si="3"/>
        <v>0</v>
      </c>
      <c r="AR159" s="149" t="s">
        <v>108</v>
      </c>
      <c r="AT159" s="149" t="s">
        <v>312</v>
      </c>
      <c r="AU159" s="149" t="s">
        <v>86</v>
      </c>
      <c r="AY159" s="17" t="s">
        <v>310</v>
      </c>
      <c r="BE159" s="150">
        <f t="shared" si="4"/>
        <v>0</v>
      </c>
      <c r="BF159" s="150">
        <f t="shared" si="5"/>
        <v>0</v>
      </c>
      <c r="BG159" s="150">
        <f t="shared" si="6"/>
        <v>0</v>
      </c>
      <c r="BH159" s="150">
        <f t="shared" si="7"/>
        <v>0</v>
      </c>
      <c r="BI159" s="150">
        <f t="shared" si="8"/>
        <v>0</v>
      </c>
      <c r="BJ159" s="17" t="s">
        <v>86</v>
      </c>
      <c r="BK159" s="150">
        <f t="shared" si="9"/>
        <v>0</v>
      </c>
      <c r="BL159" s="17" t="s">
        <v>108</v>
      </c>
      <c r="BM159" s="149" t="s">
        <v>930</v>
      </c>
    </row>
    <row r="160" spans="2:65" s="1" customFormat="1" ht="16.5" customHeight="1">
      <c r="B160" s="33"/>
      <c r="C160" s="138" t="s">
        <v>578</v>
      </c>
      <c r="D160" s="138" t="s">
        <v>312</v>
      </c>
      <c r="E160" s="139" t="s">
        <v>4709</v>
      </c>
      <c r="F160" s="140" t="s">
        <v>4016</v>
      </c>
      <c r="G160" s="141" t="s">
        <v>1972</v>
      </c>
      <c r="H160" s="142">
        <v>270</v>
      </c>
      <c r="I160" s="143"/>
      <c r="J160" s="144">
        <f t="shared" si="0"/>
        <v>0</v>
      </c>
      <c r="K160" s="140" t="s">
        <v>4184</v>
      </c>
      <c r="L160" s="33"/>
      <c r="M160" s="145" t="s">
        <v>1</v>
      </c>
      <c r="N160" s="146" t="s">
        <v>47</v>
      </c>
      <c r="P160" s="147">
        <f t="shared" si="1"/>
        <v>0</v>
      </c>
      <c r="Q160" s="147">
        <v>0</v>
      </c>
      <c r="R160" s="147">
        <f t="shared" si="2"/>
        <v>0</v>
      </c>
      <c r="S160" s="147">
        <v>0</v>
      </c>
      <c r="T160" s="148">
        <f t="shared" si="3"/>
        <v>0</v>
      </c>
      <c r="AR160" s="149" t="s">
        <v>108</v>
      </c>
      <c r="AT160" s="149" t="s">
        <v>312</v>
      </c>
      <c r="AU160" s="149" t="s">
        <v>86</v>
      </c>
      <c r="AY160" s="17" t="s">
        <v>310</v>
      </c>
      <c r="BE160" s="150">
        <f t="shared" si="4"/>
        <v>0</v>
      </c>
      <c r="BF160" s="150">
        <f t="shared" si="5"/>
        <v>0</v>
      </c>
      <c r="BG160" s="150">
        <f t="shared" si="6"/>
        <v>0</v>
      </c>
      <c r="BH160" s="150">
        <f t="shared" si="7"/>
        <v>0</v>
      </c>
      <c r="BI160" s="150">
        <f t="shared" si="8"/>
        <v>0</v>
      </c>
      <c r="BJ160" s="17" t="s">
        <v>86</v>
      </c>
      <c r="BK160" s="150">
        <f t="shared" si="9"/>
        <v>0</v>
      </c>
      <c r="BL160" s="17" t="s">
        <v>108</v>
      </c>
      <c r="BM160" s="149" t="s">
        <v>938</v>
      </c>
    </row>
    <row r="161" spans="2:65" s="1" customFormat="1" ht="16.5" customHeight="1">
      <c r="B161" s="33"/>
      <c r="C161" s="138" t="s">
        <v>582</v>
      </c>
      <c r="D161" s="138" t="s">
        <v>312</v>
      </c>
      <c r="E161" s="139" t="s">
        <v>4710</v>
      </c>
      <c r="F161" s="140" t="s">
        <v>4711</v>
      </c>
      <c r="G161" s="141" t="s">
        <v>1972</v>
      </c>
      <c r="H161" s="142">
        <v>18</v>
      </c>
      <c r="I161" s="143"/>
      <c r="J161" s="144">
        <f t="shared" si="0"/>
        <v>0</v>
      </c>
      <c r="K161" s="140" t="s">
        <v>4184</v>
      </c>
      <c r="L161" s="33"/>
      <c r="M161" s="145" t="s">
        <v>1</v>
      </c>
      <c r="N161" s="146" t="s">
        <v>47</v>
      </c>
      <c r="P161" s="147">
        <f t="shared" si="1"/>
        <v>0</v>
      </c>
      <c r="Q161" s="147">
        <v>0</v>
      </c>
      <c r="R161" s="147">
        <f t="shared" si="2"/>
        <v>0</v>
      </c>
      <c r="S161" s="147">
        <v>0</v>
      </c>
      <c r="T161" s="148">
        <f t="shared" si="3"/>
        <v>0</v>
      </c>
      <c r="AR161" s="149" t="s">
        <v>108</v>
      </c>
      <c r="AT161" s="149" t="s">
        <v>312</v>
      </c>
      <c r="AU161" s="149" t="s">
        <v>86</v>
      </c>
      <c r="AY161" s="17" t="s">
        <v>310</v>
      </c>
      <c r="BE161" s="150">
        <f t="shared" si="4"/>
        <v>0</v>
      </c>
      <c r="BF161" s="150">
        <f t="shared" si="5"/>
        <v>0</v>
      </c>
      <c r="BG161" s="150">
        <f t="shared" si="6"/>
        <v>0</v>
      </c>
      <c r="BH161" s="150">
        <f t="shared" si="7"/>
        <v>0</v>
      </c>
      <c r="BI161" s="150">
        <f t="shared" si="8"/>
        <v>0</v>
      </c>
      <c r="BJ161" s="17" t="s">
        <v>86</v>
      </c>
      <c r="BK161" s="150">
        <f t="shared" si="9"/>
        <v>0</v>
      </c>
      <c r="BL161" s="17" t="s">
        <v>108</v>
      </c>
      <c r="BM161" s="149" t="s">
        <v>949</v>
      </c>
    </row>
    <row r="162" spans="2:65" s="1" customFormat="1" ht="16.5" customHeight="1">
      <c r="B162" s="33"/>
      <c r="C162" s="138" t="s">
        <v>586</v>
      </c>
      <c r="D162" s="138" t="s">
        <v>312</v>
      </c>
      <c r="E162" s="139" t="s">
        <v>4712</v>
      </c>
      <c r="F162" s="140" t="s">
        <v>4713</v>
      </c>
      <c r="G162" s="141" t="s">
        <v>718</v>
      </c>
      <c r="H162" s="142">
        <v>1518</v>
      </c>
      <c r="I162" s="143"/>
      <c r="J162" s="144">
        <f t="shared" si="0"/>
        <v>0</v>
      </c>
      <c r="K162" s="140" t="s">
        <v>4184</v>
      </c>
      <c r="L162" s="33"/>
      <c r="M162" s="145" t="s">
        <v>1</v>
      </c>
      <c r="N162" s="146" t="s">
        <v>47</v>
      </c>
      <c r="P162" s="147">
        <f t="shared" si="1"/>
        <v>0</v>
      </c>
      <c r="Q162" s="147">
        <v>0</v>
      </c>
      <c r="R162" s="147">
        <f t="shared" si="2"/>
        <v>0</v>
      </c>
      <c r="S162" s="147">
        <v>0</v>
      </c>
      <c r="T162" s="148">
        <f t="shared" si="3"/>
        <v>0</v>
      </c>
      <c r="AR162" s="149" t="s">
        <v>108</v>
      </c>
      <c r="AT162" s="149" t="s">
        <v>312</v>
      </c>
      <c r="AU162" s="149" t="s">
        <v>86</v>
      </c>
      <c r="AY162" s="17" t="s">
        <v>310</v>
      </c>
      <c r="BE162" s="150">
        <f t="shared" si="4"/>
        <v>0</v>
      </c>
      <c r="BF162" s="150">
        <f t="shared" si="5"/>
        <v>0</v>
      </c>
      <c r="BG162" s="150">
        <f t="shared" si="6"/>
        <v>0</v>
      </c>
      <c r="BH162" s="150">
        <f t="shared" si="7"/>
        <v>0</v>
      </c>
      <c r="BI162" s="150">
        <f t="shared" si="8"/>
        <v>0</v>
      </c>
      <c r="BJ162" s="17" t="s">
        <v>86</v>
      </c>
      <c r="BK162" s="150">
        <f t="shared" si="9"/>
        <v>0</v>
      </c>
      <c r="BL162" s="17" t="s">
        <v>108</v>
      </c>
      <c r="BM162" s="149" t="s">
        <v>958</v>
      </c>
    </row>
    <row r="163" spans="2:65" s="1" customFormat="1" ht="16.5" customHeight="1">
      <c r="B163" s="33"/>
      <c r="C163" s="138" t="s">
        <v>590</v>
      </c>
      <c r="D163" s="138" t="s">
        <v>312</v>
      </c>
      <c r="E163" s="139" t="s">
        <v>4714</v>
      </c>
      <c r="F163" s="140" t="s">
        <v>4715</v>
      </c>
      <c r="G163" s="141" t="s">
        <v>1972</v>
      </c>
      <c r="H163" s="142">
        <v>80</v>
      </c>
      <c r="I163" s="143"/>
      <c r="J163" s="144">
        <f t="shared" si="0"/>
        <v>0</v>
      </c>
      <c r="K163" s="140" t="s">
        <v>4184</v>
      </c>
      <c r="L163" s="33"/>
      <c r="M163" s="145" t="s">
        <v>1</v>
      </c>
      <c r="N163" s="146" t="s">
        <v>47</v>
      </c>
      <c r="P163" s="147">
        <f t="shared" si="1"/>
        <v>0</v>
      </c>
      <c r="Q163" s="147">
        <v>0</v>
      </c>
      <c r="R163" s="147">
        <f t="shared" si="2"/>
        <v>0</v>
      </c>
      <c r="S163" s="147">
        <v>0</v>
      </c>
      <c r="T163" s="148">
        <f t="shared" si="3"/>
        <v>0</v>
      </c>
      <c r="AR163" s="149" t="s">
        <v>108</v>
      </c>
      <c r="AT163" s="149" t="s">
        <v>312</v>
      </c>
      <c r="AU163" s="149" t="s">
        <v>86</v>
      </c>
      <c r="AY163" s="17" t="s">
        <v>310</v>
      </c>
      <c r="BE163" s="150">
        <f t="shared" si="4"/>
        <v>0</v>
      </c>
      <c r="BF163" s="150">
        <f t="shared" si="5"/>
        <v>0</v>
      </c>
      <c r="BG163" s="150">
        <f t="shared" si="6"/>
        <v>0</v>
      </c>
      <c r="BH163" s="150">
        <f t="shared" si="7"/>
        <v>0</v>
      </c>
      <c r="BI163" s="150">
        <f t="shared" si="8"/>
        <v>0</v>
      </c>
      <c r="BJ163" s="17" t="s">
        <v>86</v>
      </c>
      <c r="BK163" s="150">
        <f t="shared" si="9"/>
        <v>0</v>
      </c>
      <c r="BL163" s="17" t="s">
        <v>108</v>
      </c>
      <c r="BM163" s="149" t="s">
        <v>968</v>
      </c>
    </row>
    <row r="164" spans="2:65" s="1" customFormat="1" ht="16.5" customHeight="1">
      <c r="B164" s="33"/>
      <c r="C164" s="138" t="s">
        <v>594</v>
      </c>
      <c r="D164" s="138" t="s">
        <v>312</v>
      </c>
      <c r="E164" s="139" t="s">
        <v>4716</v>
      </c>
      <c r="F164" s="140" t="s">
        <v>4717</v>
      </c>
      <c r="G164" s="141" t="s">
        <v>718</v>
      </c>
      <c r="H164" s="142">
        <v>1598</v>
      </c>
      <c r="I164" s="143"/>
      <c r="J164" s="144">
        <f t="shared" si="0"/>
        <v>0</v>
      </c>
      <c r="K164" s="140" t="s">
        <v>4184</v>
      </c>
      <c r="L164" s="33"/>
      <c r="M164" s="145" t="s">
        <v>1</v>
      </c>
      <c r="N164" s="146" t="s">
        <v>47</v>
      </c>
      <c r="P164" s="147">
        <f t="shared" si="1"/>
        <v>0</v>
      </c>
      <c r="Q164" s="147">
        <v>0</v>
      </c>
      <c r="R164" s="147">
        <f t="shared" si="2"/>
        <v>0</v>
      </c>
      <c r="S164" s="147">
        <v>0</v>
      </c>
      <c r="T164" s="148">
        <f t="shared" si="3"/>
        <v>0</v>
      </c>
      <c r="AR164" s="149" t="s">
        <v>108</v>
      </c>
      <c r="AT164" s="149" t="s">
        <v>312</v>
      </c>
      <c r="AU164" s="149" t="s">
        <v>86</v>
      </c>
      <c r="AY164" s="17" t="s">
        <v>310</v>
      </c>
      <c r="BE164" s="150">
        <f t="shared" si="4"/>
        <v>0</v>
      </c>
      <c r="BF164" s="150">
        <f t="shared" si="5"/>
        <v>0</v>
      </c>
      <c r="BG164" s="150">
        <f t="shared" si="6"/>
        <v>0</v>
      </c>
      <c r="BH164" s="150">
        <f t="shared" si="7"/>
        <v>0</v>
      </c>
      <c r="BI164" s="150">
        <f t="shared" si="8"/>
        <v>0</v>
      </c>
      <c r="BJ164" s="17" t="s">
        <v>86</v>
      </c>
      <c r="BK164" s="150">
        <f t="shared" si="9"/>
        <v>0</v>
      </c>
      <c r="BL164" s="17" t="s">
        <v>108</v>
      </c>
      <c r="BM164" s="149" t="s">
        <v>978</v>
      </c>
    </row>
    <row r="165" spans="2:65" s="1" customFormat="1" ht="16.5" customHeight="1">
      <c r="B165" s="33"/>
      <c r="C165" s="138" t="s">
        <v>598</v>
      </c>
      <c r="D165" s="138" t="s">
        <v>312</v>
      </c>
      <c r="E165" s="139" t="s">
        <v>4718</v>
      </c>
      <c r="F165" s="140" t="s">
        <v>4719</v>
      </c>
      <c r="G165" s="141" t="s">
        <v>315</v>
      </c>
      <c r="H165" s="142">
        <v>1.2</v>
      </c>
      <c r="I165" s="143"/>
      <c r="J165" s="144">
        <f t="shared" si="0"/>
        <v>0</v>
      </c>
      <c r="K165" s="140" t="s">
        <v>4184</v>
      </c>
      <c r="L165" s="33"/>
      <c r="M165" s="145" t="s">
        <v>1</v>
      </c>
      <c r="N165" s="146" t="s">
        <v>47</v>
      </c>
      <c r="P165" s="147">
        <f t="shared" si="1"/>
        <v>0</v>
      </c>
      <c r="Q165" s="147">
        <v>0</v>
      </c>
      <c r="R165" s="147">
        <f t="shared" si="2"/>
        <v>0</v>
      </c>
      <c r="S165" s="147">
        <v>0</v>
      </c>
      <c r="T165" s="148">
        <f t="shared" si="3"/>
        <v>0</v>
      </c>
      <c r="AR165" s="149" t="s">
        <v>108</v>
      </c>
      <c r="AT165" s="149" t="s">
        <v>312</v>
      </c>
      <c r="AU165" s="149" t="s">
        <v>86</v>
      </c>
      <c r="AY165" s="17" t="s">
        <v>310</v>
      </c>
      <c r="BE165" s="150">
        <f t="shared" si="4"/>
        <v>0</v>
      </c>
      <c r="BF165" s="150">
        <f t="shared" si="5"/>
        <v>0</v>
      </c>
      <c r="BG165" s="150">
        <f t="shared" si="6"/>
        <v>0</v>
      </c>
      <c r="BH165" s="150">
        <f t="shared" si="7"/>
        <v>0</v>
      </c>
      <c r="BI165" s="150">
        <f t="shared" si="8"/>
        <v>0</v>
      </c>
      <c r="BJ165" s="17" t="s">
        <v>86</v>
      </c>
      <c r="BK165" s="150">
        <f t="shared" si="9"/>
        <v>0</v>
      </c>
      <c r="BL165" s="17" t="s">
        <v>108</v>
      </c>
      <c r="BM165" s="149" t="s">
        <v>988</v>
      </c>
    </row>
    <row r="166" spans="2:65" s="1" customFormat="1" ht="16.5" customHeight="1">
      <c r="B166" s="33"/>
      <c r="C166" s="138" t="s">
        <v>613</v>
      </c>
      <c r="D166" s="138" t="s">
        <v>312</v>
      </c>
      <c r="E166" s="139" t="s">
        <v>4720</v>
      </c>
      <c r="F166" s="140" t="s">
        <v>4721</v>
      </c>
      <c r="G166" s="141" t="s">
        <v>2191</v>
      </c>
      <c r="H166" s="142">
        <v>250</v>
      </c>
      <c r="I166" s="143"/>
      <c r="J166" s="144">
        <f t="shared" si="0"/>
        <v>0</v>
      </c>
      <c r="K166" s="140" t="s">
        <v>4184</v>
      </c>
      <c r="L166" s="33"/>
      <c r="M166" s="145" t="s">
        <v>1</v>
      </c>
      <c r="N166" s="146" t="s">
        <v>47</v>
      </c>
      <c r="P166" s="147">
        <f t="shared" si="1"/>
        <v>0</v>
      </c>
      <c r="Q166" s="147">
        <v>0</v>
      </c>
      <c r="R166" s="147">
        <f t="shared" si="2"/>
        <v>0</v>
      </c>
      <c r="S166" s="147">
        <v>0</v>
      </c>
      <c r="T166" s="148">
        <f t="shared" si="3"/>
        <v>0</v>
      </c>
      <c r="AR166" s="149" t="s">
        <v>108</v>
      </c>
      <c r="AT166" s="149" t="s">
        <v>312</v>
      </c>
      <c r="AU166" s="149" t="s">
        <v>86</v>
      </c>
      <c r="AY166" s="17" t="s">
        <v>310</v>
      </c>
      <c r="BE166" s="150">
        <f t="shared" si="4"/>
        <v>0</v>
      </c>
      <c r="BF166" s="150">
        <f t="shared" si="5"/>
        <v>0</v>
      </c>
      <c r="BG166" s="150">
        <f t="shared" si="6"/>
        <v>0</v>
      </c>
      <c r="BH166" s="150">
        <f t="shared" si="7"/>
        <v>0</v>
      </c>
      <c r="BI166" s="150">
        <f t="shared" si="8"/>
        <v>0</v>
      </c>
      <c r="BJ166" s="17" t="s">
        <v>86</v>
      </c>
      <c r="BK166" s="150">
        <f t="shared" si="9"/>
        <v>0</v>
      </c>
      <c r="BL166" s="17" t="s">
        <v>108</v>
      </c>
      <c r="BM166" s="149" t="s">
        <v>997</v>
      </c>
    </row>
    <row r="167" spans="2:65" s="1" customFormat="1" ht="16.5" customHeight="1">
      <c r="B167" s="33"/>
      <c r="C167" s="138" t="s">
        <v>617</v>
      </c>
      <c r="D167" s="138" t="s">
        <v>312</v>
      </c>
      <c r="E167" s="139" t="s">
        <v>4722</v>
      </c>
      <c r="F167" s="140" t="s">
        <v>4723</v>
      </c>
      <c r="G167" s="141" t="s">
        <v>1972</v>
      </c>
      <c r="H167" s="142">
        <v>42</v>
      </c>
      <c r="I167" s="143"/>
      <c r="J167" s="144">
        <f t="shared" si="0"/>
        <v>0</v>
      </c>
      <c r="K167" s="140" t="s">
        <v>4184</v>
      </c>
      <c r="L167" s="33"/>
      <c r="M167" s="145" t="s">
        <v>1</v>
      </c>
      <c r="N167" s="146" t="s">
        <v>47</v>
      </c>
      <c r="P167" s="147">
        <f t="shared" si="1"/>
        <v>0</v>
      </c>
      <c r="Q167" s="147">
        <v>0</v>
      </c>
      <c r="R167" s="147">
        <f t="shared" si="2"/>
        <v>0</v>
      </c>
      <c r="S167" s="147">
        <v>0</v>
      </c>
      <c r="T167" s="148">
        <f t="shared" si="3"/>
        <v>0</v>
      </c>
      <c r="AR167" s="149" t="s">
        <v>108</v>
      </c>
      <c r="AT167" s="149" t="s">
        <v>312</v>
      </c>
      <c r="AU167" s="149" t="s">
        <v>86</v>
      </c>
      <c r="AY167" s="17" t="s">
        <v>310</v>
      </c>
      <c r="BE167" s="150">
        <f t="shared" si="4"/>
        <v>0</v>
      </c>
      <c r="BF167" s="150">
        <f t="shared" si="5"/>
        <v>0</v>
      </c>
      <c r="BG167" s="150">
        <f t="shared" si="6"/>
        <v>0</v>
      </c>
      <c r="BH167" s="150">
        <f t="shared" si="7"/>
        <v>0</v>
      </c>
      <c r="BI167" s="150">
        <f t="shared" si="8"/>
        <v>0</v>
      </c>
      <c r="BJ167" s="17" t="s">
        <v>86</v>
      </c>
      <c r="BK167" s="150">
        <f t="shared" si="9"/>
        <v>0</v>
      </c>
      <c r="BL167" s="17" t="s">
        <v>108</v>
      </c>
      <c r="BM167" s="149" t="s">
        <v>1007</v>
      </c>
    </row>
    <row r="168" spans="2:65" s="1" customFormat="1" ht="16.5" customHeight="1">
      <c r="B168" s="33"/>
      <c r="C168" s="138" t="s">
        <v>602</v>
      </c>
      <c r="D168" s="138" t="s">
        <v>312</v>
      </c>
      <c r="E168" s="139" t="s">
        <v>4724</v>
      </c>
      <c r="F168" s="140" t="s">
        <v>4725</v>
      </c>
      <c r="G168" s="141" t="s">
        <v>1972</v>
      </c>
      <c r="H168" s="142">
        <v>64</v>
      </c>
      <c r="I168" s="143"/>
      <c r="J168" s="144">
        <f t="shared" si="0"/>
        <v>0</v>
      </c>
      <c r="K168" s="140" t="s">
        <v>4184</v>
      </c>
      <c r="L168" s="33"/>
      <c r="M168" s="145" t="s">
        <v>1</v>
      </c>
      <c r="N168" s="146" t="s">
        <v>47</v>
      </c>
      <c r="P168" s="147">
        <f t="shared" si="1"/>
        <v>0</v>
      </c>
      <c r="Q168" s="147">
        <v>0</v>
      </c>
      <c r="R168" s="147">
        <f t="shared" si="2"/>
        <v>0</v>
      </c>
      <c r="S168" s="147">
        <v>0</v>
      </c>
      <c r="T168" s="148">
        <f t="shared" si="3"/>
        <v>0</v>
      </c>
      <c r="AR168" s="149" t="s">
        <v>108</v>
      </c>
      <c r="AT168" s="149" t="s">
        <v>312</v>
      </c>
      <c r="AU168" s="149" t="s">
        <v>86</v>
      </c>
      <c r="AY168" s="17" t="s">
        <v>310</v>
      </c>
      <c r="BE168" s="150">
        <f t="shared" si="4"/>
        <v>0</v>
      </c>
      <c r="BF168" s="150">
        <f t="shared" si="5"/>
        <v>0</v>
      </c>
      <c r="BG168" s="150">
        <f t="shared" si="6"/>
        <v>0</v>
      </c>
      <c r="BH168" s="150">
        <f t="shared" si="7"/>
        <v>0</v>
      </c>
      <c r="BI168" s="150">
        <f t="shared" si="8"/>
        <v>0</v>
      </c>
      <c r="BJ168" s="17" t="s">
        <v>86</v>
      </c>
      <c r="BK168" s="150">
        <f t="shared" si="9"/>
        <v>0</v>
      </c>
      <c r="BL168" s="17" t="s">
        <v>108</v>
      </c>
      <c r="BM168" s="149" t="s">
        <v>1017</v>
      </c>
    </row>
    <row r="169" spans="2:65" s="1" customFormat="1" ht="16.5" customHeight="1">
      <c r="B169" s="33"/>
      <c r="C169" s="138" t="s">
        <v>607</v>
      </c>
      <c r="D169" s="138" t="s">
        <v>312</v>
      </c>
      <c r="E169" s="139" t="s">
        <v>4726</v>
      </c>
      <c r="F169" s="140" t="s">
        <v>4727</v>
      </c>
      <c r="G169" s="141" t="s">
        <v>1972</v>
      </c>
      <c r="H169" s="142">
        <v>4</v>
      </c>
      <c r="I169" s="143"/>
      <c r="J169" s="144">
        <f t="shared" si="0"/>
        <v>0</v>
      </c>
      <c r="K169" s="140" t="s">
        <v>4184</v>
      </c>
      <c r="L169" s="33"/>
      <c r="M169" s="145" t="s">
        <v>1</v>
      </c>
      <c r="N169" s="146" t="s">
        <v>47</v>
      </c>
      <c r="P169" s="147">
        <f t="shared" si="1"/>
        <v>0</v>
      </c>
      <c r="Q169" s="147">
        <v>0</v>
      </c>
      <c r="R169" s="147">
        <f t="shared" si="2"/>
        <v>0</v>
      </c>
      <c r="S169" s="147">
        <v>0</v>
      </c>
      <c r="T169" s="148">
        <f t="shared" si="3"/>
        <v>0</v>
      </c>
      <c r="AR169" s="149" t="s">
        <v>108</v>
      </c>
      <c r="AT169" s="149" t="s">
        <v>312</v>
      </c>
      <c r="AU169" s="149" t="s">
        <v>86</v>
      </c>
      <c r="AY169" s="17" t="s">
        <v>310</v>
      </c>
      <c r="BE169" s="150">
        <f t="shared" si="4"/>
        <v>0</v>
      </c>
      <c r="BF169" s="150">
        <f t="shared" si="5"/>
        <v>0</v>
      </c>
      <c r="BG169" s="150">
        <f t="shared" si="6"/>
        <v>0</v>
      </c>
      <c r="BH169" s="150">
        <f t="shared" si="7"/>
        <v>0</v>
      </c>
      <c r="BI169" s="150">
        <f t="shared" si="8"/>
        <v>0</v>
      </c>
      <c r="BJ169" s="17" t="s">
        <v>86</v>
      </c>
      <c r="BK169" s="150">
        <f t="shared" si="9"/>
        <v>0</v>
      </c>
      <c r="BL169" s="17" t="s">
        <v>108</v>
      </c>
      <c r="BM169" s="149" t="s">
        <v>1025</v>
      </c>
    </row>
    <row r="170" spans="2:65" s="1" customFormat="1" ht="16.5" customHeight="1">
      <c r="B170" s="33"/>
      <c r="C170" s="138" t="s">
        <v>824</v>
      </c>
      <c r="D170" s="138" t="s">
        <v>312</v>
      </c>
      <c r="E170" s="139" t="s">
        <v>4728</v>
      </c>
      <c r="F170" s="140" t="s">
        <v>4729</v>
      </c>
      <c r="G170" s="141" t="s">
        <v>1972</v>
      </c>
      <c r="H170" s="142">
        <v>12</v>
      </c>
      <c r="I170" s="143"/>
      <c r="J170" s="144">
        <f t="shared" si="0"/>
        <v>0</v>
      </c>
      <c r="K170" s="140" t="s">
        <v>4184</v>
      </c>
      <c r="L170" s="33"/>
      <c r="M170" s="145" t="s">
        <v>1</v>
      </c>
      <c r="N170" s="146" t="s">
        <v>47</v>
      </c>
      <c r="P170" s="147">
        <f t="shared" si="1"/>
        <v>0</v>
      </c>
      <c r="Q170" s="147">
        <v>0</v>
      </c>
      <c r="R170" s="147">
        <f t="shared" si="2"/>
        <v>0</v>
      </c>
      <c r="S170" s="147">
        <v>0</v>
      </c>
      <c r="T170" s="148">
        <f t="shared" si="3"/>
        <v>0</v>
      </c>
      <c r="AR170" s="149" t="s">
        <v>108</v>
      </c>
      <c r="AT170" s="149" t="s">
        <v>312</v>
      </c>
      <c r="AU170" s="149" t="s">
        <v>86</v>
      </c>
      <c r="AY170" s="17" t="s">
        <v>310</v>
      </c>
      <c r="BE170" s="150">
        <f t="shared" si="4"/>
        <v>0</v>
      </c>
      <c r="BF170" s="150">
        <f t="shared" si="5"/>
        <v>0</v>
      </c>
      <c r="BG170" s="150">
        <f t="shared" si="6"/>
        <v>0</v>
      </c>
      <c r="BH170" s="150">
        <f t="shared" si="7"/>
        <v>0</v>
      </c>
      <c r="BI170" s="150">
        <f t="shared" si="8"/>
        <v>0</v>
      </c>
      <c r="BJ170" s="17" t="s">
        <v>86</v>
      </c>
      <c r="BK170" s="150">
        <f t="shared" si="9"/>
        <v>0</v>
      </c>
      <c r="BL170" s="17" t="s">
        <v>108</v>
      </c>
      <c r="BM170" s="149" t="s">
        <v>1033</v>
      </c>
    </row>
    <row r="171" spans="2:65" s="1" customFormat="1" ht="16.5" customHeight="1">
      <c r="B171" s="33"/>
      <c r="C171" s="138" t="s">
        <v>828</v>
      </c>
      <c r="D171" s="138" t="s">
        <v>312</v>
      </c>
      <c r="E171" s="139" t="s">
        <v>4730</v>
      </c>
      <c r="F171" s="140" t="s">
        <v>4731</v>
      </c>
      <c r="G171" s="141" t="s">
        <v>1972</v>
      </c>
      <c r="H171" s="142">
        <v>22</v>
      </c>
      <c r="I171" s="143"/>
      <c r="J171" s="144">
        <f t="shared" si="0"/>
        <v>0</v>
      </c>
      <c r="K171" s="140" t="s">
        <v>4184</v>
      </c>
      <c r="L171" s="33"/>
      <c r="M171" s="145" t="s">
        <v>1</v>
      </c>
      <c r="N171" s="146" t="s">
        <v>47</v>
      </c>
      <c r="P171" s="147">
        <f t="shared" si="1"/>
        <v>0</v>
      </c>
      <c r="Q171" s="147">
        <v>0</v>
      </c>
      <c r="R171" s="147">
        <f t="shared" si="2"/>
        <v>0</v>
      </c>
      <c r="S171" s="147">
        <v>0</v>
      </c>
      <c r="T171" s="148">
        <f t="shared" si="3"/>
        <v>0</v>
      </c>
      <c r="AR171" s="149" t="s">
        <v>108</v>
      </c>
      <c r="AT171" s="149" t="s">
        <v>312</v>
      </c>
      <c r="AU171" s="149" t="s">
        <v>86</v>
      </c>
      <c r="AY171" s="17" t="s">
        <v>310</v>
      </c>
      <c r="BE171" s="150">
        <f t="shared" si="4"/>
        <v>0</v>
      </c>
      <c r="BF171" s="150">
        <f t="shared" si="5"/>
        <v>0</v>
      </c>
      <c r="BG171" s="150">
        <f t="shared" si="6"/>
        <v>0</v>
      </c>
      <c r="BH171" s="150">
        <f t="shared" si="7"/>
        <v>0</v>
      </c>
      <c r="BI171" s="150">
        <f t="shared" si="8"/>
        <v>0</v>
      </c>
      <c r="BJ171" s="17" t="s">
        <v>86</v>
      </c>
      <c r="BK171" s="150">
        <f t="shared" si="9"/>
        <v>0</v>
      </c>
      <c r="BL171" s="17" t="s">
        <v>108</v>
      </c>
      <c r="BM171" s="149" t="s">
        <v>1052</v>
      </c>
    </row>
    <row r="172" spans="2:65" s="1" customFormat="1" ht="16.5" customHeight="1">
      <c r="B172" s="33"/>
      <c r="C172" s="138" t="s">
        <v>833</v>
      </c>
      <c r="D172" s="138" t="s">
        <v>312</v>
      </c>
      <c r="E172" s="139" t="s">
        <v>4732</v>
      </c>
      <c r="F172" s="140" t="s">
        <v>4733</v>
      </c>
      <c r="G172" s="141" t="s">
        <v>1972</v>
      </c>
      <c r="H172" s="142">
        <v>4</v>
      </c>
      <c r="I172" s="143"/>
      <c r="J172" s="144">
        <f t="shared" si="0"/>
        <v>0</v>
      </c>
      <c r="K172" s="140" t="s">
        <v>4184</v>
      </c>
      <c r="L172" s="33"/>
      <c r="M172" s="145" t="s">
        <v>1</v>
      </c>
      <c r="N172" s="146" t="s">
        <v>47</v>
      </c>
      <c r="P172" s="147">
        <f t="shared" si="1"/>
        <v>0</v>
      </c>
      <c r="Q172" s="147">
        <v>0</v>
      </c>
      <c r="R172" s="147">
        <f t="shared" si="2"/>
        <v>0</v>
      </c>
      <c r="S172" s="147">
        <v>0</v>
      </c>
      <c r="T172" s="148">
        <f t="shared" si="3"/>
        <v>0</v>
      </c>
      <c r="AR172" s="149" t="s">
        <v>108</v>
      </c>
      <c r="AT172" s="149" t="s">
        <v>312</v>
      </c>
      <c r="AU172" s="149" t="s">
        <v>86</v>
      </c>
      <c r="AY172" s="17" t="s">
        <v>310</v>
      </c>
      <c r="BE172" s="150">
        <f t="shared" si="4"/>
        <v>0</v>
      </c>
      <c r="BF172" s="150">
        <f t="shared" si="5"/>
        <v>0</v>
      </c>
      <c r="BG172" s="150">
        <f t="shared" si="6"/>
        <v>0</v>
      </c>
      <c r="BH172" s="150">
        <f t="shared" si="7"/>
        <v>0</v>
      </c>
      <c r="BI172" s="150">
        <f t="shared" si="8"/>
        <v>0</v>
      </c>
      <c r="BJ172" s="17" t="s">
        <v>86</v>
      </c>
      <c r="BK172" s="150">
        <f t="shared" si="9"/>
        <v>0</v>
      </c>
      <c r="BL172" s="17" t="s">
        <v>108</v>
      </c>
      <c r="BM172" s="149" t="s">
        <v>1061</v>
      </c>
    </row>
    <row r="173" spans="2:65" s="11" customFormat="1" ht="25.9" customHeight="1">
      <c r="B173" s="126"/>
      <c r="D173" s="127" t="s">
        <v>81</v>
      </c>
      <c r="E173" s="128" t="s">
        <v>4216</v>
      </c>
      <c r="F173" s="128" t="s">
        <v>426</v>
      </c>
      <c r="I173" s="129"/>
      <c r="J173" s="130">
        <f>BK173</f>
        <v>0</v>
      </c>
      <c r="L173" s="126"/>
      <c r="M173" s="131"/>
      <c r="P173" s="132">
        <f>SUM(P174:P183)</f>
        <v>0</v>
      </c>
      <c r="R173" s="132">
        <f>SUM(R174:R183)</f>
        <v>0</v>
      </c>
      <c r="T173" s="133">
        <f>SUM(T174:T183)</f>
        <v>0</v>
      </c>
      <c r="AR173" s="127" t="s">
        <v>86</v>
      </c>
      <c r="AT173" s="134" t="s">
        <v>81</v>
      </c>
      <c r="AU173" s="134" t="s">
        <v>82</v>
      </c>
      <c r="AY173" s="127" t="s">
        <v>310</v>
      </c>
      <c r="BK173" s="135">
        <f>SUM(BK174:BK183)</f>
        <v>0</v>
      </c>
    </row>
    <row r="174" spans="2:65" s="1" customFormat="1" ht="16.5" customHeight="1">
      <c r="B174" s="33"/>
      <c r="C174" s="138" t="s">
        <v>839</v>
      </c>
      <c r="D174" s="138" t="s">
        <v>312</v>
      </c>
      <c r="E174" s="139" t="s">
        <v>4113</v>
      </c>
      <c r="F174" s="140" t="s">
        <v>4734</v>
      </c>
      <c r="G174" s="141" t="s">
        <v>315</v>
      </c>
      <c r="H174" s="142">
        <v>60</v>
      </c>
      <c r="I174" s="143"/>
      <c r="J174" s="144">
        <f t="shared" ref="J174:J183" si="10">ROUND(I174*H174,2)</f>
        <v>0</v>
      </c>
      <c r="K174" s="140" t="s">
        <v>4184</v>
      </c>
      <c r="L174" s="33"/>
      <c r="M174" s="145" t="s">
        <v>1</v>
      </c>
      <c r="N174" s="146" t="s">
        <v>47</v>
      </c>
      <c r="P174" s="147">
        <f t="shared" ref="P174:P183" si="11">O174*H174</f>
        <v>0</v>
      </c>
      <c r="Q174" s="147">
        <v>0</v>
      </c>
      <c r="R174" s="147">
        <f t="shared" ref="R174:R183" si="12">Q174*H174</f>
        <v>0</v>
      </c>
      <c r="S174" s="147">
        <v>0</v>
      </c>
      <c r="T174" s="148">
        <f t="shared" ref="T174:T183" si="13">S174*H174</f>
        <v>0</v>
      </c>
      <c r="AR174" s="149" t="s">
        <v>108</v>
      </c>
      <c r="AT174" s="149" t="s">
        <v>312</v>
      </c>
      <c r="AU174" s="149" t="s">
        <v>86</v>
      </c>
      <c r="AY174" s="17" t="s">
        <v>310</v>
      </c>
      <c r="BE174" s="150">
        <f t="shared" ref="BE174:BE183" si="14">IF(N174="základní",J174,0)</f>
        <v>0</v>
      </c>
      <c r="BF174" s="150">
        <f t="shared" ref="BF174:BF183" si="15">IF(N174="snížená",J174,0)</f>
        <v>0</v>
      </c>
      <c r="BG174" s="150">
        <f t="shared" ref="BG174:BG183" si="16">IF(N174="zákl. přenesená",J174,0)</f>
        <v>0</v>
      </c>
      <c r="BH174" s="150">
        <f t="shared" ref="BH174:BH183" si="17">IF(N174="sníž. přenesená",J174,0)</f>
        <v>0</v>
      </c>
      <c r="BI174" s="150">
        <f t="shared" ref="BI174:BI183" si="18">IF(N174="nulová",J174,0)</f>
        <v>0</v>
      </c>
      <c r="BJ174" s="17" t="s">
        <v>86</v>
      </c>
      <c r="BK174" s="150">
        <f t="shared" ref="BK174:BK183" si="19">ROUND(I174*H174,2)</f>
        <v>0</v>
      </c>
      <c r="BL174" s="17" t="s">
        <v>108</v>
      </c>
      <c r="BM174" s="149" t="s">
        <v>1069</v>
      </c>
    </row>
    <row r="175" spans="2:65" s="1" customFormat="1" ht="16.5" customHeight="1">
      <c r="B175" s="33"/>
      <c r="C175" s="138" t="s">
        <v>845</v>
      </c>
      <c r="D175" s="138" t="s">
        <v>312</v>
      </c>
      <c r="E175" s="139" t="s">
        <v>4735</v>
      </c>
      <c r="F175" s="140" t="s">
        <v>4736</v>
      </c>
      <c r="G175" s="141" t="s">
        <v>652</v>
      </c>
      <c r="H175" s="142">
        <v>16</v>
      </c>
      <c r="I175" s="143"/>
      <c r="J175" s="144">
        <f t="shared" si="10"/>
        <v>0</v>
      </c>
      <c r="K175" s="140" t="s">
        <v>4184</v>
      </c>
      <c r="L175" s="33"/>
      <c r="M175" s="145" t="s">
        <v>1</v>
      </c>
      <c r="N175" s="146" t="s">
        <v>47</v>
      </c>
      <c r="P175" s="147">
        <f t="shared" si="11"/>
        <v>0</v>
      </c>
      <c r="Q175" s="147">
        <v>0</v>
      </c>
      <c r="R175" s="147">
        <f t="shared" si="12"/>
        <v>0</v>
      </c>
      <c r="S175" s="147">
        <v>0</v>
      </c>
      <c r="T175" s="148">
        <f t="shared" si="13"/>
        <v>0</v>
      </c>
      <c r="AR175" s="149" t="s">
        <v>108</v>
      </c>
      <c r="AT175" s="149" t="s">
        <v>312</v>
      </c>
      <c r="AU175" s="149" t="s">
        <v>86</v>
      </c>
      <c r="AY175" s="17" t="s">
        <v>310</v>
      </c>
      <c r="BE175" s="150">
        <f t="shared" si="14"/>
        <v>0</v>
      </c>
      <c r="BF175" s="150">
        <f t="shared" si="15"/>
        <v>0</v>
      </c>
      <c r="BG175" s="150">
        <f t="shared" si="16"/>
        <v>0</v>
      </c>
      <c r="BH175" s="150">
        <f t="shared" si="17"/>
        <v>0</v>
      </c>
      <c r="BI175" s="150">
        <f t="shared" si="18"/>
        <v>0</v>
      </c>
      <c r="BJ175" s="17" t="s">
        <v>86</v>
      </c>
      <c r="BK175" s="150">
        <f t="shared" si="19"/>
        <v>0</v>
      </c>
      <c r="BL175" s="17" t="s">
        <v>108</v>
      </c>
      <c r="BM175" s="149" t="s">
        <v>1090</v>
      </c>
    </row>
    <row r="176" spans="2:65" s="1" customFormat="1" ht="16.5" customHeight="1">
      <c r="B176" s="33"/>
      <c r="C176" s="138" t="s">
        <v>850</v>
      </c>
      <c r="D176" s="138" t="s">
        <v>312</v>
      </c>
      <c r="E176" s="139" t="s">
        <v>4737</v>
      </c>
      <c r="F176" s="140" t="s">
        <v>4738</v>
      </c>
      <c r="G176" s="141" t="s">
        <v>652</v>
      </c>
      <c r="H176" s="142">
        <v>80</v>
      </c>
      <c r="I176" s="143"/>
      <c r="J176" s="144">
        <f t="shared" si="10"/>
        <v>0</v>
      </c>
      <c r="K176" s="140" t="s">
        <v>4184</v>
      </c>
      <c r="L176" s="33"/>
      <c r="M176" s="145" t="s">
        <v>1</v>
      </c>
      <c r="N176" s="146" t="s">
        <v>47</v>
      </c>
      <c r="P176" s="147">
        <f t="shared" si="11"/>
        <v>0</v>
      </c>
      <c r="Q176" s="147">
        <v>0</v>
      </c>
      <c r="R176" s="147">
        <f t="shared" si="12"/>
        <v>0</v>
      </c>
      <c r="S176" s="147">
        <v>0</v>
      </c>
      <c r="T176" s="148">
        <f t="shared" si="13"/>
        <v>0</v>
      </c>
      <c r="AR176" s="149" t="s">
        <v>108</v>
      </c>
      <c r="AT176" s="149" t="s">
        <v>312</v>
      </c>
      <c r="AU176" s="149" t="s">
        <v>86</v>
      </c>
      <c r="AY176" s="17" t="s">
        <v>310</v>
      </c>
      <c r="BE176" s="150">
        <f t="shared" si="14"/>
        <v>0</v>
      </c>
      <c r="BF176" s="150">
        <f t="shared" si="15"/>
        <v>0</v>
      </c>
      <c r="BG176" s="150">
        <f t="shared" si="16"/>
        <v>0</v>
      </c>
      <c r="BH176" s="150">
        <f t="shared" si="17"/>
        <v>0</v>
      </c>
      <c r="BI176" s="150">
        <f t="shared" si="18"/>
        <v>0</v>
      </c>
      <c r="BJ176" s="17" t="s">
        <v>86</v>
      </c>
      <c r="BK176" s="150">
        <f t="shared" si="19"/>
        <v>0</v>
      </c>
      <c r="BL176" s="17" t="s">
        <v>108</v>
      </c>
      <c r="BM176" s="149" t="s">
        <v>1111</v>
      </c>
    </row>
    <row r="177" spans="2:65" s="1" customFormat="1" ht="16.5" customHeight="1">
      <c r="B177" s="33"/>
      <c r="C177" s="138" t="s">
        <v>856</v>
      </c>
      <c r="D177" s="138" t="s">
        <v>312</v>
      </c>
      <c r="E177" s="139" t="s">
        <v>4739</v>
      </c>
      <c r="F177" s="140" t="s">
        <v>4740</v>
      </c>
      <c r="G177" s="141" t="s">
        <v>361</v>
      </c>
      <c r="H177" s="142">
        <v>3.4</v>
      </c>
      <c r="I177" s="143"/>
      <c r="J177" s="144">
        <f t="shared" si="10"/>
        <v>0</v>
      </c>
      <c r="K177" s="140" t="s">
        <v>4184</v>
      </c>
      <c r="L177" s="33"/>
      <c r="M177" s="145" t="s">
        <v>1</v>
      </c>
      <c r="N177" s="146" t="s">
        <v>47</v>
      </c>
      <c r="P177" s="147">
        <f t="shared" si="11"/>
        <v>0</v>
      </c>
      <c r="Q177" s="147">
        <v>0</v>
      </c>
      <c r="R177" s="147">
        <f t="shared" si="12"/>
        <v>0</v>
      </c>
      <c r="S177" s="147">
        <v>0</v>
      </c>
      <c r="T177" s="148">
        <f t="shared" si="13"/>
        <v>0</v>
      </c>
      <c r="AR177" s="149" t="s">
        <v>108</v>
      </c>
      <c r="AT177" s="149" t="s">
        <v>312</v>
      </c>
      <c r="AU177" s="149" t="s">
        <v>86</v>
      </c>
      <c r="AY177" s="17" t="s">
        <v>310</v>
      </c>
      <c r="BE177" s="150">
        <f t="shared" si="14"/>
        <v>0</v>
      </c>
      <c r="BF177" s="150">
        <f t="shared" si="15"/>
        <v>0</v>
      </c>
      <c r="BG177" s="150">
        <f t="shared" si="16"/>
        <v>0</v>
      </c>
      <c r="BH177" s="150">
        <f t="shared" si="17"/>
        <v>0</v>
      </c>
      <c r="BI177" s="150">
        <f t="shared" si="18"/>
        <v>0</v>
      </c>
      <c r="BJ177" s="17" t="s">
        <v>86</v>
      </c>
      <c r="BK177" s="150">
        <f t="shared" si="19"/>
        <v>0</v>
      </c>
      <c r="BL177" s="17" t="s">
        <v>108</v>
      </c>
      <c r="BM177" s="149" t="s">
        <v>1122</v>
      </c>
    </row>
    <row r="178" spans="2:65" s="1" customFormat="1" ht="16.5" customHeight="1">
      <c r="B178" s="33"/>
      <c r="C178" s="138" t="s">
        <v>860</v>
      </c>
      <c r="D178" s="138" t="s">
        <v>312</v>
      </c>
      <c r="E178" s="139" t="s">
        <v>4741</v>
      </c>
      <c r="F178" s="140" t="s">
        <v>4742</v>
      </c>
      <c r="G178" s="141" t="s">
        <v>361</v>
      </c>
      <c r="H178" s="142">
        <v>3.4</v>
      </c>
      <c r="I178" s="143"/>
      <c r="J178" s="144">
        <f t="shared" si="10"/>
        <v>0</v>
      </c>
      <c r="K178" s="140" t="s">
        <v>4184</v>
      </c>
      <c r="L178" s="33"/>
      <c r="M178" s="145" t="s">
        <v>1</v>
      </c>
      <c r="N178" s="146" t="s">
        <v>47</v>
      </c>
      <c r="P178" s="147">
        <f t="shared" si="11"/>
        <v>0</v>
      </c>
      <c r="Q178" s="147">
        <v>0</v>
      </c>
      <c r="R178" s="147">
        <f t="shared" si="12"/>
        <v>0</v>
      </c>
      <c r="S178" s="147">
        <v>0</v>
      </c>
      <c r="T178" s="148">
        <f t="shared" si="13"/>
        <v>0</v>
      </c>
      <c r="AR178" s="149" t="s">
        <v>108</v>
      </c>
      <c r="AT178" s="149" t="s">
        <v>312</v>
      </c>
      <c r="AU178" s="149" t="s">
        <v>86</v>
      </c>
      <c r="AY178" s="17" t="s">
        <v>310</v>
      </c>
      <c r="BE178" s="150">
        <f t="shared" si="14"/>
        <v>0</v>
      </c>
      <c r="BF178" s="150">
        <f t="shared" si="15"/>
        <v>0</v>
      </c>
      <c r="BG178" s="150">
        <f t="shared" si="16"/>
        <v>0</v>
      </c>
      <c r="BH178" s="150">
        <f t="shared" si="17"/>
        <v>0</v>
      </c>
      <c r="BI178" s="150">
        <f t="shared" si="18"/>
        <v>0</v>
      </c>
      <c r="BJ178" s="17" t="s">
        <v>86</v>
      </c>
      <c r="BK178" s="150">
        <f t="shared" si="19"/>
        <v>0</v>
      </c>
      <c r="BL178" s="17" t="s">
        <v>108</v>
      </c>
      <c r="BM178" s="149" t="s">
        <v>1131</v>
      </c>
    </row>
    <row r="179" spans="2:65" s="1" customFormat="1" ht="16.5" customHeight="1">
      <c r="B179" s="33"/>
      <c r="C179" s="138" t="s">
        <v>864</v>
      </c>
      <c r="D179" s="138" t="s">
        <v>312</v>
      </c>
      <c r="E179" s="139" t="s">
        <v>4743</v>
      </c>
      <c r="F179" s="140" t="s">
        <v>4744</v>
      </c>
      <c r="G179" s="141" t="s">
        <v>361</v>
      </c>
      <c r="H179" s="142">
        <v>3.4</v>
      </c>
      <c r="I179" s="143"/>
      <c r="J179" s="144">
        <f t="shared" si="10"/>
        <v>0</v>
      </c>
      <c r="K179" s="140" t="s">
        <v>4184</v>
      </c>
      <c r="L179" s="33"/>
      <c r="M179" s="145" t="s">
        <v>1</v>
      </c>
      <c r="N179" s="146" t="s">
        <v>47</v>
      </c>
      <c r="P179" s="147">
        <f t="shared" si="11"/>
        <v>0</v>
      </c>
      <c r="Q179" s="147">
        <v>0</v>
      </c>
      <c r="R179" s="147">
        <f t="shared" si="12"/>
        <v>0</v>
      </c>
      <c r="S179" s="147">
        <v>0</v>
      </c>
      <c r="T179" s="148">
        <f t="shared" si="13"/>
        <v>0</v>
      </c>
      <c r="AR179" s="149" t="s">
        <v>108</v>
      </c>
      <c r="AT179" s="149" t="s">
        <v>312</v>
      </c>
      <c r="AU179" s="149" t="s">
        <v>86</v>
      </c>
      <c r="AY179" s="17" t="s">
        <v>310</v>
      </c>
      <c r="BE179" s="150">
        <f t="shared" si="14"/>
        <v>0</v>
      </c>
      <c r="BF179" s="150">
        <f t="shared" si="15"/>
        <v>0</v>
      </c>
      <c r="BG179" s="150">
        <f t="shared" si="16"/>
        <v>0</v>
      </c>
      <c r="BH179" s="150">
        <f t="shared" si="17"/>
        <v>0</v>
      </c>
      <c r="BI179" s="150">
        <f t="shared" si="18"/>
        <v>0</v>
      </c>
      <c r="BJ179" s="17" t="s">
        <v>86</v>
      </c>
      <c r="BK179" s="150">
        <f t="shared" si="19"/>
        <v>0</v>
      </c>
      <c r="BL179" s="17" t="s">
        <v>108</v>
      </c>
      <c r="BM179" s="149" t="s">
        <v>1142</v>
      </c>
    </row>
    <row r="180" spans="2:65" s="1" customFormat="1" ht="16.5" customHeight="1">
      <c r="B180" s="33"/>
      <c r="C180" s="138" t="s">
        <v>868</v>
      </c>
      <c r="D180" s="138" t="s">
        <v>312</v>
      </c>
      <c r="E180" s="139" t="s">
        <v>4745</v>
      </c>
      <c r="F180" s="140" t="s">
        <v>4746</v>
      </c>
      <c r="G180" s="141" t="s">
        <v>3897</v>
      </c>
      <c r="H180" s="142">
        <v>40</v>
      </c>
      <c r="I180" s="143"/>
      <c r="J180" s="144">
        <f t="shared" si="10"/>
        <v>0</v>
      </c>
      <c r="K180" s="140" t="s">
        <v>4184</v>
      </c>
      <c r="L180" s="33"/>
      <c r="M180" s="145" t="s">
        <v>1</v>
      </c>
      <c r="N180" s="146" t="s">
        <v>47</v>
      </c>
      <c r="P180" s="147">
        <f t="shared" si="11"/>
        <v>0</v>
      </c>
      <c r="Q180" s="147">
        <v>0</v>
      </c>
      <c r="R180" s="147">
        <f t="shared" si="12"/>
        <v>0</v>
      </c>
      <c r="S180" s="147">
        <v>0</v>
      </c>
      <c r="T180" s="148">
        <f t="shared" si="13"/>
        <v>0</v>
      </c>
      <c r="AR180" s="149" t="s">
        <v>108</v>
      </c>
      <c r="AT180" s="149" t="s">
        <v>312</v>
      </c>
      <c r="AU180" s="149" t="s">
        <v>86</v>
      </c>
      <c r="AY180" s="17" t="s">
        <v>310</v>
      </c>
      <c r="BE180" s="150">
        <f t="shared" si="14"/>
        <v>0</v>
      </c>
      <c r="BF180" s="150">
        <f t="shared" si="15"/>
        <v>0</v>
      </c>
      <c r="BG180" s="150">
        <f t="shared" si="16"/>
        <v>0</v>
      </c>
      <c r="BH180" s="150">
        <f t="shared" si="17"/>
        <v>0</v>
      </c>
      <c r="BI180" s="150">
        <f t="shared" si="18"/>
        <v>0</v>
      </c>
      <c r="BJ180" s="17" t="s">
        <v>86</v>
      </c>
      <c r="BK180" s="150">
        <f t="shared" si="19"/>
        <v>0</v>
      </c>
      <c r="BL180" s="17" t="s">
        <v>108</v>
      </c>
      <c r="BM180" s="149" t="s">
        <v>1152</v>
      </c>
    </row>
    <row r="181" spans="2:65" s="1" customFormat="1" ht="16.5" customHeight="1">
      <c r="B181" s="33"/>
      <c r="C181" s="138" t="s">
        <v>872</v>
      </c>
      <c r="D181" s="138" t="s">
        <v>312</v>
      </c>
      <c r="E181" s="139" t="s">
        <v>4747</v>
      </c>
      <c r="F181" s="140" t="s">
        <v>4623</v>
      </c>
      <c r="G181" s="141" t="s">
        <v>652</v>
      </c>
      <c r="H181" s="142">
        <v>40</v>
      </c>
      <c r="I181" s="143"/>
      <c r="J181" s="144">
        <f t="shared" si="10"/>
        <v>0</v>
      </c>
      <c r="K181" s="140" t="s">
        <v>4184</v>
      </c>
      <c r="L181" s="33"/>
      <c r="M181" s="145" t="s">
        <v>1</v>
      </c>
      <c r="N181" s="146" t="s">
        <v>47</v>
      </c>
      <c r="P181" s="147">
        <f t="shared" si="11"/>
        <v>0</v>
      </c>
      <c r="Q181" s="147">
        <v>0</v>
      </c>
      <c r="R181" s="147">
        <f t="shared" si="12"/>
        <v>0</v>
      </c>
      <c r="S181" s="147">
        <v>0</v>
      </c>
      <c r="T181" s="148">
        <f t="shared" si="13"/>
        <v>0</v>
      </c>
      <c r="AR181" s="149" t="s">
        <v>108</v>
      </c>
      <c r="AT181" s="149" t="s">
        <v>312</v>
      </c>
      <c r="AU181" s="149" t="s">
        <v>86</v>
      </c>
      <c r="AY181" s="17" t="s">
        <v>310</v>
      </c>
      <c r="BE181" s="150">
        <f t="shared" si="14"/>
        <v>0</v>
      </c>
      <c r="BF181" s="150">
        <f t="shared" si="15"/>
        <v>0</v>
      </c>
      <c r="BG181" s="150">
        <f t="shared" si="16"/>
        <v>0</v>
      </c>
      <c r="BH181" s="150">
        <f t="shared" si="17"/>
        <v>0</v>
      </c>
      <c r="BI181" s="150">
        <f t="shared" si="18"/>
        <v>0</v>
      </c>
      <c r="BJ181" s="17" t="s">
        <v>86</v>
      </c>
      <c r="BK181" s="150">
        <f t="shared" si="19"/>
        <v>0</v>
      </c>
      <c r="BL181" s="17" t="s">
        <v>108</v>
      </c>
      <c r="BM181" s="149" t="s">
        <v>1168</v>
      </c>
    </row>
    <row r="182" spans="2:65" s="1" customFormat="1" ht="16.5" customHeight="1">
      <c r="B182" s="33"/>
      <c r="C182" s="138" t="s">
        <v>876</v>
      </c>
      <c r="D182" s="138" t="s">
        <v>312</v>
      </c>
      <c r="E182" s="139" t="s">
        <v>4748</v>
      </c>
      <c r="F182" s="140" t="s">
        <v>4281</v>
      </c>
      <c r="G182" s="141" t="s">
        <v>652</v>
      </c>
      <c r="H182" s="142">
        <v>20</v>
      </c>
      <c r="I182" s="143"/>
      <c r="J182" s="144">
        <f t="shared" si="10"/>
        <v>0</v>
      </c>
      <c r="K182" s="140" t="s">
        <v>4184</v>
      </c>
      <c r="L182" s="33"/>
      <c r="M182" s="145" t="s">
        <v>1</v>
      </c>
      <c r="N182" s="146" t="s">
        <v>47</v>
      </c>
      <c r="P182" s="147">
        <f t="shared" si="11"/>
        <v>0</v>
      </c>
      <c r="Q182" s="147">
        <v>0</v>
      </c>
      <c r="R182" s="147">
        <f t="shared" si="12"/>
        <v>0</v>
      </c>
      <c r="S182" s="147">
        <v>0</v>
      </c>
      <c r="T182" s="148">
        <f t="shared" si="13"/>
        <v>0</v>
      </c>
      <c r="AR182" s="149" t="s">
        <v>108</v>
      </c>
      <c r="AT182" s="149" t="s">
        <v>312</v>
      </c>
      <c r="AU182" s="149" t="s">
        <v>86</v>
      </c>
      <c r="AY182" s="17" t="s">
        <v>310</v>
      </c>
      <c r="BE182" s="150">
        <f t="shared" si="14"/>
        <v>0</v>
      </c>
      <c r="BF182" s="150">
        <f t="shared" si="15"/>
        <v>0</v>
      </c>
      <c r="BG182" s="150">
        <f t="shared" si="16"/>
        <v>0</v>
      </c>
      <c r="BH182" s="150">
        <f t="shared" si="17"/>
        <v>0</v>
      </c>
      <c r="BI182" s="150">
        <f t="shared" si="18"/>
        <v>0</v>
      </c>
      <c r="BJ182" s="17" t="s">
        <v>86</v>
      </c>
      <c r="BK182" s="150">
        <f t="shared" si="19"/>
        <v>0</v>
      </c>
      <c r="BL182" s="17" t="s">
        <v>108</v>
      </c>
      <c r="BM182" s="149" t="s">
        <v>1181</v>
      </c>
    </row>
    <row r="183" spans="2:65" s="1" customFormat="1" ht="16.5" customHeight="1">
      <c r="B183" s="33"/>
      <c r="C183" s="138" t="s">
        <v>880</v>
      </c>
      <c r="D183" s="138" t="s">
        <v>312</v>
      </c>
      <c r="E183" s="139" t="s">
        <v>4749</v>
      </c>
      <c r="F183" s="140" t="s">
        <v>4285</v>
      </c>
      <c r="G183" s="141" t="s">
        <v>652</v>
      </c>
      <c r="H183" s="142">
        <v>40</v>
      </c>
      <c r="I183" s="143"/>
      <c r="J183" s="144">
        <f t="shared" si="10"/>
        <v>0</v>
      </c>
      <c r="K183" s="140" t="s">
        <v>4184</v>
      </c>
      <c r="L183" s="33"/>
      <c r="M183" s="188" t="s">
        <v>1</v>
      </c>
      <c r="N183" s="189" t="s">
        <v>47</v>
      </c>
      <c r="O183" s="176"/>
      <c r="P183" s="190">
        <f t="shared" si="11"/>
        <v>0</v>
      </c>
      <c r="Q183" s="190">
        <v>0</v>
      </c>
      <c r="R183" s="190">
        <f t="shared" si="12"/>
        <v>0</v>
      </c>
      <c r="S183" s="190">
        <v>0</v>
      </c>
      <c r="T183" s="191">
        <f t="shared" si="13"/>
        <v>0</v>
      </c>
      <c r="AR183" s="149" t="s">
        <v>108</v>
      </c>
      <c r="AT183" s="149" t="s">
        <v>312</v>
      </c>
      <c r="AU183" s="149" t="s">
        <v>86</v>
      </c>
      <c r="AY183" s="17" t="s">
        <v>310</v>
      </c>
      <c r="BE183" s="150">
        <f t="shared" si="14"/>
        <v>0</v>
      </c>
      <c r="BF183" s="150">
        <f t="shared" si="15"/>
        <v>0</v>
      </c>
      <c r="BG183" s="150">
        <f t="shared" si="16"/>
        <v>0</v>
      </c>
      <c r="BH183" s="150">
        <f t="shared" si="17"/>
        <v>0</v>
      </c>
      <c r="BI183" s="150">
        <f t="shared" si="18"/>
        <v>0</v>
      </c>
      <c r="BJ183" s="17" t="s">
        <v>86</v>
      </c>
      <c r="BK183" s="150">
        <f t="shared" si="19"/>
        <v>0</v>
      </c>
      <c r="BL183" s="17" t="s">
        <v>108</v>
      </c>
      <c r="BM183" s="149" t="s">
        <v>1190</v>
      </c>
    </row>
    <row r="184" spans="2:65" s="1" customFormat="1" ht="6.95" customHeight="1">
      <c r="B184" s="45"/>
      <c r="C184" s="46"/>
      <c r="D184" s="46"/>
      <c r="E184" s="46"/>
      <c r="F184" s="46"/>
      <c r="G184" s="46"/>
      <c r="H184" s="46"/>
      <c r="I184" s="46"/>
      <c r="J184" s="46"/>
      <c r="K184" s="46"/>
      <c r="L184" s="33"/>
    </row>
  </sheetData>
  <sheetProtection algorithmName="SHA-512" hashValue="FmoGQUfhE58QOS6yOLP0Xa2O/deCpLZlqwnNkHd2H/34P8lNZaD89FPn3nN7Vq4QTthxa224Yv1dGZKaq7gqdQ==" saltValue="xDGA962l2aXJ3x79A3I7p5qaQlDnM9i2f0nrdGmJc0IlFggT1zuWrat4retk5gdO2XBtge0cZxCKTzhWyHZGFA==" spinCount="100000" sheet="1" objects="1" scenarios="1" formatColumns="0" formatRows="0" autoFilter="0"/>
  <autoFilter ref="C125:K183" xr:uid="{00000000-0009-0000-0000-00001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2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182</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4750</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ROUND((SUM(BE125:BE128)),  2)</f>
        <v>0</v>
      </c>
      <c r="I37" s="98">
        <v>0.21</v>
      </c>
      <c r="J37" s="86">
        <f>ROUND(((SUM(BE125:BE128))*I37),  2)</f>
        <v>0</v>
      </c>
      <c r="L37" s="33"/>
    </row>
    <row r="38" spans="2:12" s="1" customFormat="1" ht="14.45" customHeight="1">
      <c r="B38" s="33"/>
      <c r="E38" s="27" t="s">
        <v>48</v>
      </c>
      <c r="F38" s="86">
        <f>ROUND((SUM(BF125:BF128)),  2)</f>
        <v>0</v>
      </c>
      <c r="I38" s="98">
        <v>0.15</v>
      </c>
      <c r="J38" s="86">
        <f>ROUND(((SUM(BF125:BF128))*I38),  2)</f>
        <v>0</v>
      </c>
      <c r="L38" s="33"/>
    </row>
    <row r="39" spans="2:12" s="1" customFormat="1" ht="14.45" hidden="1" customHeight="1">
      <c r="B39" s="33"/>
      <c r="E39" s="27" t="s">
        <v>49</v>
      </c>
      <c r="F39" s="86">
        <f>ROUND((SUM(BG125:BG128)),  2)</f>
        <v>0</v>
      </c>
      <c r="I39" s="98">
        <v>0.21</v>
      </c>
      <c r="J39" s="86">
        <f>0</f>
        <v>0</v>
      </c>
      <c r="L39" s="33"/>
    </row>
    <row r="40" spans="2:12" s="1" customFormat="1" ht="14.45" hidden="1" customHeight="1">
      <c r="B40" s="33"/>
      <c r="E40" s="27" t="s">
        <v>50</v>
      </c>
      <c r="F40" s="86">
        <f>ROUND((SUM(BH125:BH128)),  2)</f>
        <v>0</v>
      </c>
      <c r="I40" s="98">
        <v>0.15</v>
      </c>
      <c r="J40" s="86">
        <f>0</f>
        <v>0</v>
      </c>
      <c r="L40" s="33"/>
    </row>
    <row r="41" spans="2:12" s="1" customFormat="1" ht="14.45" hidden="1" customHeight="1">
      <c r="B41" s="33"/>
      <c r="E41" s="27" t="s">
        <v>51</v>
      </c>
      <c r="F41" s="86">
        <f>ROUND((SUM(BI125:BI128)),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 xml:space="preserve">10 -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J125</f>
        <v>0</v>
      </c>
      <c r="L100" s="33"/>
      <c r="AU100" s="17" t="s">
        <v>288</v>
      </c>
    </row>
    <row r="101" spans="2:47" s="8" customFormat="1" ht="24.95" customHeight="1">
      <c r="B101" s="110"/>
      <c r="D101" s="111" t="s">
        <v>294</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295</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277</v>
      </c>
      <c r="L112" s="20"/>
    </row>
    <row r="113" spans="2:65" ht="16.5" customHeight="1">
      <c r="B113" s="20"/>
      <c r="E113" s="254" t="s">
        <v>278</v>
      </c>
      <c r="F113" s="215"/>
      <c r="G113" s="215"/>
      <c r="H113" s="215"/>
      <c r="L113" s="20"/>
    </row>
    <row r="114" spans="2:65" ht="12" customHeight="1">
      <c r="B114" s="20"/>
      <c r="C114" s="27" t="s">
        <v>279</v>
      </c>
      <c r="L114" s="20"/>
    </row>
    <row r="115" spans="2:65" s="1" customFormat="1" ht="16.5" customHeight="1">
      <c r="B115" s="33"/>
      <c r="E115" s="249" t="s">
        <v>280</v>
      </c>
      <c r="F115" s="256"/>
      <c r="G115" s="256"/>
      <c r="H115" s="256"/>
      <c r="L115" s="33"/>
    </row>
    <row r="116" spans="2:65" s="1" customFormat="1" ht="12" customHeight="1">
      <c r="B116" s="33"/>
      <c r="C116" s="27" t="s">
        <v>3934</v>
      </c>
      <c r="L116" s="33"/>
    </row>
    <row r="117" spans="2:65" s="1" customFormat="1" ht="16.5" customHeight="1">
      <c r="B117" s="33"/>
      <c r="E117" s="236" t="str">
        <f>E13</f>
        <v xml:space="preserve">10 -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296</v>
      </c>
      <c r="D124" s="120" t="s">
        <v>67</v>
      </c>
      <c r="E124" s="120" t="s">
        <v>63</v>
      </c>
      <c r="F124" s="120" t="s">
        <v>64</v>
      </c>
      <c r="G124" s="120" t="s">
        <v>297</v>
      </c>
      <c r="H124" s="120" t="s">
        <v>298</v>
      </c>
      <c r="I124" s="120" t="s">
        <v>299</v>
      </c>
      <c r="J124" s="120" t="s">
        <v>286</v>
      </c>
      <c r="K124" s="121" t="s">
        <v>300</v>
      </c>
      <c r="L124" s="118"/>
      <c r="M124" s="60" t="s">
        <v>1</v>
      </c>
      <c r="N124" s="61" t="s">
        <v>46</v>
      </c>
      <c r="O124" s="61" t="s">
        <v>301</v>
      </c>
      <c r="P124" s="61" t="s">
        <v>302</v>
      </c>
      <c r="Q124" s="61" t="s">
        <v>303</v>
      </c>
      <c r="R124" s="61" t="s">
        <v>304</v>
      </c>
      <c r="S124" s="61" t="s">
        <v>305</v>
      </c>
      <c r="T124" s="62" t="s">
        <v>306</v>
      </c>
    </row>
    <row r="125" spans="2:65" s="1" customFormat="1" ht="22.9" customHeight="1">
      <c r="B125" s="33"/>
      <c r="C125" s="65" t="s">
        <v>307</v>
      </c>
      <c r="J125" s="122">
        <f>BK125</f>
        <v>0</v>
      </c>
      <c r="L125" s="33"/>
      <c r="M125" s="63"/>
      <c r="N125" s="54"/>
      <c r="O125" s="54"/>
      <c r="P125" s="123">
        <f>P126</f>
        <v>0</v>
      </c>
      <c r="Q125" s="54"/>
      <c r="R125" s="123">
        <f>R126</f>
        <v>0</v>
      </c>
      <c r="S125" s="54"/>
      <c r="T125" s="124">
        <f>T126</f>
        <v>0</v>
      </c>
      <c r="AT125" s="17" t="s">
        <v>81</v>
      </c>
      <c r="AU125" s="17" t="s">
        <v>288</v>
      </c>
      <c r="BK125" s="125">
        <f>BK126</f>
        <v>0</v>
      </c>
    </row>
    <row r="126" spans="2:65" s="11" customFormat="1" ht="25.9" customHeight="1">
      <c r="B126" s="126"/>
      <c r="D126" s="127" t="s">
        <v>81</v>
      </c>
      <c r="E126" s="128" t="s">
        <v>425</v>
      </c>
      <c r="F126" s="128" t="s">
        <v>426</v>
      </c>
      <c r="I126" s="129"/>
      <c r="J126" s="130">
        <f>BK126</f>
        <v>0</v>
      </c>
      <c r="L126" s="126"/>
      <c r="M126" s="131"/>
      <c r="P126" s="132">
        <f>SUM(P127:P128)</f>
        <v>0</v>
      </c>
      <c r="R126" s="132">
        <f>SUM(R127:R128)</f>
        <v>0</v>
      </c>
      <c r="T126" s="133">
        <f>SUM(T127:T128)</f>
        <v>0</v>
      </c>
      <c r="AR126" s="127" t="s">
        <v>108</v>
      </c>
      <c r="AT126" s="134" t="s">
        <v>81</v>
      </c>
      <c r="AU126" s="134" t="s">
        <v>82</v>
      </c>
      <c r="AY126" s="127" t="s">
        <v>310</v>
      </c>
      <c r="BK126" s="135">
        <f>SUM(BK127:BK128)</f>
        <v>0</v>
      </c>
    </row>
    <row r="127" spans="2:65" s="1" customFormat="1" ht="16.5" customHeight="1">
      <c r="B127" s="33"/>
      <c r="C127" s="138" t="s">
        <v>86</v>
      </c>
      <c r="D127" s="138" t="s">
        <v>312</v>
      </c>
      <c r="E127" s="139" t="s">
        <v>4751</v>
      </c>
      <c r="F127" s="140" t="s">
        <v>4752</v>
      </c>
      <c r="G127" s="141" t="s">
        <v>2571</v>
      </c>
      <c r="H127" s="142">
        <v>1</v>
      </c>
      <c r="I127" s="143"/>
      <c r="J127" s="144">
        <f>ROUND(I127*H127,2)</f>
        <v>0</v>
      </c>
      <c r="K127" s="140" t="s">
        <v>430</v>
      </c>
      <c r="L127" s="33"/>
      <c r="M127" s="145" t="s">
        <v>1</v>
      </c>
      <c r="N127" s="146" t="s">
        <v>47</v>
      </c>
      <c r="P127" s="147">
        <f>O127*H127</f>
        <v>0</v>
      </c>
      <c r="Q127" s="147">
        <v>0</v>
      </c>
      <c r="R127" s="147">
        <f>Q127*H127</f>
        <v>0</v>
      </c>
      <c r="S127" s="147">
        <v>0</v>
      </c>
      <c r="T127" s="148">
        <f>S127*H127</f>
        <v>0</v>
      </c>
      <c r="AR127" s="149" t="s">
        <v>2433</v>
      </c>
      <c r="AT127" s="149" t="s">
        <v>312</v>
      </c>
      <c r="AU127" s="149" t="s">
        <v>86</v>
      </c>
      <c r="AY127" s="17" t="s">
        <v>310</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2433</v>
      </c>
      <c r="BM127" s="149" t="s">
        <v>4753</v>
      </c>
    </row>
    <row r="128" spans="2:65" s="1" customFormat="1" ht="16.5" customHeight="1">
      <c r="B128" s="33"/>
      <c r="C128" s="138" t="s">
        <v>90</v>
      </c>
      <c r="D128" s="138" t="s">
        <v>312</v>
      </c>
      <c r="E128" s="139" t="s">
        <v>4754</v>
      </c>
      <c r="F128" s="140" t="s">
        <v>4755</v>
      </c>
      <c r="G128" s="141" t="s">
        <v>2571</v>
      </c>
      <c r="H128" s="142">
        <v>1</v>
      </c>
      <c r="I128" s="143"/>
      <c r="J128" s="144">
        <f>ROUND(I128*H128,2)</f>
        <v>0</v>
      </c>
      <c r="K128" s="140" t="s">
        <v>430</v>
      </c>
      <c r="L128" s="33"/>
      <c r="M128" s="188" t="s">
        <v>1</v>
      </c>
      <c r="N128" s="189" t="s">
        <v>47</v>
      </c>
      <c r="O128" s="176"/>
      <c r="P128" s="190">
        <f>O128*H128</f>
        <v>0</v>
      </c>
      <c r="Q128" s="190">
        <v>0</v>
      </c>
      <c r="R128" s="190">
        <f>Q128*H128</f>
        <v>0</v>
      </c>
      <c r="S128" s="190">
        <v>0</v>
      </c>
      <c r="T128" s="191">
        <f>S128*H128</f>
        <v>0</v>
      </c>
      <c r="AR128" s="149" t="s">
        <v>2433</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2433</v>
      </c>
      <c r="BM128" s="149" t="s">
        <v>4756</v>
      </c>
    </row>
    <row r="129" spans="2:12" s="1" customFormat="1" ht="6.95" customHeight="1">
      <c r="B129" s="45"/>
      <c r="C129" s="46"/>
      <c r="D129" s="46"/>
      <c r="E129" s="46"/>
      <c r="F129" s="46"/>
      <c r="G129" s="46"/>
      <c r="H129" s="46"/>
      <c r="I129" s="46"/>
      <c r="J129" s="46"/>
      <c r="K129" s="46"/>
      <c r="L129" s="33"/>
    </row>
  </sheetData>
  <sheetProtection algorithmName="SHA-512" hashValue="IavGhY78DZyw6IcPqpasKBMZzvayyiSQezj/cgvnni7BXHoGTW8o7vnkqe7o0Xliq5Kk0EIqiUc5xfVj1NjQDQ==" saltValue="aGBel+lOb7OSp/uh4OadHCLgqbLIa2AcjIyLgpakBb2hz+KZyIMPqTjo5djCmRvH++JDnYEGwK4gA9AaBSWO9A==" spinCount="100000" sheet="1" objects="1" scenarios="1" formatColumns="0" formatRows="0" autoFilter="0"/>
  <autoFilter ref="C124:K128" xr:uid="{00000000-0009-0000-0000-00001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7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185</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4757</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ROUND((SUM(BE126:BE170)),  2)</f>
        <v>0</v>
      </c>
      <c r="I37" s="98">
        <v>0.21</v>
      </c>
      <c r="J37" s="86">
        <f>ROUND(((SUM(BE126:BE170))*I37),  2)</f>
        <v>0</v>
      </c>
      <c r="L37" s="33"/>
    </row>
    <row r="38" spans="2:12" s="1" customFormat="1" ht="14.45" customHeight="1">
      <c r="B38" s="33"/>
      <c r="E38" s="27" t="s">
        <v>48</v>
      </c>
      <c r="F38" s="86">
        <f>ROUND((SUM(BF126:BF170)),  2)</f>
        <v>0</v>
      </c>
      <c r="I38" s="98">
        <v>0.15</v>
      </c>
      <c r="J38" s="86">
        <f>ROUND(((SUM(BF126:BF170))*I38),  2)</f>
        <v>0</v>
      </c>
      <c r="L38" s="33"/>
    </row>
    <row r="39" spans="2:12" s="1" customFormat="1" ht="14.45" hidden="1" customHeight="1">
      <c r="B39" s="33"/>
      <c r="E39" s="27" t="s">
        <v>49</v>
      </c>
      <c r="F39" s="86">
        <f>ROUND((SUM(BG126:BG170)),  2)</f>
        <v>0</v>
      </c>
      <c r="I39" s="98">
        <v>0.21</v>
      </c>
      <c r="J39" s="86">
        <f>0</f>
        <v>0</v>
      </c>
      <c r="L39" s="33"/>
    </row>
    <row r="40" spans="2:12" s="1" customFormat="1" ht="14.45" hidden="1" customHeight="1">
      <c r="B40" s="33"/>
      <c r="E40" s="27" t="s">
        <v>50</v>
      </c>
      <c r="F40" s="86">
        <f>ROUND((SUM(BH126:BH170)),  2)</f>
        <v>0</v>
      </c>
      <c r="I40" s="98">
        <v>0.15</v>
      </c>
      <c r="J40" s="86">
        <f>0</f>
        <v>0</v>
      </c>
      <c r="L40" s="33"/>
    </row>
    <row r="41" spans="2:12" s="1" customFormat="1" ht="14.45" hidden="1" customHeight="1">
      <c r="B41" s="33"/>
      <c r="E41" s="27" t="s">
        <v>51</v>
      </c>
      <c r="F41" s="86">
        <f>ROUND((SUM(BI126:BI170)),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D.1.4.7 - Mediciální plyny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4758</v>
      </c>
      <c r="E101" s="112"/>
      <c r="F101" s="112"/>
      <c r="G101" s="112"/>
      <c r="H101" s="112"/>
      <c r="I101" s="112"/>
      <c r="J101" s="113">
        <f>J127</f>
        <v>0</v>
      </c>
      <c r="L101" s="110"/>
    </row>
    <row r="102" spans="2:47" s="8" customFormat="1" ht="24.95" customHeight="1">
      <c r="B102" s="110"/>
      <c r="D102" s="111" t="s">
        <v>4759</v>
      </c>
      <c r="E102" s="112"/>
      <c r="F102" s="112"/>
      <c r="G102" s="112"/>
      <c r="H102" s="112"/>
      <c r="I102" s="112"/>
      <c r="J102" s="113">
        <f>J164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2808</v>
      </c>
      <c r="L117" s="33"/>
    </row>
    <row r="118" spans="2:65" s="1" customFormat="1" ht="16.5" customHeight="1">
      <c r="B118" s="33"/>
      <c r="E118" s="236" t="str">
        <f>E13</f>
        <v>D.1.4.7 - Mediciální plyny</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P127+P164</f>
        <v>0</v>
      </c>
      <c r="Q126" s="54"/>
      <c r="R126" s="123">
        <f>R127+R164</f>
        <v>0</v>
      </c>
      <c r="S126" s="54"/>
      <c r="T126" s="124">
        <f>T127+T164</f>
        <v>0</v>
      </c>
      <c r="AT126" s="17" t="s">
        <v>81</v>
      </c>
      <c r="AU126" s="17" t="s">
        <v>288</v>
      </c>
      <c r="BK126" s="125">
        <f>BK127+BK164</f>
        <v>0</v>
      </c>
    </row>
    <row r="127" spans="2:65" s="11" customFormat="1" ht="25.9" customHeight="1">
      <c r="B127" s="126"/>
      <c r="D127" s="127" t="s">
        <v>81</v>
      </c>
      <c r="E127" s="128" t="s">
        <v>3940</v>
      </c>
      <c r="F127" s="128" t="s">
        <v>4760</v>
      </c>
      <c r="I127" s="129"/>
      <c r="J127" s="130">
        <f>BK127</f>
        <v>0</v>
      </c>
      <c r="L127" s="126"/>
      <c r="M127" s="131"/>
      <c r="P127" s="132">
        <f>SUM(P128:P163)</f>
        <v>0</v>
      </c>
      <c r="R127" s="132">
        <f>SUM(R128:R163)</f>
        <v>0</v>
      </c>
      <c r="T127" s="133">
        <f>SUM(T128:T163)</f>
        <v>0</v>
      </c>
      <c r="AR127" s="127" t="s">
        <v>86</v>
      </c>
      <c r="AT127" s="134" t="s">
        <v>81</v>
      </c>
      <c r="AU127" s="134" t="s">
        <v>82</v>
      </c>
      <c r="AY127" s="127" t="s">
        <v>310</v>
      </c>
      <c r="BK127" s="135">
        <f>SUM(BK128:BK163)</f>
        <v>0</v>
      </c>
    </row>
    <row r="128" spans="2:65" s="1" customFormat="1" ht="16.5" customHeight="1">
      <c r="B128" s="33"/>
      <c r="C128" s="138" t="s">
        <v>86</v>
      </c>
      <c r="D128" s="138" t="s">
        <v>312</v>
      </c>
      <c r="E128" s="139" t="s">
        <v>4761</v>
      </c>
      <c r="F128" s="140" t="s">
        <v>4762</v>
      </c>
      <c r="G128" s="141" t="s">
        <v>718</v>
      </c>
      <c r="H128" s="142">
        <v>238</v>
      </c>
      <c r="I128" s="143"/>
      <c r="J128" s="144">
        <f t="shared" ref="J128:J163" si="0">ROUND(I128*H128,2)</f>
        <v>0</v>
      </c>
      <c r="K128" s="140" t="s">
        <v>430</v>
      </c>
      <c r="L128" s="33"/>
      <c r="M128" s="145" t="s">
        <v>1</v>
      </c>
      <c r="N128" s="146" t="s">
        <v>47</v>
      </c>
      <c r="P128" s="147">
        <f t="shared" ref="P128:P163" si="1">O128*H128</f>
        <v>0</v>
      </c>
      <c r="Q128" s="147">
        <v>0</v>
      </c>
      <c r="R128" s="147">
        <f t="shared" ref="R128:R163" si="2">Q128*H128</f>
        <v>0</v>
      </c>
      <c r="S128" s="147">
        <v>0</v>
      </c>
      <c r="T128" s="148">
        <f t="shared" ref="T128:T163" si="3">S128*H128</f>
        <v>0</v>
      </c>
      <c r="AR128" s="149" t="s">
        <v>108</v>
      </c>
      <c r="AT128" s="149" t="s">
        <v>312</v>
      </c>
      <c r="AU128" s="149" t="s">
        <v>86</v>
      </c>
      <c r="AY128" s="17" t="s">
        <v>310</v>
      </c>
      <c r="BE128" s="150">
        <f t="shared" ref="BE128:BE163" si="4">IF(N128="základní",J128,0)</f>
        <v>0</v>
      </c>
      <c r="BF128" s="150">
        <f t="shared" ref="BF128:BF163" si="5">IF(N128="snížená",J128,0)</f>
        <v>0</v>
      </c>
      <c r="BG128" s="150">
        <f t="shared" ref="BG128:BG163" si="6">IF(N128="zákl. přenesená",J128,0)</f>
        <v>0</v>
      </c>
      <c r="BH128" s="150">
        <f t="shared" ref="BH128:BH163" si="7">IF(N128="sníž. přenesená",J128,0)</f>
        <v>0</v>
      </c>
      <c r="BI128" s="150">
        <f t="shared" ref="BI128:BI163" si="8">IF(N128="nulová",J128,0)</f>
        <v>0</v>
      </c>
      <c r="BJ128" s="17" t="s">
        <v>86</v>
      </c>
      <c r="BK128" s="150">
        <f t="shared" ref="BK128:BK163" si="9">ROUND(I128*H128,2)</f>
        <v>0</v>
      </c>
      <c r="BL128" s="17" t="s">
        <v>108</v>
      </c>
      <c r="BM128" s="149" t="s">
        <v>90</v>
      </c>
    </row>
    <row r="129" spans="2:65" s="1" customFormat="1" ht="16.5" customHeight="1">
      <c r="B129" s="33"/>
      <c r="C129" s="138" t="s">
        <v>90</v>
      </c>
      <c r="D129" s="138" t="s">
        <v>312</v>
      </c>
      <c r="E129" s="139" t="s">
        <v>4763</v>
      </c>
      <c r="F129" s="140" t="s">
        <v>4764</v>
      </c>
      <c r="G129" s="141" t="s">
        <v>718</v>
      </c>
      <c r="H129" s="142">
        <v>178</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4765</v>
      </c>
      <c r="F130" s="140" t="s">
        <v>4766</v>
      </c>
      <c r="G130" s="141" t="s">
        <v>718</v>
      </c>
      <c r="H130" s="142">
        <v>118</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4767</v>
      </c>
      <c r="F131" s="140" t="s">
        <v>4768</v>
      </c>
      <c r="G131" s="141" t="s">
        <v>718</v>
      </c>
      <c r="H131" s="142">
        <v>41</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4769</v>
      </c>
      <c r="F132" s="140" t="s">
        <v>4770</v>
      </c>
      <c r="G132" s="141" t="s">
        <v>460</v>
      </c>
      <c r="H132" s="142">
        <v>240</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4771</v>
      </c>
      <c r="F133" s="140" t="s">
        <v>4772</v>
      </c>
      <c r="G133" s="141" t="s">
        <v>4773</v>
      </c>
      <c r="H133" s="142">
        <v>1200</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4774</v>
      </c>
      <c r="F134" s="140" t="s">
        <v>4775</v>
      </c>
      <c r="G134" s="141" t="s">
        <v>460</v>
      </c>
      <c r="H134" s="142">
        <v>17</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4776</v>
      </c>
      <c r="F135" s="140" t="s">
        <v>4777</v>
      </c>
      <c r="G135" s="141" t="s">
        <v>460</v>
      </c>
      <c r="H135" s="142">
        <v>4</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4778</v>
      </c>
      <c r="F136" s="140" t="s">
        <v>4779</v>
      </c>
      <c r="G136" s="141" t="s">
        <v>460</v>
      </c>
      <c r="H136" s="142">
        <v>6</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4780</v>
      </c>
      <c r="F137" s="140" t="s">
        <v>4781</v>
      </c>
      <c r="G137" s="141" t="s">
        <v>460</v>
      </c>
      <c r="H137" s="142">
        <v>4</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4782</v>
      </c>
      <c r="F138" s="140" t="s">
        <v>4783</v>
      </c>
      <c r="G138" s="141" t="s">
        <v>460</v>
      </c>
      <c r="H138" s="142">
        <v>2</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 customFormat="1" ht="16.5" customHeight="1">
      <c r="B139" s="33"/>
      <c r="C139" s="138" t="s">
        <v>371</v>
      </c>
      <c r="D139" s="138" t="s">
        <v>312</v>
      </c>
      <c r="E139" s="139" t="s">
        <v>4784</v>
      </c>
      <c r="F139" s="140" t="s">
        <v>4785</v>
      </c>
      <c r="G139" s="141" t="s">
        <v>460</v>
      </c>
      <c r="H139" s="142">
        <v>2</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539</v>
      </c>
    </row>
    <row r="140" spans="2:65" s="1" customFormat="1" ht="16.5" customHeight="1">
      <c r="B140" s="33"/>
      <c r="C140" s="138" t="s">
        <v>379</v>
      </c>
      <c r="D140" s="138" t="s">
        <v>312</v>
      </c>
      <c r="E140" s="139" t="s">
        <v>4786</v>
      </c>
      <c r="F140" s="140" t="s">
        <v>4787</v>
      </c>
      <c r="G140" s="141" t="s">
        <v>460</v>
      </c>
      <c r="H140" s="142">
        <v>4</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548</v>
      </c>
    </row>
    <row r="141" spans="2:65" s="1" customFormat="1" ht="16.5" customHeight="1">
      <c r="B141" s="33"/>
      <c r="C141" s="138" t="s">
        <v>388</v>
      </c>
      <c r="D141" s="138" t="s">
        <v>312</v>
      </c>
      <c r="E141" s="139" t="s">
        <v>4788</v>
      </c>
      <c r="F141" s="140" t="s">
        <v>4789</v>
      </c>
      <c r="G141" s="141" t="s">
        <v>460</v>
      </c>
      <c r="H141" s="142">
        <v>339</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558</v>
      </c>
    </row>
    <row r="142" spans="2:65" s="1" customFormat="1" ht="16.5" customHeight="1">
      <c r="B142" s="33"/>
      <c r="C142" s="138" t="s">
        <v>8</v>
      </c>
      <c r="D142" s="138" t="s">
        <v>312</v>
      </c>
      <c r="E142" s="139" t="s">
        <v>4790</v>
      </c>
      <c r="F142" s="140" t="s">
        <v>4791</v>
      </c>
      <c r="G142" s="141" t="s">
        <v>460</v>
      </c>
      <c r="H142" s="142">
        <v>8</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566</v>
      </c>
    </row>
    <row r="143" spans="2:65" s="1" customFormat="1" ht="16.5" customHeight="1">
      <c r="B143" s="33"/>
      <c r="C143" s="138" t="s">
        <v>404</v>
      </c>
      <c r="D143" s="138" t="s">
        <v>312</v>
      </c>
      <c r="E143" s="139" t="s">
        <v>4792</v>
      </c>
      <c r="F143" s="140" t="s">
        <v>4793</v>
      </c>
      <c r="G143" s="141" t="s">
        <v>460</v>
      </c>
      <c r="H143" s="142">
        <v>4</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574</v>
      </c>
    </row>
    <row r="144" spans="2:65" s="1" customFormat="1" ht="16.5" customHeight="1">
      <c r="B144" s="33"/>
      <c r="C144" s="138" t="s">
        <v>408</v>
      </c>
      <c r="D144" s="138" t="s">
        <v>312</v>
      </c>
      <c r="E144" s="139" t="s">
        <v>4794</v>
      </c>
      <c r="F144" s="140" t="s">
        <v>4795</v>
      </c>
      <c r="G144" s="141" t="s">
        <v>718</v>
      </c>
      <c r="H144" s="142">
        <v>575</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582</v>
      </c>
    </row>
    <row r="145" spans="2:65" s="1" customFormat="1" ht="16.5" customHeight="1">
      <c r="B145" s="33"/>
      <c r="C145" s="138" t="s">
        <v>412</v>
      </c>
      <c r="D145" s="138" t="s">
        <v>312</v>
      </c>
      <c r="E145" s="139" t="s">
        <v>4796</v>
      </c>
      <c r="F145" s="140" t="s">
        <v>4797</v>
      </c>
      <c r="G145" s="141" t="s">
        <v>718</v>
      </c>
      <c r="H145" s="142">
        <v>575</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590</v>
      </c>
    </row>
    <row r="146" spans="2:65" s="1" customFormat="1" ht="16.5" customHeight="1">
      <c r="B146" s="33"/>
      <c r="C146" s="138" t="s">
        <v>417</v>
      </c>
      <c r="D146" s="138" t="s">
        <v>312</v>
      </c>
      <c r="E146" s="139" t="s">
        <v>4798</v>
      </c>
      <c r="F146" s="140" t="s">
        <v>4799</v>
      </c>
      <c r="G146" s="141" t="s">
        <v>718</v>
      </c>
      <c r="H146" s="142">
        <v>575</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598</v>
      </c>
    </row>
    <row r="147" spans="2:65" s="1" customFormat="1" ht="16.5" customHeight="1">
      <c r="B147" s="33"/>
      <c r="C147" s="138" t="s">
        <v>421</v>
      </c>
      <c r="D147" s="138" t="s">
        <v>312</v>
      </c>
      <c r="E147" s="139" t="s">
        <v>4800</v>
      </c>
      <c r="F147" s="140" t="s">
        <v>4801</v>
      </c>
      <c r="G147" s="141" t="s">
        <v>460</v>
      </c>
      <c r="H147" s="142">
        <v>8</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617</v>
      </c>
    </row>
    <row r="148" spans="2:65" s="1" customFormat="1" ht="16.5" customHeight="1">
      <c r="B148" s="33"/>
      <c r="C148" s="138" t="s">
        <v>7</v>
      </c>
      <c r="D148" s="138" t="s">
        <v>312</v>
      </c>
      <c r="E148" s="139" t="s">
        <v>4802</v>
      </c>
      <c r="F148" s="140" t="s">
        <v>4803</v>
      </c>
      <c r="G148" s="141" t="s">
        <v>460</v>
      </c>
      <c r="H148" s="142">
        <v>4</v>
      </c>
      <c r="I148" s="143"/>
      <c r="J148" s="144">
        <f t="shared" si="0"/>
        <v>0</v>
      </c>
      <c r="K148" s="140" t="s">
        <v>430</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607</v>
      </c>
    </row>
    <row r="149" spans="2:65" s="1" customFormat="1" ht="16.5" customHeight="1">
      <c r="B149" s="33"/>
      <c r="C149" s="138" t="s">
        <v>434</v>
      </c>
      <c r="D149" s="138" t="s">
        <v>312</v>
      </c>
      <c r="E149" s="139" t="s">
        <v>4804</v>
      </c>
      <c r="F149" s="140" t="s">
        <v>4805</v>
      </c>
      <c r="G149" s="141" t="s">
        <v>460</v>
      </c>
      <c r="H149" s="142">
        <v>3</v>
      </c>
      <c r="I149" s="143"/>
      <c r="J149" s="144">
        <f t="shared" si="0"/>
        <v>0</v>
      </c>
      <c r="K149" s="140" t="s">
        <v>430</v>
      </c>
      <c r="L149" s="33"/>
      <c r="M149" s="145" t="s">
        <v>1</v>
      </c>
      <c r="N149" s="146" t="s">
        <v>47</v>
      </c>
      <c r="P149" s="147">
        <f t="shared" si="1"/>
        <v>0</v>
      </c>
      <c r="Q149" s="147">
        <v>0</v>
      </c>
      <c r="R149" s="147">
        <f t="shared" si="2"/>
        <v>0</v>
      </c>
      <c r="S149" s="147">
        <v>0</v>
      </c>
      <c r="T149" s="148">
        <f t="shared" si="3"/>
        <v>0</v>
      </c>
      <c r="AR149" s="149" t="s">
        <v>108</v>
      </c>
      <c r="AT149" s="149" t="s">
        <v>312</v>
      </c>
      <c r="AU149" s="149" t="s">
        <v>86</v>
      </c>
      <c r="AY149" s="17" t="s">
        <v>310</v>
      </c>
      <c r="BE149" s="150">
        <f t="shared" si="4"/>
        <v>0</v>
      </c>
      <c r="BF149" s="150">
        <f t="shared" si="5"/>
        <v>0</v>
      </c>
      <c r="BG149" s="150">
        <f t="shared" si="6"/>
        <v>0</v>
      </c>
      <c r="BH149" s="150">
        <f t="shared" si="7"/>
        <v>0</v>
      </c>
      <c r="BI149" s="150">
        <f t="shared" si="8"/>
        <v>0</v>
      </c>
      <c r="BJ149" s="17" t="s">
        <v>86</v>
      </c>
      <c r="BK149" s="150">
        <f t="shared" si="9"/>
        <v>0</v>
      </c>
      <c r="BL149" s="17" t="s">
        <v>108</v>
      </c>
      <c r="BM149" s="149" t="s">
        <v>828</v>
      </c>
    </row>
    <row r="150" spans="2:65" s="1" customFormat="1" ht="16.5" customHeight="1">
      <c r="B150" s="33"/>
      <c r="C150" s="138" t="s">
        <v>534</v>
      </c>
      <c r="D150" s="138" t="s">
        <v>312</v>
      </c>
      <c r="E150" s="139" t="s">
        <v>4806</v>
      </c>
      <c r="F150" s="140" t="s">
        <v>4807</v>
      </c>
      <c r="G150" s="141" t="s">
        <v>460</v>
      </c>
      <c r="H150" s="142">
        <v>1</v>
      </c>
      <c r="I150" s="143"/>
      <c r="J150" s="144">
        <f t="shared" si="0"/>
        <v>0</v>
      </c>
      <c r="K150" s="140" t="s">
        <v>430</v>
      </c>
      <c r="L150" s="33"/>
      <c r="M150" s="145" t="s">
        <v>1</v>
      </c>
      <c r="N150" s="146" t="s">
        <v>47</v>
      </c>
      <c r="P150" s="147">
        <f t="shared" si="1"/>
        <v>0</v>
      </c>
      <c r="Q150" s="147">
        <v>0</v>
      </c>
      <c r="R150" s="147">
        <f t="shared" si="2"/>
        <v>0</v>
      </c>
      <c r="S150" s="147">
        <v>0</v>
      </c>
      <c r="T150" s="148">
        <f t="shared" si="3"/>
        <v>0</v>
      </c>
      <c r="AR150" s="149" t="s">
        <v>108</v>
      </c>
      <c r="AT150" s="149" t="s">
        <v>312</v>
      </c>
      <c r="AU150" s="149" t="s">
        <v>86</v>
      </c>
      <c r="AY150" s="17" t="s">
        <v>310</v>
      </c>
      <c r="BE150" s="150">
        <f t="shared" si="4"/>
        <v>0</v>
      </c>
      <c r="BF150" s="150">
        <f t="shared" si="5"/>
        <v>0</v>
      </c>
      <c r="BG150" s="150">
        <f t="shared" si="6"/>
        <v>0</v>
      </c>
      <c r="BH150" s="150">
        <f t="shared" si="7"/>
        <v>0</v>
      </c>
      <c r="BI150" s="150">
        <f t="shared" si="8"/>
        <v>0</v>
      </c>
      <c r="BJ150" s="17" t="s">
        <v>86</v>
      </c>
      <c r="BK150" s="150">
        <f t="shared" si="9"/>
        <v>0</v>
      </c>
      <c r="BL150" s="17" t="s">
        <v>108</v>
      </c>
      <c r="BM150" s="149" t="s">
        <v>839</v>
      </c>
    </row>
    <row r="151" spans="2:65" s="1" customFormat="1" ht="16.5" customHeight="1">
      <c r="B151" s="33"/>
      <c r="C151" s="138" t="s">
        <v>539</v>
      </c>
      <c r="D151" s="138" t="s">
        <v>312</v>
      </c>
      <c r="E151" s="139" t="s">
        <v>4808</v>
      </c>
      <c r="F151" s="140" t="s">
        <v>4809</v>
      </c>
      <c r="G151" s="141" t="s">
        <v>460</v>
      </c>
      <c r="H151" s="142">
        <v>2</v>
      </c>
      <c r="I151" s="143"/>
      <c r="J151" s="144">
        <f t="shared" si="0"/>
        <v>0</v>
      </c>
      <c r="K151" s="140" t="s">
        <v>430</v>
      </c>
      <c r="L151" s="33"/>
      <c r="M151" s="145" t="s">
        <v>1</v>
      </c>
      <c r="N151" s="146" t="s">
        <v>47</v>
      </c>
      <c r="P151" s="147">
        <f t="shared" si="1"/>
        <v>0</v>
      </c>
      <c r="Q151" s="147">
        <v>0</v>
      </c>
      <c r="R151" s="147">
        <f t="shared" si="2"/>
        <v>0</v>
      </c>
      <c r="S151" s="147">
        <v>0</v>
      </c>
      <c r="T151" s="148">
        <f t="shared" si="3"/>
        <v>0</v>
      </c>
      <c r="AR151" s="149" t="s">
        <v>108</v>
      </c>
      <c r="AT151" s="149" t="s">
        <v>312</v>
      </c>
      <c r="AU151" s="149" t="s">
        <v>86</v>
      </c>
      <c r="AY151" s="17" t="s">
        <v>310</v>
      </c>
      <c r="BE151" s="150">
        <f t="shared" si="4"/>
        <v>0</v>
      </c>
      <c r="BF151" s="150">
        <f t="shared" si="5"/>
        <v>0</v>
      </c>
      <c r="BG151" s="150">
        <f t="shared" si="6"/>
        <v>0</v>
      </c>
      <c r="BH151" s="150">
        <f t="shared" si="7"/>
        <v>0</v>
      </c>
      <c r="BI151" s="150">
        <f t="shared" si="8"/>
        <v>0</v>
      </c>
      <c r="BJ151" s="17" t="s">
        <v>86</v>
      </c>
      <c r="BK151" s="150">
        <f t="shared" si="9"/>
        <v>0</v>
      </c>
      <c r="BL151" s="17" t="s">
        <v>108</v>
      </c>
      <c r="BM151" s="149" t="s">
        <v>850</v>
      </c>
    </row>
    <row r="152" spans="2:65" s="1" customFormat="1" ht="16.5" customHeight="1">
      <c r="B152" s="33"/>
      <c r="C152" s="138" t="s">
        <v>543</v>
      </c>
      <c r="D152" s="138" t="s">
        <v>312</v>
      </c>
      <c r="E152" s="139" t="s">
        <v>4810</v>
      </c>
      <c r="F152" s="140" t="s">
        <v>4811</v>
      </c>
      <c r="G152" s="141" t="s">
        <v>460</v>
      </c>
      <c r="H152" s="142">
        <v>2</v>
      </c>
      <c r="I152" s="143"/>
      <c r="J152" s="144">
        <f t="shared" si="0"/>
        <v>0</v>
      </c>
      <c r="K152" s="140" t="s">
        <v>430</v>
      </c>
      <c r="L152" s="33"/>
      <c r="M152" s="145" t="s">
        <v>1</v>
      </c>
      <c r="N152" s="146" t="s">
        <v>47</v>
      </c>
      <c r="P152" s="147">
        <f t="shared" si="1"/>
        <v>0</v>
      </c>
      <c r="Q152" s="147">
        <v>0</v>
      </c>
      <c r="R152" s="147">
        <f t="shared" si="2"/>
        <v>0</v>
      </c>
      <c r="S152" s="147">
        <v>0</v>
      </c>
      <c r="T152" s="148">
        <f t="shared" si="3"/>
        <v>0</v>
      </c>
      <c r="AR152" s="149" t="s">
        <v>108</v>
      </c>
      <c r="AT152" s="149" t="s">
        <v>312</v>
      </c>
      <c r="AU152" s="149" t="s">
        <v>86</v>
      </c>
      <c r="AY152" s="17" t="s">
        <v>310</v>
      </c>
      <c r="BE152" s="150">
        <f t="shared" si="4"/>
        <v>0</v>
      </c>
      <c r="BF152" s="150">
        <f t="shared" si="5"/>
        <v>0</v>
      </c>
      <c r="BG152" s="150">
        <f t="shared" si="6"/>
        <v>0</v>
      </c>
      <c r="BH152" s="150">
        <f t="shared" si="7"/>
        <v>0</v>
      </c>
      <c r="BI152" s="150">
        <f t="shared" si="8"/>
        <v>0</v>
      </c>
      <c r="BJ152" s="17" t="s">
        <v>86</v>
      </c>
      <c r="BK152" s="150">
        <f t="shared" si="9"/>
        <v>0</v>
      </c>
      <c r="BL152" s="17" t="s">
        <v>108</v>
      </c>
      <c r="BM152" s="149" t="s">
        <v>860</v>
      </c>
    </row>
    <row r="153" spans="2:65" s="1" customFormat="1" ht="16.5" customHeight="1">
      <c r="B153" s="33"/>
      <c r="C153" s="138" t="s">
        <v>548</v>
      </c>
      <c r="D153" s="138" t="s">
        <v>312</v>
      </c>
      <c r="E153" s="139" t="s">
        <v>4812</v>
      </c>
      <c r="F153" s="140" t="s">
        <v>4813</v>
      </c>
      <c r="G153" s="141" t="s">
        <v>460</v>
      </c>
      <c r="H153" s="142">
        <v>4</v>
      </c>
      <c r="I153" s="143"/>
      <c r="J153" s="144">
        <f t="shared" si="0"/>
        <v>0</v>
      </c>
      <c r="K153" s="140" t="s">
        <v>430</v>
      </c>
      <c r="L153" s="33"/>
      <c r="M153" s="145" t="s">
        <v>1</v>
      </c>
      <c r="N153" s="146" t="s">
        <v>47</v>
      </c>
      <c r="P153" s="147">
        <f t="shared" si="1"/>
        <v>0</v>
      </c>
      <c r="Q153" s="147">
        <v>0</v>
      </c>
      <c r="R153" s="147">
        <f t="shared" si="2"/>
        <v>0</v>
      </c>
      <c r="S153" s="147">
        <v>0</v>
      </c>
      <c r="T153" s="148">
        <f t="shared" si="3"/>
        <v>0</v>
      </c>
      <c r="AR153" s="149" t="s">
        <v>108</v>
      </c>
      <c r="AT153" s="149" t="s">
        <v>312</v>
      </c>
      <c r="AU153" s="149" t="s">
        <v>86</v>
      </c>
      <c r="AY153" s="17" t="s">
        <v>310</v>
      </c>
      <c r="BE153" s="150">
        <f t="shared" si="4"/>
        <v>0</v>
      </c>
      <c r="BF153" s="150">
        <f t="shared" si="5"/>
        <v>0</v>
      </c>
      <c r="BG153" s="150">
        <f t="shared" si="6"/>
        <v>0</v>
      </c>
      <c r="BH153" s="150">
        <f t="shared" si="7"/>
        <v>0</v>
      </c>
      <c r="BI153" s="150">
        <f t="shared" si="8"/>
        <v>0</v>
      </c>
      <c r="BJ153" s="17" t="s">
        <v>86</v>
      </c>
      <c r="BK153" s="150">
        <f t="shared" si="9"/>
        <v>0</v>
      </c>
      <c r="BL153" s="17" t="s">
        <v>108</v>
      </c>
      <c r="BM153" s="149" t="s">
        <v>868</v>
      </c>
    </row>
    <row r="154" spans="2:65" s="1" customFormat="1" ht="16.5" customHeight="1">
      <c r="B154" s="33"/>
      <c r="C154" s="138" t="s">
        <v>553</v>
      </c>
      <c r="D154" s="138" t="s">
        <v>312</v>
      </c>
      <c r="E154" s="139" t="s">
        <v>4814</v>
      </c>
      <c r="F154" s="140" t="s">
        <v>4815</v>
      </c>
      <c r="G154" s="141" t="s">
        <v>460</v>
      </c>
      <c r="H154" s="142">
        <v>3</v>
      </c>
      <c r="I154" s="143"/>
      <c r="J154" s="144">
        <f t="shared" si="0"/>
        <v>0</v>
      </c>
      <c r="K154" s="140" t="s">
        <v>430</v>
      </c>
      <c r="L154" s="33"/>
      <c r="M154" s="145" t="s">
        <v>1</v>
      </c>
      <c r="N154" s="146" t="s">
        <v>47</v>
      </c>
      <c r="P154" s="147">
        <f t="shared" si="1"/>
        <v>0</v>
      </c>
      <c r="Q154" s="147">
        <v>0</v>
      </c>
      <c r="R154" s="147">
        <f t="shared" si="2"/>
        <v>0</v>
      </c>
      <c r="S154" s="147">
        <v>0</v>
      </c>
      <c r="T154" s="148">
        <f t="shared" si="3"/>
        <v>0</v>
      </c>
      <c r="AR154" s="149" t="s">
        <v>108</v>
      </c>
      <c r="AT154" s="149" t="s">
        <v>312</v>
      </c>
      <c r="AU154" s="149" t="s">
        <v>86</v>
      </c>
      <c r="AY154" s="17" t="s">
        <v>310</v>
      </c>
      <c r="BE154" s="150">
        <f t="shared" si="4"/>
        <v>0</v>
      </c>
      <c r="BF154" s="150">
        <f t="shared" si="5"/>
        <v>0</v>
      </c>
      <c r="BG154" s="150">
        <f t="shared" si="6"/>
        <v>0</v>
      </c>
      <c r="BH154" s="150">
        <f t="shared" si="7"/>
        <v>0</v>
      </c>
      <c r="BI154" s="150">
        <f t="shared" si="8"/>
        <v>0</v>
      </c>
      <c r="BJ154" s="17" t="s">
        <v>86</v>
      </c>
      <c r="BK154" s="150">
        <f t="shared" si="9"/>
        <v>0</v>
      </c>
      <c r="BL154" s="17" t="s">
        <v>108</v>
      </c>
      <c r="BM154" s="149" t="s">
        <v>876</v>
      </c>
    </row>
    <row r="155" spans="2:65" s="1" customFormat="1" ht="16.5" customHeight="1">
      <c r="B155" s="33"/>
      <c r="C155" s="138" t="s">
        <v>558</v>
      </c>
      <c r="D155" s="138" t="s">
        <v>312</v>
      </c>
      <c r="E155" s="139" t="s">
        <v>4816</v>
      </c>
      <c r="F155" s="140" t="s">
        <v>4817</v>
      </c>
      <c r="G155" s="141" t="s">
        <v>460</v>
      </c>
      <c r="H155" s="142">
        <v>1</v>
      </c>
      <c r="I155" s="143"/>
      <c r="J155" s="144">
        <f t="shared" si="0"/>
        <v>0</v>
      </c>
      <c r="K155" s="140" t="s">
        <v>430</v>
      </c>
      <c r="L155" s="33"/>
      <c r="M155" s="145" t="s">
        <v>1</v>
      </c>
      <c r="N155" s="146" t="s">
        <v>47</v>
      </c>
      <c r="P155" s="147">
        <f t="shared" si="1"/>
        <v>0</v>
      </c>
      <c r="Q155" s="147">
        <v>0</v>
      </c>
      <c r="R155" s="147">
        <f t="shared" si="2"/>
        <v>0</v>
      </c>
      <c r="S155" s="147">
        <v>0</v>
      </c>
      <c r="T155" s="148">
        <f t="shared" si="3"/>
        <v>0</v>
      </c>
      <c r="AR155" s="149" t="s">
        <v>108</v>
      </c>
      <c r="AT155" s="149" t="s">
        <v>312</v>
      </c>
      <c r="AU155" s="149" t="s">
        <v>86</v>
      </c>
      <c r="AY155" s="17" t="s">
        <v>310</v>
      </c>
      <c r="BE155" s="150">
        <f t="shared" si="4"/>
        <v>0</v>
      </c>
      <c r="BF155" s="150">
        <f t="shared" si="5"/>
        <v>0</v>
      </c>
      <c r="BG155" s="150">
        <f t="shared" si="6"/>
        <v>0</v>
      </c>
      <c r="BH155" s="150">
        <f t="shared" si="7"/>
        <v>0</v>
      </c>
      <c r="BI155" s="150">
        <f t="shared" si="8"/>
        <v>0</v>
      </c>
      <c r="BJ155" s="17" t="s">
        <v>86</v>
      </c>
      <c r="BK155" s="150">
        <f t="shared" si="9"/>
        <v>0</v>
      </c>
      <c r="BL155" s="17" t="s">
        <v>108</v>
      </c>
      <c r="BM155" s="149" t="s">
        <v>886</v>
      </c>
    </row>
    <row r="156" spans="2:65" s="1" customFormat="1" ht="16.5" customHeight="1">
      <c r="B156" s="33"/>
      <c r="C156" s="138" t="s">
        <v>562</v>
      </c>
      <c r="D156" s="138" t="s">
        <v>312</v>
      </c>
      <c r="E156" s="139" t="s">
        <v>4818</v>
      </c>
      <c r="F156" s="140" t="s">
        <v>4819</v>
      </c>
      <c r="G156" s="141" t="s">
        <v>460</v>
      </c>
      <c r="H156" s="142">
        <v>1</v>
      </c>
      <c r="I156" s="143"/>
      <c r="J156" s="144">
        <f t="shared" si="0"/>
        <v>0</v>
      </c>
      <c r="K156" s="140" t="s">
        <v>430</v>
      </c>
      <c r="L156" s="33"/>
      <c r="M156" s="145" t="s">
        <v>1</v>
      </c>
      <c r="N156" s="146" t="s">
        <v>47</v>
      </c>
      <c r="P156" s="147">
        <f t="shared" si="1"/>
        <v>0</v>
      </c>
      <c r="Q156" s="147">
        <v>0</v>
      </c>
      <c r="R156" s="147">
        <f t="shared" si="2"/>
        <v>0</v>
      </c>
      <c r="S156" s="147">
        <v>0</v>
      </c>
      <c r="T156" s="148">
        <f t="shared" si="3"/>
        <v>0</v>
      </c>
      <c r="AR156" s="149" t="s">
        <v>108</v>
      </c>
      <c r="AT156" s="149" t="s">
        <v>312</v>
      </c>
      <c r="AU156" s="149" t="s">
        <v>86</v>
      </c>
      <c r="AY156" s="17" t="s">
        <v>310</v>
      </c>
      <c r="BE156" s="150">
        <f t="shared" si="4"/>
        <v>0</v>
      </c>
      <c r="BF156" s="150">
        <f t="shared" si="5"/>
        <v>0</v>
      </c>
      <c r="BG156" s="150">
        <f t="shared" si="6"/>
        <v>0</v>
      </c>
      <c r="BH156" s="150">
        <f t="shared" si="7"/>
        <v>0</v>
      </c>
      <c r="BI156" s="150">
        <f t="shared" si="8"/>
        <v>0</v>
      </c>
      <c r="BJ156" s="17" t="s">
        <v>86</v>
      </c>
      <c r="BK156" s="150">
        <f t="shared" si="9"/>
        <v>0</v>
      </c>
      <c r="BL156" s="17" t="s">
        <v>108</v>
      </c>
      <c r="BM156" s="149" t="s">
        <v>900</v>
      </c>
    </row>
    <row r="157" spans="2:65" s="1" customFormat="1" ht="16.5" customHeight="1">
      <c r="B157" s="33"/>
      <c r="C157" s="138" t="s">
        <v>566</v>
      </c>
      <c r="D157" s="138" t="s">
        <v>312</v>
      </c>
      <c r="E157" s="139" t="s">
        <v>4820</v>
      </c>
      <c r="F157" s="140" t="s">
        <v>4821</v>
      </c>
      <c r="G157" s="141" t="s">
        <v>460</v>
      </c>
      <c r="H157" s="142">
        <v>1</v>
      </c>
      <c r="I157" s="143"/>
      <c r="J157" s="144">
        <f t="shared" si="0"/>
        <v>0</v>
      </c>
      <c r="K157" s="140" t="s">
        <v>430</v>
      </c>
      <c r="L157" s="33"/>
      <c r="M157" s="145" t="s">
        <v>1</v>
      </c>
      <c r="N157" s="146" t="s">
        <v>47</v>
      </c>
      <c r="P157" s="147">
        <f t="shared" si="1"/>
        <v>0</v>
      </c>
      <c r="Q157" s="147">
        <v>0</v>
      </c>
      <c r="R157" s="147">
        <f t="shared" si="2"/>
        <v>0</v>
      </c>
      <c r="S157" s="147">
        <v>0</v>
      </c>
      <c r="T157" s="148">
        <f t="shared" si="3"/>
        <v>0</v>
      </c>
      <c r="AR157" s="149" t="s">
        <v>108</v>
      </c>
      <c r="AT157" s="149" t="s">
        <v>312</v>
      </c>
      <c r="AU157" s="149" t="s">
        <v>86</v>
      </c>
      <c r="AY157" s="17" t="s">
        <v>310</v>
      </c>
      <c r="BE157" s="150">
        <f t="shared" si="4"/>
        <v>0</v>
      </c>
      <c r="BF157" s="150">
        <f t="shared" si="5"/>
        <v>0</v>
      </c>
      <c r="BG157" s="150">
        <f t="shared" si="6"/>
        <v>0</v>
      </c>
      <c r="BH157" s="150">
        <f t="shared" si="7"/>
        <v>0</v>
      </c>
      <c r="BI157" s="150">
        <f t="shared" si="8"/>
        <v>0</v>
      </c>
      <c r="BJ157" s="17" t="s">
        <v>86</v>
      </c>
      <c r="BK157" s="150">
        <f t="shared" si="9"/>
        <v>0</v>
      </c>
      <c r="BL157" s="17" t="s">
        <v>108</v>
      </c>
      <c r="BM157" s="149" t="s">
        <v>910</v>
      </c>
    </row>
    <row r="158" spans="2:65" s="1" customFormat="1" ht="16.5" customHeight="1">
      <c r="B158" s="33"/>
      <c r="C158" s="138" t="s">
        <v>570</v>
      </c>
      <c r="D158" s="138" t="s">
        <v>312</v>
      </c>
      <c r="E158" s="139" t="s">
        <v>4822</v>
      </c>
      <c r="F158" s="140" t="s">
        <v>4823</v>
      </c>
      <c r="G158" s="141" t="s">
        <v>460</v>
      </c>
      <c r="H158" s="142">
        <v>21</v>
      </c>
      <c r="I158" s="143"/>
      <c r="J158" s="144">
        <f t="shared" si="0"/>
        <v>0</v>
      </c>
      <c r="K158" s="140" t="s">
        <v>430</v>
      </c>
      <c r="L158" s="33"/>
      <c r="M158" s="145" t="s">
        <v>1</v>
      </c>
      <c r="N158" s="146" t="s">
        <v>47</v>
      </c>
      <c r="P158" s="147">
        <f t="shared" si="1"/>
        <v>0</v>
      </c>
      <c r="Q158" s="147">
        <v>0</v>
      </c>
      <c r="R158" s="147">
        <f t="shared" si="2"/>
        <v>0</v>
      </c>
      <c r="S158" s="147">
        <v>0</v>
      </c>
      <c r="T158" s="148">
        <f t="shared" si="3"/>
        <v>0</v>
      </c>
      <c r="AR158" s="149" t="s">
        <v>108</v>
      </c>
      <c r="AT158" s="149" t="s">
        <v>312</v>
      </c>
      <c r="AU158" s="149" t="s">
        <v>86</v>
      </c>
      <c r="AY158" s="17" t="s">
        <v>310</v>
      </c>
      <c r="BE158" s="150">
        <f t="shared" si="4"/>
        <v>0</v>
      </c>
      <c r="BF158" s="150">
        <f t="shared" si="5"/>
        <v>0</v>
      </c>
      <c r="BG158" s="150">
        <f t="shared" si="6"/>
        <v>0</v>
      </c>
      <c r="BH158" s="150">
        <f t="shared" si="7"/>
        <v>0</v>
      </c>
      <c r="BI158" s="150">
        <f t="shared" si="8"/>
        <v>0</v>
      </c>
      <c r="BJ158" s="17" t="s">
        <v>86</v>
      </c>
      <c r="BK158" s="150">
        <f t="shared" si="9"/>
        <v>0</v>
      </c>
      <c r="BL158" s="17" t="s">
        <v>108</v>
      </c>
      <c r="BM158" s="149" t="s">
        <v>921</v>
      </c>
    </row>
    <row r="159" spans="2:65" s="1" customFormat="1" ht="16.5" customHeight="1">
      <c r="B159" s="33"/>
      <c r="C159" s="138" t="s">
        <v>574</v>
      </c>
      <c r="D159" s="138" t="s">
        <v>312</v>
      </c>
      <c r="E159" s="139" t="s">
        <v>4824</v>
      </c>
      <c r="F159" s="140" t="s">
        <v>4825</v>
      </c>
      <c r="G159" s="141" t="s">
        <v>460</v>
      </c>
      <c r="H159" s="142">
        <v>2</v>
      </c>
      <c r="I159" s="143"/>
      <c r="J159" s="144">
        <f t="shared" si="0"/>
        <v>0</v>
      </c>
      <c r="K159" s="140" t="s">
        <v>430</v>
      </c>
      <c r="L159" s="33"/>
      <c r="M159" s="145" t="s">
        <v>1</v>
      </c>
      <c r="N159" s="146" t="s">
        <v>47</v>
      </c>
      <c r="P159" s="147">
        <f t="shared" si="1"/>
        <v>0</v>
      </c>
      <c r="Q159" s="147">
        <v>0</v>
      </c>
      <c r="R159" s="147">
        <f t="shared" si="2"/>
        <v>0</v>
      </c>
      <c r="S159" s="147">
        <v>0</v>
      </c>
      <c r="T159" s="148">
        <f t="shared" si="3"/>
        <v>0</v>
      </c>
      <c r="AR159" s="149" t="s">
        <v>108</v>
      </c>
      <c r="AT159" s="149" t="s">
        <v>312</v>
      </c>
      <c r="AU159" s="149" t="s">
        <v>86</v>
      </c>
      <c r="AY159" s="17" t="s">
        <v>310</v>
      </c>
      <c r="BE159" s="150">
        <f t="shared" si="4"/>
        <v>0</v>
      </c>
      <c r="BF159" s="150">
        <f t="shared" si="5"/>
        <v>0</v>
      </c>
      <c r="BG159" s="150">
        <f t="shared" si="6"/>
        <v>0</v>
      </c>
      <c r="BH159" s="150">
        <f t="shared" si="7"/>
        <v>0</v>
      </c>
      <c r="BI159" s="150">
        <f t="shared" si="8"/>
        <v>0</v>
      </c>
      <c r="BJ159" s="17" t="s">
        <v>86</v>
      </c>
      <c r="BK159" s="150">
        <f t="shared" si="9"/>
        <v>0</v>
      </c>
      <c r="BL159" s="17" t="s">
        <v>108</v>
      </c>
      <c r="BM159" s="149" t="s">
        <v>930</v>
      </c>
    </row>
    <row r="160" spans="2:65" s="1" customFormat="1" ht="16.5" customHeight="1">
      <c r="B160" s="33"/>
      <c r="C160" s="138" t="s">
        <v>578</v>
      </c>
      <c r="D160" s="138" t="s">
        <v>312</v>
      </c>
      <c r="E160" s="139" t="s">
        <v>4826</v>
      </c>
      <c r="F160" s="140" t="s">
        <v>4827</v>
      </c>
      <c r="G160" s="141" t="s">
        <v>460</v>
      </c>
      <c r="H160" s="142">
        <v>4</v>
      </c>
      <c r="I160" s="143"/>
      <c r="J160" s="144">
        <f t="shared" si="0"/>
        <v>0</v>
      </c>
      <c r="K160" s="140" t="s">
        <v>430</v>
      </c>
      <c r="L160" s="33"/>
      <c r="M160" s="145" t="s">
        <v>1</v>
      </c>
      <c r="N160" s="146" t="s">
        <v>47</v>
      </c>
      <c r="P160" s="147">
        <f t="shared" si="1"/>
        <v>0</v>
      </c>
      <c r="Q160" s="147">
        <v>0</v>
      </c>
      <c r="R160" s="147">
        <f t="shared" si="2"/>
        <v>0</v>
      </c>
      <c r="S160" s="147">
        <v>0</v>
      </c>
      <c r="T160" s="148">
        <f t="shared" si="3"/>
        <v>0</v>
      </c>
      <c r="AR160" s="149" t="s">
        <v>108</v>
      </c>
      <c r="AT160" s="149" t="s">
        <v>312</v>
      </c>
      <c r="AU160" s="149" t="s">
        <v>86</v>
      </c>
      <c r="AY160" s="17" t="s">
        <v>310</v>
      </c>
      <c r="BE160" s="150">
        <f t="shared" si="4"/>
        <v>0</v>
      </c>
      <c r="BF160" s="150">
        <f t="shared" si="5"/>
        <v>0</v>
      </c>
      <c r="BG160" s="150">
        <f t="shared" si="6"/>
        <v>0</v>
      </c>
      <c r="BH160" s="150">
        <f t="shared" si="7"/>
        <v>0</v>
      </c>
      <c r="BI160" s="150">
        <f t="shared" si="8"/>
        <v>0</v>
      </c>
      <c r="BJ160" s="17" t="s">
        <v>86</v>
      </c>
      <c r="BK160" s="150">
        <f t="shared" si="9"/>
        <v>0</v>
      </c>
      <c r="BL160" s="17" t="s">
        <v>108</v>
      </c>
      <c r="BM160" s="149" t="s">
        <v>938</v>
      </c>
    </row>
    <row r="161" spans="2:65" s="1" customFormat="1" ht="16.5" customHeight="1">
      <c r="B161" s="33"/>
      <c r="C161" s="138" t="s">
        <v>582</v>
      </c>
      <c r="D161" s="138" t="s">
        <v>312</v>
      </c>
      <c r="E161" s="139" t="s">
        <v>4828</v>
      </c>
      <c r="F161" s="140" t="s">
        <v>4829</v>
      </c>
      <c r="G161" s="141" t="s">
        <v>460</v>
      </c>
      <c r="H161" s="142">
        <v>1</v>
      </c>
      <c r="I161" s="143"/>
      <c r="J161" s="144">
        <f t="shared" si="0"/>
        <v>0</v>
      </c>
      <c r="K161" s="140" t="s">
        <v>430</v>
      </c>
      <c r="L161" s="33"/>
      <c r="M161" s="145" t="s">
        <v>1</v>
      </c>
      <c r="N161" s="146" t="s">
        <v>47</v>
      </c>
      <c r="P161" s="147">
        <f t="shared" si="1"/>
        <v>0</v>
      </c>
      <c r="Q161" s="147">
        <v>0</v>
      </c>
      <c r="R161" s="147">
        <f t="shared" si="2"/>
        <v>0</v>
      </c>
      <c r="S161" s="147">
        <v>0</v>
      </c>
      <c r="T161" s="148">
        <f t="shared" si="3"/>
        <v>0</v>
      </c>
      <c r="AR161" s="149" t="s">
        <v>108</v>
      </c>
      <c r="AT161" s="149" t="s">
        <v>312</v>
      </c>
      <c r="AU161" s="149" t="s">
        <v>86</v>
      </c>
      <c r="AY161" s="17" t="s">
        <v>310</v>
      </c>
      <c r="BE161" s="150">
        <f t="shared" si="4"/>
        <v>0</v>
      </c>
      <c r="BF161" s="150">
        <f t="shared" si="5"/>
        <v>0</v>
      </c>
      <c r="BG161" s="150">
        <f t="shared" si="6"/>
        <v>0</v>
      </c>
      <c r="BH161" s="150">
        <f t="shared" si="7"/>
        <v>0</v>
      </c>
      <c r="BI161" s="150">
        <f t="shared" si="8"/>
        <v>0</v>
      </c>
      <c r="BJ161" s="17" t="s">
        <v>86</v>
      </c>
      <c r="BK161" s="150">
        <f t="shared" si="9"/>
        <v>0</v>
      </c>
      <c r="BL161" s="17" t="s">
        <v>108</v>
      </c>
      <c r="BM161" s="149" t="s">
        <v>949</v>
      </c>
    </row>
    <row r="162" spans="2:65" s="1" customFormat="1" ht="16.5" customHeight="1">
      <c r="B162" s="33"/>
      <c r="C162" s="138" t="s">
        <v>586</v>
      </c>
      <c r="D162" s="138" t="s">
        <v>312</v>
      </c>
      <c r="E162" s="139" t="s">
        <v>4830</v>
      </c>
      <c r="F162" s="140" t="s">
        <v>4831</v>
      </c>
      <c r="G162" s="141" t="s">
        <v>460</v>
      </c>
      <c r="H162" s="142">
        <v>4</v>
      </c>
      <c r="I162" s="143"/>
      <c r="J162" s="144">
        <f t="shared" si="0"/>
        <v>0</v>
      </c>
      <c r="K162" s="140" t="s">
        <v>430</v>
      </c>
      <c r="L162" s="33"/>
      <c r="M162" s="145" t="s">
        <v>1</v>
      </c>
      <c r="N162" s="146" t="s">
        <v>47</v>
      </c>
      <c r="P162" s="147">
        <f t="shared" si="1"/>
        <v>0</v>
      </c>
      <c r="Q162" s="147">
        <v>0</v>
      </c>
      <c r="R162" s="147">
        <f t="shared" si="2"/>
        <v>0</v>
      </c>
      <c r="S162" s="147">
        <v>0</v>
      </c>
      <c r="T162" s="148">
        <f t="shared" si="3"/>
        <v>0</v>
      </c>
      <c r="AR162" s="149" t="s">
        <v>108</v>
      </c>
      <c r="AT162" s="149" t="s">
        <v>312</v>
      </c>
      <c r="AU162" s="149" t="s">
        <v>86</v>
      </c>
      <c r="AY162" s="17" t="s">
        <v>310</v>
      </c>
      <c r="BE162" s="150">
        <f t="shared" si="4"/>
        <v>0</v>
      </c>
      <c r="BF162" s="150">
        <f t="shared" si="5"/>
        <v>0</v>
      </c>
      <c r="BG162" s="150">
        <f t="shared" si="6"/>
        <v>0</v>
      </c>
      <c r="BH162" s="150">
        <f t="shared" si="7"/>
        <v>0</v>
      </c>
      <c r="BI162" s="150">
        <f t="shared" si="8"/>
        <v>0</v>
      </c>
      <c r="BJ162" s="17" t="s">
        <v>86</v>
      </c>
      <c r="BK162" s="150">
        <f t="shared" si="9"/>
        <v>0</v>
      </c>
      <c r="BL162" s="17" t="s">
        <v>108</v>
      </c>
      <c r="BM162" s="149" t="s">
        <v>958</v>
      </c>
    </row>
    <row r="163" spans="2:65" s="1" customFormat="1" ht="16.5" customHeight="1">
      <c r="B163" s="33"/>
      <c r="C163" s="138" t="s">
        <v>590</v>
      </c>
      <c r="D163" s="138" t="s">
        <v>312</v>
      </c>
      <c r="E163" s="139" t="s">
        <v>4832</v>
      </c>
      <c r="F163" s="140" t="s">
        <v>4833</v>
      </c>
      <c r="G163" s="141" t="s">
        <v>460</v>
      </c>
      <c r="H163" s="142">
        <v>1</v>
      </c>
      <c r="I163" s="143"/>
      <c r="J163" s="144">
        <f t="shared" si="0"/>
        <v>0</v>
      </c>
      <c r="K163" s="140" t="s">
        <v>430</v>
      </c>
      <c r="L163" s="33"/>
      <c r="M163" s="145" t="s">
        <v>1</v>
      </c>
      <c r="N163" s="146" t="s">
        <v>47</v>
      </c>
      <c r="P163" s="147">
        <f t="shared" si="1"/>
        <v>0</v>
      </c>
      <c r="Q163" s="147">
        <v>0</v>
      </c>
      <c r="R163" s="147">
        <f t="shared" si="2"/>
        <v>0</v>
      </c>
      <c r="S163" s="147">
        <v>0</v>
      </c>
      <c r="T163" s="148">
        <f t="shared" si="3"/>
        <v>0</v>
      </c>
      <c r="AR163" s="149" t="s">
        <v>108</v>
      </c>
      <c r="AT163" s="149" t="s">
        <v>312</v>
      </c>
      <c r="AU163" s="149" t="s">
        <v>86</v>
      </c>
      <c r="AY163" s="17" t="s">
        <v>310</v>
      </c>
      <c r="BE163" s="150">
        <f t="shared" si="4"/>
        <v>0</v>
      </c>
      <c r="BF163" s="150">
        <f t="shared" si="5"/>
        <v>0</v>
      </c>
      <c r="BG163" s="150">
        <f t="shared" si="6"/>
        <v>0</v>
      </c>
      <c r="BH163" s="150">
        <f t="shared" si="7"/>
        <v>0</v>
      </c>
      <c r="BI163" s="150">
        <f t="shared" si="8"/>
        <v>0</v>
      </c>
      <c r="BJ163" s="17" t="s">
        <v>86</v>
      </c>
      <c r="BK163" s="150">
        <f t="shared" si="9"/>
        <v>0</v>
      </c>
      <c r="BL163" s="17" t="s">
        <v>108</v>
      </c>
      <c r="BM163" s="149" t="s">
        <v>968</v>
      </c>
    </row>
    <row r="164" spans="2:65" s="11" customFormat="1" ht="25.9" customHeight="1">
      <c r="B164" s="126"/>
      <c r="D164" s="127" t="s">
        <v>81</v>
      </c>
      <c r="E164" s="128" t="s">
        <v>4236</v>
      </c>
      <c r="F164" s="128" t="s">
        <v>3388</v>
      </c>
      <c r="I164" s="129"/>
      <c r="J164" s="130">
        <f>BK164</f>
        <v>0</v>
      </c>
      <c r="L164" s="126"/>
      <c r="M164" s="131"/>
      <c r="P164" s="132">
        <f>SUM(P165:P170)</f>
        <v>0</v>
      </c>
      <c r="R164" s="132">
        <f>SUM(R165:R170)</f>
        <v>0</v>
      </c>
      <c r="T164" s="133">
        <f>SUM(T165:T170)</f>
        <v>0</v>
      </c>
      <c r="AR164" s="127" t="s">
        <v>86</v>
      </c>
      <c r="AT164" s="134" t="s">
        <v>81</v>
      </c>
      <c r="AU164" s="134" t="s">
        <v>82</v>
      </c>
      <c r="AY164" s="127" t="s">
        <v>310</v>
      </c>
      <c r="BK164" s="135">
        <f>SUM(BK165:BK170)</f>
        <v>0</v>
      </c>
    </row>
    <row r="165" spans="2:65" s="1" customFormat="1" ht="16.5" customHeight="1">
      <c r="B165" s="33"/>
      <c r="C165" s="138" t="s">
        <v>594</v>
      </c>
      <c r="D165" s="138" t="s">
        <v>312</v>
      </c>
      <c r="E165" s="139" t="s">
        <v>4834</v>
      </c>
      <c r="F165" s="140" t="s">
        <v>4835</v>
      </c>
      <c r="G165" s="141" t="s">
        <v>460</v>
      </c>
      <c r="H165" s="142">
        <v>1</v>
      </c>
      <c r="I165" s="143"/>
      <c r="J165" s="144">
        <f t="shared" ref="J165:J170" si="10">ROUND(I165*H165,2)</f>
        <v>0</v>
      </c>
      <c r="K165" s="140" t="s">
        <v>430</v>
      </c>
      <c r="L165" s="33"/>
      <c r="M165" s="145" t="s">
        <v>1</v>
      </c>
      <c r="N165" s="146" t="s">
        <v>47</v>
      </c>
      <c r="P165" s="147">
        <f t="shared" ref="P165:P170" si="11">O165*H165</f>
        <v>0</v>
      </c>
      <c r="Q165" s="147">
        <v>0</v>
      </c>
      <c r="R165" s="147">
        <f t="shared" ref="R165:R170" si="12">Q165*H165</f>
        <v>0</v>
      </c>
      <c r="S165" s="147">
        <v>0</v>
      </c>
      <c r="T165" s="148">
        <f t="shared" ref="T165:T170" si="13">S165*H165</f>
        <v>0</v>
      </c>
      <c r="AR165" s="149" t="s">
        <v>108</v>
      </c>
      <c r="AT165" s="149" t="s">
        <v>312</v>
      </c>
      <c r="AU165" s="149" t="s">
        <v>86</v>
      </c>
      <c r="AY165" s="17" t="s">
        <v>310</v>
      </c>
      <c r="BE165" s="150">
        <f t="shared" ref="BE165:BE170" si="14">IF(N165="základní",J165,0)</f>
        <v>0</v>
      </c>
      <c r="BF165" s="150">
        <f t="shared" ref="BF165:BF170" si="15">IF(N165="snížená",J165,0)</f>
        <v>0</v>
      </c>
      <c r="BG165" s="150">
        <f t="shared" ref="BG165:BG170" si="16">IF(N165="zákl. přenesená",J165,0)</f>
        <v>0</v>
      </c>
      <c r="BH165" s="150">
        <f t="shared" ref="BH165:BH170" si="17">IF(N165="sníž. přenesená",J165,0)</f>
        <v>0</v>
      </c>
      <c r="BI165" s="150">
        <f t="shared" ref="BI165:BI170" si="18">IF(N165="nulová",J165,0)</f>
        <v>0</v>
      </c>
      <c r="BJ165" s="17" t="s">
        <v>86</v>
      </c>
      <c r="BK165" s="150">
        <f t="shared" ref="BK165:BK170" si="19">ROUND(I165*H165,2)</f>
        <v>0</v>
      </c>
      <c r="BL165" s="17" t="s">
        <v>108</v>
      </c>
      <c r="BM165" s="149" t="s">
        <v>4836</v>
      </c>
    </row>
    <row r="166" spans="2:65" s="1" customFormat="1" ht="16.5" customHeight="1">
      <c r="B166" s="33"/>
      <c r="C166" s="138" t="s">
        <v>598</v>
      </c>
      <c r="D166" s="138" t="s">
        <v>312</v>
      </c>
      <c r="E166" s="139" t="s">
        <v>4837</v>
      </c>
      <c r="F166" s="140" t="s">
        <v>4838</v>
      </c>
      <c r="G166" s="141" t="s">
        <v>460</v>
      </c>
      <c r="H166" s="142">
        <v>1</v>
      </c>
      <c r="I166" s="143"/>
      <c r="J166" s="144">
        <f t="shared" si="10"/>
        <v>0</v>
      </c>
      <c r="K166" s="140" t="s">
        <v>430</v>
      </c>
      <c r="L166" s="33"/>
      <c r="M166" s="145" t="s">
        <v>1</v>
      </c>
      <c r="N166" s="146" t="s">
        <v>47</v>
      </c>
      <c r="P166" s="147">
        <f t="shared" si="11"/>
        <v>0</v>
      </c>
      <c r="Q166" s="147">
        <v>0</v>
      </c>
      <c r="R166" s="147">
        <f t="shared" si="12"/>
        <v>0</v>
      </c>
      <c r="S166" s="147">
        <v>0</v>
      </c>
      <c r="T166" s="148">
        <f t="shared" si="13"/>
        <v>0</v>
      </c>
      <c r="AR166" s="149" t="s">
        <v>108</v>
      </c>
      <c r="AT166" s="149" t="s">
        <v>312</v>
      </c>
      <c r="AU166" s="149" t="s">
        <v>86</v>
      </c>
      <c r="AY166" s="17" t="s">
        <v>310</v>
      </c>
      <c r="BE166" s="150">
        <f t="shared" si="14"/>
        <v>0</v>
      </c>
      <c r="BF166" s="150">
        <f t="shared" si="15"/>
        <v>0</v>
      </c>
      <c r="BG166" s="150">
        <f t="shared" si="16"/>
        <v>0</v>
      </c>
      <c r="BH166" s="150">
        <f t="shared" si="17"/>
        <v>0</v>
      </c>
      <c r="BI166" s="150">
        <f t="shared" si="18"/>
        <v>0</v>
      </c>
      <c r="BJ166" s="17" t="s">
        <v>86</v>
      </c>
      <c r="BK166" s="150">
        <f t="shared" si="19"/>
        <v>0</v>
      </c>
      <c r="BL166" s="17" t="s">
        <v>108</v>
      </c>
      <c r="BM166" s="149" t="s">
        <v>1222</v>
      </c>
    </row>
    <row r="167" spans="2:65" s="1" customFormat="1" ht="16.5" customHeight="1">
      <c r="B167" s="33"/>
      <c r="C167" s="138" t="s">
        <v>613</v>
      </c>
      <c r="D167" s="138" t="s">
        <v>312</v>
      </c>
      <c r="E167" s="139" t="s">
        <v>4839</v>
      </c>
      <c r="F167" s="140" t="s">
        <v>4840</v>
      </c>
      <c r="G167" s="141" t="s">
        <v>460</v>
      </c>
      <c r="H167" s="142">
        <v>1</v>
      </c>
      <c r="I167" s="143"/>
      <c r="J167" s="144">
        <f t="shared" si="10"/>
        <v>0</v>
      </c>
      <c r="K167" s="140" t="s">
        <v>430</v>
      </c>
      <c r="L167" s="33"/>
      <c r="M167" s="145" t="s">
        <v>1</v>
      </c>
      <c r="N167" s="146" t="s">
        <v>47</v>
      </c>
      <c r="P167" s="147">
        <f t="shared" si="11"/>
        <v>0</v>
      </c>
      <c r="Q167" s="147">
        <v>0</v>
      </c>
      <c r="R167" s="147">
        <f t="shared" si="12"/>
        <v>0</v>
      </c>
      <c r="S167" s="147">
        <v>0</v>
      </c>
      <c r="T167" s="148">
        <f t="shared" si="13"/>
        <v>0</v>
      </c>
      <c r="AR167" s="149" t="s">
        <v>108</v>
      </c>
      <c r="AT167" s="149" t="s">
        <v>312</v>
      </c>
      <c r="AU167" s="149" t="s">
        <v>86</v>
      </c>
      <c r="AY167" s="17" t="s">
        <v>310</v>
      </c>
      <c r="BE167" s="150">
        <f t="shared" si="14"/>
        <v>0</v>
      </c>
      <c r="BF167" s="150">
        <f t="shared" si="15"/>
        <v>0</v>
      </c>
      <c r="BG167" s="150">
        <f t="shared" si="16"/>
        <v>0</v>
      </c>
      <c r="BH167" s="150">
        <f t="shared" si="17"/>
        <v>0</v>
      </c>
      <c r="BI167" s="150">
        <f t="shared" si="18"/>
        <v>0</v>
      </c>
      <c r="BJ167" s="17" t="s">
        <v>86</v>
      </c>
      <c r="BK167" s="150">
        <f t="shared" si="19"/>
        <v>0</v>
      </c>
      <c r="BL167" s="17" t="s">
        <v>108</v>
      </c>
      <c r="BM167" s="149" t="s">
        <v>1230</v>
      </c>
    </row>
    <row r="168" spans="2:65" s="1" customFormat="1" ht="16.5" customHeight="1">
      <c r="B168" s="33"/>
      <c r="C168" s="138" t="s">
        <v>617</v>
      </c>
      <c r="D168" s="138" t="s">
        <v>312</v>
      </c>
      <c r="E168" s="139" t="s">
        <v>4841</v>
      </c>
      <c r="F168" s="140" t="s">
        <v>4842</v>
      </c>
      <c r="G168" s="141" t="s">
        <v>460</v>
      </c>
      <c r="H168" s="142">
        <v>1</v>
      </c>
      <c r="I168" s="143"/>
      <c r="J168" s="144">
        <f t="shared" si="10"/>
        <v>0</v>
      </c>
      <c r="K168" s="140" t="s">
        <v>430</v>
      </c>
      <c r="L168" s="33"/>
      <c r="M168" s="145" t="s">
        <v>1</v>
      </c>
      <c r="N168" s="146" t="s">
        <v>47</v>
      </c>
      <c r="P168" s="147">
        <f t="shared" si="11"/>
        <v>0</v>
      </c>
      <c r="Q168" s="147">
        <v>0</v>
      </c>
      <c r="R168" s="147">
        <f t="shared" si="12"/>
        <v>0</v>
      </c>
      <c r="S168" s="147">
        <v>0</v>
      </c>
      <c r="T168" s="148">
        <f t="shared" si="13"/>
        <v>0</v>
      </c>
      <c r="AR168" s="149" t="s">
        <v>108</v>
      </c>
      <c r="AT168" s="149" t="s">
        <v>312</v>
      </c>
      <c r="AU168" s="149" t="s">
        <v>86</v>
      </c>
      <c r="AY168" s="17" t="s">
        <v>310</v>
      </c>
      <c r="BE168" s="150">
        <f t="shared" si="14"/>
        <v>0</v>
      </c>
      <c r="BF168" s="150">
        <f t="shared" si="15"/>
        <v>0</v>
      </c>
      <c r="BG168" s="150">
        <f t="shared" si="16"/>
        <v>0</v>
      </c>
      <c r="BH168" s="150">
        <f t="shared" si="17"/>
        <v>0</v>
      </c>
      <c r="BI168" s="150">
        <f t="shared" si="18"/>
        <v>0</v>
      </c>
      <c r="BJ168" s="17" t="s">
        <v>86</v>
      </c>
      <c r="BK168" s="150">
        <f t="shared" si="19"/>
        <v>0</v>
      </c>
      <c r="BL168" s="17" t="s">
        <v>108</v>
      </c>
      <c r="BM168" s="149" t="s">
        <v>1239</v>
      </c>
    </row>
    <row r="169" spans="2:65" s="1" customFormat="1" ht="16.5" customHeight="1">
      <c r="B169" s="33"/>
      <c r="C169" s="138" t="s">
        <v>602</v>
      </c>
      <c r="D169" s="138" t="s">
        <v>312</v>
      </c>
      <c r="E169" s="139" t="s">
        <v>4843</v>
      </c>
      <c r="F169" s="140" t="s">
        <v>4844</v>
      </c>
      <c r="G169" s="141" t="s">
        <v>460</v>
      </c>
      <c r="H169" s="142">
        <v>1</v>
      </c>
      <c r="I169" s="143"/>
      <c r="J169" s="144">
        <f t="shared" si="10"/>
        <v>0</v>
      </c>
      <c r="K169" s="140" t="s">
        <v>430</v>
      </c>
      <c r="L169" s="33"/>
      <c r="M169" s="145" t="s">
        <v>1</v>
      </c>
      <c r="N169" s="146" t="s">
        <v>47</v>
      </c>
      <c r="P169" s="147">
        <f t="shared" si="11"/>
        <v>0</v>
      </c>
      <c r="Q169" s="147">
        <v>0</v>
      </c>
      <c r="R169" s="147">
        <f t="shared" si="12"/>
        <v>0</v>
      </c>
      <c r="S169" s="147">
        <v>0</v>
      </c>
      <c r="T169" s="148">
        <f t="shared" si="13"/>
        <v>0</v>
      </c>
      <c r="AR169" s="149" t="s">
        <v>108</v>
      </c>
      <c r="AT169" s="149" t="s">
        <v>312</v>
      </c>
      <c r="AU169" s="149" t="s">
        <v>86</v>
      </c>
      <c r="AY169" s="17" t="s">
        <v>310</v>
      </c>
      <c r="BE169" s="150">
        <f t="shared" si="14"/>
        <v>0</v>
      </c>
      <c r="BF169" s="150">
        <f t="shared" si="15"/>
        <v>0</v>
      </c>
      <c r="BG169" s="150">
        <f t="shared" si="16"/>
        <v>0</v>
      </c>
      <c r="BH169" s="150">
        <f t="shared" si="17"/>
        <v>0</v>
      </c>
      <c r="BI169" s="150">
        <f t="shared" si="18"/>
        <v>0</v>
      </c>
      <c r="BJ169" s="17" t="s">
        <v>86</v>
      </c>
      <c r="BK169" s="150">
        <f t="shared" si="19"/>
        <v>0</v>
      </c>
      <c r="BL169" s="17" t="s">
        <v>108</v>
      </c>
      <c r="BM169" s="149" t="s">
        <v>1247</v>
      </c>
    </row>
    <row r="170" spans="2:65" s="1" customFormat="1" ht="16.5" customHeight="1">
      <c r="B170" s="33"/>
      <c r="C170" s="138" t="s">
        <v>607</v>
      </c>
      <c r="D170" s="138" t="s">
        <v>312</v>
      </c>
      <c r="E170" s="139" t="s">
        <v>4845</v>
      </c>
      <c r="F170" s="140" t="s">
        <v>4846</v>
      </c>
      <c r="G170" s="141" t="s">
        <v>460</v>
      </c>
      <c r="H170" s="142">
        <v>1</v>
      </c>
      <c r="I170" s="143"/>
      <c r="J170" s="144">
        <f t="shared" si="10"/>
        <v>0</v>
      </c>
      <c r="K170" s="140" t="s">
        <v>430</v>
      </c>
      <c r="L170" s="33"/>
      <c r="M170" s="188" t="s">
        <v>1</v>
      </c>
      <c r="N170" s="189" t="s">
        <v>47</v>
      </c>
      <c r="O170" s="176"/>
      <c r="P170" s="190">
        <f t="shared" si="11"/>
        <v>0</v>
      </c>
      <c r="Q170" s="190">
        <v>0</v>
      </c>
      <c r="R170" s="190">
        <f t="shared" si="12"/>
        <v>0</v>
      </c>
      <c r="S170" s="190">
        <v>0</v>
      </c>
      <c r="T170" s="191">
        <f t="shared" si="13"/>
        <v>0</v>
      </c>
      <c r="AR170" s="149" t="s">
        <v>108</v>
      </c>
      <c r="AT170" s="149" t="s">
        <v>312</v>
      </c>
      <c r="AU170" s="149" t="s">
        <v>86</v>
      </c>
      <c r="AY170" s="17" t="s">
        <v>310</v>
      </c>
      <c r="BE170" s="150">
        <f t="shared" si="14"/>
        <v>0</v>
      </c>
      <c r="BF170" s="150">
        <f t="shared" si="15"/>
        <v>0</v>
      </c>
      <c r="BG170" s="150">
        <f t="shared" si="16"/>
        <v>0</v>
      </c>
      <c r="BH170" s="150">
        <f t="shared" si="17"/>
        <v>0</v>
      </c>
      <c r="BI170" s="150">
        <f t="shared" si="18"/>
        <v>0</v>
      </c>
      <c r="BJ170" s="17" t="s">
        <v>86</v>
      </c>
      <c r="BK170" s="150">
        <f t="shared" si="19"/>
        <v>0</v>
      </c>
      <c r="BL170" s="17" t="s">
        <v>108</v>
      </c>
      <c r="BM170" s="149" t="s">
        <v>4847</v>
      </c>
    </row>
    <row r="171" spans="2:65" s="1" customFormat="1" ht="6.95" customHeight="1">
      <c r="B171" s="45"/>
      <c r="C171" s="46"/>
      <c r="D171" s="46"/>
      <c r="E171" s="46"/>
      <c r="F171" s="46"/>
      <c r="G171" s="46"/>
      <c r="H171" s="46"/>
      <c r="I171" s="46"/>
      <c r="J171" s="46"/>
      <c r="K171" s="46"/>
      <c r="L171" s="33"/>
    </row>
  </sheetData>
  <sheetProtection algorithmName="SHA-512" hashValue="9WXfaZ6jNNCXLk6gGpgSZvpvyVNhPP5Pp3GcAwsfjYAmvTIKn+SKMu0bjw/A+EXUdwcfrrUT68yIS/fLuuKKKg==" saltValue="m4cxYTlb323cxz6HIHOQG4M/9EQjQiXKm8x9ExhkX1Ona/ZXs3N2Vib+y09I393kCH8Xklxy+/xFr2avckc9xA==" spinCount="100000" sheet="1" objects="1" scenarios="1" formatColumns="0" formatRows="0" autoFilter="0"/>
  <autoFilter ref="C125:K170" xr:uid="{00000000-0009-0000-0000-00001B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7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188</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4848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ROUND((SUM(BE128:BE173)),  2)</f>
        <v>0</v>
      </c>
      <c r="I37" s="98">
        <v>0.21</v>
      </c>
      <c r="J37" s="86">
        <f>ROUND(((SUM(BE128:BE173))*I37),  2)</f>
        <v>0</v>
      </c>
      <c r="L37" s="33"/>
    </row>
    <row r="38" spans="2:12" s="1" customFormat="1" ht="14.45" customHeight="1">
      <c r="B38" s="33"/>
      <c r="E38" s="27" t="s">
        <v>48</v>
      </c>
      <c r="F38" s="86">
        <f>ROUND((SUM(BF128:BF173)),  2)</f>
        <v>0</v>
      </c>
      <c r="I38" s="98">
        <v>0.15</v>
      </c>
      <c r="J38" s="86">
        <f>ROUND(((SUM(BF128:BF173))*I38),  2)</f>
        <v>0</v>
      </c>
      <c r="L38" s="33"/>
    </row>
    <row r="39" spans="2:12" s="1" customFormat="1" ht="14.45" hidden="1" customHeight="1">
      <c r="B39" s="33"/>
      <c r="E39" s="27" t="s">
        <v>49</v>
      </c>
      <c r="F39" s="86">
        <f>ROUND((SUM(BG128:BG173)),  2)</f>
        <v>0</v>
      </c>
      <c r="I39" s="98">
        <v>0.21</v>
      </c>
      <c r="J39" s="86">
        <f>0</f>
        <v>0</v>
      </c>
      <c r="L39" s="33"/>
    </row>
    <row r="40" spans="2:12" s="1" customFormat="1" ht="14.45" hidden="1" customHeight="1">
      <c r="B40" s="33"/>
      <c r="E40" s="27" t="s">
        <v>50</v>
      </c>
      <c r="F40" s="86">
        <f>ROUND((SUM(BH128:BH173)),  2)</f>
        <v>0</v>
      </c>
      <c r="I40" s="98">
        <v>0.15</v>
      </c>
      <c r="J40" s="86">
        <f>0</f>
        <v>0</v>
      </c>
      <c r="L40" s="33"/>
    </row>
    <row r="41" spans="2:12" s="1" customFormat="1" ht="14.45" hidden="1" customHeight="1">
      <c r="B41" s="33"/>
      <c r="E41" s="27" t="s">
        <v>51</v>
      </c>
      <c r="F41" s="86">
        <f>ROUND((SUM(BI128:BI173)),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D.1.4.8 - Vnitřní plynoinstalace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J128</f>
        <v>0</v>
      </c>
      <c r="L100" s="33"/>
      <c r="AU100" s="17" t="s">
        <v>288</v>
      </c>
    </row>
    <row r="101" spans="2:47" s="8" customFormat="1" ht="24.95" customHeight="1">
      <c r="B101" s="110"/>
      <c r="D101" s="111" t="s">
        <v>4849</v>
      </c>
      <c r="E101" s="112"/>
      <c r="F101" s="112"/>
      <c r="G101" s="112"/>
      <c r="H101" s="112"/>
      <c r="I101" s="112"/>
      <c r="J101" s="113">
        <f>J129</f>
        <v>0</v>
      </c>
      <c r="L101" s="110"/>
    </row>
    <row r="102" spans="2:47" s="8" customFormat="1" ht="24.95" customHeight="1">
      <c r="B102" s="110"/>
      <c r="D102" s="111" t="s">
        <v>4850</v>
      </c>
      <c r="E102" s="112"/>
      <c r="F102" s="112"/>
      <c r="G102" s="112"/>
      <c r="H102" s="112"/>
      <c r="I102" s="112"/>
      <c r="J102" s="113">
        <f>J134</f>
        <v>0</v>
      </c>
      <c r="L102" s="110"/>
    </row>
    <row r="103" spans="2:47" s="8" customFormat="1" ht="24.95" customHeight="1">
      <c r="B103" s="110"/>
      <c r="D103" s="111" t="s">
        <v>2817</v>
      </c>
      <c r="E103" s="112"/>
      <c r="F103" s="112"/>
      <c r="G103" s="112"/>
      <c r="H103" s="112"/>
      <c r="I103" s="112"/>
      <c r="J103" s="113">
        <f>J162</f>
        <v>0</v>
      </c>
      <c r="L103" s="110"/>
    </row>
    <row r="104" spans="2:47" s="8" customFormat="1" ht="24.95" customHeight="1">
      <c r="B104" s="110"/>
      <c r="D104" s="111" t="s">
        <v>3455</v>
      </c>
      <c r="E104" s="112"/>
      <c r="F104" s="112"/>
      <c r="G104" s="112"/>
      <c r="H104" s="112"/>
      <c r="I104" s="112"/>
      <c r="J104" s="113">
        <f>J169</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295</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277</v>
      </c>
      <c r="L115" s="20"/>
    </row>
    <row r="116" spans="2:63" ht="16.5" customHeight="1">
      <c r="B116" s="20"/>
      <c r="E116" s="254" t="s">
        <v>278</v>
      </c>
      <c r="F116" s="215"/>
      <c r="G116" s="215"/>
      <c r="H116" s="215"/>
      <c r="L116" s="20"/>
    </row>
    <row r="117" spans="2:63" ht="12" customHeight="1">
      <c r="B117" s="20"/>
      <c r="C117" s="27" t="s">
        <v>279</v>
      </c>
      <c r="L117" s="20"/>
    </row>
    <row r="118" spans="2:63" s="1" customFormat="1" ht="16.5" customHeight="1">
      <c r="B118" s="33"/>
      <c r="E118" s="249" t="s">
        <v>280</v>
      </c>
      <c r="F118" s="256"/>
      <c r="G118" s="256"/>
      <c r="H118" s="256"/>
      <c r="L118" s="33"/>
    </row>
    <row r="119" spans="2:63" s="1" customFormat="1" ht="12" customHeight="1">
      <c r="B119" s="33"/>
      <c r="C119" s="27" t="s">
        <v>2808</v>
      </c>
      <c r="L119" s="33"/>
    </row>
    <row r="120" spans="2:63" s="1" customFormat="1" ht="16.5" customHeight="1">
      <c r="B120" s="33"/>
      <c r="E120" s="236" t="str">
        <f>E13</f>
        <v>D.1.4.8 - Vnitřní plynoinstalace</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296</v>
      </c>
      <c r="D127" s="120" t="s">
        <v>67</v>
      </c>
      <c r="E127" s="120" t="s">
        <v>63</v>
      </c>
      <c r="F127" s="120" t="s">
        <v>64</v>
      </c>
      <c r="G127" s="120" t="s">
        <v>297</v>
      </c>
      <c r="H127" s="120" t="s">
        <v>298</v>
      </c>
      <c r="I127" s="120" t="s">
        <v>299</v>
      </c>
      <c r="J127" s="120" t="s">
        <v>286</v>
      </c>
      <c r="K127" s="121" t="s">
        <v>300</v>
      </c>
      <c r="L127" s="118"/>
      <c r="M127" s="60" t="s">
        <v>1</v>
      </c>
      <c r="N127" s="61" t="s">
        <v>46</v>
      </c>
      <c r="O127" s="61" t="s">
        <v>301</v>
      </c>
      <c r="P127" s="61" t="s">
        <v>302</v>
      </c>
      <c r="Q127" s="61" t="s">
        <v>303</v>
      </c>
      <c r="R127" s="61" t="s">
        <v>304</v>
      </c>
      <c r="S127" s="61" t="s">
        <v>305</v>
      </c>
      <c r="T127" s="62" t="s">
        <v>306</v>
      </c>
    </row>
    <row r="128" spans="2:63" s="1" customFormat="1" ht="22.9" customHeight="1">
      <c r="B128" s="33"/>
      <c r="C128" s="65" t="s">
        <v>307</v>
      </c>
      <c r="J128" s="122">
        <f>BK128</f>
        <v>0</v>
      </c>
      <c r="L128" s="33"/>
      <c r="M128" s="63"/>
      <c r="N128" s="54"/>
      <c r="O128" s="54"/>
      <c r="P128" s="123">
        <f>P129+P134+P162+P169</f>
        <v>0</v>
      </c>
      <c r="Q128" s="54"/>
      <c r="R128" s="123">
        <f>R129+R134+R162+R169</f>
        <v>0</v>
      </c>
      <c r="S128" s="54"/>
      <c r="T128" s="124">
        <f>T129+T134+T162+T169</f>
        <v>0</v>
      </c>
      <c r="AT128" s="17" t="s">
        <v>81</v>
      </c>
      <c r="AU128" s="17" t="s">
        <v>288</v>
      </c>
      <c r="BK128" s="125">
        <f>BK129+BK134+BK162+BK169</f>
        <v>0</v>
      </c>
    </row>
    <row r="129" spans="2:65" s="11" customFormat="1" ht="25.9" customHeight="1">
      <c r="B129" s="126"/>
      <c r="D129" s="127" t="s">
        <v>81</v>
      </c>
      <c r="E129" s="128" t="s">
        <v>4851</v>
      </c>
      <c r="F129" s="128" t="s">
        <v>4852</v>
      </c>
      <c r="I129" s="129"/>
      <c r="J129" s="130">
        <f>BK129</f>
        <v>0</v>
      </c>
      <c r="L129" s="126"/>
      <c r="M129" s="131"/>
      <c r="P129" s="132">
        <f>SUM(P130:P133)</f>
        <v>0</v>
      </c>
      <c r="R129" s="132">
        <f>SUM(R130:R133)</f>
        <v>0</v>
      </c>
      <c r="T129" s="133">
        <f>SUM(T130:T133)</f>
        <v>0</v>
      </c>
      <c r="AR129" s="127" t="s">
        <v>86</v>
      </c>
      <c r="AT129" s="134" t="s">
        <v>81</v>
      </c>
      <c r="AU129" s="134" t="s">
        <v>82</v>
      </c>
      <c r="AY129" s="127" t="s">
        <v>310</v>
      </c>
      <c r="BK129" s="135">
        <f>SUM(BK130:BK133)</f>
        <v>0</v>
      </c>
    </row>
    <row r="130" spans="2:65" s="1" customFormat="1" ht="16.5" customHeight="1">
      <c r="B130" s="33"/>
      <c r="C130" s="138" t="s">
        <v>86</v>
      </c>
      <c r="D130" s="138" t="s">
        <v>312</v>
      </c>
      <c r="E130" s="139" t="s">
        <v>4853</v>
      </c>
      <c r="F130" s="140" t="s">
        <v>4854</v>
      </c>
      <c r="G130" s="141" t="s">
        <v>718</v>
      </c>
      <c r="H130" s="142">
        <v>40</v>
      </c>
      <c r="I130" s="143"/>
      <c r="J130" s="144">
        <f>ROUND(I130*H130,2)</f>
        <v>0</v>
      </c>
      <c r="K130" s="140" t="s">
        <v>2821</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90</v>
      </c>
    </row>
    <row r="131" spans="2:65" s="1" customFormat="1" ht="16.5" customHeight="1">
      <c r="B131" s="33"/>
      <c r="C131" s="138" t="s">
        <v>90</v>
      </c>
      <c r="D131" s="138" t="s">
        <v>312</v>
      </c>
      <c r="E131" s="139" t="s">
        <v>4855</v>
      </c>
      <c r="F131" s="140" t="s">
        <v>4856</v>
      </c>
      <c r="G131" s="141" t="s">
        <v>718</v>
      </c>
      <c r="H131" s="142">
        <v>20</v>
      </c>
      <c r="I131" s="143"/>
      <c r="J131" s="144">
        <f>ROUND(I131*H131,2)</f>
        <v>0</v>
      </c>
      <c r="K131" s="140" t="s">
        <v>2821</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108</v>
      </c>
    </row>
    <row r="132" spans="2:65" s="1" customFormat="1" ht="16.5" customHeight="1">
      <c r="B132" s="33"/>
      <c r="C132" s="138" t="s">
        <v>98</v>
      </c>
      <c r="D132" s="138" t="s">
        <v>312</v>
      </c>
      <c r="E132" s="139" t="s">
        <v>4857</v>
      </c>
      <c r="F132" s="140" t="s">
        <v>4858</v>
      </c>
      <c r="G132" s="141" t="s">
        <v>361</v>
      </c>
      <c r="H132" s="142">
        <v>0.21199999999999999</v>
      </c>
      <c r="I132" s="143"/>
      <c r="J132" s="144">
        <f>ROUND(I132*H132,2)</f>
        <v>0</v>
      </c>
      <c r="K132" s="140" t="s">
        <v>2821</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137</v>
      </c>
    </row>
    <row r="133" spans="2:65" s="1" customFormat="1" ht="19.5">
      <c r="B133" s="33"/>
      <c r="D133" s="152" t="s">
        <v>375</v>
      </c>
      <c r="F133" s="172" t="s">
        <v>4859</v>
      </c>
      <c r="I133" s="173"/>
      <c r="L133" s="33"/>
      <c r="M133" s="174"/>
      <c r="T133" s="57"/>
      <c r="AT133" s="17" t="s">
        <v>375</v>
      </c>
      <c r="AU133" s="17" t="s">
        <v>86</v>
      </c>
    </row>
    <row r="134" spans="2:65" s="11" customFormat="1" ht="25.9" customHeight="1">
      <c r="B134" s="126"/>
      <c r="D134" s="127" t="s">
        <v>81</v>
      </c>
      <c r="E134" s="128" t="s">
        <v>4860</v>
      </c>
      <c r="F134" s="128" t="s">
        <v>4861</v>
      </c>
      <c r="I134" s="129"/>
      <c r="J134" s="130">
        <f>BK134</f>
        <v>0</v>
      </c>
      <c r="L134" s="126"/>
      <c r="M134" s="131"/>
      <c r="P134" s="132">
        <f>SUM(P135:P161)</f>
        <v>0</v>
      </c>
      <c r="R134" s="132">
        <f>SUM(R135:R161)</f>
        <v>0</v>
      </c>
      <c r="T134" s="133">
        <f>SUM(T135:T161)</f>
        <v>0</v>
      </c>
      <c r="AR134" s="127" t="s">
        <v>90</v>
      </c>
      <c r="AT134" s="134" t="s">
        <v>81</v>
      </c>
      <c r="AU134" s="134" t="s">
        <v>82</v>
      </c>
      <c r="AY134" s="127" t="s">
        <v>310</v>
      </c>
      <c r="BK134" s="135">
        <f>SUM(BK135:BK161)</f>
        <v>0</v>
      </c>
    </row>
    <row r="135" spans="2:65" s="1" customFormat="1" ht="16.5" customHeight="1">
      <c r="B135" s="33"/>
      <c r="C135" s="138" t="s">
        <v>108</v>
      </c>
      <c r="D135" s="138" t="s">
        <v>312</v>
      </c>
      <c r="E135" s="139" t="s">
        <v>4862</v>
      </c>
      <c r="F135" s="140" t="s">
        <v>4863</v>
      </c>
      <c r="G135" s="141" t="s">
        <v>718</v>
      </c>
      <c r="H135" s="142">
        <v>40</v>
      </c>
      <c r="I135" s="143"/>
      <c r="J135" s="144">
        <f>ROUND(I135*H135,2)</f>
        <v>0</v>
      </c>
      <c r="K135" s="140" t="s">
        <v>2821</v>
      </c>
      <c r="L135" s="33"/>
      <c r="M135" s="145" t="s">
        <v>1</v>
      </c>
      <c r="N135" s="146" t="s">
        <v>47</v>
      </c>
      <c r="P135" s="147">
        <f>O135*H135</f>
        <v>0</v>
      </c>
      <c r="Q135" s="147">
        <v>0</v>
      </c>
      <c r="R135" s="147">
        <f>Q135*H135</f>
        <v>0</v>
      </c>
      <c r="S135" s="147">
        <v>0</v>
      </c>
      <c r="T135" s="148">
        <f>S135*H135</f>
        <v>0</v>
      </c>
      <c r="AR135" s="149" t="s">
        <v>404</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404</v>
      </c>
      <c r="BM135" s="149" t="s">
        <v>347</v>
      </c>
    </row>
    <row r="136" spans="2:65" s="1" customFormat="1" ht="39">
      <c r="B136" s="33"/>
      <c r="D136" s="152" t="s">
        <v>375</v>
      </c>
      <c r="F136" s="172" t="s">
        <v>4864</v>
      </c>
      <c r="I136" s="173"/>
      <c r="L136" s="33"/>
      <c r="M136" s="174"/>
      <c r="T136" s="57"/>
      <c r="AT136" s="17" t="s">
        <v>375</v>
      </c>
      <c r="AU136" s="17" t="s">
        <v>86</v>
      </c>
    </row>
    <row r="137" spans="2:65" s="1" customFormat="1" ht="16.5" customHeight="1">
      <c r="B137" s="33"/>
      <c r="C137" s="138" t="s">
        <v>121</v>
      </c>
      <c r="D137" s="138" t="s">
        <v>312</v>
      </c>
      <c r="E137" s="139" t="s">
        <v>4865</v>
      </c>
      <c r="F137" s="140" t="s">
        <v>4866</v>
      </c>
      <c r="G137" s="141" t="s">
        <v>718</v>
      </c>
      <c r="H137" s="142">
        <v>20</v>
      </c>
      <c r="I137" s="143"/>
      <c r="J137" s="144">
        <f>ROUND(I137*H137,2)</f>
        <v>0</v>
      </c>
      <c r="K137" s="140" t="s">
        <v>2821</v>
      </c>
      <c r="L137" s="33"/>
      <c r="M137" s="145" t="s">
        <v>1</v>
      </c>
      <c r="N137" s="146" t="s">
        <v>47</v>
      </c>
      <c r="P137" s="147">
        <f>O137*H137</f>
        <v>0</v>
      </c>
      <c r="Q137" s="147">
        <v>0</v>
      </c>
      <c r="R137" s="147">
        <f>Q137*H137</f>
        <v>0</v>
      </c>
      <c r="S137" s="147">
        <v>0</v>
      </c>
      <c r="T137" s="148">
        <f>S137*H137</f>
        <v>0</v>
      </c>
      <c r="AR137" s="149" t="s">
        <v>404</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404</v>
      </c>
      <c r="BM137" s="149" t="s">
        <v>180</v>
      </c>
    </row>
    <row r="138" spans="2:65" s="1" customFormat="1" ht="29.25">
      <c r="B138" s="33"/>
      <c r="D138" s="152" t="s">
        <v>375</v>
      </c>
      <c r="F138" s="172" t="s">
        <v>4867</v>
      </c>
      <c r="I138" s="173"/>
      <c r="L138" s="33"/>
      <c r="M138" s="174"/>
      <c r="T138" s="57"/>
      <c r="AT138" s="17" t="s">
        <v>375</v>
      </c>
      <c r="AU138" s="17" t="s">
        <v>86</v>
      </c>
    </row>
    <row r="139" spans="2:65" s="1" customFormat="1" ht="16.5" customHeight="1">
      <c r="B139" s="33"/>
      <c r="C139" s="138" t="s">
        <v>137</v>
      </c>
      <c r="D139" s="138" t="s">
        <v>312</v>
      </c>
      <c r="E139" s="139" t="s">
        <v>4868</v>
      </c>
      <c r="F139" s="140" t="s">
        <v>4869</v>
      </c>
      <c r="G139" s="141" t="s">
        <v>718</v>
      </c>
      <c r="H139" s="142">
        <v>30</v>
      </c>
      <c r="I139" s="143"/>
      <c r="J139" s="144">
        <f>ROUND(I139*H139,2)</f>
        <v>0</v>
      </c>
      <c r="K139" s="140" t="s">
        <v>2821</v>
      </c>
      <c r="L139" s="33"/>
      <c r="M139" s="145" t="s">
        <v>1</v>
      </c>
      <c r="N139" s="146" t="s">
        <v>47</v>
      </c>
      <c r="P139" s="147">
        <f>O139*H139</f>
        <v>0</v>
      </c>
      <c r="Q139" s="147">
        <v>0</v>
      </c>
      <c r="R139" s="147">
        <f>Q139*H139</f>
        <v>0</v>
      </c>
      <c r="S139" s="147">
        <v>0</v>
      </c>
      <c r="T139" s="148">
        <f>S139*H139</f>
        <v>0</v>
      </c>
      <c r="AR139" s="149" t="s">
        <v>404</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404</v>
      </c>
      <c r="BM139" s="149" t="s">
        <v>371</v>
      </c>
    </row>
    <row r="140" spans="2:65" s="1" customFormat="1" ht="29.25">
      <c r="B140" s="33"/>
      <c r="D140" s="152" t="s">
        <v>375</v>
      </c>
      <c r="F140" s="172" t="s">
        <v>4867</v>
      </c>
      <c r="I140" s="173"/>
      <c r="L140" s="33"/>
      <c r="M140" s="174"/>
      <c r="T140" s="57"/>
      <c r="AT140" s="17" t="s">
        <v>375</v>
      </c>
      <c r="AU140" s="17" t="s">
        <v>86</v>
      </c>
    </row>
    <row r="141" spans="2:65" s="1" customFormat="1" ht="16.5" customHeight="1">
      <c r="B141" s="33"/>
      <c r="C141" s="138" t="s">
        <v>342</v>
      </c>
      <c r="D141" s="138" t="s">
        <v>312</v>
      </c>
      <c r="E141" s="139" t="s">
        <v>4870</v>
      </c>
      <c r="F141" s="140" t="s">
        <v>4871</v>
      </c>
      <c r="G141" s="141" t="s">
        <v>718</v>
      </c>
      <c r="H141" s="142">
        <v>2</v>
      </c>
      <c r="I141" s="143"/>
      <c r="J141" s="144">
        <f>ROUND(I141*H141,2)</f>
        <v>0</v>
      </c>
      <c r="K141" s="140" t="s">
        <v>2821</v>
      </c>
      <c r="L141" s="33"/>
      <c r="M141" s="145" t="s">
        <v>1</v>
      </c>
      <c r="N141" s="146" t="s">
        <v>47</v>
      </c>
      <c r="P141" s="147">
        <f>O141*H141</f>
        <v>0</v>
      </c>
      <c r="Q141" s="147">
        <v>0</v>
      </c>
      <c r="R141" s="147">
        <f>Q141*H141</f>
        <v>0</v>
      </c>
      <c r="S141" s="147">
        <v>0</v>
      </c>
      <c r="T141" s="148">
        <f>S141*H141</f>
        <v>0</v>
      </c>
      <c r="AR141" s="149" t="s">
        <v>404</v>
      </c>
      <c r="AT141" s="149" t="s">
        <v>312</v>
      </c>
      <c r="AU141" s="149" t="s">
        <v>86</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404</v>
      </c>
      <c r="BM141" s="149" t="s">
        <v>388</v>
      </c>
    </row>
    <row r="142" spans="2:65" s="1" customFormat="1" ht="16.5" customHeight="1">
      <c r="B142" s="33"/>
      <c r="C142" s="138" t="s">
        <v>347</v>
      </c>
      <c r="D142" s="138" t="s">
        <v>312</v>
      </c>
      <c r="E142" s="139" t="s">
        <v>4872</v>
      </c>
      <c r="F142" s="140" t="s">
        <v>4873</v>
      </c>
      <c r="G142" s="141" t="s">
        <v>718</v>
      </c>
      <c r="H142" s="142">
        <v>3</v>
      </c>
      <c r="I142" s="143"/>
      <c r="J142" s="144">
        <f>ROUND(I142*H142,2)</f>
        <v>0</v>
      </c>
      <c r="K142" s="140" t="s">
        <v>2821</v>
      </c>
      <c r="L142" s="33"/>
      <c r="M142" s="145" t="s">
        <v>1</v>
      </c>
      <c r="N142" s="146" t="s">
        <v>47</v>
      </c>
      <c r="P142" s="147">
        <f>O142*H142</f>
        <v>0</v>
      </c>
      <c r="Q142" s="147">
        <v>0</v>
      </c>
      <c r="R142" s="147">
        <f>Q142*H142</f>
        <v>0</v>
      </c>
      <c r="S142" s="147">
        <v>0</v>
      </c>
      <c r="T142" s="148">
        <f>S142*H142</f>
        <v>0</v>
      </c>
      <c r="AR142" s="149" t="s">
        <v>404</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404</v>
      </c>
      <c r="BM142" s="149" t="s">
        <v>404</v>
      </c>
    </row>
    <row r="143" spans="2:65" s="1" customFormat="1" ht="16.5" customHeight="1">
      <c r="B143" s="33"/>
      <c r="C143" s="138" t="s">
        <v>354</v>
      </c>
      <c r="D143" s="138" t="s">
        <v>312</v>
      </c>
      <c r="E143" s="139" t="s">
        <v>4874</v>
      </c>
      <c r="F143" s="140" t="s">
        <v>4875</v>
      </c>
      <c r="G143" s="141" t="s">
        <v>718</v>
      </c>
      <c r="H143" s="142">
        <v>4</v>
      </c>
      <c r="I143" s="143"/>
      <c r="J143" s="144">
        <f>ROUND(I143*H143,2)</f>
        <v>0</v>
      </c>
      <c r="K143" s="140" t="s">
        <v>2821</v>
      </c>
      <c r="L143" s="33"/>
      <c r="M143" s="145" t="s">
        <v>1</v>
      </c>
      <c r="N143" s="146" t="s">
        <v>47</v>
      </c>
      <c r="P143" s="147">
        <f>O143*H143</f>
        <v>0</v>
      </c>
      <c r="Q143" s="147">
        <v>0</v>
      </c>
      <c r="R143" s="147">
        <f>Q143*H143</f>
        <v>0</v>
      </c>
      <c r="S143" s="147">
        <v>0</v>
      </c>
      <c r="T143" s="148">
        <f>S143*H143</f>
        <v>0</v>
      </c>
      <c r="AR143" s="149" t="s">
        <v>404</v>
      </c>
      <c r="AT143" s="149" t="s">
        <v>312</v>
      </c>
      <c r="AU143" s="149" t="s">
        <v>86</v>
      </c>
      <c r="AY143" s="17" t="s">
        <v>310</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404</v>
      </c>
      <c r="BM143" s="149" t="s">
        <v>412</v>
      </c>
    </row>
    <row r="144" spans="2:65" s="1" customFormat="1" ht="29.25">
      <c r="B144" s="33"/>
      <c r="D144" s="152" t="s">
        <v>375</v>
      </c>
      <c r="F144" s="172" t="s">
        <v>4876</v>
      </c>
      <c r="I144" s="173"/>
      <c r="L144" s="33"/>
      <c r="M144" s="174"/>
      <c r="T144" s="57"/>
      <c r="AT144" s="17" t="s">
        <v>375</v>
      </c>
      <c r="AU144" s="17" t="s">
        <v>86</v>
      </c>
    </row>
    <row r="145" spans="2:65" s="1" customFormat="1" ht="16.5" customHeight="1">
      <c r="B145" s="33"/>
      <c r="C145" s="138" t="s">
        <v>180</v>
      </c>
      <c r="D145" s="138" t="s">
        <v>312</v>
      </c>
      <c r="E145" s="139" t="s">
        <v>4877</v>
      </c>
      <c r="F145" s="140" t="s">
        <v>4878</v>
      </c>
      <c r="G145" s="141" t="s">
        <v>1744</v>
      </c>
      <c r="H145" s="142">
        <v>8</v>
      </c>
      <c r="I145" s="143"/>
      <c r="J145" s="144">
        <f>ROUND(I145*H145,2)</f>
        <v>0</v>
      </c>
      <c r="K145" s="140" t="s">
        <v>2821</v>
      </c>
      <c r="L145" s="33"/>
      <c r="M145" s="145" t="s">
        <v>1</v>
      </c>
      <c r="N145" s="146" t="s">
        <v>47</v>
      </c>
      <c r="P145" s="147">
        <f>O145*H145</f>
        <v>0</v>
      </c>
      <c r="Q145" s="147">
        <v>0</v>
      </c>
      <c r="R145" s="147">
        <f>Q145*H145</f>
        <v>0</v>
      </c>
      <c r="S145" s="147">
        <v>0</v>
      </c>
      <c r="T145" s="148">
        <f>S145*H145</f>
        <v>0</v>
      </c>
      <c r="AR145" s="149" t="s">
        <v>404</v>
      </c>
      <c r="AT145" s="149" t="s">
        <v>312</v>
      </c>
      <c r="AU145" s="149" t="s">
        <v>86</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404</v>
      </c>
      <c r="BM145" s="149" t="s">
        <v>421</v>
      </c>
    </row>
    <row r="146" spans="2:65" s="1" customFormat="1" ht="39">
      <c r="B146" s="33"/>
      <c r="D146" s="152" t="s">
        <v>375</v>
      </c>
      <c r="F146" s="172" t="s">
        <v>4879</v>
      </c>
      <c r="I146" s="173"/>
      <c r="L146" s="33"/>
      <c r="M146" s="174"/>
      <c r="T146" s="57"/>
      <c r="AT146" s="17" t="s">
        <v>375</v>
      </c>
      <c r="AU146" s="17" t="s">
        <v>86</v>
      </c>
    </row>
    <row r="147" spans="2:65" s="1" customFormat="1" ht="21.75" customHeight="1">
      <c r="B147" s="33"/>
      <c r="C147" s="138" t="s">
        <v>364</v>
      </c>
      <c r="D147" s="138" t="s">
        <v>312</v>
      </c>
      <c r="E147" s="139" t="s">
        <v>4880</v>
      </c>
      <c r="F147" s="140" t="s">
        <v>4881</v>
      </c>
      <c r="G147" s="141" t="s">
        <v>460</v>
      </c>
      <c r="H147" s="142">
        <v>2</v>
      </c>
      <c r="I147" s="143"/>
      <c r="J147" s="144">
        <f t="shared" ref="J147:J158" si="0">ROUND(I147*H147,2)</f>
        <v>0</v>
      </c>
      <c r="K147" s="140" t="s">
        <v>2821</v>
      </c>
      <c r="L147" s="33"/>
      <c r="M147" s="145" t="s">
        <v>1</v>
      </c>
      <c r="N147" s="146" t="s">
        <v>47</v>
      </c>
      <c r="P147" s="147">
        <f t="shared" ref="P147:P158" si="1">O147*H147</f>
        <v>0</v>
      </c>
      <c r="Q147" s="147">
        <v>0</v>
      </c>
      <c r="R147" s="147">
        <f t="shared" ref="R147:R158" si="2">Q147*H147</f>
        <v>0</v>
      </c>
      <c r="S147" s="147">
        <v>0</v>
      </c>
      <c r="T147" s="148">
        <f t="shared" ref="T147:T158" si="3">S147*H147</f>
        <v>0</v>
      </c>
      <c r="AR147" s="149" t="s">
        <v>404</v>
      </c>
      <c r="AT147" s="149" t="s">
        <v>312</v>
      </c>
      <c r="AU147" s="149" t="s">
        <v>86</v>
      </c>
      <c r="AY147" s="17" t="s">
        <v>310</v>
      </c>
      <c r="BE147" s="150">
        <f t="shared" ref="BE147:BE158" si="4">IF(N147="základní",J147,0)</f>
        <v>0</v>
      </c>
      <c r="BF147" s="150">
        <f t="shared" ref="BF147:BF158" si="5">IF(N147="snížená",J147,0)</f>
        <v>0</v>
      </c>
      <c r="BG147" s="150">
        <f t="shared" ref="BG147:BG158" si="6">IF(N147="zákl. přenesená",J147,0)</f>
        <v>0</v>
      </c>
      <c r="BH147" s="150">
        <f t="shared" ref="BH147:BH158" si="7">IF(N147="sníž. přenesená",J147,0)</f>
        <v>0</v>
      </c>
      <c r="BI147" s="150">
        <f t="shared" ref="BI147:BI158" si="8">IF(N147="nulová",J147,0)</f>
        <v>0</v>
      </c>
      <c r="BJ147" s="17" t="s">
        <v>86</v>
      </c>
      <c r="BK147" s="150">
        <f t="shared" ref="BK147:BK158" si="9">ROUND(I147*H147,2)</f>
        <v>0</v>
      </c>
      <c r="BL147" s="17" t="s">
        <v>404</v>
      </c>
      <c r="BM147" s="149" t="s">
        <v>434</v>
      </c>
    </row>
    <row r="148" spans="2:65" s="1" customFormat="1" ht="16.5" customHeight="1">
      <c r="B148" s="33"/>
      <c r="C148" s="138" t="s">
        <v>371</v>
      </c>
      <c r="D148" s="138" t="s">
        <v>312</v>
      </c>
      <c r="E148" s="139" t="s">
        <v>4882</v>
      </c>
      <c r="F148" s="140" t="s">
        <v>4883</v>
      </c>
      <c r="G148" s="141" t="s">
        <v>718</v>
      </c>
      <c r="H148" s="142">
        <v>90</v>
      </c>
      <c r="I148" s="143"/>
      <c r="J148" s="144">
        <f t="shared" si="0"/>
        <v>0</v>
      </c>
      <c r="K148" s="140" t="s">
        <v>2821</v>
      </c>
      <c r="L148" s="33"/>
      <c r="M148" s="145" t="s">
        <v>1</v>
      </c>
      <c r="N148" s="146" t="s">
        <v>47</v>
      </c>
      <c r="P148" s="147">
        <f t="shared" si="1"/>
        <v>0</v>
      </c>
      <c r="Q148" s="147">
        <v>0</v>
      </c>
      <c r="R148" s="147">
        <f t="shared" si="2"/>
        <v>0</v>
      </c>
      <c r="S148" s="147">
        <v>0</v>
      </c>
      <c r="T148" s="148">
        <f t="shared" si="3"/>
        <v>0</v>
      </c>
      <c r="AR148" s="149" t="s">
        <v>404</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404</v>
      </c>
      <c r="BM148" s="149" t="s">
        <v>539</v>
      </c>
    </row>
    <row r="149" spans="2:65" s="1" customFormat="1" ht="16.5" customHeight="1">
      <c r="B149" s="33"/>
      <c r="C149" s="138" t="s">
        <v>379</v>
      </c>
      <c r="D149" s="138" t="s">
        <v>312</v>
      </c>
      <c r="E149" s="139" t="s">
        <v>4884</v>
      </c>
      <c r="F149" s="140" t="s">
        <v>4885</v>
      </c>
      <c r="G149" s="141" t="s">
        <v>460</v>
      </c>
      <c r="H149" s="142">
        <v>1</v>
      </c>
      <c r="I149" s="143"/>
      <c r="J149" s="144">
        <f t="shared" si="0"/>
        <v>0</v>
      </c>
      <c r="K149" s="140" t="s">
        <v>2821</v>
      </c>
      <c r="L149" s="33"/>
      <c r="M149" s="145" t="s">
        <v>1</v>
      </c>
      <c r="N149" s="146" t="s">
        <v>47</v>
      </c>
      <c r="P149" s="147">
        <f t="shared" si="1"/>
        <v>0</v>
      </c>
      <c r="Q149" s="147">
        <v>0</v>
      </c>
      <c r="R149" s="147">
        <f t="shared" si="2"/>
        <v>0</v>
      </c>
      <c r="S149" s="147">
        <v>0</v>
      </c>
      <c r="T149" s="148">
        <f t="shared" si="3"/>
        <v>0</v>
      </c>
      <c r="AR149" s="149" t="s">
        <v>404</v>
      </c>
      <c r="AT149" s="149" t="s">
        <v>312</v>
      </c>
      <c r="AU149" s="149" t="s">
        <v>86</v>
      </c>
      <c r="AY149" s="17" t="s">
        <v>310</v>
      </c>
      <c r="BE149" s="150">
        <f t="shared" si="4"/>
        <v>0</v>
      </c>
      <c r="BF149" s="150">
        <f t="shared" si="5"/>
        <v>0</v>
      </c>
      <c r="BG149" s="150">
        <f t="shared" si="6"/>
        <v>0</v>
      </c>
      <c r="BH149" s="150">
        <f t="shared" si="7"/>
        <v>0</v>
      </c>
      <c r="BI149" s="150">
        <f t="shared" si="8"/>
        <v>0</v>
      </c>
      <c r="BJ149" s="17" t="s">
        <v>86</v>
      </c>
      <c r="BK149" s="150">
        <f t="shared" si="9"/>
        <v>0</v>
      </c>
      <c r="BL149" s="17" t="s">
        <v>404</v>
      </c>
      <c r="BM149" s="149" t="s">
        <v>548</v>
      </c>
    </row>
    <row r="150" spans="2:65" s="1" customFormat="1" ht="16.5" customHeight="1">
      <c r="B150" s="33"/>
      <c r="C150" s="138" t="s">
        <v>388</v>
      </c>
      <c r="D150" s="138" t="s">
        <v>312</v>
      </c>
      <c r="E150" s="139" t="s">
        <v>4886</v>
      </c>
      <c r="F150" s="140" t="s">
        <v>4887</v>
      </c>
      <c r="G150" s="141" t="s">
        <v>1744</v>
      </c>
      <c r="H150" s="142">
        <v>1</v>
      </c>
      <c r="I150" s="143"/>
      <c r="J150" s="144">
        <f t="shared" si="0"/>
        <v>0</v>
      </c>
      <c r="K150" s="140" t="s">
        <v>2821</v>
      </c>
      <c r="L150" s="33"/>
      <c r="M150" s="145" t="s">
        <v>1</v>
      </c>
      <c r="N150" s="146" t="s">
        <v>47</v>
      </c>
      <c r="P150" s="147">
        <f t="shared" si="1"/>
        <v>0</v>
      </c>
      <c r="Q150" s="147">
        <v>0</v>
      </c>
      <c r="R150" s="147">
        <f t="shared" si="2"/>
        <v>0</v>
      </c>
      <c r="S150" s="147">
        <v>0</v>
      </c>
      <c r="T150" s="148">
        <f t="shared" si="3"/>
        <v>0</v>
      </c>
      <c r="AR150" s="149" t="s">
        <v>404</v>
      </c>
      <c r="AT150" s="149" t="s">
        <v>312</v>
      </c>
      <c r="AU150" s="149" t="s">
        <v>86</v>
      </c>
      <c r="AY150" s="17" t="s">
        <v>310</v>
      </c>
      <c r="BE150" s="150">
        <f t="shared" si="4"/>
        <v>0</v>
      </c>
      <c r="BF150" s="150">
        <f t="shared" si="5"/>
        <v>0</v>
      </c>
      <c r="BG150" s="150">
        <f t="shared" si="6"/>
        <v>0</v>
      </c>
      <c r="BH150" s="150">
        <f t="shared" si="7"/>
        <v>0</v>
      </c>
      <c r="BI150" s="150">
        <f t="shared" si="8"/>
        <v>0</v>
      </c>
      <c r="BJ150" s="17" t="s">
        <v>86</v>
      </c>
      <c r="BK150" s="150">
        <f t="shared" si="9"/>
        <v>0</v>
      </c>
      <c r="BL150" s="17" t="s">
        <v>404</v>
      </c>
      <c r="BM150" s="149" t="s">
        <v>558</v>
      </c>
    </row>
    <row r="151" spans="2:65" s="1" customFormat="1" ht="16.5" customHeight="1">
      <c r="B151" s="33"/>
      <c r="C151" s="138" t="s">
        <v>8</v>
      </c>
      <c r="D151" s="138" t="s">
        <v>312</v>
      </c>
      <c r="E151" s="139" t="s">
        <v>4888</v>
      </c>
      <c r="F151" s="140" t="s">
        <v>4889</v>
      </c>
      <c r="G151" s="141" t="s">
        <v>460</v>
      </c>
      <c r="H151" s="142">
        <v>1</v>
      </c>
      <c r="I151" s="143"/>
      <c r="J151" s="144">
        <f t="shared" si="0"/>
        <v>0</v>
      </c>
      <c r="K151" s="140" t="s">
        <v>2821</v>
      </c>
      <c r="L151" s="33"/>
      <c r="M151" s="145" t="s">
        <v>1</v>
      </c>
      <c r="N151" s="146" t="s">
        <v>47</v>
      </c>
      <c r="P151" s="147">
        <f t="shared" si="1"/>
        <v>0</v>
      </c>
      <c r="Q151" s="147">
        <v>0</v>
      </c>
      <c r="R151" s="147">
        <f t="shared" si="2"/>
        <v>0</v>
      </c>
      <c r="S151" s="147">
        <v>0</v>
      </c>
      <c r="T151" s="148">
        <f t="shared" si="3"/>
        <v>0</v>
      </c>
      <c r="AR151" s="149" t="s">
        <v>404</v>
      </c>
      <c r="AT151" s="149" t="s">
        <v>312</v>
      </c>
      <c r="AU151" s="149" t="s">
        <v>86</v>
      </c>
      <c r="AY151" s="17" t="s">
        <v>310</v>
      </c>
      <c r="BE151" s="150">
        <f t="shared" si="4"/>
        <v>0</v>
      </c>
      <c r="BF151" s="150">
        <f t="shared" si="5"/>
        <v>0</v>
      </c>
      <c r="BG151" s="150">
        <f t="shared" si="6"/>
        <v>0</v>
      </c>
      <c r="BH151" s="150">
        <f t="shared" si="7"/>
        <v>0</v>
      </c>
      <c r="BI151" s="150">
        <f t="shared" si="8"/>
        <v>0</v>
      </c>
      <c r="BJ151" s="17" t="s">
        <v>86</v>
      </c>
      <c r="BK151" s="150">
        <f t="shared" si="9"/>
        <v>0</v>
      </c>
      <c r="BL151" s="17" t="s">
        <v>404</v>
      </c>
      <c r="BM151" s="149" t="s">
        <v>566</v>
      </c>
    </row>
    <row r="152" spans="2:65" s="1" customFormat="1" ht="16.5" customHeight="1">
      <c r="B152" s="33"/>
      <c r="C152" s="138" t="s">
        <v>404</v>
      </c>
      <c r="D152" s="138" t="s">
        <v>312</v>
      </c>
      <c r="E152" s="139" t="s">
        <v>4890</v>
      </c>
      <c r="F152" s="140" t="s">
        <v>4891</v>
      </c>
      <c r="G152" s="141" t="s">
        <v>460</v>
      </c>
      <c r="H152" s="142">
        <v>12</v>
      </c>
      <c r="I152" s="143"/>
      <c r="J152" s="144">
        <f t="shared" si="0"/>
        <v>0</v>
      </c>
      <c r="K152" s="140" t="s">
        <v>2821</v>
      </c>
      <c r="L152" s="33"/>
      <c r="M152" s="145" t="s">
        <v>1</v>
      </c>
      <c r="N152" s="146" t="s">
        <v>47</v>
      </c>
      <c r="P152" s="147">
        <f t="shared" si="1"/>
        <v>0</v>
      </c>
      <c r="Q152" s="147">
        <v>0</v>
      </c>
      <c r="R152" s="147">
        <f t="shared" si="2"/>
        <v>0</v>
      </c>
      <c r="S152" s="147">
        <v>0</v>
      </c>
      <c r="T152" s="148">
        <f t="shared" si="3"/>
        <v>0</v>
      </c>
      <c r="AR152" s="149" t="s">
        <v>404</v>
      </c>
      <c r="AT152" s="149" t="s">
        <v>312</v>
      </c>
      <c r="AU152" s="149" t="s">
        <v>86</v>
      </c>
      <c r="AY152" s="17" t="s">
        <v>310</v>
      </c>
      <c r="BE152" s="150">
        <f t="shared" si="4"/>
        <v>0</v>
      </c>
      <c r="BF152" s="150">
        <f t="shared" si="5"/>
        <v>0</v>
      </c>
      <c r="BG152" s="150">
        <f t="shared" si="6"/>
        <v>0</v>
      </c>
      <c r="BH152" s="150">
        <f t="shared" si="7"/>
        <v>0</v>
      </c>
      <c r="BI152" s="150">
        <f t="shared" si="8"/>
        <v>0</v>
      </c>
      <c r="BJ152" s="17" t="s">
        <v>86</v>
      </c>
      <c r="BK152" s="150">
        <f t="shared" si="9"/>
        <v>0</v>
      </c>
      <c r="BL152" s="17" t="s">
        <v>404</v>
      </c>
      <c r="BM152" s="149" t="s">
        <v>574</v>
      </c>
    </row>
    <row r="153" spans="2:65" s="1" customFormat="1" ht="16.5" customHeight="1">
      <c r="B153" s="33"/>
      <c r="C153" s="138" t="s">
        <v>408</v>
      </c>
      <c r="D153" s="138" t="s">
        <v>312</v>
      </c>
      <c r="E153" s="139" t="s">
        <v>4892</v>
      </c>
      <c r="F153" s="140" t="s">
        <v>4893</v>
      </c>
      <c r="G153" s="141" t="s">
        <v>460</v>
      </c>
      <c r="H153" s="142">
        <v>1</v>
      </c>
      <c r="I153" s="143"/>
      <c r="J153" s="144">
        <f t="shared" si="0"/>
        <v>0</v>
      </c>
      <c r="K153" s="140" t="s">
        <v>2821</v>
      </c>
      <c r="L153" s="33"/>
      <c r="M153" s="145" t="s">
        <v>1</v>
      </c>
      <c r="N153" s="146" t="s">
        <v>47</v>
      </c>
      <c r="P153" s="147">
        <f t="shared" si="1"/>
        <v>0</v>
      </c>
      <c r="Q153" s="147">
        <v>0</v>
      </c>
      <c r="R153" s="147">
        <f t="shared" si="2"/>
        <v>0</v>
      </c>
      <c r="S153" s="147">
        <v>0</v>
      </c>
      <c r="T153" s="148">
        <f t="shared" si="3"/>
        <v>0</v>
      </c>
      <c r="AR153" s="149" t="s">
        <v>404</v>
      </c>
      <c r="AT153" s="149" t="s">
        <v>312</v>
      </c>
      <c r="AU153" s="149" t="s">
        <v>86</v>
      </c>
      <c r="AY153" s="17" t="s">
        <v>310</v>
      </c>
      <c r="BE153" s="150">
        <f t="shared" si="4"/>
        <v>0</v>
      </c>
      <c r="BF153" s="150">
        <f t="shared" si="5"/>
        <v>0</v>
      </c>
      <c r="BG153" s="150">
        <f t="shared" si="6"/>
        <v>0</v>
      </c>
      <c r="BH153" s="150">
        <f t="shared" si="7"/>
        <v>0</v>
      </c>
      <c r="BI153" s="150">
        <f t="shared" si="8"/>
        <v>0</v>
      </c>
      <c r="BJ153" s="17" t="s">
        <v>86</v>
      </c>
      <c r="BK153" s="150">
        <f t="shared" si="9"/>
        <v>0</v>
      </c>
      <c r="BL153" s="17" t="s">
        <v>404</v>
      </c>
      <c r="BM153" s="149" t="s">
        <v>582</v>
      </c>
    </row>
    <row r="154" spans="2:65" s="1" customFormat="1" ht="21.75" customHeight="1">
      <c r="B154" s="33"/>
      <c r="C154" s="138" t="s">
        <v>412</v>
      </c>
      <c r="D154" s="138" t="s">
        <v>312</v>
      </c>
      <c r="E154" s="139" t="s">
        <v>4894</v>
      </c>
      <c r="F154" s="140" t="s">
        <v>4895</v>
      </c>
      <c r="G154" s="141" t="s">
        <v>460</v>
      </c>
      <c r="H154" s="142">
        <v>2</v>
      </c>
      <c r="I154" s="143"/>
      <c r="J154" s="144">
        <f t="shared" si="0"/>
        <v>0</v>
      </c>
      <c r="K154" s="140" t="s">
        <v>2821</v>
      </c>
      <c r="L154" s="33"/>
      <c r="M154" s="145" t="s">
        <v>1</v>
      </c>
      <c r="N154" s="146" t="s">
        <v>47</v>
      </c>
      <c r="P154" s="147">
        <f t="shared" si="1"/>
        <v>0</v>
      </c>
      <c r="Q154" s="147">
        <v>0</v>
      </c>
      <c r="R154" s="147">
        <f t="shared" si="2"/>
        <v>0</v>
      </c>
      <c r="S154" s="147">
        <v>0</v>
      </c>
      <c r="T154" s="148">
        <f t="shared" si="3"/>
        <v>0</v>
      </c>
      <c r="AR154" s="149" t="s">
        <v>404</v>
      </c>
      <c r="AT154" s="149" t="s">
        <v>312</v>
      </c>
      <c r="AU154" s="149" t="s">
        <v>86</v>
      </c>
      <c r="AY154" s="17" t="s">
        <v>310</v>
      </c>
      <c r="BE154" s="150">
        <f t="shared" si="4"/>
        <v>0</v>
      </c>
      <c r="BF154" s="150">
        <f t="shared" si="5"/>
        <v>0</v>
      </c>
      <c r="BG154" s="150">
        <f t="shared" si="6"/>
        <v>0</v>
      </c>
      <c r="BH154" s="150">
        <f t="shared" si="7"/>
        <v>0</v>
      </c>
      <c r="BI154" s="150">
        <f t="shared" si="8"/>
        <v>0</v>
      </c>
      <c r="BJ154" s="17" t="s">
        <v>86</v>
      </c>
      <c r="BK154" s="150">
        <f t="shared" si="9"/>
        <v>0</v>
      </c>
      <c r="BL154" s="17" t="s">
        <v>404</v>
      </c>
      <c r="BM154" s="149" t="s">
        <v>590</v>
      </c>
    </row>
    <row r="155" spans="2:65" s="1" customFormat="1" ht="16.5" customHeight="1">
      <c r="B155" s="33"/>
      <c r="C155" s="138" t="s">
        <v>417</v>
      </c>
      <c r="D155" s="138" t="s">
        <v>312</v>
      </c>
      <c r="E155" s="139" t="s">
        <v>4896</v>
      </c>
      <c r="F155" s="140" t="s">
        <v>4897</v>
      </c>
      <c r="G155" s="141" t="s">
        <v>429</v>
      </c>
      <c r="H155" s="142">
        <v>1</v>
      </c>
      <c r="I155" s="143"/>
      <c r="J155" s="144">
        <f t="shared" si="0"/>
        <v>0</v>
      </c>
      <c r="K155" s="140" t="s">
        <v>2896</v>
      </c>
      <c r="L155" s="33"/>
      <c r="M155" s="145" t="s">
        <v>1</v>
      </c>
      <c r="N155" s="146" t="s">
        <v>47</v>
      </c>
      <c r="P155" s="147">
        <f t="shared" si="1"/>
        <v>0</v>
      </c>
      <c r="Q155" s="147">
        <v>0</v>
      </c>
      <c r="R155" s="147">
        <f t="shared" si="2"/>
        <v>0</v>
      </c>
      <c r="S155" s="147">
        <v>0</v>
      </c>
      <c r="T155" s="148">
        <f t="shared" si="3"/>
        <v>0</v>
      </c>
      <c r="AR155" s="149" t="s">
        <v>404</v>
      </c>
      <c r="AT155" s="149" t="s">
        <v>312</v>
      </c>
      <c r="AU155" s="149" t="s">
        <v>86</v>
      </c>
      <c r="AY155" s="17" t="s">
        <v>310</v>
      </c>
      <c r="BE155" s="150">
        <f t="shared" si="4"/>
        <v>0</v>
      </c>
      <c r="BF155" s="150">
        <f t="shared" si="5"/>
        <v>0</v>
      </c>
      <c r="BG155" s="150">
        <f t="shared" si="6"/>
        <v>0</v>
      </c>
      <c r="BH155" s="150">
        <f t="shared" si="7"/>
        <v>0</v>
      </c>
      <c r="BI155" s="150">
        <f t="shared" si="8"/>
        <v>0</v>
      </c>
      <c r="BJ155" s="17" t="s">
        <v>86</v>
      </c>
      <c r="BK155" s="150">
        <f t="shared" si="9"/>
        <v>0</v>
      </c>
      <c r="BL155" s="17" t="s">
        <v>404</v>
      </c>
      <c r="BM155" s="149" t="s">
        <v>598</v>
      </c>
    </row>
    <row r="156" spans="2:65" s="1" customFormat="1" ht="16.5" customHeight="1">
      <c r="B156" s="33"/>
      <c r="C156" s="138" t="s">
        <v>421</v>
      </c>
      <c r="D156" s="138" t="s">
        <v>312</v>
      </c>
      <c r="E156" s="139" t="s">
        <v>4898</v>
      </c>
      <c r="F156" s="140" t="s">
        <v>4899</v>
      </c>
      <c r="G156" s="141" t="s">
        <v>1972</v>
      </c>
      <c r="H156" s="142">
        <v>1</v>
      </c>
      <c r="I156" s="143"/>
      <c r="J156" s="144">
        <f t="shared" si="0"/>
        <v>0</v>
      </c>
      <c r="K156" s="140" t="s">
        <v>2896</v>
      </c>
      <c r="L156" s="33"/>
      <c r="M156" s="145" t="s">
        <v>1</v>
      </c>
      <c r="N156" s="146" t="s">
        <v>47</v>
      </c>
      <c r="P156" s="147">
        <f t="shared" si="1"/>
        <v>0</v>
      </c>
      <c r="Q156" s="147">
        <v>0</v>
      </c>
      <c r="R156" s="147">
        <f t="shared" si="2"/>
        <v>0</v>
      </c>
      <c r="S156" s="147">
        <v>0</v>
      </c>
      <c r="T156" s="148">
        <f t="shared" si="3"/>
        <v>0</v>
      </c>
      <c r="AR156" s="149" t="s">
        <v>404</v>
      </c>
      <c r="AT156" s="149" t="s">
        <v>312</v>
      </c>
      <c r="AU156" s="149" t="s">
        <v>86</v>
      </c>
      <c r="AY156" s="17" t="s">
        <v>310</v>
      </c>
      <c r="BE156" s="150">
        <f t="shared" si="4"/>
        <v>0</v>
      </c>
      <c r="BF156" s="150">
        <f t="shared" si="5"/>
        <v>0</v>
      </c>
      <c r="BG156" s="150">
        <f t="shared" si="6"/>
        <v>0</v>
      </c>
      <c r="BH156" s="150">
        <f t="shared" si="7"/>
        <v>0</v>
      </c>
      <c r="BI156" s="150">
        <f t="shared" si="8"/>
        <v>0</v>
      </c>
      <c r="BJ156" s="17" t="s">
        <v>86</v>
      </c>
      <c r="BK156" s="150">
        <f t="shared" si="9"/>
        <v>0</v>
      </c>
      <c r="BL156" s="17" t="s">
        <v>404</v>
      </c>
      <c r="BM156" s="149" t="s">
        <v>617</v>
      </c>
    </row>
    <row r="157" spans="2:65" s="1" customFormat="1" ht="16.5" customHeight="1">
      <c r="B157" s="33"/>
      <c r="C157" s="138" t="s">
        <v>7</v>
      </c>
      <c r="D157" s="138" t="s">
        <v>312</v>
      </c>
      <c r="E157" s="139" t="s">
        <v>4900</v>
      </c>
      <c r="F157" s="140" t="s">
        <v>4901</v>
      </c>
      <c r="G157" s="141" t="s">
        <v>429</v>
      </c>
      <c r="H157" s="142">
        <v>1</v>
      </c>
      <c r="I157" s="143"/>
      <c r="J157" s="144">
        <f t="shared" si="0"/>
        <v>0</v>
      </c>
      <c r="K157" s="140" t="s">
        <v>2896</v>
      </c>
      <c r="L157" s="33"/>
      <c r="M157" s="145" t="s">
        <v>1</v>
      </c>
      <c r="N157" s="146" t="s">
        <v>47</v>
      </c>
      <c r="P157" s="147">
        <f t="shared" si="1"/>
        <v>0</v>
      </c>
      <c r="Q157" s="147">
        <v>0</v>
      </c>
      <c r="R157" s="147">
        <f t="shared" si="2"/>
        <v>0</v>
      </c>
      <c r="S157" s="147">
        <v>0</v>
      </c>
      <c r="T157" s="148">
        <f t="shared" si="3"/>
        <v>0</v>
      </c>
      <c r="AR157" s="149" t="s">
        <v>404</v>
      </c>
      <c r="AT157" s="149" t="s">
        <v>312</v>
      </c>
      <c r="AU157" s="149" t="s">
        <v>86</v>
      </c>
      <c r="AY157" s="17" t="s">
        <v>310</v>
      </c>
      <c r="BE157" s="150">
        <f t="shared" si="4"/>
        <v>0</v>
      </c>
      <c r="BF157" s="150">
        <f t="shared" si="5"/>
        <v>0</v>
      </c>
      <c r="BG157" s="150">
        <f t="shared" si="6"/>
        <v>0</v>
      </c>
      <c r="BH157" s="150">
        <f t="shared" si="7"/>
        <v>0</v>
      </c>
      <c r="BI157" s="150">
        <f t="shared" si="8"/>
        <v>0</v>
      </c>
      <c r="BJ157" s="17" t="s">
        <v>86</v>
      </c>
      <c r="BK157" s="150">
        <f t="shared" si="9"/>
        <v>0</v>
      </c>
      <c r="BL157" s="17" t="s">
        <v>404</v>
      </c>
      <c r="BM157" s="149" t="s">
        <v>607</v>
      </c>
    </row>
    <row r="158" spans="2:65" s="1" customFormat="1" ht="16.5" customHeight="1">
      <c r="B158" s="33"/>
      <c r="C158" s="138" t="s">
        <v>434</v>
      </c>
      <c r="D158" s="138" t="s">
        <v>312</v>
      </c>
      <c r="E158" s="139" t="s">
        <v>4902</v>
      </c>
      <c r="F158" s="140" t="s">
        <v>4903</v>
      </c>
      <c r="G158" s="141" t="s">
        <v>361</v>
      </c>
      <c r="H158" s="142">
        <v>1.28</v>
      </c>
      <c r="I158" s="143"/>
      <c r="J158" s="144">
        <f t="shared" si="0"/>
        <v>0</v>
      </c>
      <c r="K158" s="140" t="s">
        <v>2821</v>
      </c>
      <c r="L158" s="33"/>
      <c r="M158" s="145" t="s">
        <v>1</v>
      </c>
      <c r="N158" s="146" t="s">
        <v>47</v>
      </c>
      <c r="P158" s="147">
        <f t="shared" si="1"/>
        <v>0</v>
      </c>
      <c r="Q158" s="147">
        <v>0</v>
      </c>
      <c r="R158" s="147">
        <f t="shared" si="2"/>
        <v>0</v>
      </c>
      <c r="S158" s="147">
        <v>0</v>
      </c>
      <c r="T158" s="148">
        <f t="shared" si="3"/>
        <v>0</v>
      </c>
      <c r="AR158" s="149" t="s">
        <v>404</v>
      </c>
      <c r="AT158" s="149" t="s">
        <v>312</v>
      </c>
      <c r="AU158" s="149" t="s">
        <v>86</v>
      </c>
      <c r="AY158" s="17" t="s">
        <v>310</v>
      </c>
      <c r="BE158" s="150">
        <f t="shared" si="4"/>
        <v>0</v>
      </c>
      <c r="BF158" s="150">
        <f t="shared" si="5"/>
        <v>0</v>
      </c>
      <c r="BG158" s="150">
        <f t="shared" si="6"/>
        <v>0</v>
      </c>
      <c r="BH158" s="150">
        <f t="shared" si="7"/>
        <v>0</v>
      </c>
      <c r="BI158" s="150">
        <f t="shared" si="8"/>
        <v>0</v>
      </c>
      <c r="BJ158" s="17" t="s">
        <v>86</v>
      </c>
      <c r="BK158" s="150">
        <f t="shared" si="9"/>
        <v>0</v>
      </c>
      <c r="BL158" s="17" t="s">
        <v>404</v>
      </c>
      <c r="BM158" s="149" t="s">
        <v>828</v>
      </c>
    </row>
    <row r="159" spans="2:65" s="1" customFormat="1" ht="19.5">
      <c r="B159" s="33"/>
      <c r="D159" s="152" t="s">
        <v>375</v>
      </c>
      <c r="F159" s="172" t="s">
        <v>3040</v>
      </c>
      <c r="I159" s="173"/>
      <c r="L159" s="33"/>
      <c r="M159" s="174"/>
      <c r="T159" s="57"/>
      <c r="AT159" s="17" t="s">
        <v>375</v>
      </c>
      <c r="AU159" s="17" t="s">
        <v>86</v>
      </c>
    </row>
    <row r="160" spans="2:65" s="1" customFormat="1" ht="24.2" customHeight="1">
      <c r="B160" s="33"/>
      <c r="C160" s="138" t="s">
        <v>534</v>
      </c>
      <c r="D160" s="138" t="s">
        <v>312</v>
      </c>
      <c r="E160" s="139" t="s">
        <v>4904</v>
      </c>
      <c r="F160" s="140" t="s">
        <v>4905</v>
      </c>
      <c r="G160" s="141" t="s">
        <v>3139</v>
      </c>
      <c r="H160" s="142">
        <v>1</v>
      </c>
      <c r="I160" s="143"/>
      <c r="J160" s="144">
        <f>ROUND(I160*H160,2)</f>
        <v>0</v>
      </c>
      <c r="K160" s="140" t="s">
        <v>2821</v>
      </c>
      <c r="L160" s="33"/>
      <c r="M160" s="145" t="s">
        <v>1</v>
      </c>
      <c r="N160" s="146" t="s">
        <v>47</v>
      </c>
      <c r="P160" s="147">
        <f>O160*H160</f>
        <v>0</v>
      </c>
      <c r="Q160" s="147">
        <v>0</v>
      </c>
      <c r="R160" s="147">
        <f>Q160*H160</f>
        <v>0</v>
      </c>
      <c r="S160" s="147">
        <v>0</v>
      </c>
      <c r="T160" s="148">
        <f>S160*H160</f>
        <v>0</v>
      </c>
      <c r="AR160" s="149" t="s">
        <v>404</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404</v>
      </c>
      <c r="BM160" s="149" t="s">
        <v>839</v>
      </c>
    </row>
    <row r="161" spans="2:65" s="1" customFormat="1" ht="19.5">
      <c r="B161" s="33"/>
      <c r="D161" s="152" t="s">
        <v>375</v>
      </c>
      <c r="F161" s="172" t="s">
        <v>4906</v>
      </c>
      <c r="I161" s="173"/>
      <c r="L161" s="33"/>
      <c r="M161" s="174"/>
      <c r="T161" s="57"/>
      <c r="AT161" s="17" t="s">
        <v>375</v>
      </c>
      <c r="AU161" s="17" t="s">
        <v>86</v>
      </c>
    </row>
    <row r="162" spans="2:65" s="11" customFormat="1" ht="25.9" customHeight="1">
      <c r="B162" s="126"/>
      <c r="D162" s="127" t="s">
        <v>81</v>
      </c>
      <c r="E162" s="128" t="s">
        <v>2060</v>
      </c>
      <c r="F162" s="128" t="s">
        <v>2061</v>
      </c>
      <c r="I162" s="129"/>
      <c r="J162" s="130">
        <f>BK162</f>
        <v>0</v>
      </c>
      <c r="L162" s="126"/>
      <c r="M162" s="131"/>
      <c r="P162" s="132">
        <f>SUM(P163:P168)</f>
        <v>0</v>
      </c>
      <c r="R162" s="132">
        <f>SUM(R163:R168)</f>
        <v>0</v>
      </c>
      <c r="T162" s="133">
        <f>SUM(T163:T168)</f>
        <v>0</v>
      </c>
      <c r="AR162" s="127" t="s">
        <v>90</v>
      </c>
      <c r="AT162" s="134" t="s">
        <v>81</v>
      </c>
      <c r="AU162" s="134" t="s">
        <v>82</v>
      </c>
      <c r="AY162" s="127" t="s">
        <v>310</v>
      </c>
      <c r="BK162" s="135">
        <f>SUM(BK163:BK168)</f>
        <v>0</v>
      </c>
    </row>
    <row r="163" spans="2:65" s="1" customFormat="1" ht="16.5" customHeight="1">
      <c r="B163" s="33"/>
      <c r="C163" s="138" t="s">
        <v>539</v>
      </c>
      <c r="D163" s="138" t="s">
        <v>312</v>
      </c>
      <c r="E163" s="139" t="s">
        <v>3089</v>
      </c>
      <c r="F163" s="140" t="s">
        <v>4907</v>
      </c>
      <c r="G163" s="141" t="s">
        <v>460</v>
      </c>
      <c r="H163" s="142">
        <v>1</v>
      </c>
      <c r="I163" s="143"/>
      <c r="J163" s="144">
        <f>ROUND(I163*H163,2)</f>
        <v>0</v>
      </c>
      <c r="K163" s="140" t="s">
        <v>2821</v>
      </c>
      <c r="L163" s="33"/>
      <c r="M163" s="145" t="s">
        <v>1</v>
      </c>
      <c r="N163" s="146" t="s">
        <v>47</v>
      </c>
      <c r="P163" s="147">
        <f>O163*H163</f>
        <v>0</v>
      </c>
      <c r="Q163" s="147">
        <v>0</v>
      </c>
      <c r="R163" s="147">
        <f>Q163*H163</f>
        <v>0</v>
      </c>
      <c r="S163" s="147">
        <v>0</v>
      </c>
      <c r="T163" s="148">
        <f>S163*H163</f>
        <v>0</v>
      </c>
      <c r="AR163" s="149" t="s">
        <v>404</v>
      </c>
      <c r="AT163" s="149" t="s">
        <v>312</v>
      </c>
      <c r="AU163" s="149" t="s">
        <v>86</v>
      </c>
      <c r="AY163" s="17" t="s">
        <v>310</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404</v>
      </c>
      <c r="BM163" s="149" t="s">
        <v>850</v>
      </c>
    </row>
    <row r="164" spans="2:65" s="1" customFormat="1" ht="16.5" customHeight="1">
      <c r="B164" s="33"/>
      <c r="C164" s="138" t="s">
        <v>543</v>
      </c>
      <c r="D164" s="138" t="s">
        <v>312</v>
      </c>
      <c r="E164" s="139" t="s">
        <v>3127</v>
      </c>
      <c r="F164" s="140" t="s">
        <v>3128</v>
      </c>
      <c r="G164" s="141" t="s">
        <v>2191</v>
      </c>
      <c r="H164" s="142">
        <v>5</v>
      </c>
      <c r="I164" s="143"/>
      <c r="J164" s="144">
        <f>ROUND(I164*H164,2)</f>
        <v>0</v>
      </c>
      <c r="K164" s="140" t="s">
        <v>2821</v>
      </c>
      <c r="L164" s="33"/>
      <c r="M164" s="145" t="s">
        <v>1</v>
      </c>
      <c r="N164" s="146" t="s">
        <v>47</v>
      </c>
      <c r="P164" s="147">
        <f>O164*H164</f>
        <v>0</v>
      </c>
      <c r="Q164" s="147">
        <v>0</v>
      </c>
      <c r="R164" s="147">
        <f>Q164*H164</f>
        <v>0</v>
      </c>
      <c r="S164" s="147">
        <v>0</v>
      </c>
      <c r="T164" s="148">
        <f>S164*H164</f>
        <v>0</v>
      </c>
      <c r="AR164" s="149" t="s">
        <v>404</v>
      </c>
      <c r="AT164" s="149" t="s">
        <v>312</v>
      </c>
      <c r="AU164" s="149" t="s">
        <v>86</v>
      </c>
      <c r="AY164" s="17" t="s">
        <v>310</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404</v>
      </c>
      <c r="BM164" s="149" t="s">
        <v>860</v>
      </c>
    </row>
    <row r="165" spans="2:65" s="1" customFormat="1" ht="24.2" customHeight="1">
      <c r="B165" s="33"/>
      <c r="C165" s="138" t="s">
        <v>548</v>
      </c>
      <c r="D165" s="138" t="s">
        <v>312</v>
      </c>
      <c r="E165" s="139" t="s">
        <v>4908</v>
      </c>
      <c r="F165" s="140" t="s">
        <v>4909</v>
      </c>
      <c r="G165" s="141" t="s">
        <v>460</v>
      </c>
      <c r="H165" s="142">
        <v>1</v>
      </c>
      <c r="I165" s="143"/>
      <c r="J165" s="144">
        <f>ROUND(I165*H165,2)</f>
        <v>0</v>
      </c>
      <c r="K165" s="140" t="s">
        <v>2821</v>
      </c>
      <c r="L165" s="33"/>
      <c r="M165" s="145" t="s">
        <v>1</v>
      </c>
      <c r="N165" s="146" t="s">
        <v>47</v>
      </c>
      <c r="P165" s="147">
        <f>O165*H165</f>
        <v>0</v>
      </c>
      <c r="Q165" s="147">
        <v>0</v>
      </c>
      <c r="R165" s="147">
        <f>Q165*H165</f>
        <v>0</v>
      </c>
      <c r="S165" s="147">
        <v>0</v>
      </c>
      <c r="T165" s="148">
        <f>S165*H165</f>
        <v>0</v>
      </c>
      <c r="AR165" s="149" t="s">
        <v>404</v>
      </c>
      <c r="AT165" s="149" t="s">
        <v>312</v>
      </c>
      <c r="AU165" s="149" t="s">
        <v>86</v>
      </c>
      <c r="AY165" s="17" t="s">
        <v>310</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404</v>
      </c>
      <c r="BM165" s="149" t="s">
        <v>868</v>
      </c>
    </row>
    <row r="166" spans="2:65" s="1" customFormat="1" ht="16.5" customHeight="1">
      <c r="B166" s="33"/>
      <c r="C166" s="138" t="s">
        <v>553</v>
      </c>
      <c r="D166" s="138" t="s">
        <v>312</v>
      </c>
      <c r="E166" s="139" t="s">
        <v>3130</v>
      </c>
      <c r="F166" s="140" t="s">
        <v>3131</v>
      </c>
      <c r="G166" s="141" t="s">
        <v>2191</v>
      </c>
      <c r="H166" s="142">
        <v>5</v>
      </c>
      <c r="I166" s="143"/>
      <c r="J166" s="144">
        <f>ROUND(I166*H166,2)</f>
        <v>0</v>
      </c>
      <c r="K166" s="140" t="s">
        <v>2821</v>
      </c>
      <c r="L166" s="33"/>
      <c r="M166" s="145" t="s">
        <v>1</v>
      </c>
      <c r="N166" s="146" t="s">
        <v>47</v>
      </c>
      <c r="P166" s="147">
        <f>O166*H166</f>
        <v>0</v>
      </c>
      <c r="Q166" s="147">
        <v>0</v>
      </c>
      <c r="R166" s="147">
        <f>Q166*H166</f>
        <v>0</v>
      </c>
      <c r="S166" s="147">
        <v>0</v>
      </c>
      <c r="T166" s="148">
        <f>S166*H166</f>
        <v>0</v>
      </c>
      <c r="AR166" s="149" t="s">
        <v>404</v>
      </c>
      <c r="AT166" s="149" t="s">
        <v>312</v>
      </c>
      <c r="AU166" s="149" t="s">
        <v>86</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404</v>
      </c>
      <c r="BM166" s="149" t="s">
        <v>876</v>
      </c>
    </row>
    <row r="167" spans="2:65" s="1" customFormat="1" ht="16.5" customHeight="1">
      <c r="B167" s="33"/>
      <c r="C167" s="138" t="s">
        <v>558</v>
      </c>
      <c r="D167" s="138" t="s">
        <v>312</v>
      </c>
      <c r="E167" s="139" t="s">
        <v>3132</v>
      </c>
      <c r="F167" s="140" t="s">
        <v>3133</v>
      </c>
      <c r="G167" s="141" t="s">
        <v>361</v>
      </c>
      <c r="H167" s="142">
        <v>1.0999999999999999E-2</v>
      </c>
      <c r="I167" s="143"/>
      <c r="J167" s="144">
        <f>ROUND(I167*H167,2)</f>
        <v>0</v>
      </c>
      <c r="K167" s="140" t="s">
        <v>2821</v>
      </c>
      <c r="L167" s="33"/>
      <c r="M167" s="145" t="s">
        <v>1</v>
      </c>
      <c r="N167" s="146" t="s">
        <v>47</v>
      </c>
      <c r="P167" s="147">
        <f>O167*H167</f>
        <v>0</v>
      </c>
      <c r="Q167" s="147">
        <v>0</v>
      </c>
      <c r="R167" s="147">
        <f>Q167*H167</f>
        <v>0</v>
      </c>
      <c r="S167" s="147">
        <v>0</v>
      </c>
      <c r="T167" s="148">
        <f>S167*H167</f>
        <v>0</v>
      </c>
      <c r="AR167" s="149" t="s">
        <v>404</v>
      </c>
      <c r="AT167" s="149" t="s">
        <v>312</v>
      </c>
      <c r="AU167" s="149" t="s">
        <v>86</v>
      </c>
      <c r="AY167" s="17" t="s">
        <v>310</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404</v>
      </c>
      <c r="BM167" s="149" t="s">
        <v>886</v>
      </c>
    </row>
    <row r="168" spans="2:65" s="1" customFormat="1" ht="19.5">
      <c r="B168" s="33"/>
      <c r="D168" s="152" t="s">
        <v>375</v>
      </c>
      <c r="F168" s="172" t="s">
        <v>3134</v>
      </c>
      <c r="I168" s="173"/>
      <c r="L168" s="33"/>
      <c r="M168" s="174"/>
      <c r="T168" s="57"/>
      <c r="AT168" s="17" t="s">
        <v>375</v>
      </c>
      <c r="AU168" s="17" t="s">
        <v>86</v>
      </c>
    </row>
    <row r="169" spans="2:65" s="11" customFormat="1" ht="25.9" customHeight="1">
      <c r="B169" s="126"/>
      <c r="D169" s="127" t="s">
        <v>81</v>
      </c>
      <c r="E169" s="128" t="s">
        <v>2399</v>
      </c>
      <c r="F169" s="128" t="s">
        <v>3637</v>
      </c>
      <c r="I169" s="129"/>
      <c r="J169" s="130">
        <f>BK169</f>
        <v>0</v>
      </c>
      <c r="L169" s="126"/>
      <c r="M169" s="131"/>
      <c r="P169" s="132">
        <f>SUM(P170:P173)</f>
        <v>0</v>
      </c>
      <c r="R169" s="132">
        <f>SUM(R170:R173)</f>
        <v>0</v>
      </c>
      <c r="T169" s="133">
        <f>SUM(T170:T173)</f>
        <v>0</v>
      </c>
      <c r="AR169" s="127" t="s">
        <v>90</v>
      </c>
      <c r="AT169" s="134" t="s">
        <v>81</v>
      </c>
      <c r="AU169" s="134" t="s">
        <v>82</v>
      </c>
      <c r="AY169" s="127" t="s">
        <v>310</v>
      </c>
      <c r="BK169" s="135">
        <f>SUM(BK170:BK173)</f>
        <v>0</v>
      </c>
    </row>
    <row r="170" spans="2:65" s="1" customFormat="1" ht="24.2" customHeight="1">
      <c r="B170" s="33"/>
      <c r="C170" s="138" t="s">
        <v>562</v>
      </c>
      <c r="D170" s="138" t="s">
        <v>312</v>
      </c>
      <c r="E170" s="139" t="s">
        <v>4910</v>
      </c>
      <c r="F170" s="140" t="s">
        <v>4911</v>
      </c>
      <c r="G170" s="141" t="s">
        <v>718</v>
      </c>
      <c r="H170" s="142">
        <v>60</v>
      </c>
      <c r="I170" s="143"/>
      <c r="J170" s="144">
        <f>ROUND(I170*H170,2)</f>
        <v>0</v>
      </c>
      <c r="K170" s="140" t="s">
        <v>2821</v>
      </c>
      <c r="L170" s="33"/>
      <c r="M170" s="145" t="s">
        <v>1</v>
      </c>
      <c r="N170" s="146" t="s">
        <v>47</v>
      </c>
      <c r="P170" s="147">
        <f>O170*H170</f>
        <v>0</v>
      </c>
      <c r="Q170" s="147">
        <v>0</v>
      </c>
      <c r="R170" s="147">
        <f>Q170*H170</f>
        <v>0</v>
      </c>
      <c r="S170" s="147">
        <v>0</v>
      </c>
      <c r="T170" s="148">
        <f>S170*H170</f>
        <v>0</v>
      </c>
      <c r="AR170" s="149" t="s">
        <v>404</v>
      </c>
      <c r="AT170" s="149" t="s">
        <v>312</v>
      </c>
      <c r="AU170" s="149" t="s">
        <v>86</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404</v>
      </c>
      <c r="BM170" s="149" t="s">
        <v>900</v>
      </c>
    </row>
    <row r="171" spans="2:65" s="1" customFormat="1" ht="19.5">
      <c r="B171" s="33"/>
      <c r="D171" s="152" t="s">
        <v>375</v>
      </c>
      <c r="F171" s="172" t="s">
        <v>4912</v>
      </c>
      <c r="I171" s="173"/>
      <c r="L171" s="33"/>
      <c r="M171" s="174"/>
      <c r="T171" s="57"/>
      <c r="AT171" s="17" t="s">
        <v>375</v>
      </c>
      <c r="AU171" s="17" t="s">
        <v>86</v>
      </c>
    </row>
    <row r="172" spans="2:65" s="1" customFormat="1" ht="24.2" customHeight="1">
      <c r="B172" s="33"/>
      <c r="C172" s="138" t="s">
        <v>566</v>
      </c>
      <c r="D172" s="138" t="s">
        <v>312</v>
      </c>
      <c r="E172" s="139" t="s">
        <v>4913</v>
      </c>
      <c r="F172" s="140" t="s">
        <v>4914</v>
      </c>
      <c r="G172" s="141" t="s">
        <v>718</v>
      </c>
      <c r="H172" s="142">
        <v>30</v>
      </c>
      <c r="I172" s="143"/>
      <c r="J172" s="144">
        <f>ROUND(I172*H172,2)</f>
        <v>0</v>
      </c>
      <c r="K172" s="140" t="s">
        <v>2821</v>
      </c>
      <c r="L172" s="33"/>
      <c r="M172" s="145" t="s">
        <v>1</v>
      </c>
      <c r="N172" s="146" t="s">
        <v>47</v>
      </c>
      <c r="P172" s="147">
        <f>O172*H172</f>
        <v>0</v>
      </c>
      <c r="Q172" s="147">
        <v>0</v>
      </c>
      <c r="R172" s="147">
        <f>Q172*H172</f>
        <v>0</v>
      </c>
      <c r="S172" s="147">
        <v>0</v>
      </c>
      <c r="T172" s="148">
        <f>S172*H172</f>
        <v>0</v>
      </c>
      <c r="AR172" s="149" t="s">
        <v>404</v>
      </c>
      <c r="AT172" s="149" t="s">
        <v>312</v>
      </c>
      <c r="AU172" s="149" t="s">
        <v>86</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404</v>
      </c>
      <c r="BM172" s="149" t="s">
        <v>910</v>
      </c>
    </row>
    <row r="173" spans="2:65" s="1" customFormat="1" ht="19.5">
      <c r="B173" s="33"/>
      <c r="D173" s="152" t="s">
        <v>375</v>
      </c>
      <c r="F173" s="172" t="s">
        <v>4912</v>
      </c>
      <c r="I173" s="173"/>
      <c r="L173" s="33"/>
      <c r="M173" s="175"/>
      <c r="N173" s="176"/>
      <c r="O173" s="176"/>
      <c r="P173" s="176"/>
      <c r="Q173" s="176"/>
      <c r="R173" s="176"/>
      <c r="S173" s="176"/>
      <c r="T173" s="177"/>
      <c r="AT173" s="17" t="s">
        <v>375</v>
      </c>
      <c r="AU173" s="17" t="s">
        <v>86</v>
      </c>
    </row>
    <row r="174" spans="2:65" s="1" customFormat="1" ht="6.95" customHeight="1">
      <c r="B174" s="45"/>
      <c r="C174" s="46"/>
      <c r="D174" s="46"/>
      <c r="E174" s="46"/>
      <c r="F174" s="46"/>
      <c r="G174" s="46"/>
      <c r="H174" s="46"/>
      <c r="I174" s="46"/>
      <c r="J174" s="46"/>
      <c r="K174" s="46"/>
      <c r="L174" s="33"/>
    </row>
  </sheetData>
  <sheetProtection algorithmName="SHA-512" hashValue="dNQg5Nz0tV7dfZRYvXzqwWFTFNyHz0HD+yGTd0w3mPpWAUP7lKUOPXJ+FkvIfTboazdfz6CsFBBkEyd5RiTUqQ==" saltValue="l/nqrqPgrpsoiikCqY9HU8/eQWfnWrRjnBTF+lR9BlXzP94NyGy25Vc1kjqKeexjmS0nSqe2XNVpVsnJuOxCNQ==" spinCount="100000" sheet="1" objects="1" scenarios="1" formatColumns="0" formatRows="0" autoFilter="0"/>
  <autoFilter ref="C127:K173" xr:uid="{00000000-0009-0000-0000-00001C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191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281</v>
      </c>
      <c r="L12" s="33"/>
    </row>
    <row r="13" spans="2:46" s="1" customFormat="1" ht="16.5" customHeight="1">
      <c r="B13" s="33"/>
      <c r="E13" s="236" t="s">
        <v>4915</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ROUND(J133,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ROUND((SUM(BE133:BE209)),  2)</f>
        <v>0</v>
      </c>
      <c r="I37" s="98">
        <v>0.21</v>
      </c>
      <c r="J37" s="86">
        <f>ROUND(((SUM(BE133:BE209))*I37),  2)</f>
        <v>0</v>
      </c>
      <c r="L37" s="33"/>
    </row>
    <row r="38" spans="2:12" s="1" customFormat="1" ht="14.45" customHeight="1">
      <c r="B38" s="33"/>
      <c r="E38" s="27" t="s">
        <v>48</v>
      </c>
      <c r="F38" s="86">
        <f>ROUND((SUM(BF133:BF209)),  2)</f>
        <v>0</v>
      </c>
      <c r="I38" s="98">
        <v>0.15</v>
      </c>
      <c r="J38" s="86">
        <f>ROUND(((SUM(BF133:BF209))*I38),  2)</f>
        <v>0</v>
      </c>
      <c r="L38" s="33"/>
    </row>
    <row r="39" spans="2:12" s="1" customFormat="1" ht="14.45" hidden="1" customHeight="1">
      <c r="B39" s="33"/>
      <c r="E39" s="27" t="s">
        <v>49</v>
      </c>
      <c r="F39" s="86">
        <f>ROUND((SUM(BG133:BG209)),  2)</f>
        <v>0</v>
      </c>
      <c r="I39" s="98">
        <v>0.21</v>
      </c>
      <c r="J39" s="86">
        <f>0</f>
        <v>0</v>
      </c>
      <c r="L39" s="33"/>
    </row>
    <row r="40" spans="2:12" s="1" customFormat="1" ht="14.45" hidden="1" customHeight="1">
      <c r="B40" s="33"/>
      <c r="E40" s="27" t="s">
        <v>50</v>
      </c>
      <c r="F40" s="86">
        <f>ROUND((SUM(BH133:BH209)),  2)</f>
        <v>0</v>
      </c>
      <c r="I40" s="98">
        <v>0.15</v>
      </c>
      <c r="J40" s="86">
        <f>0</f>
        <v>0</v>
      </c>
      <c r="L40" s="33"/>
    </row>
    <row r="41" spans="2:12" s="1" customFormat="1" ht="14.45" hidden="1" customHeight="1">
      <c r="B41" s="33"/>
      <c r="E41" s="27" t="s">
        <v>51</v>
      </c>
      <c r="F41" s="86">
        <f>ROUND((SUM(BI133:BI209)),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281</v>
      </c>
      <c r="L90" s="33"/>
    </row>
    <row r="91" spans="2:12" s="1" customFormat="1" ht="16.5" customHeight="1">
      <c r="B91" s="33"/>
      <c r="E91" s="236" t="str">
        <f>E13</f>
        <v>SO 02 - Komunikace a zpevněné plochy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J133</f>
        <v>0</v>
      </c>
      <c r="L100" s="33"/>
      <c r="AU100" s="17" t="s">
        <v>288</v>
      </c>
    </row>
    <row r="101" spans="2:47" s="8" customFormat="1" ht="24.95" customHeight="1">
      <c r="B101" s="110"/>
      <c r="D101" s="111" t="s">
        <v>289</v>
      </c>
      <c r="E101" s="112"/>
      <c r="F101" s="112"/>
      <c r="G101" s="112"/>
      <c r="H101" s="112"/>
      <c r="I101" s="112"/>
      <c r="J101" s="113">
        <f>J134</f>
        <v>0</v>
      </c>
      <c r="L101" s="110"/>
    </row>
    <row r="102" spans="2:47" s="9" customFormat="1" ht="19.899999999999999" customHeight="1">
      <c r="B102" s="114"/>
      <c r="D102" s="115" t="s">
        <v>290</v>
      </c>
      <c r="E102" s="116"/>
      <c r="F102" s="116"/>
      <c r="G102" s="116"/>
      <c r="H102" s="116"/>
      <c r="I102" s="116"/>
      <c r="J102" s="117">
        <f>J135</f>
        <v>0</v>
      </c>
      <c r="L102" s="114"/>
    </row>
    <row r="103" spans="2:47" s="9" customFormat="1" ht="19.899999999999999" customHeight="1">
      <c r="B103" s="114"/>
      <c r="D103" s="115" t="s">
        <v>624</v>
      </c>
      <c r="E103" s="116"/>
      <c r="F103" s="116"/>
      <c r="G103" s="116"/>
      <c r="H103" s="116"/>
      <c r="I103" s="116"/>
      <c r="J103" s="117">
        <f>J164</f>
        <v>0</v>
      </c>
      <c r="L103" s="114"/>
    </row>
    <row r="104" spans="2:47" s="9" customFormat="1" ht="19.899999999999999" customHeight="1">
      <c r="B104" s="114"/>
      <c r="D104" s="115" t="s">
        <v>625</v>
      </c>
      <c r="E104" s="116"/>
      <c r="F104" s="116"/>
      <c r="G104" s="116"/>
      <c r="H104" s="116"/>
      <c r="I104" s="116"/>
      <c r="J104" s="117">
        <f>J183</f>
        <v>0</v>
      </c>
      <c r="L104" s="114"/>
    </row>
    <row r="105" spans="2:47" s="9" customFormat="1" ht="19.899999999999999" customHeight="1">
      <c r="B105" s="114"/>
      <c r="D105" s="115" t="s">
        <v>292</v>
      </c>
      <c r="E105" s="116"/>
      <c r="F105" s="116"/>
      <c r="G105" s="116"/>
      <c r="H105" s="116"/>
      <c r="I105" s="116"/>
      <c r="J105" s="117">
        <f>J194</f>
        <v>0</v>
      </c>
      <c r="L105" s="114"/>
    </row>
    <row r="106" spans="2:47" s="9" customFormat="1" ht="19.899999999999999" customHeight="1">
      <c r="B106" s="114"/>
      <c r="D106" s="115" t="s">
        <v>451</v>
      </c>
      <c r="E106" s="116"/>
      <c r="F106" s="116"/>
      <c r="G106" s="116"/>
      <c r="H106" s="116"/>
      <c r="I106" s="116"/>
      <c r="J106" s="117">
        <f>J198</f>
        <v>0</v>
      </c>
      <c r="L106" s="114"/>
    </row>
    <row r="107" spans="2:47" s="8" customFormat="1" ht="24.95" customHeight="1">
      <c r="B107" s="110"/>
      <c r="D107" s="111" t="s">
        <v>627</v>
      </c>
      <c r="E107" s="112"/>
      <c r="F107" s="112"/>
      <c r="G107" s="112"/>
      <c r="H107" s="112"/>
      <c r="I107" s="112"/>
      <c r="J107" s="113">
        <f>J202</f>
        <v>0</v>
      </c>
      <c r="L107" s="110"/>
    </row>
    <row r="108" spans="2:47" s="9" customFormat="1" ht="19.899999999999999" customHeight="1">
      <c r="B108" s="114"/>
      <c r="D108" s="115" t="s">
        <v>628</v>
      </c>
      <c r="E108" s="116"/>
      <c r="F108" s="116"/>
      <c r="G108" s="116"/>
      <c r="H108" s="116"/>
      <c r="I108" s="116"/>
      <c r="J108" s="117">
        <f>J203</f>
        <v>0</v>
      </c>
      <c r="L108" s="114"/>
    </row>
    <row r="109" spans="2:47" s="9" customFormat="1" ht="19.899999999999999" customHeight="1">
      <c r="B109" s="114"/>
      <c r="D109" s="115" t="s">
        <v>638</v>
      </c>
      <c r="E109" s="116"/>
      <c r="F109" s="116"/>
      <c r="G109" s="116"/>
      <c r="H109" s="116"/>
      <c r="I109" s="116"/>
      <c r="J109" s="117">
        <f>J207</f>
        <v>0</v>
      </c>
      <c r="L109" s="114"/>
    </row>
    <row r="110" spans="2:47" s="1" customFormat="1" ht="21.75" customHeight="1">
      <c r="B110" s="33"/>
      <c r="L110" s="33"/>
    </row>
    <row r="111" spans="2:47" s="1" customFormat="1" ht="6.95" customHeight="1">
      <c r="B111" s="45"/>
      <c r="C111" s="46"/>
      <c r="D111" s="46"/>
      <c r="E111" s="46"/>
      <c r="F111" s="46"/>
      <c r="G111" s="46"/>
      <c r="H111" s="46"/>
      <c r="I111" s="46"/>
      <c r="J111" s="46"/>
      <c r="K111" s="46"/>
      <c r="L111" s="33"/>
    </row>
    <row r="115" spans="2:12" s="1" customFormat="1" ht="6.95" customHeight="1">
      <c r="B115" s="47"/>
      <c r="C115" s="48"/>
      <c r="D115" s="48"/>
      <c r="E115" s="48"/>
      <c r="F115" s="48"/>
      <c r="G115" s="48"/>
      <c r="H115" s="48"/>
      <c r="I115" s="48"/>
      <c r="J115" s="48"/>
      <c r="K115" s="48"/>
      <c r="L115" s="33"/>
    </row>
    <row r="116" spans="2:12" s="1" customFormat="1" ht="24.95" customHeight="1">
      <c r="B116" s="33"/>
      <c r="C116" s="21" t="s">
        <v>295</v>
      </c>
      <c r="L116" s="33"/>
    </row>
    <row r="117" spans="2:12" s="1" customFormat="1" ht="6.95" customHeight="1">
      <c r="B117" s="33"/>
      <c r="L117" s="33"/>
    </row>
    <row r="118" spans="2:12" s="1" customFormat="1" ht="12" customHeight="1">
      <c r="B118" s="33"/>
      <c r="C118" s="27" t="s">
        <v>16</v>
      </c>
      <c r="L118" s="33"/>
    </row>
    <row r="119" spans="2:12" s="1" customFormat="1" ht="16.5" customHeight="1">
      <c r="B119" s="33"/>
      <c r="E119" s="254" t="str">
        <f>E7</f>
        <v>HODONÍN NEMOCNICE – VÝSTAVBA PAVILONU MAGNETICKÉ REZONANCE</v>
      </c>
      <c r="F119" s="255"/>
      <c r="G119" s="255"/>
      <c r="H119" s="255"/>
      <c r="L119" s="33"/>
    </row>
    <row r="120" spans="2:12" ht="12" customHeight="1">
      <c r="B120" s="20"/>
      <c r="C120" s="27" t="s">
        <v>277</v>
      </c>
      <c r="L120" s="20"/>
    </row>
    <row r="121" spans="2:12" ht="16.5" customHeight="1">
      <c r="B121" s="20"/>
      <c r="E121" s="254" t="s">
        <v>278</v>
      </c>
      <c r="F121" s="215"/>
      <c r="G121" s="215"/>
      <c r="H121" s="215"/>
      <c r="L121" s="20"/>
    </row>
    <row r="122" spans="2:12" ht="12" customHeight="1">
      <c r="B122" s="20"/>
      <c r="C122" s="27" t="s">
        <v>279</v>
      </c>
      <c r="L122" s="20"/>
    </row>
    <row r="123" spans="2:12" s="1" customFormat="1" ht="16.5" customHeight="1">
      <c r="B123" s="33"/>
      <c r="E123" s="249" t="s">
        <v>280</v>
      </c>
      <c r="F123" s="256"/>
      <c r="G123" s="256"/>
      <c r="H123" s="256"/>
      <c r="L123" s="33"/>
    </row>
    <row r="124" spans="2:12" s="1" customFormat="1" ht="12" customHeight="1">
      <c r="B124" s="33"/>
      <c r="C124" s="27" t="s">
        <v>281</v>
      </c>
      <c r="L124" s="33"/>
    </row>
    <row r="125" spans="2:12" s="1" customFormat="1" ht="16.5" customHeight="1">
      <c r="B125" s="33"/>
      <c r="E125" s="236" t="str">
        <f>E13</f>
        <v>SO 02 - Komunikace a zpevněné plochy</v>
      </c>
      <c r="F125" s="256"/>
      <c r="G125" s="256"/>
      <c r="H125" s="256"/>
      <c r="L125" s="33"/>
    </row>
    <row r="126" spans="2:12" s="1" customFormat="1" ht="6.95" customHeight="1">
      <c r="B126" s="33"/>
      <c r="L126" s="33"/>
    </row>
    <row r="127" spans="2:12" s="1" customFormat="1" ht="12" customHeight="1">
      <c r="B127" s="33"/>
      <c r="C127" s="27" t="s">
        <v>22</v>
      </c>
      <c r="F127" s="25" t="str">
        <f>F16</f>
        <v xml:space="preserve"> </v>
      </c>
      <c r="I127" s="27" t="s">
        <v>24</v>
      </c>
      <c r="J127" s="53" t="str">
        <f>IF(J16="","",J16)</f>
        <v>2. 12. 2022</v>
      </c>
      <c r="L127" s="33"/>
    </row>
    <row r="128" spans="2:12" s="1" customFormat="1" ht="6.95" customHeight="1">
      <c r="B128" s="33"/>
      <c r="L128" s="33"/>
    </row>
    <row r="129" spans="2:65" s="1" customFormat="1" ht="15.2" customHeight="1">
      <c r="B129" s="33"/>
      <c r="C129" s="27" t="s">
        <v>30</v>
      </c>
      <c r="F129" s="25" t="str">
        <f>E19</f>
        <v>NEMOCNICE TGM HODONÍN, p.o.</v>
      </c>
      <c r="I129" s="27" t="s">
        <v>36</v>
      </c>
      <c r="J129" s="31" t="str">
        <f>E25</f>
        <v>KANIA a.s.</v>
      </c>
      <c r="L129" s="33"/>
    </row>
    <row r="130" spans="2:65" s="1" customFormat="1" ht="15.2" customHeight="1">
      <c r="B130" s="33"/>
      <c r="C130" s="27" t="s">
        <v>34</v>
      </c>
      <c r="F130" s="25" t="str">
        <f>IF(E22="","",E22)</f>
        <v>Vyplň údaj</v>
      </c>
      <c r="I130" s="27" t="s">
        <v>39</v>
      </c>
      <c r="J130" s="31" t="str">
        <f>E28</f>
        <v xml:space="preserve"> </v>
      </c>
      <c r="L130" s="33"/>
    </row>
    <row r="131" spans="2:65" s="1" customFormat="1" ht="10.35" customHeight="1">
      <c r="B131" s="33"/>
      <c r="L131" s="33"/>
    </row>
    <row r="132" spans="2:65" s="10" customFormat="1" ht="29.25" customHeight="1">
      <c r="B132" s="118"/>
      <c r="C132" s="119" t="s">
        <v>296</v>
      </c>
      <c r="D132" s="120" t="s">
        <v>67</v>
      </c>
      <c r="E132" s="120" t="s">
        <v>63</v>
      </c>
      <c r="F132" s="120" t="s">
        <v>64</v>
      </c>
      <c r="G132" s="120" t="s">
        <v>297</v>
      </c>
      <c r="H132" s="120" t="s">
        <v>298</v>
      </c>
      <c r="I132" s="120" t="s">
        <v>299</v>
      </c>
      <c r="J132" s="120" t="s">
        <v>286</v>
      </c>
      <c r="K132" s="121" t="s">
        <v>300</v>
      </c>
      <c r="L132" s="118"/>
      <c r="M132" s="60" t="s">
        <v>1</v>
      </c>
      <c r="N132" s="61" t="s">
        <v>46</v>
      </c>
      <c r="O132" s="61" t="s">
        <v>301</v>
      </c>
      <c r="P132" s="61" t="s">
        <v>302</v>
      </c>
      <c r="Q132" s="61" t="s">
        <v>303</v>
      </c>
      <c r="R132" s="61" t="s">
        <v>304</v>
      </c>
      <c r="S132" s="61" t="s">
        <v>305</v>
      </c>
      <c r="T132" s="62" t="s">
        <v>306</v>
      </c>
    </row>
    <row r="133" spans="2:65" s="1" customFormat="1" ht="22.9" customHeight="1">
      <c r="B133" s="33"/>
      <c r="C133" s="65" t="s">
        <v>307</v>
      </c>
      <c r="J133" s="122">
        <f>BK133</f>
        <v>0</v>
      </c>
      <c r="L133" s="33"/>
      <c r="M133" s="63"/>
      <c r="N133" s="54"/>
      <c r="O133" s="54"/>
      <c r="P133" s="123">
        <f>P134+P202</f>
        <v>0</v>
      </c>
      <c r="Q133" s="54"/>
      <c r="R133" s="123">
        <f>R134+R202</f>
        <v>170.19831098</v>
      </c>
      <c r="S133" s="54"/>
      <c r="T133" s="124">
        <f>T134+T202</f>
        <v>0</v>
      </c>
      <c r="AT133" s="17" t="s">
        <v>81</v>
      </c>
      <c r="AU133" s="17" t="s">
        <v>288</v>
      </c>
      <c r="BK133" s="125">
        <f>BK134+BK202</f>
        <v>0</v>
      </c>
    </row>
    <row r="134" spans="2:65" s="11" customFormat="1" ht="25.9" customHeight="1">
      <c r="B134" s="126"/>
      <c r="D134" s="127" t="s">
        <v>81</v>
      </c>
      <c r="E134" s="128" t="s">
        <v>308</v>
      </c>
      <c r="F134" s="128" t="s">
        <v>309</v>
      </c>
      <c r="I134" s="129"/>
      <c r="J134" s="130">
        <f>BK134</f>
        <v>0</v>
      </c>
      <c r="L134" s="126"/>
      <c r="M134" s="131"/>
      <c r="P134" s="132">
        <f>P135+P164+P183+P194+P198</f>
        <v>0</v>
      </c>
      <c r="R134" s="132">
        <f>R135+R164+R183+R194+R198</f>
        <v>170.17085498</v>
      </c>
      <c r="T134" s="133">
        <f>T135+T164+T183+T194+T198</f>
        <v>0</v>
      </c>
      <c r="AR134" s="127" t="s">
        <v>86</v>
      </c>
      <c r="AT134" s="134" t="s">
        <v>81</v>
      </c>
      <c r="AU134" s="134" t="s">
        <v>82</v>
      </c>
      <c r="AY134" s="127" t="s">
        <v>310</v>
      </c>
      <c r="BK134" s="135">
        <f>BK135+BK164+BK183+BK194+BK198</f>
        <v>0</v>
      </c>
    </row>
    <row r="135" spans="2:65" s="11" customFormat="1" ht="22.9" customHeight="1">
      <c r="B135" s="126"/>
      <c r="D135" s="127" t="s">
        <v>81</v>
      </c>
      <c r="E135" s="136" t="s">
        <v>86</v>
      </c>
      <c r="F135" s="136" t="s">
        <v>311</v>
      </c>
      <c r="I135" s="129"/>
      <c r="J135" s="137">
        <f>BK135</f>
        <v>0</v>
      </c>
      <c r="L135" s="126"/>
      <c r="M135" s="131"/>
      <c r="P135" s="132">
        <f>SUM(P136:P163)</f>
        <v>0</v>
      </c>
      <c r="R135" s="132">
        <f>SUM(R136:R163)</f>
        <v>42.12</v>
      </c>
      <c r="T135" s="133">
        <f>SUM(T136:T163)</f>
        <v>0</v>
      </c>
      <c r="AR135" s="127" t="s">
        <v>86</v>
      </c>
      <c r="AT135" s="134" t="s">
        <v>81</v>
      </c>
      <c r="AU135" s="134" t="s">
        <v>86</v>
      </c>
      <c r="AY135" s="127" t="s">
        <v>310</v>
      </c>
      <c r="BK135" s="135">
        <f>SUM(BK136:BK163)</f>
        <v>0</v>
      </c>
    </row>
    <row r="136" spans="2:65" s="1" customFormat="1" ht="21.75" customHeight="1">
      <c r="B136" s="33"/>
      <c r="C136" s="138" t="s">
        <v>86</v>
      </c>
      <c r="D136" s="138" t="s">
        <v>312</v>
      </c>
      <c r="E136" s="139" t="s">
        <v>4916</v>
      </c>
      <c r="F136" s="140" t="s">
        <v>4917</v>
      </c>
      <c r="G136" s="141" t="s">
        <v>338</v>
      </c>
      <c r="H136" s="142">
        <v>23.4</v>
      </c>
      <c r="I136" s="143"/>
      <c r="J136" s="144">
        <f>ROUND(I136*H136,2)</f>
        <v>0</v>
      </c>
      <c r="K136" s="140" t="s">
        <v>316</v>
      </c>
      <c r="L136" s="33"/>
      <c r="M136" s="145" t="s">
        <v>1</v>
      </c>
      <c r="N136" s="146" t="s">
        <v>47</v>
      </c>
      <c r="P136" s="147">
        <f>O136*H136</f>
        <v>0</v>
      </c>
      <c r="Q136" s="147">
        <v>0</v>
      </c>
      <c r="R136" s="147">
        <f>Q136*H136</f>
        <v>0</v>
      </c>
      <c r="S136" s="147">
        <v>0</v>
      </c>
      <c r="T136" s="148">
        <f>S136*H136</f>
        <v>0</v>
      </c>
      <c r="AR136" s="149" t="s">
        <v>108</v>
      </c>
      <c r="AT136" s="149" t="s">
        <v>312</v>
      </c>
      <c r="AU136" s="149" t="s">
        <v>90</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4918</v>
      </c>
    </row>
    <row r="137" spans="2:65" s="12" customFormat="1" ht="11.25">
      <c r="B137" s="151"/>
      <c r="D137" s="152" t="s">
        <v>318</v>
      </c>
      <c r="E137" s="153" t="s">
        <v>1</v>
      </c>
      <c r="F137" s="154" t="s">
        <v>4919</v>
      </c>
      <c r="H137" s="155">
        <v>23.4</v>
      </c>
      <c r="I137" s="156"/>
      <c r="L137" s="151"/>
      <c r="M137" s="157"/>
      <c r="T137" s="158"/>
      <c r="AT137" s="153" t="s">
        <v>318</v>
      </c>
      <c r="AU137" s="153" t="s">
        <v>90</v>
      </c>
      <c r="AV137" s="12" t="s">
        <v>90</v>
      </c>
      <c r="AW137" s="12" t="s">
        <v>38</v>
      </c>
      <c r="AX137" s="12" t="s">
        <v>82</v>
      </c>
      <c r="AY137" s="153" t="s">
        <v>310</v>
      </c>
    </row>
    <row r="138" spans="2:65" s="13" customFormat="1" ht="11.25">
      <c r="B138" s="159"/>
      <c r="D138" s="152" t="s">
        <v>318</v>
      </c>
      <c r="E138" s="160" t="s">
        <v>1</v>
      </c>
      <c r="F138" s="161" t="s">
        <v>320</v>
      </c>
      <c r="H138" s="162">
        <v>23.4</v>
      </c>
      <c r="I138" s="163"/>
      <c r="L138" s="159"/>
      <c r="M138" s="164"/>
      <c r="T138" s="165"/>
      <c r="AT138" s="160" t="s">
        <v>318</v>
      </c>
      <c r="AU138" s="160" t="s">
        <v>90</v>
      </c>
      <c r="AV138" s="13" t="s">
        <v>108</v>
      </c>
      <c r="AW138" s="13" t="s">
        <v>38</v>
      </c>
      <c r="AX138" s="13" t="s">
        <v>86</v>
      </c>
      <c r="AY138" s="160" t="s">
        <v>310</v>
      </c>
    </row>
    <row r="139" spans="2:65" s="1" customFormat="1" ht="21.75" customHeight="1">
      <c r="B139" s="33"/>
      <c r="C139" s="138" t="s">
        <v>90</v>
      </c>
      <c r="D139" s="138" t="s">
        <v>312</v>
      </c>
      <c r="E139" s="139" t="s">
        <v>4920</v>
      </c>
      <c r="F139" s="140" t="s">
        <v>4921</v>
      </c>
      <c r="G139" s="141" t="s">
        <v>338</v>
      </c>
      <c r="H139" s="142">
        <v>14.04</v>
      </c>
      <c r="I139" s="143"/>
      <c r="J139" s="144">
        <f>ROUND(I139*H139,2)</f>
        <v>0</v>
      </c>
      <c r="K139" s="140" t="s">
        <v>316</v>
      </c>
      <c r="L139" s="33"/>
      <c r="M139" s="145" t="s">
        <v>1</v>
      </c>
      <c r="N139" s="146" t="s">
        <v>47</v>
      </c>
      <c r="P139" s="147">
        <f>O139*H139</f>
        <v>0</v>
      </c>
      <c r="Q139" s="147">
        <v>0</v>
      </c>
      <c r="R139" s="147">
        <f>Q139*H139</f>
        <v>0</v>
      </c>
      <c r="S139" s="147">
        <v>0</v>
      </c>
      <c r="T139" s="148">
        <f>S139*H139</f>
        <v>0</v>
      </c>
      <c r="AR139" s="149" t="s">
        <v>108</v>
      </c>
      <c r="AT139" s="149" t="s">
        <v>312</v>
      </c>
      <c r="AU139" s="149" t="s">
        <v>90</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4922</v>
      </c>
    </row>
    <row r="140" spans="2:65" s="1" customFormat="1" ht="19.5">
      <c r="B140" s="33"/>
      <c r="D140" s="152" t="s">
        <v>375</v>
      </c>
      <c r="F140" s="172" t="s">
        <v>673</v>
      </c>
      <c r="I140" s="173"/>
      <c r="L140" s="33"/>
      <c r="M140" s="174"/>
      <c r="T140" s="57"/>
      <c r="AT140" s="17" t="s">
        <v>375</v>
      </c>
      <c r="AU140" s="17" t="s">
        <v>90</v>
      </c>
    </row>
    <row r="141" spans="2:65" s="12" customFormat="1" ht="11.25">
      <c r="B141" s="151"/>
      <c r="D141" s="152" t="s">
        <v>318</v>
      </c>
      <c r="F141" s="154" t="s">
        <v>4923</v>
      </c>
      <c r="H141" s="155">
        <v>14.04</v>
      </c>
      <c r="I141" s="156"/>
      <c r="L141" s="151"/>
      <c r="M141" s="157"/>
      <c r="T141" s="158"/>
      <c r="AT141" s="153" t="s">
        <v>318</v>
      </c>
      <c r="AU141" s="153" t="s">
        <v>90</v>
      </c>
      <c r="AV141" s="12" t="s">
        <v>90</v>
      </c>
      <c r="AW141" s="12" t="s">
        <v>4</v>
      </c>
      <c r="AX141" s="12" t="s">
        <v>86</v>
      </c>
      <c r="AY141" s="153" t="s">
        <v>310</v>
      </c>
    </row>
    <row r="142" spans="2:65" s="1" customFormat="1" ht="21.75" customHeight="1">
      <c r="B142" s="33"/>
      <c r="C142" s="138" t="s">
        <v>98</v>
      </c>
      <c r="D142" s="138" t="s">
        <v>312</v>
      </c>
      <c r="E142" s="139" t="s">
        <v>348</v>
      </c>
      <c r="F142" s="140" t="s">
        <v>349</v>
      </c>
      <c r="G142" s="141" t="s">
        <v>338</v>
      </c>
      <c r="H142" s="142">
        <v>16.38</v>
      </c>
      <c r="I142" s="143"/>
      <c r="J142" s="144">
        <f>ROUND(I142*H142,2)</f>
        <v>0</v>
      </c>
      <c r="K142" s="140" t="s">
        <v>316</v>
      </c>
      <c r="L142" s="33"/>
      <c r="M142" s="145" t="s">
        <v>1</v>
      </c>
      <c r="N142" s="146" t="s">
        <v>47</v>
      </c>
      <c r="P142" s="147">
        <f>O142*H142</f>
        <v>0</v>
      </c>
      <c r="Q142" s="147">
        <v>0</v>
      </c>
      <c r="R142" s="147">
        <f>Q142*H142</f>
        <v>0</v>
      </c>
      <c r="S142" s="147">
        <v>0</v>
      </c>
      <c r="T142" s="148">
        <f>S142*H142</f>
        <v>0</v>
      </c>
      <c r="AR142" s="149" t="s">
        <v>108</v>
      </c>
      <c r="AT142" s="149" t="s">
        <v>312</v>
      </c>
      <c r="AU142" s="149" t="s">
        <v>90</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4924</v>
      </c>
    </row>
    <row r="143" spans="2:65" s="12" customFormat="1" ht="11.25">
      <c r="B143" s="151"/>
      <c r="D143" s="152" t="s">
        <v>318</v>
      </c>
      <c r="E143" s="153" t="s">
        <v>1</v>
      </c>
      <c r="F143" s="154" t="s">
        <v>4925</v>
      </c>
      <c r="H143" s="155">
        <v>16.38</v>
      </c>
      <c r="I143" s="156"/>
      <c r="L143" s="151"/>
      <c r="M143" s="157"/>
      <c r="T143" s="158"/>
      <c r="AT143" s="153" t="s">
        <v>318</v>
      </c>
      <c r="AU143" s="153" t="s">
        <v>90</v>
      </c>
      <c r="AV143" s="12" t="s">
        <v>90</v>
      </c>
      <c r="AW143" s="12" t="s">
        <v>38</v>
      </c>
      <c r="AX143" s="12" t="s">
        <v>82</v>
      </c>
      <c r="AY143" s="153" t="s">
        <v>310</v>
      </c>
    </row>
    <row r="144" spans="2:65" s="13" customFormat="1" ht="11.25">
      <c r="B144" s="159"/>
      <c r="D144" s="152" t="s">
        <v>318</v>
      </c>
      <c r="E144" s="160" t="s">
        <v>1</v>
      </c>
      <c r="F144" s="161" t="s">
        <v>320</v>
      </c>
      <c r="H144" s="162">
        <v>16.38</v>
      </c>
      <c r="I144" s="163"/>
      <c r="L144" s="159"/>
      <c r="M144" s="164"/>
      <c r="T144" s="165"/>
      <c r="AT144" s="160" t="s">
        <v>318</v>
      </c>
      <c r="AU144" s="160" t="s">
        <v>90</v>
      </c>
      <c r="AV144" s="13" t="s">
        <v>108</v>
      </c>
      <c r="AW144" s="13" t="s">
        <v>38</v>
      </c>
      <c r="AX144" s="13" t="s">
        <v>86</v>
      </c>
      <c r="AY144" s="160" t="s">
        <v>310</v>
      </c>
    </row>
    <row r="145" spans="2:65" s="1" customFormat="1" ht="24.2" customHeight="1">
      <c r="B145" s="33"/>
      <c r="C145" s="138" t="s">
        <v>108</v>
      </c>
      <c r="D145" s="138" t="s">
        <v>312</v>
      </c>
      <c r="E145" s="139" t="s">
        <v>355</v>
      </c>
      <c r="F145" s="140" t="s">
        <v>356</v>
      </c>
      <c r="G145" s="141" t="s">
        <v>338</v>
      </c>
      <c r="H145" s="142">
        <v>163.80000000000001</v>
      </c>
      <c r="I145" s="143"/>
      <c r="J145" s="144">
        <f>ROUND(I145*H145,2)</f>
        <v>0</v>
      </c>
      <c r="K145" s="140" t="s">
        <v>316</v>
      </c>
      <c r="L145" s="33"/>
      <c r="M145" s="145" t="s">
        <v>1</v>
      </c>
      <c r="N145" s="146" t="s">
        <v>47</v>
      </c>
      <c r="P145" s="147">
        <f>O145*H145</f>
        <v>0</v>
      </c>
      <c r="Q145" s="147">
        <v>0</v>
      </c>
      <c r="R145" s="147">
        <f>Q145*H145</f>
        <v>0</v>
      </c>
      <c r="S145" s="147">
        <v>0</v>
      </c>
      <c r="T145" s="148">
        <f>S145*H145</f>
        <v>0</v>
      </c>
      <c r="AR145" s="149" t="s">
        <v>108</v>
      </c>
      <c r="AT145" s="149" t="s">
        <v>312</v>
      </c>
      <c r="AU145" s="149" t="s">
        <v>90</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4926</v>
      </c>
    </row>
    <row r="146" spans="2:65" s="12" customFormat="1" ht="11.25">
      <c r="B146" s="151"/>
      <c r="D146" s="152" t="s">
        <v>318</v>
      </c>
      <c r="F146" s="154" t="s">
        <v>4927</v>
      </c>
      <c r="H146" s="155">
        <v>163.80000000000001</v>
      </c>
      <c r="I146" s="156"/>
      <c r="L146" s="151"/>
      <c r="M146" s="157"/>
      <c r="T146" s="158"/>
      <c r="AT146" s="153" t="s">
        <v>318</v>
      </c>
      <c r="AU146" s="153" t="s">
        <v>90</v>
      </c>
      <c r="AV146" s="12" t="s">
        <v>90</v>
      </c>
      <c r="AW146" s="12" t="s">
        <v>4</v>
      </c>
      <c r="AX146" s="12" t="s">
        <v>86</v>
      </c>
      <c r="AY146" s="153" t="s">
        <v>310</v>
      </c>
    </row>
    <row r="147" spans="2:65" s="1" customFormat="1" ht="16.5" customHeight="1">
      <c r="B147" s="33"/>
      <c r="C147" s="138" t="s">
        <v>121</v>
      </c>
      <c r="D147" s="138" t="s">
        <v>312</v>
      </c>
      <c r="E147" s="139" t="s">
        <v>679</v>
      </c>
      <c r="F147" s="140" t="s">
        <v>680</v>
      </c>
      <c r="G147" s="141" t="s">
        <v>338</v>
      </c>
      <c r="H147" s="142">
        <v>16.38</v>
      </c>
      <c r="I147" s="143"/>
      <c r="J147" s="144">
        <f>ROUND(I147*H147,2)</f>
        <v>0</v>
      </c>
      <c r="K147" s="140" t="s">
        <v>430</v>
      </c>
      <c r="L147" s="33"/>
      <c r="M147" s="145" t="s">
        <v>1</v>
      </c>
      <c r="N147" s="146" t="s">
        <v>47</v>
      </c>
      <c r="P147" s="147">
        <f>O147*H147</f>
        <v>0</v>
      </c>
      <c r="Q147" s="147">
        <v>0</v>
      </c>
      <c r="R147" s="147">
        <f>Q147*H147</f>
        <v>0</v>
      </c>
      <c r="S147" s="147">
        <v>0</v>
      </c>
      <c r="T147" s="148">
        <f>S147*H147</f>
        <v>0</v>
      </c>
      <c r="AR147" s="149" t="s">
        <v>108</v>
      </c>
      <c r="AT147" s="149" t="s">
        <v>312</v>
      </c>
      <c r="AU147" s="149" t="s">
        <v>90</v>
      </c>
      <c r="AY147" s="17" t="s">
        <v>310</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108</v>
      </c>
      <c r="BM147" s="149" t="s">
        <v>4928</v>
      </c>
    </row>
    <row r="148" spans="2:65" s="1" customFormat="1" ht="16.5" customHeight="1">
      <c r="B148" s="33"/>
      <c r="C148" s="138" t="s">
        <v>137</v>
      </c>
      <c r="D148" s="138" t="s">
        <v>312</v>
      </c>
      <c r="E148" s="139" t="s">
        <v>365</v>
      </c>
      <c r="F148" s="140" t="s">
        <v>366</v>
      </c>
      <c r="G148" s="141" t="s">
        <v>338</v>
      </c>
      <c r="H148" s="142">
        <v>16.38</v>
      </c>
      <c r="I148" s="143"/>
      <c r="J148" s="144">
        <f>ROUND(I148*H148,2)</f>
        <v>0</v>
      </c>
      <c r="K148" s="140" t="s">
        <v>316</v>
      </c>
      <c r="L148" s="33"/>
      <c r="M148" s="145" t="s">
        <v>1</v>
      </c>
      <c r="N148" s="146" t="s">
        <v>47</v>
      </c>
      <c r="P148" s="147">
        <f>O148*H148</f>
        <v>0</v>
      </c>
      <c r="Q148" s="147">
        <v>0</v>
      </c>
      <c r="R148" s="147">
        <f>Q148*H148</f>
        <v>0</v>
      </c>
      <c r="S148" s="147">
        <v>0</v>
      </c>
      <c r="T148" s="148">
        <f>S148*H148</f>
        <v>0</v>
      </c>
      <c r="AR148" s="149" t="s">
        <v>108</v>
      </c>
      <c r="AT148" s="149" t="s">
        <v>312</v>
      </c>
      <c r="AU148" s="149" t="s">
        <v>90</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4929</v>
      </c>
    </row>
    <row r="149" spans="2:65" s="1" customFormat="1" ht="16.5" customHeight="1">
      <c r="B149" s="33"/>
      <c r="C149" s="138" t="s">
        <v>342</v>
      </c>
      <c r="D149" s="138" t="s">
        <v>312</v>
      </c>
      <c r="E149" s="139" t="s">
        <v>683</v>
      </c>
      <c r="F149" s="140" t="s">
        <v>684</v>
      </c>
      <c r="G149" s="141" t="s">
        <v>338</v>
      </c>
      <c r="H149" s="142">
        <v>7.02</v>
      </c>
      <c r="I149" s="143"/>
      <c r="J149" s="144">
        <f>ROUND(I149*H149,2)</f>
        <v>0</v>
      </c>
      <c r="K149" s="140" t="s">
        <v>316</v>
      </c>
      <c r="L149" s="33"/>
      <c r="M149" s="145" t="s">
        <v>1</v>
      </c>
      <c r="N149" s="146" t="s">
        <v>47</v>
      </c>
      <c r="P149" s="147">
        <f>O149*H149</f>
        <v>0</v>
      </c>
      <c r="Q149" s="147">
        <v>0</v>
      </c>
      <c r="R149" s="147">
        <f>Q149*H149</f>
        <v>0</v>
      </c>
      <c r="S149" s="147">
        <v>0</v>
      </c>
      <c r="T149" s="148">
        <f>S149*H149</f>
        <v>0</v>
      </c>
      <c r="AR149" s="149" t="s">
        <v>108</v>
      </c>
      <c r="AT149" s="149" t="s">
        <v>312</v>
      </c>
      <c r="AU149" s="149" t="s">
        <v>90</v>
      </c>
      <c r="AY149" s="17" t="s">
        <v>310</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108</v>
      </c>
      <c r="BM149" s="149" t="s">
        <v>4930</v>
      </c>
    </row>
    <row r="150" spans="2:65" s="12" customFormat="1" ht="11.25">
      <c r="B150" s="151"/>
      <c r="D150" s="152" t="s">
        <v>318</v>
      </c>
      <c r="E150" s="153" t="s">
        <v>1</v>
      </c>
      <c r="F150" s="154" t="s">
        <v>4931</v>
      </c>
      <c r="H150" s="155">
        <v>7.02</v>
      </c>
      <c r="I150" s="156"/>
      <c r="L150" s="151"/>
      <c r="M150" s="157"/>
      <c r="T150" s="158"/>
      <c r="AT150" s="153" t="s">
        <v>318</v>
      </c>
      <c r="AU150" s="153" t="s">
        <v>90</v>
      </c>
      <c r="AV150" s="12" t="s">
        <v>90</v>
      </c>
      <c r="AW150" s="12" t="s">
        <v>38</v>
      </c>
      <c r="AX150" s="12" t="s">
        <v>82</v>
      </c>
      <c r="AY150" s="153" t="s">
        <v>310</v>
      </c>
    </row>
    <row r="151" spans="2:65" s="13" customFormat="1" ht="11.25">
      <c r="B151" s="159"/>
      <c r="D151" s="152" t="s">
        <v>318</v>
      </c>
      <c r="E151" s="160" t="s">
        <v>1</v>
      </c>
      <c r="F151" s="161" t="s">
        <v>320</v>
      </c>
      <c r="H151" s="162">
        <v>7.02</v>
      </c>
      <c r="I151" s="163"/>
      <c r="L151" s="159"/>
      <c r="M151" s="164"/>
      <c r="T151" s="165"/>
      <c r="AT151" s="160" t="s">
        <v>318</v>
      </c>
      <c r="AU151" s="160" t="s">
        <v>90</v>
      </c>
      <c r="AV151" s="13" t="s">
        <v>108</v>
      </c>
      <c r="AW151" s="13" t="s">
        <v>38</v>
      </c>
      <c r="AX151" s="13" t="s">
        <v>86</v>
      </c>
      <c r="AY151" s="160" t="s">
        <v>310</v>
      </c>
    </row>
    <row r="152" spans="2:65" s="1" customFormat="1" ht="16.5" customHeight="1">
      <c r="B152" s="33"/>
      <c r="C152" s="138" t="s">
        <v>347</v>
      </c>
      <c r="D152" s="138" t="s">
        <v>312</v>
      </c>
      <c r="E152" s="139" t="s">
        <v>683</v>
      </c>
      <c r="F152" s="140" t="s">
        <v>684</v>
      </c>
      <c r="G152" s="141" t="s">
        <v>338</v>
      </c>
      <c r="H152" s="142">
        <v>23.4</v>
      </c>
      <c r="I152" s="143"/>
      <c r="J152" s="144">
        <f>ROUND(I152*H152,2)</f>
        <v>0</v>
      </c>
      <c r="K152" s="140" t="s">
        <v>316</v>
      </c>
      <c r="L152" s="33"/>
      <c r="M152" s="145" t="s">
        <v>1</v>
      </c>
      <c r="N152" s="146" t="s">
        <v>47</v>
      </c>
      <c r="P152" s="147">
        <f>O152*H152</f>
        <v>0</v>
      </c>
      <c r="Q152" s="147">
        <v>0</v>
      </c>
      <c r="R152" s="147">
        <f>Q152*H152</f>
        <v>0</v>
      </c>
      <c r="S152" s="147">
        <v>0</v>
      </c>
      <c r="T152" s="148">
        <f>S152*H152</f>
        <v>0</v>
      </c>
      <c r="AR152" s="149" t="s">
        <v>108</v>
      </c>
      <c r="AT152" s="149" t="s">
        <v>312</v>
      </c>
      <c r="AU152" s="149" t="s">
        <v>90</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4932</v>
      </c>
    </row>
    <row r="153" spans="2:65" s="12" customFormat="1" ht="11.25">
      <c r="B153" s="151"/>
      <c r="D153" s="152" t="s">
        <v>318</v>
      </c>
      <c r="E153" s="153" t="s">
        <v>1</v>
      </c>
      <c r="F153" s="154" t="s">
        <v>4933</v>
      </c>
      <c r="H153" s="155">
        <v>23.4</v>
      </c>
      <c r="I153" s="156"/>
      <c r="L153" s="151"/>
      <c r="M153" s="157"/>
      <c r="T153" s="158"/>
      <c r="AT153" s="153" t="s">
        <v>318</v>
      </c>
      <c r="AU153" s="153" t="s">
        <v>90</v>
      </c>
      <c r="AV153" s="12" t="s">
        <v>90</v>
      </c>
      <c r="AW153" s="12" t="s">
        <v>38</v>
      </c>
      <c r="AX153" s="12" t="s">
        <v>82</v>
      </c>
      <c r="AY153" s="153" t="s">
        <v>310</v>
      </c>
    </row>
    <row r="154" spans="2:65" s="13" customFormat="1" ht="11.25">
      <c r="B154" s="159"/>
      <c r="D154" s="152" t="s">
        <v>318</v>
      </c>
      <c r="E154" s="160" t="s">
        <v>1</v>
      </c>
      <c r="F154" s="161" t="s">
        <v>320</v>
      </c>
      <c r="H154" s="162">
        <v>23.4</v>
      </c>
      <c r="I154" s="163"/>
      <c r="L154" s="159"/>
      <c r="M154" s="164"/>
      <c r="T154" s="165"/>
      <c r="AT154" s="160" t="s">
        <v>318</v>
      </c>
      <c r="AU154" s="160" t="s">
        <v>90</v>
      </c>
      <c r="AV154" s="13" t="s">
        <v>108</v>
      </c>
      <c r="AW154" s="13" t="s">
        <v>38</v>
      </c>
      <c r="AX154" s="13" t="s">
        <v>86</v>
      </c>
      <c r="AY154" s="160" t="s">
        <v>310</v>
      </c>
    </row>
    <row r="155" spans="2:65" s="1" customFormat="1" ht="16.5" customHeight="1">
      <c r="B155" s="33"/>
      <c r="C155" s="178" t="s">
        <v>354</v>
      </c>
      <c r="D155" s="178" t="s">
        <v>515</v>
      </c>
      <c r="E155" s="179" t="s">
        <v>4934</v>
      </c>
      <c r="F155" s="180" t="s">
        <v>4935</v>
      </c>
      <c r="G155" s="181" t="s">
        <v>361</v>
      </c>
      <c r="H155" s="182">
        <v>42.12</v>
      </c>
      <c r="I155" s="183"/>
      <c r="J155" s="184">
        <f>ROUND(I155*H155,2)</f>
        <v>0</v>
      </c>
      <c r="K155" s="180" t="s">
        <v>430</v>
      </c>
      <c r="L155" s="185"/>
      <c r="M155" s="186" t="s">
        <v>1</v>
      </c>
      <c r="N155" s="187" t="s">
        <v>47</v>
      </c>
      <c r="P155" s="147">
        <f>O155*H155</f>
        <v>0</v>
      </c>
      <c r="Q155" s="147">
        <v>1</v>
      </c>
      <c r="R155" s="147">
        <f>Q155*H155</f>
        <v>42.12</v>
      </c>
      <c r="S155" s="147">
        <v>0</v>
      </c>
      <c r="T155" s="148">
        <f>S155*H155</f>
        <v>0</v>
      </c>
      <c r="AR155" s="149" t="s">
        <v>347</v>
      </c>
      <c r="AT155" s="149" t="s">
        <v>515</v>
      </c>
      <c r="AU155" s="149" t="s">
        <v>90</v>
      </c>
      <c r="AY155" s="17" t="s">
        <v>310</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4936</v>
      </c>
    </row>
    <row r="156" spans="2:65" s="12" customFormat="1" ht="11.25">
      <c r="B156" s="151"/>
      <c r="D156" s="152" t="s">
        <v>318</v>
      </c>
      <c r="F156" s="154" t="s">
        <v>4937</v>
      </c>
      <c r="H156" s="155">
        <v>42.12</v>
      </c>
      <c r="I156" s="156"/>
      <c r="L156" s="151"/>
      <c r="M156" s="157"/>
      <c r="T156" s="158"/>
      <c r="AT156" s="153" t="s">
        <v>318</v>
      </c>
      <c r="AU156" s="153" t="s">
        <v>90</v>
      </c>
      <c r="AV156" s="12" t="s">
        <v>90</v>
      </c>
      <c r="AW156" s="12" t="s">
        <v>4</v>
      </c>
      <c r="AX156" s="12" t="s">
        <v>86</v>
      </c>
      <c r="AY156" s="153" t="s">
        <v>310</v>
      </c>
    </row>
    <row r="157" spans="2:65" s="1" customFormat="1" ht="16.5" customHeight="1">
      <c r="B157" s="33"/>
      <c r="C157" s="138" t="s">
        <v>180</v>
      </c>
      <c r="D157" s="138" t="s">
        <v>312</v>
      </c>
      <c r="E157" s="139" t="s">
        <v>687</v>
      </c>
      <c r="F157" s="140" t="s">
        <v>688</v>
      </c>
      <c r="G157" s="141" t="s">
        <v>315</v>
      </c>
      <c r="H157" s="142">
        <v>43.12</v>
      </c>
      <c r="I157" s="143"/>
      <c r="J157" s="144">
        <f>ROUND(I157*H157,2)</f>
        <v>0</v>
      </c>
      <c r="K157" s="140" t="s">
        <v>316</v>
      </c>
      <c r="L157" s="33"/>
      <c r="M157" s="145" t="s">
        <v>1</v>
      </c>
      <c r="N157" s="146" t="s">
        <v>47</v>
      </c>
      <c r="P157" s="147">
        <f>O157*H157</f>
        <v>0</v>
      </c>
      <c r="Q157" s="147">
        <v>0</v>
      </c>
      <c r="R157" s="147">
        <f>Q157*H157</f>
        <v>0</v>
      </c>
      <c r="S157" s="147">
        <v>0</v>
      </c>
      <c r="T157" s="148">
        <f>S157*H157</f>
        <v>0</v>
      </c>
      <c r="AR157" s="149" t="s">
        <v>108</v>
      </c>
      <c r="AT157" s="149" t="s">
        <v>312</v>
      </c>
      <c r="AU157" s="149" t="s">
        <v>90</v>
      </c>
      <c r="AY157" s="17" t="s">
        <v>310</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4938</v>
      </c>
    </row>
    <row r="158" spans="2:65" s="12" customFormat="1" ht="11.25">
      <c r="B158" s="151"/>
      <c r="D158" s="152" t="s">
        <v>318</v>
      </c>
      <c r="E158" s="153" t="s">
        <v>1</v>
      </c>
      <c r="F158" s="154" t="s">
        <v>4939</v>
      </c>
      <c r="H158" s="155">
        <v>23.4</v>
      </c>
      <c r="I158" s="156"/>
      <c r="L158" s="151"/>
      <c r="M158" s="157"/>
      <c r="T158" s="158"/>
      <c r="AT158" s="153" t="s">
        <v>318</v>
      </c>
      <c r="AU158" s="153" t="s">
        <v>90</v>
      </c>
      <c r="AV158" s="12" t="s">
        <v>90</v>
      </c>
      <c r="AW158" s="12" t="s">
        <v>38</v>
      </c>
      <c r="AX158" s="12" t="s">
        <v>82</v>
      </c>
      <c r="AY158" s="153" t="s">
        <v>310</v>
      </c>
    </row>
    <row r="159" spans="2:65" s="12" customFormat="1" ht="11.25">
      <c r="B159" s="151"/>
      <c r="D159" s="152" t="s">
        <v>318</v>
      </c>
      <c r="E159" s="153" t="s">
        <v>1</v>
      </c>
      <c r="F159" s="154" t="s">
        <v>4940</v>
      </c>
      <c r="H159" s="155">
        <v>19.72</v>
      </c>
      <c r="I159" s="156"/>
      <c r="L159" s="151"/>
      <c r="M159" s="157"/>
      <c r="T159" s="158"/>
      <c r="AT159" s="153" t="s">
        <v>318</v>
      </c>
      <c r="AU159" s="153" t="s">
        <v>90</v>
      </c>
      <c r="AV159" s="12" t="s">
        <v>90</v>
      </c>
      <c r="AW159" s="12" t="s">
        <v>38</v>
      </c>
      <c r="AX159" s="12" t="s">
        <v>82</v>
      </c>
      <c r="AY159" s="153" t="s">
        <v>310</v>
      </c>
    </row>
    <row r="160" spans="2:65" s="13" customFormat="1" ht="11.25">
      <c r="B160" s="159"/>
      <c r="D160" s="152" t="s">
        <v>318</v>
      </c>
      <c r="E160" s="160" t="s">
        <v>1</v>
      </c>
      <c r="F160" s="161" t="s">
        <v>320</v>
      </c>
      <c r="H160" s="162">
        <v>43.12</v>
      </c>
      <c r="I160" s="163"/>
      <c r="L160" s="159"/>
      <c r="M160" s="164"/>
      <c r="T160" s="165"/>
      <c r="AT160" s="160" t="s">
        <v>318</v>
      </c>
      <c r="AU160" s="160" t="s">
        <v>90</v>
      </c>
      <c r="AV160" s="13" t="s">
        <v>108</v>
      </c>
      <c r="AW160" s="13" t="s">
        <v>38</v>
      </c>
      <c r="AX160" s="13" t="s">
        <v>86</v>
      </c>
      <c r="AY160" s="160" t="s">
        <v>310</v>
      </c>
    </row>
    <row r="161" spans="2:65" s="1" customFormat="1" ht="16.5" customHeight="1">
      <c r="B161" s="33"/>
      <c r="C161" s="138" t="s">
        <v>364</v>
      </c>
      <c r="D161" s="138" t="s">
        <v>312</v>
      </c>
      <c r="E161" s="139" t="s">
        <v>699</v>
      </c>
      <c r="F161" s="140" t="s">
        <v>700</v>
      </c>
      <c r="G161" s="141" t="s">
        <v>338</v>
      </c>
      <c r="H161" s="142">
        <v>7.02</v>
      </c>
      <c r="I161" s="143"/>
      <c r="J161" s="144">
        <f>ROUND(I161*H161,2)</f>
        <v>0</v>
      </c>
      <c r="K161" s="140" t="s">
        <v>316</v>
      </c>
      <c r="L161" s="33"/>
      <c r="M161" s="145" t="s">
        <v>1</v>
      </c>
      <c r="N161" s="146" t="s">
        <v>47</v>
      </c>
      <c r="P161" s="147">
        <f>O161*H161</f>
        <v>0</v>
      </c>
      <c r="Q161" s="147">
        <v>0</v>
      </c>
      <c r="R161" s="147">
        <f>Q161*H161</f>
        <v>0</v>
      </c>
      <c r="S161" s="147">
        <v>0</v>
      </c>
      <c r="T161" s="148">
        <f>S161*H161</f>
        <v>0</v>
      </c>
      <c r="AR161" s="149" t="s">
        <v>108</v>
      </c>
      <c r="AT161" s="149" t="s">
        <v>312</v>
      </c>
      <c r="AU161" s="149" t="s">
        <v>90</v>
      </c>
      <c r="AY161" s="17" t="s">
        <v>310</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108</v>
      </c>
      <c r="BM161" s="149" t="s">
        <v>4941</v>
      </c>
    </row>
    <row r="162" spans="2:65" s="12" customFormat="1" ht="11.25">
      <c r="B162" s="151"/>
      <c r="D162" s="152" t="s">
        <v>318</v>
      </c>
      <c r="E162" s="153" t="s">
        <v>1</v>
      </c>
      <c r="F162" s="154" t="s">
        <v>4931</v>
      </c>
      <c r="H162" s="155">
        <v>7.02</v>
      </c>
      <c r="I162" s="156"/>
      <c r="L162" s="151"/>
      <c r="M162" s="157"/>
      <c r="T162" s="158"/>
      <c r="AT162" s="153" t="s">
        <v>318</v>
      </c>
      <c r="AU162" s="153" t="s">
        <v>90</v>
      </c>
      <c r="AV162" s="12" t="s">
        <v>90</v>
      </c>
      <c r="AW162" s="12" t="s">
        <v>38</v>
      </c>
      <c r="AX162" s="12" t="s">
        <v>82</v>
      </c>
      <c r="AY162" s="153" t="s">
        <v>310</v>
      </c>
    </row>
    <row r="163" spans="2:65" s="13" customFormat="1" ht="11.25">
      <c r="B163" s="159"/>
      <c r="D163" s="152" t="s">
        <v>318</v>
      </c>
      <c r="E163" s="160" t="s">
        <v>1</v>
      </c>
      <c r="F163" s="161" t="s">
        <v>320</v>
      </c>
      <c r="H163" s="162">
        <v>7.02</v>
      </c>
      <c r="I163" s="163"/>
      <c r="L163" s="159"/>
      <c r="M163" s="164"/>
      <c r="T163" s="165"/>
      <c r="AT163" s="160" t="s">
        <v>318</v>
      </c>
      <c r="AU163" s="160" t="s">
        <v>90</v>
      </c>
      <c r="AV163" s="13" t="s">
        <v>108</v>
      </c>
      <c r="AW163" s="13" t="s">
        <v>38</v>
      </c>
      <c r="AX163" s="13" t="s">
        <v>86</v>
      </c>
      <c r="AY163" s="160" t="s">
        <v>310</v>
      </c>
    </row>
    <row r="164" spans="2:65" s="11" customFormat="1" ht="22.9" customHeight="1">
      <c r="B164" s="126"/>
      <c r="D164" s="127" t="s">
        <v>81</v>
      </c>
      <c r="E164" s="136" t="s">
        <v>98</v>
      </c>
      <c r="F164" s="136" t="s">
        <v>726</v>
      </c>
      <c r="I164" s="129"/>
      <c r="J164" s="137">
        <f>BK164</f>
        <v>0</v>
      </c>
      <c r="L164" s="126"/>
      <c r="M164" s="131"/>
      <c r="P164" s="132">
        <f>SUM(P165:P182)</f>
        <v>0</v>
      </c>
      <c r="R164" s="132">
        <f>SUM(R165:R182)</f>
        <v>89.001411180000005</v>
      </c>
      <c r="T164" s="133">
        <f>SUM(T165:T182)</f>
        <v>0</v>
      </c>
      <c r="AR164" s="127" t="s">
        <v>86</v>
      </c>
      <c r="AT164" s="134" t="s">
        <v>81</v>
      </c>
      <c r="AU164" s="134" t="s">
        <v>86</v>
      </c>
      <c r="AY164" s="127" t="s">
        <v>310</v>
      </c>
      <c r="BK164" s="135">
        <f>SUM(BK165:BK182)</f>
        <v>0</v>
      </c>
    </row>
    <row r="165" spans="2:65" s="1" customFormat="1" ht="16.5" customHeight="1">
      <c r="B165" s="33"/>
      <c r="C165" s="138" t="s">
        <v>371</v>
      </c>
      <c r="D165" s="138" t="s">
        <v>312</v>
      </c>
      <c r="E165" s="139" t="s">
        <v>4942</v>
      </c>
      <c r="F165" s="140" t="s">
        <v>4943</v>
      </c>
      <c r="G165" s="141" t="s">
        <v>338</v>
      </c>
      <c r="H165" s="142">
        <v>12.128</v>
      </c>
      <c r="I165" s="143"/>
      <c r="J165" s="144">
        <f>ROUND(I165*H165,2)</f>
        <v>0</v>
      </c>
      <c r="K165" s="140" t="s">
        <v>316</v>
      </c>
      <c r="L165" s="33"/>
      <c r="M165" s="145" t="s">
        <v>1</v>
      </c>
      <c r="N165" s="146" t="s">
        <v>47</v>
      </c>
      <c r="P165" s="147">
        <f>O165*H165</f>
        <v>0</v>
      </c>
      <c r="Q165" s="147">
        <v>2.5018699999999998</v>
      </c>
      <c r="R165" s="147">
        <f>Q165*H165</f>
        <v>30.342679359999998</v>
      </c>
      <c r="S165" s="147">
        <v>0</v>
      </c>
      <c r="T165" s="148">
        <f>S165*H165</f>
        <v>0</v>
      </c>
      <c r="AR165" s="149" t="s">
        <v>108</v>
      </c>
      <c r="AT165" s="149" t="s">
        <v>312</v>
      </c>
      <c r="AU165" s="149" t="s">
        <v>90</v>
      </c>
      <c r="AY165" s="17" t="s">
        <v>310</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4944</v>
      </c>
    </row>
    <row r="166" spans="2:65" s="1" customFormat="1" ht="19.5">
      <c r="B166" s="33"/>
      <c r="D166" s="152" t="s">
        <v>375</v>
      </c>
      <c r="F166" s="172" t="s">
        <v>4945</v>
      </c>
      <c r="I166" s="173"/>
      <c r="L166" s="33"/>
      <c r="M166" s="174"/>
      <c r="T166" s="57"/>
      <c r="AT166" s="17" t="s">
        <v>375</v>
      </c>
      <c r="AU166" s="17" t="s">
        <v>90</v>
      </c>
    </row>
    <row r="167" spans="2:65" s="12" customFormat="1" ht="11.25">
      <c r="B167" s="151"/>
      <c r="D167" s="152" t="s">
        <v>318</v>
      </c>
      <c r="E167" s="153" t="s">
        <v>1</v>
      </c>
      <c r="F167" s="154" t="s">
        <v>4946</v>
      </c>
      <c r="H167" s="155">
        <v>12.128</v>
      </c>
      <c r="I167" s="156"/>
      <c r="L167" s="151"/>
      <c r="M167" s="157"/>
      <c r="T167" s="158"/>
      <c r="AT167" s="153" t="s">
        <v>318</v>
      </c>
      <c r="AU167" s="153" t="s">
        <v>90</v>
      </c>
      <c r="AV167" s="12" t="s">
        <v>90</v>
      </c>
      <c r="AW167" s="12" t="s">
        <v>38</v>
      </c>
      <c r="AX167" s="12" t="s">
        <v>82</v>
      </c>
      <c r="AY167" s="153" t="s">
        <v>310</v>
      </c>
    </row>
    <row r="168" spans="2:65" s="13" customFormat="1" ht="11.25">
      <c r="B168" s="159"/>
      <c r="D168" s="152" t="s">
        <v>318</v>
      </c>
      <c r="E168" s="160" t="s">
        <v>1</v>
      </c>
      <c r="F168" s="161" t="s">
        <v>320</v>
      </c>
      <c r="H168" s="162">
        <v>12.128</v>
      </c>
      <c r="I168" s="163"/>
      <c r="L168" s="159"/>
      <c r="M168" s="164"/>
      <c r="T168" s="165"/>
      <c r="AT168" s="160" t="s">
        <v>318</v>
      </c>
      <c r="AU168" s="160" t="s">
        <v>90</v>
      </c>
      <c r="AV168" s="13" t="s">
        <v>108</v>
      </c>
      <c r="AW168" s="13" t="s">
        <v>38</v>
      </c>
      <c r="AX168" s="13" t="s">
        <v>86</v>
      </c>
      <c r="AY168" s="160" t="s">
        <v>310</v>
      </c>
    </row>
    <row r="169" spans="2:65" s="1" customFormat="1" ht="16.5" customHeight="1">
      <c r="B169" s="33"/>
      <c r="C169" s="138" t="s">
        <v>379</v>
      </c>
      <c r="D169" s="138" t="s">
        <v>312</v>
      </c>
      <c r="E169" s="139" t="s">
        <v>4947</v>
      </c>
      <c r="F169" s="140" t="s">
        <v>4948</v>
      </c>
      <c r="G169" s="141" t="s">
        <v>315</v>
      </c>
      <c r="H169" s="142">
        <v>129.41999999999999</v>
      </c>
      <c r="I169" s="143"/>
      <c r="J169" s="144">
        <f>ROUND(I169*H169,2)</f>
        <v>0</v>
      </c>
      <c r="K169" s="140" t="s">
        <v>316</v>
      </c>
      <c r="L169" s="33"/>
      <c r="M169" s="145" t="s">
        <v>1</v>
      </c>
      <c r="N169" s="146" t="s">
        <v>47</v>
      </c>
      <c r="P169" s="147">
        <f>O169*H169</f>
        <v>0</v>
      </c>
      <c r="Q169" s="147">
        <v>2.3700000000000001E-3</v>
      </c>
      <c r="R169" s="147">
        <f>Q169*H169</f>
        <v>0.30672539999999998</v>
      </c>
      <c r="S169" s="147">
        <v>0</v>
      </c>
      <c r="T169" s="148">
        <f>S169*H169</f>
        <v>0</v>
      </c>
      <c r="AR169" s="149" t="s">
        <v>108</v>
      </c>
      <c r="AT169" s="149" t="s">
        <v>312</v>
      </c>
      <c r="AU169" s="149" t="s">
        <v>90</v>
      </c>
      <c r="AY169" s="17" t="s">
        <v>310</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4949</v>
      </c>
    </row>
    <row r="170" spans="2:65" s="14" customFormat="1" ht="11.25">
      <c r="B170" s="166"/>
      <c r="D170" s="152" t="s">
        <v>318</v>
      </c>
      <c r="E170" s="167" t="s">
        <v>1</v>
      </c>
      <c r="F170" s="168" t="s">
        <v>4950</v>
      </c>
      <c r="H170" s="167" t="s">
        <v>1</v>
      </c>
      <c r="I170" s="169"/>
      <c r="L170" s="166"/>
      <c r="M170" s="170"/>
      <c r="T170" s="171"/>
      <c r="AT170" s="167" t="s">
        <v>318</v>
      </c>
      <c r="AU170" s="167" t="s">
        <v>90</v>
      </c>
      <c r="AV170" s="14" t="s">
        <v>86</v>
      </c>
      <c r="AW170" s="14" t="s">
        <v>38</v>
      </c>
      <c r="AX170" s="14" t="s">
        <v>82</v>
      </c>
      <c r="AY170" s="167" t="s">
        <v>310</v>
      </c>
    </row>
    <row r="171" spans="2:65" s="12" customFormat="1" ht="11.25">
      <c r="B171" s="151"/>
      <c r="D171" s="152" t="s">
        <v>318</v>
      </c>
      <c r="E171" s="153" t="s">
        <v>1</v>
      </c>
      <c r="F171" s="154" t="s">
        <v>4951</v>
      </c>
      <c r="H171" s="155">
        <v>68.760000000000005</v>
      </c>
      <c r="I171" s="156"/>
      <c r="L171" s="151"/>
      <c r="M171" s="157"/>
      <c r="T171" s="158"/>
      <c r="AT171" s="153" t="s">
        <v>318</v>
      </c>
      <c r="AU171" s="153" t="s">
        <v>90</v>
      </c>
      <c r="AV171" s="12" t="s">
        <v>90</v>
      </c>
      <c r="AW171" s="12" t="s">
        <v>38</v>
      </c>
      <c r="AX171" s="12" t="s">
        <v>82</v>
      </c>
      <c r="AY171" s="153" t="s">
        <v>310</v>
      </c>
    </row>
    <row r="172" spans="2:65" s="12" customFormat="1" ht="11.25">
      <c r="B172" s="151"/>
      <c r="D172" s="152" t="s">
        <v>318</v>
      </c>
      <c r="E172" s="153" t="s">
        <v>1</v>
      </c>
      <c r="F172" s="154" t="s">
        <v>4952</v>
      </c>
      <c r="H172" s="155">
        <v>60.66</v>
      </c>
      <c r="I172" s="156"/>
      <c r="L172" s="151"/>
      <c r="M172" s="157"/>
      <c r="T172" s="158"/>
      <c r="AT172" s="153" t="s">
        <v>318</v>
      </c>
      <c r="AU172" s="153" t="s">
        <v>90</v>
      </c>
      <c r="AV172" s="12" t="s">
        <v>90</v>
      </c>
      <c r="AW172" s="12" t="s">
        <v>38</v>
      </c>
      <c r="AX172" s="12" t="s">
        <v>82</v>
      </c>
      <c r="AY172" s="153" t="s">
        <v>310</v>
      </c>
    </row>
    <row r="173" spans="2:65" s="13" customFormat="1" ht="11.25">
      <c r="B173" s="159"/>
      <c r="D173" s="152" t="s">
        <v>318</v>
      </c>
      <c r="E173" s="160" t="s">
        <v>1</v>
      </c>
      <c r="F173" s="161" t="s">
        <v>320</v>
      </c>
      <c r="H173" s="162">
        <v>129.41999999999999</v>
      </c>
      <c r="I173" s="163"/>
      <c r="L173" s="159"/>
      <c r="M173" s="164"/>
      <c r="T173" s="165"/>
      <c r="AT173" s="160" t="s">
        <v>318</v>
      </c>
      <c r="AU173" s="160" t="s">
        <v>90</v>
      </c>
      <c r="AV173" s="13" t="s">
        <v>108</v>
      </c>
      <c r="AW173" s="13" t="s">
        <v>38</v>
      </c>
      <c r="AX173" s="13" t="s">
        <v>86</v>
      </c>
      <c r="AY173" s="160" t="s">
        <v>310</v>
      </c>
    </row>
    <row r="174" spans="2:65" s="1" customFormat="1" ht="16.5" customHeight="1">
      <c r="B174" s="33"/>
      <c r="C174" s="138" t="s">
        <v>388</v>
      </c>
      <c r="D174" s="138" t="s">
        <v>312</v>
      </c>
      <c r="E174" s="139" t="s">
        <v>4953</v>
      </c>
      <c r="F174" s="140" t="s">
        <v>4954</v>
      </c>
      <c r="G174" s="141" t="s">
        <v>315</v>
      </c>
      <c r="H174" s="142">
        <v>129.41999999999999</v>
      </c>
      <c r="I174" s="143"/>
      <c r="J174" s="144">
        <f t="shared" ref="J174:J180" si="0">ROUND(I174*H174,2)</f>
        <v>0</v>
      </c>
      <c r="K174" s="140" t="s">
        <v>316</v>
      </c>
      <c r="L174" s="33"/>
      <c r="M174" s="145" t="s">
        <v>1</v>
      </c>
      <c r="N174" s="146" t="s">
        <v>47</v>
      </c>
      <c r="P174" s="147">
        <f t="shared" ref="P174:P180" si="1">O174*H174</f>
        <v>0</v>
      </c>
      <c r="Q174" s="147">
        <v>0</v>
      </c>
      <c r="R174" s="147">
        <f t="shared" ref="R174:R180" si="2">Q174*H174</f>
        <v>0</v>
      </c>
      <c r="S174" s="147">
        <v>0</v>
      </c>
      <c r="T174" s="148">
        <f t="shared" ref="T174:T180" si="3">S174*H174</f>
        <v>0</v>
      </c>
      <c r="AR174" s="149" t="s">
        <v>108</v>
      </c>
      <c r="AT174" s="149" t="s">
        <v>312</v>
      </c>
      <c r="AU174" s="149" t="s">
        <v>90</v>
      </c>
      <c r="AY174" s="17" t="s">
        <v>310</v>
      </c>
      <c r="BE174" s="150">
        <f t="shared" ref="BE174:BE180" si="4">IF(N174="základní",J174,0)</f>
        <v>0</v>
      </c>
      <c r="BF174" s="150">
        <f t="shared" ref="BF174:BF180" si="5">IF(N174="snížená",J174,0)</f>
        <v>0</v>
      </c>
      <c r="BG174" s="150">
        <f t="shared" ref="BG174:BG180" si="6">IF(N174="zákl. přenesená",J174,0)</f>
        <v>0</v>
      </c>
      <c r="BH174" s="150">
        <f t="shared" ref="BH174:BH180" si="7">IF(N174="sníž. přenesená",J174,0)</f>
        <v>0</v>
      </c>
      <c r="BI174" s="150">
        <f t="shared" ref="BI174:BI180" si="8">IF(N174="nulová",J174,0)</f>
        <v>0</v>
      </c>
      <c r="BJ174" s="17" t="s">
        <v>86</v>
      </c>
      <c r="BK174" s="150">
        <f t="shared" ref="BK174:BK180" si="9">ROUND(I174*H174,2)</f>
        <v>0</v>
      </c>
      <c r="BL174" s="17" t="s">
        <v>108</v>
      </c>
      <c r="BM174" s="149" t="s">
        <v>4955</v>
      </c>
    </row>
    <row r="175" spans="2:65" s="1" customFormat="1" ht="16.5" customHeight="1">
      <c r="B175" s="33"/>
      <c r="C175" s="138" t="s">
        <v>8</v>
      </c>
      <c r="D175" s="138" t="s">
        <v>312</v>
      </c>
      <c r="E175" s="139" t="s">
        <v>4956</v>
      </c>
      <c r="F175" s="140" t="s">
        <v>4957</v>
      </c>
      <c r="G175" s="141" t="s">
        <v>361</v>
      </c>
      <c r="H175" s="142">
        <v>0.8</v>
      </c>
      <c r="I175" s="143"/>
      <c r="J175" s="144">
        <f t="shared" si="0"/>
        <v>0</v>
      </c>
      <c r="K175" s="140" t="s">
        <v>316</v>
      </c>
      <c r="L175" s="33"/>
      <c r="M175" s="145" t="s">
        <v>1</v>
      </c>
      <c r="N175" s="146" t="s">
        <v>47</v>
      </c>
      <c r="P175" s="147">
        <f t="shared" si="1"/>
        <v>0</v>
      </c>
      <c r="Q175" s="147">
        <v>1.04359</v>
      </c>
      <c r="R175" s="147">
        <f t="shared" si="2"/>
        <v>0.83487200000000006</v>
      </c>
      <c r="S175" s="147">
        <v>0</v>
      </c>
      <c r="T175" s="148">
        <f t="shared" si="3"/>
        <v>0</v>
      </c>
      <c r="AR175" s="149" t="s">
        <v>108</v>
      </c>
      <c r="AT175" s="149" t="s">
        <v>312</v>
      </c>
      <c r="AU175" s="149" t="s">
        <v>90</v>
      </c>
      <c r="AY175" s="17" t="s">
        <v>310</v>
      </c>
      <c r="BE175" s="150">
        <f t="shared" si="4"/>
        <v>0</v>
      </c>
      <c r="BF175" s="150">
        <f t="shared" si="5"/>
        <v>0</v>
      </c>
      <c r="BG175" s="150">
        <f t="shared" si="6"/>
        <v>0</v>
      </c>
      <c r="BH175" s="150">
        <f t="shared" si="7"/>
        <v>0</v>
      </c>
      <c r="BI175" s="150">
        <f t="shared" si="8"/>
        <v>0</v>
      </c>
      <c r="BJ175" s="17" t="s">
        <v>86</v>
      </c>
      <c r="BK175" s="150">
        <f t="shared" si="9"/>
        <v>0</v>
      </c>
      <c r="BL175" s="17" t="s">
        <v>108</v>
      </c>
      <c r="BM175" s="149" t="s">
        <v>4958</v>
      </c>
    </row>
    <row r="176" spans="2:65" s="1" customFormat="1" ht="16.5" customHeight="1">
      <c r="B176" s="33"/>
      <c r="C176" s="138" t="s">
        <v>404</v>
      </c>
      <c r="D176" s="138" t="s">
        <v>312</v>
      </c>
      <c r="E176" s="139" t="s">
        <v>4959</v>
      </c>
      <c r="F176" s="140" t="s">
        <v>4960</v>
      </c>
      <c r="G176" s="141" t="s">
        <v>361</v>
      </c>
      <c r="H176" s="142">
        <v>0.45</v>
      </c>
      <c r="I176" s="143"/>
      <c r="J176" s="144">
        <f t="shared" si="0"/>
        <v>0</v>
      </c>
      <c r="K176" s="140" t="s">
        <v>316</v>
      </c>
      <c r="L176" s="33"/>
      <c r="M176" s="145" t="s">
        <v>1</v>
      </c>
      <c r="N176" s="146" t="s">
        <v>47</v>
      </c>
      <c r="P176" s="147">
        <f t="shared" si="1"/>
        <v>0</v>
      </c>
      <c r="Q176" s="147">
        <v>1.0541700000000001</v>
      </c>
      <c r="R176" s="147">
        <f t="shared" si="2"/>
        <v>0.47437650000000003</v>
      </c>
      <c r="S176" s="147">
        <v>0</v>
      </c>
      <c r="T176" s="148">
        <f t="shared" si="3"/>
        <v>0</v>
      </c>
      <c r="AR176" s="149" t="s">
        <v>108</v>
      </c>
      <c r="AT176" s="149" t="s">
        <v>312</v>
      </c>
      <c r="AU176" s="149" t="s">
        <v>90</v>
      </c>
      <c r="AY176" s="17" t="s">
        <v>310</v>
      </c>
      <c r="BE176" s="150">
        <f t="shared" si="4"/>
        <v>0</v>
      </c>
      <c r="BF176" s="150">
        <f t="shared" si="5"/>
        <v>0</v>
      </c>
      <c r="BG176" s="150">
        <f t="shared" si="6"/>
        <v>0</v>
      </c>
      <c r="BH176" s="150">
        <f t="shared" si="7"/>
        <v>0</v>
      </c>
      <c r="BI176" s="150">
        <f t="shared" si="8"/>
        <v>0</v>
      </c>
      <c r="BJ176" s="17" t="s">
        <v>86</v>
      </c>
      <c r="BK176" s="150">
        <f t="shared" si="9"/>
        <v>0</v>
      </c>
      <c r="BL176" s="17" t="s">
        <v>108</v>
      </c>
      <c r="BM176" s="149" t="s">
        <v>4961</v>
      </c>
    </row>
    <row r="177" spans="2:65" s="1" customFormat="1" ht="16.5" customHeight="1">
      <c r="B177" s="33"/>
      <c r="C177" s="138" t="s">
        <v>408</v>
      </c>
      <c r="D177" s="138" t="s">
        <v>312</v>
      </c>
      <c r="E177" s="139" t="s">
        <v>4962</v>
      </c>
      <c r="F177" s="140" t="s">
        <v>4963</v>
      </c>
      <c r="G177" s="141" t="s">
        <v>718</v>
      </c>
      <c r="H177" s="142">
        <v>39</v>
      </c>
      <c r="I177" s="143"/>
      <c r="J177" s="144">
        <f t="shared" si="0"/>
        <v>0</v>
      </c>
      <c r="K177" s="140" t="s">
        <v>316</v>
      </c>
      <c r="L177" s="33"/>
      <c r="M177" s="145" t="s">
        <v>1</v>
      </c>
      <c r="N177" s="146" t="s">
        <v>47</v>
      </c>
      <c r="P177" s="147">
        <f t="shared" si="1"/>
        <v>0</v>
      </c>
      <c r="Q177" s="147">
        <v>0.24127000000000001</v>
      </c>
      <c r="R177" s="147">
        <f t="shared" si="2"/>
        <v>9.4095300000000002</v>
      </c>
      <c r="S177" s="147">
        <v>0</v>
      </c>
      <c r="T177" s="148">
        <f t="shared" si="3"/>
        <v>0</v>
      </c>
      <c r="AR177" s="149" t="s">
        <v>108</v>
      </c>
      <c r="AT177" s="149" t="s">
        <v>312</v>
      </c>
      <c r="AU177" s="149" t="s">
        <v>90</v>
      </c>
      <c r="AY177" s="17" t="s">
        <v>310</v>
      </c>
      <c r="BE177" s="150">
        <f t="shared" si="4"/>
        <v>0</v>
      </c>
      <c r="BF177" s="150">
        <f t="shared" si="5"/>
        <v>0</v>
      </c>
      <c r="BG177" s="150">
        <f t="shared" si="6"/>
        <v>0</v>
      </c>
      <c r="BH177" s="150">
        <f t="shared" si="7"/>
        <v>0</v>
      </c>
      <c r="BI177" s="150">
        <f t="shared" si="8"/>
        <v>0</v>
      </c>
      <c r="BJ177" s="17" t="s">
        <v>86</v>
      </c>
      <c r="BK177" s="150">
        <f t="shared" si="9"/>
        <v>0</v>
      </c>
      <c r="BL177" s="17" t="s">
        <v>108</v>
      </c>
      <c r="BM177" s="149" t="s">
        <v>4964</v>
      </c>
    </row>
    <row r="178" spans="2:65" s="1" customFormat="1" ht="16.5" customHeight="1">
      <c r="B178" s="33"/>
      <c r="C178" s="178" t="s">
        <v>412</v>
      </c>
      <c r="D178" s="178" t="s">
        <v>515</v>
      </c>
      <c r="E178" s="179" t="s">
        <v>4965</v>
      </c>
      <c r="F178" s="180" t="s">
        <v>4966</v>
      </c>
      <c r="G178" s="181" t="s">
        <v>460</v>
      </c>
      <c r="H178" s="182">
        <v>325</v>
      </c>
      <c r="I178" s="183"/>
      <c r="J178" s="184">
        <f t="shared" si="0"/>
        <v>0</v>
      </c>
      <c r="K178" s="180" t="s">
        <v>430</v>
      </c>
      <c r="L178" s="185"/>
      <c r="M178" s="186" t="s">
        <v>1</v>
      </c>
      <c r="N178" s="187" t="s">
        <v>47</v>
      </c>
      <c r="P178" s="147">
        <f t="shared" si="1"/>
        <v>0</v>
      </c>
      <c r="Q178" s="147">
        <v>6.1499999999999999E-2</v>
      </c>
      <c r="R178" s="147">
        <f t="shared" si="2"/>
        <v>19.987500000000001</v>
      </c>
      <c r="S178" s="147">
        <v>0</v>
      </c>
      <c r="T178" s="148">
        <f t="shared" si="3"/>
        <v>0</v>
      </c>
      <c r="AR178" s="149" t="s">
        <v>347</v>
      </c>
      <c r="AT178" s="149" t="s">
        <v>515</v>
      </c>
      <c r="AU178" s="149" t="s">
        <v>90</v>
      </c>
      <c r="AY178" s="17" t="s">
        <v>310</v>
      </c>
      <c r="BE178" s="150">
        <f t="shared" si="4"/>
        <v>0</v>
      </c>
      <c r="BF178" s="150">
        <f t="shared" si="5"/>
        <v>0</v>
      </c>
      <c r="BG178" s="150">
        <f t="shared" si="6"/>
        <v>0</v>
      </c>
      <c r="BH178" s="150">
        <f t="shared" si="7"/>
        <v>0</v>
      </c>
      <c r="BI178" s="150">
        <f t="shared" si="8"/>
        <v>0</v>
      </c>
      <c r="BJ178" s="17" t="s">
        <v>86</v>
      </c>
      <c r="BK178" s="150">
        <f t="shared" si="9"/>
        <v>0</v>
      </c>
      <c r="BL178" s="17" t="s">
        <v>108</v>
      </c>
      <c r="BM178" s="149" t="s">
        <v>4967</v>
      </c>
    </row>
    <row r="179" spans="2:65" s="1" customFormat="1" ht="16.5" customHeight="1">
      <c r="B179" s="33"/>
      <c r="C179" s="178" t="s">
        <v>417</v>
      </c>
      <c r="D179" s="178" t="s">
        <v>515</v>
      </c>
      <c r="E179" s="179" t="s">
        <v>4968</v>
      </c>
      <c r="F179" s="180" t="s">
        <v>4969</v>
      </c>
      <c r="G179" s="181" t="s">
        <v>338</v>
      </c>
      <c r="H179" s="182">
        <v>9.75</v>
      </c>
      <c r="I179" s="183"/>
      <c r="J179" s="184">
        <f t="shared" si="0"/>
        <v>0</v>
      </c>
      <c r="K179" s="180" t="s">
        <v>316</v>
      </c>
      <c r="L179" s="185"/>
      <c r="M179" s="186" t="s">
        <v>1</v>
      </c>
      <c r="N179" s="187" t="s">
        <v>47</v>
      </c>
      <c r="P179" s="147">
        <f t="shared" si="1"/>
        <v>0</v>
      </c>
      <c r="Q179" s="147">
        <v>2.4289999999999998</v>
      </c>
      <c r="R179" s="147">
        <f t="shared" si="2"/>
        <v>23.682749999999999</v>
      </c>
      <c r="S179" s="147">
        <v>0</v>
      </c>
      <c r="T179" s="148">
        <f t="shared" si="3"/>
        <v>0</v>
      </c>
      <c r="AR179" s="149" t="s">
        <v>347</v>
      </c>
      <c r="AT179" s="149" t="s">
        <v>515</v>
      </c>
      <c r="AU179" s="149" t="s">
        <v>90</v>
      </c>
      <c r="AY179" s="17" t="s">
        <v>310</v>
      </c>
      <c r="BE179" s="150">
        <f t="shared" si="4"/>
        <v>0</v>
      </c>
      <c r="BF179" s="150">
        <f t="shared" si="5"/>
        <v>0</v>
      </c>
      <c r="BG179" s="150">
        <f t="shared" si="6"/>
        <v>0</v>
      </c>
      <c r="BH179" s="150">
        <f t="shared" si="7"/>
        <v>0</v>
      </c>
      <c r="BI179" s="150">
        <f t="shared" si="8"/>
        <v>0</v>
      </c>
      <c r="BJ179" s="17" t="s">
        <v>86</v>
      </c>
      <c r="BK179" s="150">
        <f t="shared" si="9"/>
        <v>0</v>
      </c>
      <c r="BL179" s="17" t="s">
        <v>108</v>
      </c>
      <c r="BM179" s="149" t="s">
        <v>4970</v>
      </c>
    </row>
    <row r="180" spans="2:65" s="1" customFormat="1" ht="16.5" customHeight="1">
      <c r="B180" s="33"/>
      <c r="C180" s="138" t="s">
        <v>421</v>
      </c>
      <c r="D180" s="138" t="s">
        <v>312</v>
      </c>
      <c r="E180" s="139" t="s">
        <v>4971</v>
      </c>
      <c r="F180" s="140" t="s">
        <v>4972</v>
      </c>
      <c r="G180" s="141" t="s">
        <v>338</v>
      </c>
      <c r="H180" s="142">
        <v>1.5840000000000001</v>
      </c>
      <c r="I180" s="143"/>
      <c r="J180" s="144">
        <f t="shared" si="0"/>
        <v>0</v>
      </c>
      <c r="K180" s="140" t="s">
        <v>316</v>
      </c>
      <c r="L180" s="33"/>
      <c r="M180" s="145" t="s">
        <v>1</v>
      </c>
      <c r="N180" s="146" t="s">
        <v>47</v>
      </c>
      <c r="P180" s="147">
        <f t="shared" si="1"/>
        <v>0</v>
      </c>
      <c r="Q180" s="147">
        <v>2.5018799999999999</v>
      </c>
      <c r="R180" s="147">
        <f t="shared" si="2"/>
        <v>3.9629779200000002</v>
      </c>
      <c r="S180" s="147">
        <v>0</v>
      </c>
      <c r="T180" s="148">
        <f t="shared" si="3"/>
        <v>0</v>
      </c>
      <c r="AR180" s="149" t="s">
        <v>108</v>
      </c>
      <c r="AT180" s="149" t="s">
        <v>312</v>
      </c>
      <c r="AU180" s="149" t="s">
        <v>90</v>
      </c>
      <c r="AY180" s="17" t="s">
        <v>310</v>
      </c>
      <c r="BE180" s="150">
        <f t="shared" si="4"/>
        <v>0</v>
      </c>
      <c r="BF180" s="150">
        <f t="shared" si="5"/>
        <v>0</v>
      </c>
      <c r="BG180" s="150">
        <f t="shared" si="6"/>
        <v>0</v>
      </c>
      <c r="BH180" s="150">
        <f t="shared" si="7"/>
        <v>0</v>
      </c>
      <c r="BI180" s="150">
        <f t="shared" si="8"/>
        <v>0</v>
      </c>
      <c r="BJ180" s="17" t="s">
        <v>86</v>
      </c>
      <c r="BK180" s="150">
        <f t="shared" si="9"/>
        <v>0</v>
      </c>
      <c r="BL180" s="17" t="s">
        <v>108</v>
      </c>
      <c r="BM180" s="149" t="s">
        <v>4973</v>
      </c>
    </row>
    <row r="181" spans="2:65" s="12" customFormat="1" ht="11.25">
      <c r="B181" s="151"/>
      <c r="D181" s="152" t="s">
        <v>318</v>
      </c>
      <c r="E181" s="153" t="s">
        <v>1</v>
      </c>
      <c r="F181" s="154" t="s">
        <v>4974</v>
      </c>
      <c r="H181" s="155">
        <v>1.5840000000000001</v>
      </c>
      <c r="I181" s="156"/>
      <c r="L181" s="151"/>
      <c r="M181" s="157"/>
      <c r="T181" s="158"/>
      <c r="AT181" s="153" t="s">
        <v>318</v>
      </c>
      <c r="AU181" s="153" t="s">
        <v>90</v>
      </c>
      <c r="AV181" s="12" t="s">
        <v>90</v>
      </c>
      <c r="AW181" s="12" t="s">
        <v>38</v>
      </c>
      <c r="AX181" s="12" t="s">
        <v>82</v>
      </c>
      <c r="AY181" s="153" t="s">
        <v>310</v>
      </c>
    </row>
    <row r="182" spans="2:65" s="13" customFormat="1" ht="11.25">
      <c r="B182" s="159"/>
      <c r="D182" s="152" t="s">
        <v>318</v>
      </c>
      <c r="E182" s="160" t="s">
        <v>1</v>
      </c>
      <c r="F182" s="161" t="s">
        <v>320</v>
      </c>
      <c r="H182" s="162">
        <v>1.5840000000000001</v>
      </c>
      <c r="I182" s="163"/>
      <c r="L182" s="159"/>
      <c r="M182" s="164"/>
      <c r="T182" s="165"/>
      <c r="AT182" s="160" t="s">
        <v>318</v>
      </c>
      <c r="AU182" s="160" t="s">
        <v>90</v>
      </c>
      <c r="AV182" s="13" t="s">
        <v>108</v>
      </c>
      <c r="AW182" s="13" t="s">
        <v>38</v>
      </c>
      <c r="AX182" s="13" t="s">
        <v>86</v>
      </c>
      <c r="AY182" s="160" t="s">
        <v>310</v>
      </c>
    </row>
    <row r="183" spans="2:65" s="11" customFormat="1" ht="22.9" customHeight="1">
      <c r="B183" s="126"/>
      <c r="D183" s="127" t="s">
        <v>81</v>
      </c>
      <c r="E183" s="136" t="s">
        <v>108</v>
      </c>
      <c r="F183" s="136" t="s">
        <v>807</v>
      </c>
      <c r="I183" s="129"/>
      <c r="J183" s="137">
        <f>BK183</f>
        <v>0</v>
      </c>
      <c r="L183" s="126"/>
      <c r="M183" s="131"/>
      <c r="P183" s="132">
        <f>SUM(P184:P193)</f>
        <v>0</v>
      </c>
      <c r="R183" s="132">
        <f>SUM(R184:R193)</f>
        <v>39.047125399999999</v>
      </c>
      <c r="T183" s="133">
        <f>SUM(T184:T193)</f>
        <v>0</v>
      </c>
      <c r="AR183" s="127" t="s">
        <v>86</v>
      </c>
      <c r="AT183" s="134" t="s">
        <v>81</v>
      </c>
      <c r="AU183" s="134" t="s">
        <v>86</v>
      </c>
      <c r="AY183" s="127" t="s">
        <v>310</v>
      </c>
      <c r="BK183" s="135">
        <f>SUM(BK184:BK193)</f>
        <v>0</v>
      </c>
    </row>
    <row r="184" spans="2:65" s="1" customFormat="1" ht="16.5" customHeight="1">
      <c r="B184" s="33"/>
      <c r="C184" s="138" t="s">
        <v>7</v>
      </c>
      <c r="D184" s="138" t="s">
        <v>312</v>
      </c>
      <c r="E184" s="139" t="s">
        <v>2736</v>
      </c>
      <c r="F184" s="140" t="s">
        <v>2737</v>
      </c>
      <c r="G184" s="141" t="s">
        <v>338</v>
      </c>
      <c r="H184" s="142">
        <v>8.1639999999999997</v>
      </c>
      <c r="I184" s="143"/>
      <c r="J184" s="144">
        <f>ROUND(I184*H184,2)</f>
        <v>0</v>
      </c>
      <c r="K184" s="140" t="s">
        <v>316</v>
      </c>
      <c r="L184" s="33"/>
      <c r="M184" s="145" t="s">
        <v>1</v>
      </c>
      <c r="N184" s="146" t="s">
        <v>47</v>
      </c>
      <c r="P184" s="147">
        <f>O184*H184</f>
        <v>0</v>
      </c>
      <c r="Q184" s="147">
        <v>2.5019499999999999</v>
      </c>
      <c r="R184" s="147">
        <f>Q184*H184</f>
        <v>20.425919799999999</v>
      </c>
      <c r="S184" s="147">
        <v>0</v>
      </c>
      <c r="T184" s="148">
        <f>S184*H184</f>
        <v>0</v>
      </c>
      <c r="AR184" s="149" t="s">
        <v>108</v>
      </c>
      <c r="AT184" s="149" t="s">
        <v>312</v>
      </c>
      <c r="AU184" s="149" t="s">
        <v>90</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4975</v>
      </c>
    </row>
    <row r="185" spans="2:65" s="12" customFormat="1" ht="11.25">
      <c r="B185" s="151"/>
      <c r="D185" s="152" t="s">
        <v>318</v>
      </c>
      <c r="E185" s="153" t="s">
        <v>1</v>
      </c>
      <c r="F185" s="154" t="s">
        <v>4976</v>
      </c>
      <c r="H185" s="155">
        <v>8.1639999999999997</v>
      </c>
      <c r="I185" s="156"/>
      <c r="L185" s="151"/>
      <c r="M185" s="157"/>
      <c r="T185" s="158"/>
      <c r="AT185" s="153" t="s">
        <v>318</v>
      </c>
      <c r="AU185" s="153" t="s">
        <v>90</v>
      </c>
      <c r="AV185" s="12" t="s">
        <v>90</v>
      </c>
      <c r="AW185" s="12" t="s">
        <v>38</v>
      </c>
      <c r="AX185" s="12" t="s">
        <v>82</v>
      </c>
      <c r="AY185" s="153" t="s">
        <v>310</v>
      </c>
    </row>
    <row r="186" spans="2:65" s="13" customFormat="1" ht="11.25">
      <c r="B186" s="159"/>
      <c r="D186" s="152" t="s">
        <v>318</v>
      </c>
      <c r="E186" s="160" t="s">
        <v>1</v>
      </c>
      <c r="F186" s="161" t="s">
        <v>320</v>
      </c>
      <c r="H186" s="162">
        <v>8.1639999999999997</v>
      </c>
      <c r="I186" s="163"/>
      <c r="L186" s="159"/>
      <c r="M186" s="164"/>
      <c r="T186" s="165"/>
      <c r="AT186" s="160" t="s">
        <v>318</v>
      </c>
      <c r="AU186" s="160" t="s">
        <v>90</v>
      </c>
      <c r="AV186" s="13" t="s">
        <v>108</v>
      </c>
      <c r="AW186" s="13" t="s">
        <v>38</v>
      </c>
      <c r="AX186" s="13" t="s">
        <v>86</v>
      </c>
      <c r="AY186" s="160" t="s">
        <v>310</v>
      </c>
    </row>
    <row r="187" spans="2:65" s="1" customFormat="1" ht="24.2" customHeight="1">
      <c r="B187" s="33"/>
      <c r="C187" s="138" t="s">
        <v>434</v>
      </c>
      <c r="D187" s="138" t="s">
        <v>312</v>
      </c>
      <c r="E187" s="139" t="s">
        <v>4977</v>
      </c>
      <c r="F187" s="140" t="s">
        <v>4978</v>
      </c>
      <c r="G187" s="141" t="s">
        <v>718</v>
      </c>
      <c r="H187" s="142">
        <v>33.6</v>
      </c>
      <c r="I187" s="143"/>
      <c r="J187" s="144">
        <f>ROUND(I187*H187,2)</f>
        <v>0</v>
      </c>
      <c r="K187" s="140" t="s">
        <v>316</v>
      </c>
      <c r="L187" s="33"/>
      <c r="M187" s="145" t="s">
        <v>1</v>
      </c>
      <c r="N187" s="146" t="s">
        <v>47</v>
      </c>
      <c r="P187" s="147">
        <f>O187*H187</f>
        <v>0</v>
      </c>
      <c r="Q187" s="147">
        <v>0.4204</v>
      </c>
      <c r="R187" s="147">
        <f>Q187*H187</f>
        <v>14.125440000000001</v>
      </c>
      <c r="S187" s="147">
        <v>0</v>
      </c>
      <c r="T187" s="148">
        <f>S187*H187</f>
        <v>0</v>
      </c>
      <c r="AR187" s="149" t="s">
        <v>108</v>
      </c>
      <c r="AT187" s="149" t="s">
        <v>312</v>
      </c>
      <c r="AU187" s="149" t="s">
        <v>90</v>
      </c>
      <c r="AY187" s="17" t="s">
        <v>310</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4979</v>
      </c>
    </row>
    <row r="188" spans="2:65" s="1" customFormat="1" ht="29.25">
      <c r="B188" s="33"/>
      <c r="D188" s="152" t="s">
        <v>375</v>
      </c>
      <c r="F188" s="172" t="s">
        <v>2761</v>
      </c>
      <c r="I188" s="173"/>
      <c r="L188" s="33"/>
      <c r="M188" s="174"/>
      <c r="T188" s="57"/>
      <c r="AT188" s="17" t="s">
        <v>375</v>
      </c>
      <c r="AU188" s="17" t="s">
        <v>90</v>
      </c>
    </row>
    <row r="189" spans="2:65" s="12" customFormat="1" ht="11.25">
      <c r="B189" s="151"/>
      <c r="D189" s="152" t="s">
        <v>318</v>
      </c>
      <c r="E189" s="153" t="s">
        <v>1</v>
      </c>
      <c r="F189" s="154" t="s">
        <v>4980</v>
      </c>
      <c r="H189" s="155">
        <v>33.6</v>
      </c>
      <c r="I189" s="156"/>
      <c r="L189" s="151"/>
      <c r="M189" s="157"/>
      <c r="T189" s="158"/>
      <c r="AT189" s="153" t="s">
        <v>318</v>
      </c>
      <c r="AU189" s="153" t="s">
        <v>90</v>
      </c>
      <c r="AV189" s="12" t="s">
        <v>90</v>
      </c>
      <c r="AW189" s="12" t="s">
        <v>38</v>
      </c>
      <c r="AX189" s="12" t="s">
        <v>82</v>
      </c>
      <c r="AY189" s="153" t="s">
        <v>310</v>
      </c>
    </row>
    <row r="190" spans="2:65" s="13" customFormat="1" ht="11.25">
      <c r="B190" s="159"/>
      <c r="D190" s="152" t="s">
        <v>318</v>
      </c>
      <c r="E190" s="160" t="s">
        <v>1</v>
      </c>
      <c r="F190" s="161" t="s">
        <v>320</v>
      </c>
      <c r="H190" s="162">
        <v>33.6</v>
      </c>
      <c r="I190" s="163"/>
      <c r="L190" s="159"/>
      <c r="M190" s="164"/>
      <c r="T190" s="165"/>
      <c r="AT190" s="160" t="s">
        <v>318</v>
      </c>
      <c r="AU190" s="160" t="s">
        <v>90</v>
      </c>
      <c r="AV190" s="13" t="s">
        <v>108</v>
      </c>
      <c r="AW190" s="13" t="s">
        <v>38</v>
      </c>
      <c r="AX190" s="13" t="s">
        <v>86</v>
      </c>
      <c r="AY190" s="160" t="s">
        <v>310</v>
      </c>
    </row>
    <row r="191" spans="2:65" s="1" customFormat="1" ht="16.5" customHeight="1">
      <c r="B191" s="33"/>
      <c r="C191" s="138" t="s">
        <v>534</v>
      </c>
      <c r="D191" s="138" t="s">
        <v>312</v>
      </c>
      <c r="E191" s="139" t="s">
        <v>825</v>
      </c>
      <c r="F191" s="140" t="s">
        <v>826</v>
      </c>
      <c r="G191" s="141" t="s">
        <v>315</v>
      </c>
      <c r="H191" s="142">
        <v>19.72</v>
      </c>
      <c r="I191" s="143"/>
      <c r="J191" s="144">
        <f>ROUND(I191*H191,2)</f>
        <v>0</v>
      </c>
      <c r="K191" s="140" t="s">
        <v>316</v>
      </c>
      <c r="L191" s="33"/>
      <c r="M191" s="145" t="s">
        <v>1</v>
      </c>
      <c r="N191" s="146" t="s">
        <v>47</v>
      </c>
      <c r="P191" s="147">
        <f>O191*H191</f>
        <v>0</v>
      </c>
      <c r="Q191" s="147">
        <v>0.22797999999999999</v>
      </c>
      <c r="R191" s="147">
        <f>Q191*H191</f>
        <v>4.4957655999999995</v>
      </c>
      <c r="S191" s="147">
        <v>0</v>
      </c>
      <c r="T191" s="148">
        <f>S191*H191</f>
        <v>0</v>
      </c>
      <c r="AR191" s="149" t="s">
        <v>108</v>
      </c>
      <c r="AT191" s="149" t="s">
        <v>312</v>
      </c>
      <c r="AU191" s="149" t="s">
        <v>90</v>
      </c>
      <c r="AY191" s="17" t="s">
        <v>310</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4981</v>
      </c>
    </row>
    <row r="192" spans="2:65" s="12" customFormat="1" ht="11.25">
      <c r="B192" s="151"/>
      <c r="D192" s="152" t="s">
        <v>318</v>
      </c>
      <c r="E192" s="153" t="s">
        <v>1</v>
      </c>
      <c r="F192" s="154" t="s">
        <v>4982</v>
      </c>
      <c r="H192" s="155">
        <v>19.72</v>
      </c>
      <c r="I192" s="156"/>
      <c r="L192" s="151"/>
      <c r="M192" s="157"/>
      <c r="T192" s="158"/>
      <c r="AT192" s="153" t="s">
        <v>318</v>
      </c>
      <c r="AU192" s="153" t="s">
        <v>90</v>
      </c>
      <c r="AV192" s="12" t="s">
        <v>90</v>
      </c>
      <c r="AW192" s="12" t="s">
        <v>38</v>
      </c>
      <c r="AX192" s="12" t="s">
        <v>82</v>
      </c>
      <c r="AY192" s="153" t="s">
        <v>310</v>
      </c>
    </row>
    <row r="193" spans="2:65" s="13" customFormat="1" ht="11.25">
      <c r="B193" s="159"/>
      <c r="D193" s="152" t="s">
        <v>318</v>
      </c>
      <c r="E193" s="160" t="s">
        <v>1</v>
      </c>
      <c r="F193" s="161" t="s">
        <v>320</v>
      </c>
      <c r="H193" s="162">
        <v>19.72</v>
      </c>
      <c r="I193" s="163"/>
      <c r="L193" s="159"/>
      <c r="M193" s="164"/>
      <c r="T193" s="165"/>
      <c r="AT193" s="160" t="s">
        <v>318</v>
      </c>
      <c r="AU193" s="160" t="s">
        <v>90</v>
      </c>
      <c r="AV193" s="13" t="s">
        <v>108</v>
      </c>
      <c r="AW193" s="13" t="s">
        <v>38</v>
      </c>
      <c r="AX193" s="13" t="s">
        <v>86</v>
      </c>
      <c r="AY193" s="160" t="s">
        <v>310</v>
      </c>
    </row>
    <row r="194" spans="2:65" s="11" customFormat="1" ht="22.9" customHeight="1">
      <c r="B194" s="126"/>
      <c r="D194" s="127" t="s">
        <v>81</v>
      </c>
      <c r="E194" s="136" t="s">
        <v>354</v>
      </c>
      <c r="F194" s="136" t="s">
        <v>378</v>
      </c>
      <c r="I194" s="129"/>
      <c r="J194" s="137">
        <f>BK194</f>
        <v>0</v>
      </c>
      <c r="L194" s="126"/>
      <c r="M194" s="131"/>
      <c r="P194" s="132">
        <f>SUM(P195:P197)</f>
        <v>0</v>
      </c>
      <c r="R194" s="132">
        <f>SUM(R195:R197)</f>
        <v>2.3184000000000004E-3</v>
      </c>
      <c r="T194" s="133">
        <f>SUM(T195:T197)</f>
        <v>0</v>
      </c>
      <c r="AR194" s="127" t="s">
        <v>86</v>
      </c>
      <c r="AT194" s="134" t="s">
        <v>81</v>
      </c>
      <c r="AU194" s="134" t="s">
        <v>86</v>
      </c>
      <c r="AY194" s="127" t="s">
        <v>310</v>
      </c>
      <c r="BK194" s="135">
        <f>SUM(BK195:BK197)</f>
        <v>0</v>
      </c>
    </row>
    <row r="195" spans="2:65" s="1" customFormat="1" ht="16.5" customHeight="1">
      <c r="B195" s="33"/>
      <c r="C195" s="138" t="s">
        <v>539</v>
      </c>
      <c r="D195" s="138" t="s">
        <v>312</v>
      </c>
      <c r="E195" s="139" t="s">
        <v>4983</v>
      </c>
      <c r="F195" s="140" t="s">
        <v>4984</v>
      </c>
      <c r="G195" s="141" t="s">
        <v>315</v>
      </c>
      <c r="H195" s="142">
        <v>3.68</v>
      </c>
      <c r="I195" s="143"/>
      <c r="J195" s="144">
        <f>ROUND(I195*H195,2)</f>
        <v>0</v>
      </c>
      <c r="K195" s="140" t="s">
        <v>316</v>
      </c>
      <c r="L195" s="33"/>
      <c r="M195" s="145" t="s">
        <v>1</v>
      </c>
      <c r="N195" s="146" t="s">
        <v>47</v>
      </c>
      <c r="P195" s="147">
        <f>O195*H195</f>
        <v>0</v>
      </c>
      <c r="Q195" s="147">
        <v>6.3000000000000003E-4</v>
      </c>
      <c r="R195" s="147">
        <f>Q195*H195</f>
        <v>2.3184000000000004E-3</v>
      </c>
      <c r="S195" s="147">
        <v>0</v>
      </c>
      <c r="T195" s="148">
        <f>S195*H195</f>
        <v>0</v>
      </c>
      <c r="AR195" s="149" t="s">
        <v>108</v>
      </c>
      <c r="AT195" s="149" t="s">
        <v>312</v>
      </c>
      <c r="AU195" s="149" t="s">
        <v>90</v>
      </c>
      <c r="AY195" s="17" t="s">
        <v>310</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4985</v>
      </c>
    </row>
    <row r="196" spans="2:65" s="12" customFormat="1" ht="11.25">
      <c r="B196" s="151"/>
      <c r="D196" s="152" t="s">
        <v>318</v>
      </c>
      <c r="E196" s="153" t="s">
        <v>1</v>
      </c>
      <c r="F196" s="154" t="s">
        <v>4986</v>
      </c>
      <c r="H196" s="155">
        <v>3.68</v>
      </c>
      <c r="I196" s="156"/>
      <c r="L196" s="151"/>
      <c r="M196" s="157"/>
      <c r="T196" s="158"/>
      <c r="AT196" s="153" t="s">
        <v>318</v>
      </c>
      <c r="AU196" s="153" t="s">
        <v>90</v>
      </c>
      <c r="AV196" s="12" t="s">
        <v>90</v>
      </c>
      <c r="AW196" s="12" t="s">
        <v>38</v>
      </c>
      <c r="AX196" s="12" t="s">
        <v>82</v>
      </c>
      <c r="AY196" s="153" t="s">
        <v>310</v>
      </c>
    </row>
    <row r="197" spans="2:65" s="13" customFormat="1" ht="11.25">
      <c r="B197" s="159"/>
      <c r="D197" s="152" t="s">
        <v>318</v>
      </c>
      <c r="E197" s="160" t="s">
        <v>1</v>
      </c>
      <c r="F197" s="161" t="s">
        <v>320</v>
      </c>
      <c r="H197" s="162">
        <v>3.68</v>
      </c>
      <c r="I197" s="163"/>
      <c r="L197" s="159"/>
      <c r="M197" s="164"/>
      <c r="T197" s="165"/>
      <c r="AT197" s="160" t="s">
        <v>318</v>
      </c>
      <c r="AU197" s="160" t="s">
        <v>90</v>
      </c>
      <c r="AV197" s="13" t="s">
        <v>108</v>
      </c>
      <c r="AW197" s="13" t="s">
        <v>38</v>
      </c>
      <c r="AX197" s="13" t="s">
        <v>86</v>
      </c>
      <c r="AY197" s="160" t="s">
        <v>310</v>
      </c>
    </row>
    <row r="198" spans="2:65" s="11" customFormat="1" ht="22.9" customHeight="1">
      <c r="B198" s="126"/>
      <c r="D198" s="127" t="s">
        <v>81</v>
      </c>
      <c r="E198" s="136" t="s">
        <v>611</v>
      </c>
      <c r="F198" s="136" t="s">
        <v>612</v>
      </c>
      <c r="I198" s="129"/>
      <c r="J198" s="137">
        <f>BK198</f>
        <v>0</v>
      </c>
      <c r="L198" s="126"/>
      <c r="M198" s="131"/>
      <c r="P198" s="132">
        <f>SUM(P199:P201)</f>
        <v>0</v>
      </c>
      <c r="R198" s="132">
        <f>SUM(R199:R201)</f>
        <v>0</v>
      </c>
      <c r="T198" s="133">
        <f>SUM(T199:T201)</f>
        <v>0</v>
      </c>
      <c r="AR198" s="127" t="s">
        <v>86</v>
      </c>
      <c r="AT198" s="134" t="s">
        <v>81</v>
      </c>
      <c r="AU198" s="134" t="s">
        <v>86</v>
      </c>
      <c r="AY198" s="127" t="s">
        <v>310</v>
      </c>
      <c r="BK198" s="135">
        <f>SUM(BK199:BK201)</f>
        <v>0</v>
      </c>
    </row>
    <row r="199" spans="2:65" s="1" customFormat="1" ht="16.5" customHeight="1">
      <c r="B199" s="33"/>
      <c r="C199" s="138" t="s">
        <v>543</v>
      </c>
      <c r="D199" s="138" t="s">
        <v>312</v>
      </c>
      <c r="E199" s="139" t="s">
        <v>4987</v>
      </c>
      <c r="F199" s="140" t="s">
        <v>4988</v>
      </c>
      <c r="G199" s="141" t="s">
        <v>361</v>
      </c>
      <c r="H199" s="142">
        <v>170.17099999999999</v>
      </c>
      <c r="I199" s="143"/>
      <c r="J199" s="144">
        <f>ROUND(I199*H199,2)</f>
        <v>0</v>
      </c>
      <c r="K199" s="140" t="s">
        <v>316</v>
      </c>
      <c r="L199" s="33"/>
      <c r="M199" s="145" t="s">
        <v>1</v>
      </c>
      <c r="N199" s="146" t="s">
        <v>47</v>
      </c>
      <c r="P199" s="147">
        <f>O199*H199</f>
        <v>0</v>
      </c>
      <c r="Q199" s="147">
        <v>0</v>
      </c>
      <c r="R199" s="147">
        <f>Q199*H199</f>
        <v>0</v>
      </c>
      <c r="S199" s="147">
        <v>0</v>
      </c>
      <c r="T199" s="148">
        <f>S199*H199</f>
        <v>0</v>
      </c>
      <c r="AR199" s="149" t="s">
        <v>108</v>
      </c>
      <c r="AT199" s="149" t="s">
        <v>312</v>
      </c>
      <c r="AU199" s="149" t="s">
        <v>90</v>
      </c>
      <c r="AY199" s="17" t="s">
        <v>310</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4989</v>
      </c>
    </row>
    <row r="200" spans="2:65" s="1" customFormat="1" ht="19.5">
      <c r="B200" s="33"/>
      <c r="D200" s="152" t="s">
        <v>375</v>
      </c>
      <c r="F200" s="172" t="s">
        <v>4990</v>
      </c>
      <c r="I200" s="173"/>
      <c r="L200" s="33"/>
      <c r="M200" s="174"/>
      <c r="T200" s="57"/>
      <c r="AT200" s="17" t="s">
        <v>375</v>
      </c>
      <c r="AU200" s="17" t="s">
        <v>90</v>
      </c>
    </row>
    <row r="201" spans="2:65" s="1" customFormat="1" ht="16.5" customHeight="1">
      <c r="B201" s="33"/>
      <c r="C201" s="138" t="s">
        <v>548</v>
      </c>
      <c r="D201" s="138" t="s">
        <v>312</v>
      </c>
      <c r="E201" s="139" t="s">
        <v>4991</v>
      </c>
      <c r="F201" s="140" t="s">
        <v>4992</v>
      </c>
      <c r="G201" s="141" t="s">
        <v>361</v>
      </c>
      <c r="H201" s="142">
        <v>170.17099999999999</v>
      </c>
      <c r="I201" s="143"/>
      <c r="J201" s="144">
        <f>ROUND(I201*H201,2)</f>
        <v>0</v>
      </c>
      <c r="K201" s="140" t="s">
        <v>316</v>
      </c>
      <c r="L201" s="33"/>
      <c r="M201" s="145" t="s">
        <v>1</v>
      </c>
      <c r="N201" s="146" t="s">
        <v>47</v>
      </c>
      <c r="P201" s="147">
        <f>O201*H201</f>
        <v>0</v>
      </c>
      <c r="Q201" s="147">
        <v>0</v>
      </c>
      <c r="R201" s="147">
        <f>Q201*H201</f>
        <v>0</v>
      </c>
      <c r="S201" s="147">
        <v>0</v>
      </c>
      <c r="T201" s="148">
        <f>S201*H201</f>
        <v>0</v>
      </c>
      <c r="AR201" s="149" t="s">
        <v>108</v>
      </c>
      <c r="AT201" s="149" t="s">
        <v>312</v>
      </c>
      <c r="AU201" s="149" t="s">
        <v>90</v>
      </c>
      <c r="AY201" s="17" t="s">
        <v>310</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108</v>
      </c>
      <c r="BM201" s="149" t="s">
        <v>4993</v>
      </c>
    </row>
    <row r="202" spans="2:65" s="11" customFormat="1" ht="25.9" customHeight="1">
      <c r="B202" s="126"/>
      <c r="D202" s="127" t="s">
        <v>81</v>
      </c>
      <c r="E202" s="128" t="s">
        <v>1385</v>
      </c>
      <c r="F202" s="128" t="s">
        <v>1386</v>
      </c>
      <c r="I202" s="129"/>
      <c r="J202" s="130">
        <f>BK202</f>
        <v>0</v>
      </c>
      <c r="L202" s="126"/>
      <c r="M202" s="131"/>
      <c r="P202" s="132">
        <f>P203+P207</f>
        <v>0</v>
      </c>
      <c r="R202" s="132">
        <f>R203+R207</f>
        <v>2.7456000000000001E-2</v>
      </c>
      <c r="T202" s="133">
        <f>T203+T207</f>
        <v>0</v>
      </c>
      <c r="AR202" s="127" t="s">
        <v>90</v>
      </c>
      <c r="AT202" s="134" t="s">
        <v>81</v>
      </c>
      <c r="AU202" s="134" t="s">
        <v>82</v>
      </c>
      <c r="AY202" s="127" t="s">
        <v>310</v>
      </c>
      <c r="BK202" s="135">
        <f>BK203+BK207</f>
        <v>0</v>
      </c>
    </row>
    <row r="203" spans="2:65" s="11" customFormat="1" ht="22.9" customHeight="1">
      <c r="B203" s="126"/>
      <c r="D203" s="127" t="s">
        <v>81</v>
      </c>
      <c r="E203" s="136" t="s">
        <v>1387</v>
      </c>
      <c r="F203" s="136" t="s">
        <v>1388</v>
      </c>
      <c r="I203" s="129"/>
      <c r="J203" s="137">
        <f>BK203</f>
        <v>0</v>
      </c>
      <c r="L203" s="126"/>
      <c r="M203" s="131"/>
      <c r="P203" s="132">
        <f>SUM(P204:P206)</f>
        <v>0</v>
      </c>
      <c r="R203" s="132">
        <f>SUM(R204:R206)</f>
        <v>2.7456000000000001E-2</v>
      </c>
      <c r="T203" s="133">
        <f>SUM(T204:T206)</f>
        <v>0</v>
      </c>
      <c r="AR203" s="127" t="s">
        <v>90</v>
      </c>
      <c r="AT203" s="134" t="s">
        <v>81</v>
      </c>
      <c r="AU203" s="134" t="s">
        <v>86</v>
      </c>
      <c r="AY203" s="127" t="s">
        <v>310</v>
      </c>
      <c r="BK203" s="135">
        <f>SUM(BK204:BK206)</f>
        <v>0</v>
      </c>
    </row>
    <row r="204" spans="2:65" s="1" customFormat="1" ht="16.5" customHeight="1">
      <c r="B204" s="33"/>
      <c r="C204" s="138" t="s">
        <v>553</v>
      </c>
      <c r="D204" s="138" t="s">
        <v>312</v>
      </c>
      <c r="E204" s="139" t="s">
        <v>1390</v>
      </c>
      <c r="F204" s="140" t="s">
        <v>1391</v>
      </c>
      <c r="G204" s="141" t="s">
        <v>315</v>
      </c>
      <c r="H204" s="142">
        <v>42.9</v>
      </c>
      <c r="I204" s="143"/>
      <c r="J204" s="144">
        <f>ROUND(I204*H204,2)</f>
        <v>0</v>
      </c>
      <c r="K204" s="140" t="s">
        <v>316</v>
      </c>
      <c r="L204" s="33"/>
      <c r="M204" s="145" t="s">
        <v>1</v>
      </c>
      <c r="N204" s="146" t="s">
        <v>47</v>
      </c>
      <c r="P204" s="147">
        <f>O204*H204</f>
        <v>0</v>
      </c>
      <c r="Q204" s="147">
        <v>6.4000000000000005E-4</v>
      </c>
      <c r="R204" s="147">
        <f>Q204*H204</f>
        <v>2.7456000000000001E-2</v>
      </c>
      <c r="S204" s="147">
        <v>0</v>
      </c>
      <c r="T204" s="148">
        <f>S204*H204</f>
        <v>0</v>
      </c>
      <c r="AR204" s="149" t="s">
        <v>404</v>
      </c>
      <c r="AT204" s="149" t="s">
        <v>312</v>
      </c>
      <c r="AU204" s="149" t="s">
        <v>90</v>
      </c>
      <c r="AY204" s="17" t="s">
        <v>310</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404</v>
      </c>
      <c r="BM204" s="149" t="s">
        <v>4994</v>
      </c>
    </row>
    <row r="205" spans="2:65" s="12" customFormat="1" ht="11.25">
      <c r="B205" s="151"/>
      <c r="D205" s="152" t="s">
        <v>318</v>
      </c>
      <c r="E205" s="153" t="s">
        <v>1</v>
      </c>
      <c r="F205" s="154" t="s">
        <v>4995</v>
      </c>
      <c r="H205" s="155">
        <v>42.9</v>
      </c>
      <c r="I205" s="156"/>
      <c r="L205" s="151"/>
      <c r="M205" s="157"/>
      <c r="T205" s="158"/>
      <c r="AT205" s="153" t="s">
        <v>318</v>
      </c>
      <c r="AU205" s="153" t="s">
        <v>90</v>
      </c>
      <c r="AV205" s="12" t="s">
        <v>90</v>
      </c>
      <c r="AW205" s="12" t="s">
        <v>38</v>
      </c>
      <c r="AX205" s="12" t="s">
        <v>82</v>
      </c>
      <c r="AY205" s="153" t="s">
        <v>310</v>
      </c>
    </row>
    <row r="206" spans="2:65" s="13" customFormat="1" ht="11.25">
      <c r="B206" s="159"/>
      <c r="D206" s="152" t="s">
        <v>318</v>
      </c>
      <c r="E206" s="160" t="s">
        <v>1</v>
      </c>
      <c r="F206" s="161" t="s">
        <v>320</v>
      </c>
      <c r="H206" s="162">
        <v>42.9</v>
      </c>
      <c r="I206" s="163"/>
      <c r="L206" s="159"/>
      <c r="M206" s="164"/>
      <c r="T206" s="165"/>
      <c r="AT206" s="160" t="s">
        <v>318</v>
      </c>
      <c r="AU206" s="160" t="s">
        <v>90</v>
      </c>
      <c r="AV206" s="13" t="s">
        <v>108</v>
      </c>
      <c r="AW206" s="13" t="s">
        <v>38</v>
      </c>
      <c r="AX206" s="13" t="s">
        <v>86</v>
      </c>
      <c r="AY206" s="160" t="s">
        <v>310</v>
      </c>
    </row>
    <row r="207" spans="2:65" s="11" customFormat="1" ht="22.9" customHeight="1">
      <c r="B207" s="126"/>
      <c r="D207" s="127" t="s">
        <v>81</v>
      </c>
      <c r="E207" s="136" t="s">
        <v>2060</v>
      </c>
      <c r="F207" s="136" t="s">
        <v>2061</v>
      </c>
      <c r="I207" s="129"/>
      <c r="J207" s="137">
        <f>BK207</f>
        <v>0</v>
      </c>
      <c r="L207" s="126"/>
      <c r="M207" s="131"/>
      <c r="P207" s="132">
        <f>SUM(P208:P209)</f>
        <v>0</v>
      </c>
      <c r="R207" s="132">
        <f>SUM(R208:R209)</f>
        <v>0</v>
      </c>
      <c r="T207" s="133">
        <f>SUM(T208:T209)</f>
        <v>0</v>
      </c>
      <c r="AR207" s="127" t="s">
        <v>90</v>
      </c>
      <c r="AT207" s="134" t="s">
        <v>81</v>
      </c>
      <c r="AU207" s="134" t="s">
        <v>86</v>
      </c>
      <c r="AY207" s="127" t="s">
        <v>310</v>
      </c>
      <c r="BK207" s="135">
        <f>SUM(BK208:BK209)</f>
        <v>0</v>
      </c>
    </row>
    <row r="208" spans="2:65" s="1" customFormat="1" ht="16.5" customHeight="1">
      <c r="B208" s="33"/>
      <c r="C208" s="138" t="s">
        <v>558</v>
      </c>
      <c r="D208" s="138" t="s">
        <v>312</v>
      </c>
      <c r="E208" s="139" t="s">
        <v>4996</v>
      </c>
      <c r="F208" s="140" t="s">
        <v>4997</v>
      </c>
      <c r="G208" s="141" t="s">
        <v>718</v>
      </c>
      <c r="H208" s="142">
        <v>16.5</v>
      </c>
      <c r="I208" s="143"/>
      <c r="J208" s="144">
        <f>ROUND(I208*H208,2)</f>
        <v>0</v>
      </c>
      <c r="K208" s="140" t="s">
        <v>430</v>
      </c>
      <c r="L208" s="33"/>
      <c r="M208" s="145" t="s">
        <v>1</v>
      </c>
      <c r="N208" s="146" t="s">
        <v>47</v>
      </c>
      <c r="P208" s="147">
        <f>O208*H208</f>
        <v>0</v>
      </c>
      <c r="Q208" s="147">
        <v>0</v>
      </c>
      <c r="R208" s="147">
        <f>Q208*H208</f>
        <v>0</v>
      </c>
      <c r="S208" s="147">
        <v>0</v>
      </c>
      <c r="T208" s="148">
        <f>S208*H208</f>
        <v>0</v>
      </c>
      <c r="AR208" s="149" t="s">
        <v>404</v>
      </c>
      <c r="AT208" s="149" t="s">
        <v>312</v>
      </c>
      <c r="AU208" s="149" t="s">
        <v>90</v>
      </c>
      <c r="AY208" s="17" t="s">
        <v>310</v>
      </c>
      <c r="BE208" s="150">
        <f>IF(N208="základní",J208,0)</f>
        <v>0</v>
      </c>
      <c r="BF208" s="150">
        <f>IF(N208="snížená",J208,0)</f>
        <v>0</v>
      </c>
      <c r="BG208" s="150">
        <f>IF(N208="zákl. přenesená",J208,0)</f>
        <v>0</v>
      </c>
      <c r="BH208" s="150">
        <f>IF(N208="sníž. přenesená",J208,0)</f>
        <v>0</v>
      </c>
      <c r="BI208" s="150">
        <f>IF(N208="nulová",J208,0)</f>
        <v>0</v>
      </c>
      <c r="BJ208" s="17" t="s">
        <v>86</v>
      </c>
      <c r="BK208" s="150">
        <f>ROUND(I208*H208,2)</f>
        <v>0</v>
      </c>
      <c r="BL208" s="17" t="s">
        <v>404</v>
      </c>
      <c r="BM208" s="149" t="s">
        <v>4998</v>
      </c>
    </row>
    <row r="209" spans="2:47" s="1" customFormat="1" ht="39">
      <c r="B209" s="33"/>
      <c r="D209" s="152" t="s">
        <v>375</v>
      </c>
      <c r="F209" s="172" t="s">
        <v>4999</v>
      </c>
      <c r="I209" s="173"/>
      <c r="L209" s="33"/>
      <c r="M209" s="175"/>
      <c r="N209" s="176"/>
      <c r="O209" s="176"/>
      <c r="P209" s="176"/>
      <c r="Q209" s="176"/>
      <c r="R209" s="176"/>
      <c r="S209" s="176"/>
      <c r="T209" s="177"/>
      <c r="AT209" s="17" t="s">
        <v>375</v>
      </c>
      <c r="AU209" s="17" t="s">
        <v>90</v>
      </c>
    </row>
    <row r="210" spans="2:47" s="1" customFormat="1" ht="6.95" customHeight="1">
      <c r="B210" s="45"/>
      <c r="C210" s="46"/>
      <c r="D210" s="46"/>
      <c r="E210" s="46"/>
      <c r="F210" s="46"/>
      <c r="G210" s="46"/>
      <c r="H210" s="46"/>
      <c r="I210" s="46"/>
      <c r="J210" s="46"/>
      <c r="K210" s="46"/>
      <c r="L210" s="33"/>
    </row>
  </sheetData>
  <sheetProtection algorithmName="SHA-512" hashValue="3EenkmJm+4TWcsoQrqgiLhPKFpOhJKMJTAEqp6OQIpzkYjwQpQr8f+YAq1KvYxXK67fRW43UTuPSzVKbRt3X0w==" saltValue="2Q8ZYIsC87+kRuUJYgepv/QVBGGwJsVy9d+Y+llwjrq7p8RTPqzOlhM/n8j1rHQgbo6Pg0HQUZsaocVJdtqZew==" spinCount="100000" sheet="1" objects="1" scenarios="1" formatColumns="0" formatRows="0" autoFilter="0"/>
  <autoFilter ref="C132:K209" xr:uid="{00000000-0009-0000-0000-00001D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2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197</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281</v>
      </c>
      <c r="L12" s="33"/>
    </row>
    <row r="13" spans="2:46" s="1" customFormat="1" ht="16.5" customHeight="1">
      <c r="B13" s="33"/>
      <c r="E13" s="236" t="s">
        <v>5001</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ROUND((SUM(BE125:BE127)),  2)</f>
        <v>0</v>
      </c>
      <c r="I37" s="98">
        <v>0.21</v>
      </c>
      <c r="J37" s="86">
        <f>ROUND(((SUM(BE125:BE127))*I37),  2)</f>
        <v>0</v>
      </c>
      <c r="L37" s="33"/>
    </row>
    <row r="38" spans="2:12" s="1" customFormat="1" ht="14.45" customHeight="1">
      <c r="B38" s="33"/>
      <c r="E38" s="27" t="s">
        <v>48</v>
      </c>
      <c r="F38" s="86">
        <f>ROUND((SUM(BF125:BF127)),  2)</f>
        <v>0</v>
      </c>
      <c r="I38" s="98">
        <v>0.15</v>
      </c>
      <c r="J38" s="86">
        <f>ROUND(((SUM(BF125:BF127))*I38),  2)</f>
        <v>0</v>
      </c>
      <c r="L38" s="33"/>
    </row>
    <row r="39" spans="2:12" s="1" customFormat="1" ht="14.45" hidden="1" customHeight="1">
      <c r="B39" s="33"/>
      <c r="E39" s="27" t="s">
        <v>49</v>
      </c>
      <c r="F39" s="86">
        <f>ROUND((SUM(BG125:BG127)),  2)</f>
        <v>0</v>
      </c>
      <c r="I39" s="98">
        <v>0.21</v>
      </c>
      <c r="J39" s="86">
        <f>0</f>
        <v>0</v>
      </c>
      <c r="L39" s="33"/>
    </row>
    <row r="40" spans="2:12" s="1" customFormat="1" ht="14.45" hidden="1" customHeight="1">
      <c r="B40" s="33"/>
      <c r="E40" s="27" t="s">
        <v>50</v>
      </c>
      <c r="F40" s="86">
        <f>ROUND((SUM(BH125:BH127)),  2)</f>
        <v>0</v>
      </c>
      <c r="I40" s="98">
        <v>0.15</v>
      </c>
      <c r="J40" s="86">
        <f>0</f>
        <v>0</v>
      </c>
      <c r="L40" s="33"/>
    </row>
    <row r="41" spans="2:12" s="1" customFormat="1" ht="14.45" hidden="1" customHeight="1">
      <c r="B41" s="33"/>
      <c r="E41" s="27" t="s">
        <v>51</v>
      </c>
      <c r="F41" s="86">
        <f>ROUND((SUM(BI125:BI127)),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281</v>
      </c>
      <c r="L90" s="33"/>
    </row>
    <row r="91" spans="2:12" s="1" customFormat="1" ht="16.5" customHeight="1">
      <c r="B91" s="33"/>
      <c r="E91" s="236" t="str">
        <f>E13</f>
        <v>IO 001 - Přeložka plynovodu (součástí IO 04 - Přípojka plynu)</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J125</f>
        <v>0</v>
      </c>
      <c r="L100" s="33"/>
      <c r="AU100" s="17" t="s">
        <v>288</v>
      </c>
    </row>
    <row r="101" spans="2:47" s="8" customFormat="1" ht="24.95" customHeight="1">
      <c r="B101" s="110"/>
      <c r="D101" s="111" t="s">
        <v>5002</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295</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277</v>
      </c>
      <c r="L112" s="20"/>
    </row>
    <row r="113" spans="2:65" ht="16.5" customHeight="1">
      <c r="B113" s="20"/>
      <c r="E113" s="254" t="s">
        <v>278</v>
      </c>
      <c r="F113" s="215"/>
      <c r="G113" s="215"/>
      <c r="H113" s="215"/>
      <c r="L113" s="20"/>
    </row>
    <row r="114" spans="2:65" ht="12" customHeight="1">
      <c r="B114" s="20"/>
      <c r="C114" s="27" t="s">
        <v>279</v>
      </c>
      <c r="L114" s="20"/>
    </row>
    <row r="115" spans="2:65" s="1" customFormat="1" ht="16.5" customHeight="1">
      <c r="B115" s="33"/>
      <c r="E115" s="249" t="s">
        <v>5000</v>
      </c>
      <c r="F115" s="256"/>
      <c r="G115" s="256"/>
      <c r="H115" s="256"/>
      <c r="L115" s="33"/>
    </row>
    <row r="116" spans="2:65" s="1" customFormat="1" ht="12" customHeight="1">
      <c r="B116" s="33"/>
      <c r="C116" s="27" t="s">
        <v>281</v>
      </c>
      <c r="L116" s="33"/>
    </row>
    <row r="117" spans="2:65" s="1" customFormat="1" ht="16.5" customHeight="1">
      <c r="B117" s="33"/>
      <c r="E117" s="236" t="str">
        <f>E13</f>
        <v>IO 001 - Přeložka plynovodu (součástí IO 04 - Přípojka plynu)</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296</v>
      </c>
      <c r="D124" s="120" t="s">
        <v>67</v>
      </c>
      <c r="E124" s="120" t="s">
        <v>63</v>
      </c>
      <c r="F124" s="120" t="s">
        <v>64</v>
      </c>
      <c r="G124" s="120" t="s">
        <v>297</v>
      </c>
      <c r="H124" s="120" t="s">
        <v>298</v>
      </c>
      <c r="I124" s="120" t="s">
        <v>299</v>
      </c>
      <c r="J124" s="120" t="s">
        <v>286</v>
      </c>
      <c r="K124" s="121" t="s">
        <v>300</v>
      </c>
      <c r="L124" s="118"/>
      <c r="M124" s="60" t="s">
        <v>1</v>
      </c>
      <c r="N124" s="61" t="s">
        <v>46</v>
      </c>
      <c r="O124" s="61" t="s">
        <v>301</v>
      </c>
      <c r="P124" s="61" t="s">
        <v>302</v>
      </c>
      <c r="Q124" s="61" t="s">
        <v>303</v>
      </c>
      <c r="R124" s="61" t="s">
        <v>304</v>
      </c>
      <c r="S124" s="61" t="s">
        <v>305</v>
      </c>
      <c r="T124" s="62" t="s">
        <v>306</v>
      </c>
    </row>
    <row r="125" spans="2:65" s="1" customFormat="1" ht="22.9" customHeight="1">
      <c r="B125" s="33"/>
      <c r="C125" s="65" t="s">
        <v>307</v>
      </c>
      <c r="J125" s="122">
        <f>BK125</f>
        <v>0</v>
      </c>
      <c r="L125" s="33"/>
      <c r="M125" s="63"/>
      <c r="N125" s="54"/>
      <c r="O125" s="54"/>
      <c r="P125" s="123">
        <f>P126</f>
        <v>0</v>
      </c>
      <c r="Q125" s="54"/>
      <c r="R125" s="123">
        <f>R126</f>
        <v>0</v>
      </c>
      <c r="S125" s="54"/>
      <c r="T125" s="124">
        <f>T126</f>
        <v>0</v>
      </c>
      <c r="AT125" s="17" t="s">
        <v>81</v>
      </c>
      <c r="AU125" s="17" t="s">
        <v>288</v>
      </c>
      <c r="BK125" s="125">
        <f>BK126</f>
        <v>0</v>
      </c>
    </row>
    <row r="126" spans="2:65" s="11" customFormat="1" ht="25.9" customHeight="1">
      <c r="B126" s="126"/>
      <c r="D126" s="127" t="s">
        <v>81</v>
      </c>
      <c r="E126" s="128" t="s">
        <v>2428</v>
      </c>
      <c r="F126" s="128" t="s">
        <v>193</v>
      </c>
      <c r="I126" s="129"/>
      <c r="J126" s="130">
        <f>BK126</f>
        <v>0</v>
      </c>
      <c r="L126" s="126"/>
      <c r="M126" s="131"/>
      <c r="P126" s="132">
        <f>P127</f>
        <v>0</v>
      </c>
      <c r="R126" s="132">
        <f>R127</f>
        <v>0</v>
      </c>
      <c r="T126" s="133">
        <f>T127</f>
        <v>0</v>
      </c>
      <c r="AR126" s="127" t="s">
        <v>108</v>
      </c>
      <c r="AT126" s="134" t="s">
        <v>81</v>
      </c>
      <c r="AU126" s="134" t="s">
        <v>82</v>
      </c>
      <c r="AY126" s="127" t="s">
        <v>310</v>
      </c>
      <c r="BK126" s="135">
        <f>BK127</f>
        <v>0</v>
      </c>
    </row>
    <row r="127" spans="2:65" s="1" customFormat="1" ht="16.5" customHeight="1">
      <c r="B127" s="33"/>
      <c r="C127" s="138" t="s">
        <v>86</v>
      </c>
      <c r="D127" s="138" t="s">
        <v>312</v>
      </c>
      <c r="E127" s="139" t="s">
        <v>5003</v>
      </c>
      <c r="F127" s="140" t="s">
        <v>5004</v>
      </c>
      <c r="G127" s="141" t="s">
        <v>1</v>
      </c>
      <c r="H127" s="142">
        <v>0</v>
      </c>
      <c r="I127" s="143"/>
      <c r="J127" s="144">
        <f>ROUND(I127*H127,2)</f>
        <v>0</v>
      </c>
      <c r="K127" s="140" t="s">
        <v>1</v>
      </c>
      <c r="L127" s="33"/>
      <c r="M127" s="188" t="s">
        <v>1</v>
      </c>
      <c r="N127" s="189" t="s">
        <v>47</v>
      </c>
      <c r="O127" s="176"/>
      <c r="P127" s="190">
        <f>O127*H127</f>
        <v>0</v>
      </c>
      <c r="Q127" s="190">
        <v>0</v>
      </c>
      <c r="R127" s="190">
        <f>Q127*H127</f>
        <v>0</v>
      </c>
      <c r="S127" s="190">
        <v>0</v>
      </c>
      <c r="T127" s="191">
        <f>S127*H127</f>
        <v>0</v>
      </c>
      <c r="AR127" s="149" t="s">
        <v>2433</v>
      </c>
      <c r="AT127" s="149" t="s">
        <v>312</v>
      </c>
      <c r="AU127" s="149" t="s">
        <v>86</v>
      </c>
      <c r="AY127" s="17" t="s">
        <v>310</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2433</v>
      </c>
      <c r="BM127" s="149" t="s">
        <v>5005</v>
      </c>
    </row>
    <row r="128" spans="2:65" s="1" customFormat="1" ht="6.95" customHeight="1">
      <c r="B128" s="45"/>
      <c r="C128" s="46"/>
      <c r="D128" s="46"/>
      <c r="E128" s="46"/>
      <c r="F128" s="46"/>
      <c r="G128" s="46"/>
      <c r="H128" s="46"/>
      <c r="I128" s="46"/>
      <c r="J128" s="46"/>
      <c r="K128" s="46"/>
      <c r="L128" s="33"/>
    </row>
  </sheetData>
  <sheetProtection algorithmName="SHA-512" hashValue="oV6Ow4tpZi/cgBhSw2FqZoAdh4NGvDU+82nOD8G5+SeG5DsG1LFrH8RN9A0QA/6iSppGltSdMXPkuFMduVtH1Q==" saltValue="aJBF1fVTN6jK3mneEH9ksFYVPDErUfyyQP+vtFFOpGAY96adnj5+VMn0gQko9/66DCvWnv/rLLyzNzQwHxKo1Q==" spinCount="100000" sheet="1" objects="1" scenarios="1" formatColumns="0" formatRows="0" autoFilter="0"/>
  <autoFilter ref="C124:K127" xr:uid="{00000000-0009-0000-0000-00001E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621</v>
      </c>
      <c r="L12" s="33"/>
    </row>
    <row r="13" spans="2:46" s="1" customFormat="1" ht="16.5" customHeight="1">
      <c r="B13" s="33"/>
      <c r="E13" s="236" t="s">
        <v>5006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98.5" customHeight="1">
      <c r="B31" s="96"/>
      <c r="E31" s="219" t="s">
        <v>5007</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ROUND((SUM(BE128:BE145)),  2)</f>
        <v>0</v>
      </c>
      <c r="I37" s="98">
        <v>0.21</v>
      </c>
      <c r="J37" s="86">
        <f>ROUND(((SUM(BE128:BE145))*I37),  2)</f>
        <v>0</v>
      </c>
      <c r="L37" s="33"/>
    </row>
    <row r="38" spans="2:12" s="1" customFormat="1" ht="14.45" customHeight="1">
      <c r="B38" s="33"/>
      <c r="E38" s="27" t="s">
        <v>48</v>
      </c>
      <c r="F38" s="86">
        <f>ROUND((SUM(BF128:BF145)),  2)</f>
        <v>0</v>
      </c>
      <c r="I38" s="98">
        <v>0.15</v>
      </c>
      <c r="J38" s="86">
        <f>ROUND(((SUM(BF128:BF145))*I38),  2)</f>
        <v>0</v>
      </c>
      <c r="L38" s="33"/>
    </row>
    <row r="39" spans="2:12" s="1" customFormat="1" ht="14.45" hidden="1" customHeight="1">
      <c r="B39" s="33"/>
      <c r="E39" s="27" t="s">
        <v>49</v>
      </c>
      <c r="F39" s="86">
        <f>ROUND((SUM(BG128:BG145)),  2)</f>
        <v>0</v>
      </c>
      <c r="I39" s="98">
        <v>0.21</v>
      </c>
      <c r="J39" s="86">
        <f>0</f>
        <v>0</v>
      </c>
      <c r="L39" s="33"/>
    </row>
    <row r="40" spans="2:12" s="1" customFormat="1" ht="14.45" hidden="1" customHeight="1">
      <c r="B40" s="33"/>
      <c r="E40" s="27" t="s">
        <v>50</v>
      </c>
      <c r="F40" s="86">
        <f>ROUND((SUM(BH128:BH145)),  2)</f>
        <v>0</v>
      </c>
      <c r="I40" s="98">
        <v>0.15</v>
      </c>
      <c r="J40" s="86">
        <f>0</f>
        <v>0</v>
      </c>
      <c r="L40" s="33"/>
    </row>
    <row r="41" spans="2:12" s="1" customFormat="1" ht="14.45" hidden="1" customHeight="1">
      <c r="B41" s="33"/>
      <c r="E41" s="27" t="s">
        <v>51</v>
      </c>
      <c r="F41" s="86">
        <f>ROUND((SUM(BI128:BI145)),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621</v>
      </c>
      <c r="L90" s="33"/>
    </row>
    <row r="91" spans="2:12" s="1" customFormat="1" ht="16.5" customHeight="1">
      <c r="B91" s="33"/>
      <c r="E91" s="236" t="str">
        <f>E13</f>
        <v>01 -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J128</f>
        <v>0</v>
      </c>
      <c r="L100" s="33"/>
      <c r="AU100" s="17" t="s">
        <v>288</v>
      </c>
    </row>
    <row r="101" spans="2:47" s="8" customFormat="1" ht="24.95" customHeight="1">
      <c r="B101" s="110"/>
      <c r="D101" s="111" t="s">
        <v>5008</v>
      </c>
      <c r="E101" s="112"/>
      <c r="F101" s="112"/>
      <c r="G101" s="112"/>
      <c r="H101" s="112"/>
      <c r="I101" s="112"/>
      <c r="J101" s="113">
        <f>J129</f>
        <v>0</v>
      </c>
      <c r="L101" s="110"/>
    </row>
    <row r="102" spans="2:47" s="8" customFormat="1" ht="24.95" customHeight="1">
      <c r="B102" s="110"/>
      <c r="D102" s="111" t="s">
        <v>5009</v>
      </c>
      <c r="E102" s="112"/>
      <c r="F102" s="112"/>
      <c r="G102" s="112"/>
      <c r="H102" s="112"/>
      <c r="I102" s="112"/>
      <c r="J102" s="113">
        <f>J133</f>
        <v>0</v>
      </c>
      <c r="L102" s="110"/>
    </row>
    <row r="103" spans="2:47" s="8" customFormat="1" ht="24.95" customHeight="1">
      <c r="B103" s="110"/>
      <c r="D103" s="111" t="s">
        <v>5010</v>
      </c>
      <c r="E103" s="112"/>
      <c r="F103" s="112"/>
      <c r="G103" s="112"/>
      <c r="H103" s="112"/>
      <c r="I103" s="112"/>
      <c r="J103" s="113">
        <f>J136</f>
        <v>0</v>
      </c>
      <c r="L103" s="110"/>
    </row>
    <row r="104" spans="2:47" s="8" customFormat="1" ht="24.95" customHeight="1">
      <c r="B104" s="110"/>
      <c r="D104" s="111" t="s">
        <v>4070</v>
      </c>
      <c r="E104" s="112"/>
      <c r="F104" s="112"/>
      <c r="G104" s="112"/>
      <c r="H104" s="112"/>
      <c r="I104" s="112"/>
      <c r="J104" s="113">
        <f>J142</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295</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277</v>
      </c>
      <c r="L115" s="20"/>
    </row>
    <row r="116" spans="2:63" ht="16.5" customHeight="1">
      <c r="B116" s="20"/>
      <c r="E116" s="254" t="s">
        <v>278</v>
      </c>
      <c r="F116" s="215"/>
      <c r="G116" s="215"/>
      <c r="H116" s="215"/>
      <c r="L116" s="20"/>
    </row>
    <row r="117" spans="2:63" ht="12" customHeight="1">
      <c r="B117" s="20"/>
      <c r="C117" s="27" t="s">
        <v>279</v>
      </c>
      <c r="L117" s="20"/>
    </row>
    <row r="118" spans="2:63" s="1" customFormat="1" ht="16.5" customHeight="1">
      <c r="B118" s="33"/>
      <c r="E118" s="249" t="s">
        <v>5000</v>
      </c>
      <c r="F118" s="256"/>
      <c r="G118" s="256"/>
      <c r="H118" s="256"/>
      <c r="L118" s="33"/>
    </row>
    <row r="119" spans="2:63" s="1" customFormat="1" ht="12" customHeight="1">
      <c r="B119" s="33"/>
      <c r="C119" s="27" t="s">
        <v>621</v>
      </c>
      <c r="L119" s="33"/>
    </row>
    <row r="120" spans="2:63" s="1" customFormat="1" ht="16.5" customHeight="1">
      <c r="B120" s="33"/>
      <c r="E120" s="236" t="str">
        <f>E13</f>
        <v>01 -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296</v>
      </c>
      <c r="D127" s="120" t="s">
        <v>67</v>
      </c>
      <c r="E127" s="120" t="s">
        <v>63</v>
      </c>
      <c r="F127" s="120" t="s">
        <v>64</v>
      </c>
      <c r="G127" s="120" t="s">
        <v>297</v>
      </c>
      <c r="H127" s="120" t="s">
        <v>298</v>
      </c>
      <c r="I127" s="120" t="s">
        <v>299</v>
      </c>
      <c r="J127" s="120" t="s">
        <v>286</v>
      </c>
      <c r="K127" s="121" t="s">
        <v>300</v>
      </c>
      <c r="L127" s="118"/>
      <c r="M127" s="60" t="s">
        <v>1</v>
      </c>
      <c r="N127" s="61" t="s">
        <v>46</v>
      </c>
      <c r="O127" s="61" t="s">
        <v>301</v>
      </c>
      <c r="P127" s="61" t="s">
        <v>302</v>
      </c>
      <c r="Q127" s="61" t="s">
        <v>303</v>
      </c>
      <c r="R127" s="61" t="s">
        <v>304</v>
      </c>
      <c r="S127" s="61" t="s">
        <v>305</v>
      </c>
      <c r="T127" s="62" t="s">
        <v>306</v>
      </c>
    </row>
    <row r="128" spans="2:63" s="1" customFormat="1" ht="22.9" customHeight="1">
      <c r="B128" s="33"/>
      <c r="C128" s="65" t="s">
        <v>307</v>
      </c>
      <c r="J128" s="122">
        <f>BK128</f>
        <v>0</v>
      </c>
      <c r="L128" s="33"/>
      <c r="M128" s="63"/>
      <c r="N128" s="54"/>
      <c r="O128" s="54"/>
      <c r="P128" s="123">
        <f>P129+P133+P136+P142</f>
        <v>0</v>
      </c>
      <c r="Q128" s="54"/>
      <c r="R128" s="123">
        <f>R129+R133+R136+R142</f>
        <v>0</v>
      </c>
      <c r="S128" s="54"/>
      <c r="T128" s="124">
        <f>T129+T133+T136+T142</f>
        <v>0</v>
      </c>
      <c r="AT128" s="17" t="s">
        <v>81</v>
      </c>
      <c r="AU128" s="17" t="s">
        <v>288</v>
      </c>
      <c r="BK128" s="125">
        <f>BK129+BK133+BK136+BK142</f>
        <v>0</v>
      </c>
    </row>
    <row r="129" spans="2:65" s="11" customFormat="1" ht="25.9" customHeight="1">
      <c r="B129" s="126"/>
      <c r="D129" s="127" t="s">
        <v>81</v>
      </c>
      <c r="E129" s="128" t="s">
        <v>82</v>
      </c>
      <c r="F129" s="128" t="s">
        <v>5011</v>
      </c>
      <c r="I129" s="129"/>
      <c r="J129" s="130">
        <f>BK129</f>
        <v>0</v>
      </c>
      <c r="L129" s="126"/>
      <c r="M129" s="131"/>
      <c r="P129" s="132">
        <f>SUM(P130:P132)</f>
        <v>0</v>
      </c>
      <c r="R129" s="132">
        <f>SUM(R130:R132)</f>
        <v>0</v>
      </c>
      <c r="T129" s="133">
        <f>SUM(T130:T132)</f>
        <v>0</v>
      </c>
      <c r="AR129" s="127" t="s">
        <v>86</v>
      </c>
      <c r="AT129" s="134" t="s">
        <v>81</v>
      </c>
      <c r="AU129" s="134" t="s">
        <v>82</v>
      </c>
      <c r="AY129" s="127" t="s">
        <v>310</v>
      </c>
      <c r="BK129" s="135">
        <f>SUM(BK130:BK132)</f>
        <v>0</v>
      </c>
    </row>
    <row r="130" spans="2:65" s="1" customFormat="1" ht="16.5" customHeight="1">
      <c r="B130" s="33"/>
      <c r="C130" s="138" t="s">
        <v>86</v>
      </c>
      <c r="D130" s="138" t="s">
        <v>312</v>
      </c>
      <c r="E130" s="139" t="s">
        <v>86</v>
      </c>
      <c r="F130" s="140" t="s">
        <v>5012</v>
      </c>
      <c r="G130" s="141" t="s">
        <v>718</v>
      </c>
      <c r="H130" s="142">
        <v>6</v>
      </c>
      <c r="I130" s="143"/>
      <c r="J130" s="144">
        <f>ROUND(I130*H130,2)</f>
        <v>0</v>
      </c>
      <c r="K130" s="140" t="s">
        <v>430</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90</v>
      </c>
    </row>
    <row r="131" spans="2:65" s="1" customFormat="1" ht="16.5" customHeight="1">
      <c r="B131" s="33"/>
      <c r="C131" s="138" t="s">
        <v>90</v>
      </c>
      <c r="D131" s="138" t="s">
        <v>312</v>
      </c>
      <c r="E131" s="139" t="s">
        <v>90</v>
      </c>
      <c r="F131" s="140" t="s">
        <v>5013</v>
      </c>
      <c r="G131" s="141" t="s">
        <v>1972</v>
      </c>
      <c r="H131" s="142">
        <v>6</v>
      </c>
      <c r="I131" s="143"/>
      <c r="J131" s="144">
        <f>ROUND(I131*H131,2)</f>
        <v>0</v>
      </c>
      <c r="K131" s="140" t="s">
        <v>430</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108</v>
      </c>
    </row>
    <row r="132" spans="2:65" s="1" customFormat="1" ht="16.5" customHeight="1">
      <c r="B132" s="33"/>
      <c r="C132" s="138" t="s">
        <v>98</v>
      </c>
      <c r="D132" s="138" t="s">
        <v>312</v>
      </c>
      <c r="E132" s="139" t="s">
        <v>98</v>
      </c>
      <c r="F132" s="140" t="s">
        <v>5014</v>
      </c>
      <c r="G132" s="141" t="s">
        <v>718</v>
      </c>
      <c r="H132" s="142">
        <v>102</v>
      </c>
      <c r="I132" s="143"/>
      <c r="J132" s="144">
        <f>ROUND(I132*H132,2)</f>
        <v>0</v>
      </c>
      <c r="K132" s="140" t="s">
        <v>430</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137</v>
      </c>
    </row>
    <row r="133" spans="2:65" s="11" customFormat="1" ht="25.9" customHeight="1">
      <c r="B133" s="126"/>
      <c r="D133" s="127" t="s">
        <v>81</v>
      </c>
      <c r="E133" s="128" t="s">
        <v>98</v>
      </c>
      <c r="F133" s="128" t="s">
        <v>3990</v>
      </c>
      <c r="I133" s="129"/>
      <c r="J133" s="130">
        <f>BK133</f>
        <v>0</v>
      </c>
      <c r="L133" s="126"/>
      <c r="M133" s="131"/>
      <c r="P133" s="132">
        <f>SUM(P134:P135)</f>
        <v>0</v>
      </c>
      <c r="R133" s="132">
        <f>SUM(R134:R135)</f>
        <v>0</v>
      </c>
      <c r="T133" s="133">
        <f>SUM(T134:T135)</f>
        <v>0</v>
      </c>
      <c r="AR133" s="127" t="s">
        <v>86</v>
      </c>
      <c r="AT133" s="134" t="s">
        <v>81</v>
      </c>
      <c r="AU133" s="134" t="s">
        <v>82</v>
      </c>
      <c r="AY133" s="127" t="s">
        <v>310</v>
      </c>
      <c r="BK133" s="135">
        <f>SUM(BK134:BK135)</f>
        <v>0</v>
      </c>
    </row>
    <row r="134" spans="2:65" s="1" customFormat="1" ht="16.5" customHeight="1">
      <c r="B134" s="33"/>
      <c r="C134" s="138" t="s">
        <v>108</v>
      </c>
      <c r="D134" s="138" t="s">
        <v>312</v>
      </c>
      <c r="E134" s="139" t="s">
        <v>108</v>
      </c>
      <c r="F134" s="140" t="s">
        <v>5015</v>
      </c>
      <c r="G134" s="141" t="s">
        <v>718</v>
      </c>
      <c r="H134" s="142">
        <v>30</v>
      </c>
      <c r="I134" s="143"/>
      <c r="J134" s="144">
        <f>ROUND(I134*H134,2)</f>
        <v>0</v>
      </c>
      <c r="K134" s="140" t="s">
        <v>430</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347</v>
      </c>
    </row>
    <row r="135" spans="2:65" s="1" customFormat="1" ht="16.5" customHeight="1">
      <c r="B135" s="33"/>
      <c r="C135" s="138" t="s">
        <v>121</v>
      </c>
      <c r="D135" s="138" t="s">
        <v>312</v>
      </c>
      <c r="E135" s="139" t="s">
        <v>121</v>
      </c>
      <c r="F135" s="140" t="s">
        <v>5016</v>
      </c>
      <c r="G135" s="141" t="s">
        <v>718</v>
      </c>
      <c r="H135" s="142">
        <v>110</v>
      </c>
      <c r="I135" s="143"/>
      <c r="J135" s="144">
        <f>ROUND(I135*H135,2)</f>
        <v>0</v>
      </c>
      <c r="K135" s="140" t="s">
        <v>430</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180</v>
      </c>
    </row>
    <row r="136" spans="2:65" s="11" customFormat="1" ht="25.9" customHeight="1">
      <c r="B136" s="126"/>
      <c r="D136" s="127" t="s">
        <v>81</v>
      </c>
      <c r="E136" s="128" t="s">
        <v>121</v>
      </c>
      <c r="F136" s="128" t="s">
        <v>5017</v>
      </c>
      <c r="I136" s="129"/>
      <c r="J136" s="130">
        <f>BK136</f>
        <v>0</v>
      </c>
      <c r="L136" s="126"/>
      <c r="M136" s="131"/>
      <c r="P136" s="132">
        <f>SUM(P137:P141)</f>
        <v>0</v>
      </c>
      <c r="R136" s="132">
        <f>SUM(R137:R141)</f>
        <v>0</v>
      </c>
      <c r="T136" s="133">
        <f>SUM(T137:T141)</f>
        <v>0</v>
      </c>
      <c r="AR136" s="127" t="s">
        <v>86</v>
      </c>
      <c r="AT136" s="134" t="s">
        <v>81</v>
      </c>
      <c r="AU136" s="134" t="s">
        <v>82</v>
      </c>
      <c r="AY136" s="127" t="s">
        <v>310</v>
      </c>
      <c r="BK136" s="135">
        <f>SUM(BK137:BK141)</f>
        <v>0</v>
      </c>
    </row>
    <row r="137" spans="2:65" s="1" customFormat="1" ht="16.5" customHeight="1">
      <c r="B137" s="33"/>
      <c r="C137" s="138" t="s">
        <v>137</v>
      </c>
      <c r="D137" s="138" t="s">
        <v>312</v>
      </c>
      <c r="E137" s="139" t="s">
        <v>137</v>
      </c>
      <c r="F137" s="140" t="s">
        <v>5018</v>
      </c>
      <c r="G137" s="141" t="s">
        <v>718</v>
      </c>
      <c r="H137" s="142">
        <v>91</v>
      </c>
      <c r="I137" s="143"/>
      <c r="J137" s="144">
        <f>ROUND(I137*H137,2)</f>
        <v>0</v>
      </c>
      <c r="K137" s="140" t="s">
        <v>430</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371</v>
      </c>
    </row>
    <row r="138" spans="2:65" s="1" customFormat="1" ht="16.5" customHeight="1">
      <c r="B138" s="33"/>
      <c r="C138" s="138" t="s">
        <v>342</v>
      </c>
      <c r="D138" s="138" t="s">
        <v>312</v>
      </c>
      <c r="E138" s="139" t="s">
        <v>342</v>
      </c>
      <c r="F138" s="140" t="s">
        <v>5019</v>
      </c>
      <c r="G138" s="141" t="s">
        <v>718</v>
      </c>
      <c r="H138" s="142">
        <v>91</v>
      </c>
      <c r="I138" s="143"/>
      <c r="J138" s="144">
        <f>ROUND(I138*H138,2)</f>
        <v>0</v>
      </c>
      <c r="K138" s="140" t="s">
        <v>430</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388</v>
      </c>
    </row>
    <row r="139" spans="2:65" s="1" customFormat="1" ht="16.5" customHeight="1">
      <c r="B139" s="33"/>
      <c r="C139" s="138" t="s">
        <v>347</v>
      </c>
      <c r="D139" s="138" t="s">
        <v>312</v>
      </c>
      <c r="E139" s="139" t="s">
        <v>347</v>
      </c>
      <c r="F139" s="140" t="s">
        <v>5020</v>
      </c>
      <c r="G139" s="141" t="s">
        <v>718</v>
      </c>
      <c r="H139" s="142">
        <v>91</v>
      </c>
      <c r="I139" s="143"/>
      <c r="J139" s="144">
        <f>ROUND(I139*H139,2)</f>
        <v>0</v>
      </c>
      <c r="K139" s="140" t="s">
        <v>430</v>
      </c>
      <c r="L139" s="33"/>
      <c r="M139" s="145" t="s">
        <v>1</v>
      </c>
      <c r="N139" s="146" t="s">
        <v>47</v>
      </c>
      <c r="P139" s="147">
        <f>O139*H139</f>
        <v>0</v>
      </c>
      <c r="Q139" s="147">
        <v>0</v>
      </c>
      <c r="R139" s="147">
        <f>Q139*H139</f>
        <v>0</v>
      </c>
      <c r="S139" s="147">
        <v>0</v>
      </c>
      <c r="T139" s="148">
        <f>S139*H139</f>
        <v>0</v>
      </c>
      <c r="AR139" s="149" t="s">
        <v>108</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404</v>
      </c>
    </row>
    <row r="140" spans="2:65" s="1" customFormat="1" ht="16.5" customHeight="1">
      <c r="B140" s="33"/>
      <c r="C140" s="138" t="s">
        <v>354</v>
      </c>
      <c r="D140" s="138" t="s">
        <v>312</v>
      </c>
      <c r="E140" s="139" t="s">
        <v>354</v>
      </c>
      <c r="F140" s="140" t="s">
        <v>5021</v>
      </c>
      <c r="G140" s="141" t="s">
        <v>718</v>
      </c>
      <c r="H140" s="142">
        <v>91</v>
      </c>
      <c r="I140" s="143"/>
      <c r="J140" s="144">
        <f>ROUND(I140*H140,2)</f>
        <v>0</v>
      </c>
      <c r="K140" s="140" t="s">
        <v>430</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412</v>
      </c>
    </row>
    <row r="141" spans="2:65" s="1" customFormat="1" ht="16.5" customHeight="1">
      <c r="B141" s="33"/>
      <c r="C141" s="138" t="s">
        <v>180</v>
      </c>
      <c r="D141" s="138" t="s">
        <v>312</v>
      </c>
      <c r="E141" s="139" t="s">
        <v>180</v>
      </c>
      <c r="F141" s="140" t="s">
        <v>5022</v>
      </c>
      <c r="G141" s="141" t="s">
        <v>338</v>
      </c>
      <c r="H141" s="142">
        <v>1.89</v>
      </c>
      <c r="I141" s="143"/>
      <c r="J141" s="144">
        <f>ROUND(I141*H141,2)</f>
        <v>0</v>
      </c>
      <c r="K141" s="140" t="s">
        <v>430</v>
      </c>
      <c r="L141" s="33"/>
      <c r="M141" s="145" t="s">
        <v>1</v>
      </c>
      <c r="N141" s="146" t="s">
        <v>47</v>
      </c>
      <c r="P141" s="147">
        <f>O141*H141</f>
        <v>0</v>
      </c>
      <c r="Q141" s="147">
        <v>0</v>
      </c>
      <c r="R141" s="147">
        <f>Q141*H141</f>
        <v>0</v>
      </c>
      <c r="S141" s="147">
        <v>0</v>
      </c>
      <c r="T141" s="148">
        <f>S141*H141</f>
        <v>0</v>
      </c>
      <c r="AR141" s="149" t="s">
        <v>108</v>
      </c>
      <c r="AT141" s="149" t="s">
        <v>312</v>
      </c>
      <c r="AU141" s="149" t="s">
        <v>86</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421</v>
      </c>
    </row>
    <row r="142" spans="2:65" s="11" customFormat="1" ht="25.9" customHeight="1">
      <c r="B142" s="126"/>
      <c r="D142" s="127" t="s">
        <v>81</v>
      </c>
      <c r="E142" s="128" t="s">
        <v>180</v>
      </c>
      <c r="F142" s="128" t="s">
        <v>426</v>
      </c>
      <c r="I142" s="129"/>
      <c r="J142" s="130">
        <f>BK142</f>
        <v>0</v>
      </c>
      <c r="L142" s="126"/>
      <c r="M142" s="131"/>
      <c r="P142" s="132">
        <f>SUM(P143:P145)</f>
        <v>0</v>
      </c>
      <c r="R142" s="132">
        <f>SUM(R143:R145)</f>
        <v>0</v>
      </c>
      <c r="T142" s="133">
        <f>SUM(T143:T145)</f>
        <v>0</v>
      </c>
      <c r="AR142" s="127" t="s">
        <v>86</v>
      </c>
      <c r="AT142" s="134" t="s">
        <v>81</v>
      </c>
      <c r="AU142" s="134" t="s">
        <v>82</v>
      </c>
      <c r="AY142" s="127" t="s">
        <v>310</v>
      </c>
      <c r="BK142" s="135">
        <f>SUM(BK143:BK145)</f>
        <v>0</v>
      </c>
    </row>
    <row r="143" spans="2:65" s="1" customFormat="1" ht="16.5" customHeight="1">
      <c r="B143" s="33"/>
      <c r="C143" s="138" t="s">
        <v>364</v>
      </c>
      <c r="D143" s="138" t="s">
        <v>312</v>
      </c>
      <c r="E143" s="139" t="s">
        <v>364</v>
      </c>
      <c r="F143" s="140" t="s">
        <v>3968</v>
      </c>
      <c r="G143" s="141" t="s">
        <v>652</v>
      </c>
      <c r="H143" s="142">
        <v>6</v>
      </c>
      <c r="I143" s="143"/>
      <c r="J143" s="144">
        <f>ROUND(I143*H143,2)</f>
        <v>0</v>
      </c>
      <c r="K143" s="140" t="s">
        <v>430</v>
      </c>
      <c r="L143" s="33"/>
      <c r="M143" s="145" t="s">
        <v>1</v>
      </c>
      <c r="N143" s="146" t="s">
        <v>47</v>
      </c>
      <c r="P143" s="147">
        <f>O143*H143</f>
        <v>0</v>
      </c>
      <c r="Q143" s="147">
        <v>0</v>
      </c>
      <c r="R143" s="147">
        <f>Q143*H143</f>
        <v>0</v>
      </c>
      <c r="S143" s="147">
        <v>0</v>
      </c>
      <c r="T143" s="148">
        <f>S143*H143</f>
        <v>0</v>
      </c>
      <c r="AR143" s="149" t="s">
        <v>108</v>
      </c>
      <c r="AT143" s="149" t="s">
        <v>312</v>
      </c>
      <c r="AU143" s="149" t="s">
        <v>86</v>
      </c>
      <c r="AY143" s="17" t="s">
        <v>310</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434</v>
      </c>
    </row>
    <row r="144" spans="2:65" s="1" customFormat="1" ht="16.5" customHeight="1">
      <c r="B144" s="33"/>
      <c r="C144" s="138" t="s">
        <v>371</v>
      </c>
      <c r="D144" s="138" t="s">
        <v>312</v>
      </c>
      <c r="E144" s="139" t="s">
        <v>371</v>
      </c>
      <c r="F144" s="140" t="s">
        <v>4067</v>
      </c>
      <c r="G144" s="141" t="s">
        <v>652</v>
      </c>
      <c r="H144" s="142">
        <v>12</v>
      </c>
      <c r="I144" s="143"/>
      <c r="J144" s="144">
        <f>ROUND(I144*H144,2)</f>
        <v>0</v>
      </c>
      <c r="K144" s="140" t="s">
        <v>430</v>
      </c>
      <c r="L144" s="33"/>
      <c r="M144" s="145" t="s">
        <v>1</v>
      </c>
      <c r="N144" s="146" t="s">
        <v>47</v>
      </c>
      <c r="P144" s="147">
        <f>O144*H144</f>
        <v>0</v>
      </c>
      <c r="Q144" s="147">
        <v>0</v>
      </c>
      <c r="R144" s="147">
        <f>Q144*H144</f>
        <v>0</v>
      </c>
      <c r="S144" s="147">
        <v>0</v>
      </c>
      <c r="T144" s="148">
        <f>S144*H144</f>
        <v>0</v>
      </c>
      <c r="AR144" s="149" t="s">
        <v>108</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539</v>
      </c>
    </row>
    <row r="145" spans="2:65" s="1" customFormat="1" ht="16.5" customHeight="1">
      <c r="B145" s="33"/>
      <c r="C145" s="138" t="s">
        <v>379</v>
      </c>
      <c r="D145" s="138" t="s">
        <v>312</v>
      </c>
      <c r="E145" s="139" t="s">
        <v>379</v>
      </c>
      <c r="F145" s="140" t="s">
        <v>3971</v>
      </c>
      <c r="G145" s="141" t="s">
        <v>652</v>
      </c>
      <c r="H145" s="142">
        <v>15</v>
      </c>
      <c r="I145" s="143"/>
      <c r="J145" s="144">
        <f>ROUND(I145*H145,2)</f>
        <v>0</v>
      </c>
      <c r="K145" s="140" t="s">
        <v>430</v>
      </c>
      <c r="L145" s="33"/>
      <c r="M145" s="188" t="s">
        <v>1</v>
      </c>
      <c r="N145" s="189" t="s">
        <v>47</v>
      </c>
      <c r="O145" s="176"/>
      <c r="P145" s="190">
        <f>O145*H145</f>
        <v>0</v>
      </c>
      <c r="Q145" s="190">
        <v>0</v>
      </c>
      <c r="R145" s="190">
        <f>Q145*H145</f>
        <v>0</v>
      </c>
      <c r="S145" s="190">
        <v>0</v>
      </c>
      <c r="T145" s="191">
        <f>S145*H145</f>
        <v>0</v>
      </c>
      <c r="AR145" s="149" t="s">
        <v>108</v>
      </c>
      <c r="AT145" s="149" t="s">
        <v>312</v>
      </c>
      <c r="AU145" s="149" t="s">
        <v>86</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548</v>
      </c>
    </row>
    <row r="146" spans="2:65" s="1" customFormat="1" ht="6.95" customHeight="1">
      <c r="B146" s="45"/>
      <c r="C146" s="46"/>
      <c r="D146" s="46"/>
      <c r="E146" s="46"/>
      <c r="F146" s="46"/>
      <c r="G146" s="46"/>
      <c r="H146" s="46"/>
      <c r="I146" s="46"/>
      <c r="J146" s="46"/>
      <c r="K146" s="46"/>
      <c r="L146" s="33"/>
    </row>
  </sheetData>
  <sheetProtection algorithmName="SHA-512" hashValue="wdTtwvE0jSIpSdM1vxzQe5+2JC7u3airfu+ktv4sJpjqDWM88I0PNrS+VfYPiNuQO+eH6qhTdz9vZYXLUNXmIw==" saltValue="ogZtshDdT7v/ZbSVfJtGvM+/6GkxPpFYxi6smcSCCmiVonOWLkhJ/sVHtTqcodXh5qBAtoKo04CR70FeTZABEg==" spinCount="100000" sheet="1" objects="1" scenarios="1" formatColumns="0" formatRows="0" autoFilter="0"/>
  <autoFilter ref="C127:K145" xr:uid="{00000000-0009-0000-0000-00001F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3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202</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621</v>
      </c>
      <c r="L12" s="33"/>
    </row>
    <row r="13" spans="2:46" s="1" customFormat="1" ht="16.5" customHeight="1">
      <c r="B13" s="33"/>
      <c r="E13" s="236" t="s">
        <v>5023</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ROUND((SUM(BE126:BE136)),  2)</f>
        <v>0</v>
      </c>
      <c r="I37" s="98">
        <v>0.21</v>
      </c>
      <c r="J37" s="86">
        <f>ROUND(((SUM(BE126:BE136))*I37),  2)</f>
        <v>0</v>
      </c>
      <c r="L37" s="33"/>
    </row>
    <row r="38" spans="2:12" s="1" customFormat="1" ht="14.45" customHeight="1">
      <c r="B38" s="33"/>
      <c r="E38" s="27" t="s">
        <v>48</v>
      </c>
      <c r="F38" s="86">
        <f>ROUND((SUM(BF126:BF136)),  2)</f>
        <v>0</v>
      </c>
      <c r="I38" s="98">
        <v>0.15</v>
      </c>
      <c r="J38" s="86">
        <f>ROUND(((SUM(BF126:BF136))*I38),  2)</f>
        <v>0</v>
      </c>
      <c r="L38" s="33"/>
    </row>
    <row r="39" spans="2:12" s="1" customFormat="1" ht="14.45" hidden="1" customHeight="1">
      <c r="B39" s="33"/>
      <c r="E39" s="27" t="s">
        <v>49</v>
      </c>
      <c r="F39" s="86">
        <f>ROUND((SUM(BG126:BG136)),  2)</f>
        <v>0</v>
      </c>
      <c r="I39" s="98">
        <v>0.21</v>
      </c>
      <c r="J39" s="86">
        <f>0</f>
        <v>0</v>
      </c>
      <c r="L39" s="33"/>
    </row>
    <row r="40" spans="2:12" s="1" customFormat="1" ht="14.45" hidden="1" customHeight="1">
      <c r="B40" s="33"/>
      <c r="E40" s="27" t="s">
        <v>50</v>
      </c>
      <c r="F40" s="86">
        <f>ROUND((SUM(BH126:BH136)),  2)</f>
        <v>0</v>
      </c>
      <c r="I40" s="98">
        <v>0.15</v>
      </c>
      <c r="J40" s="86">
        <f>0</f>
        <v>0</v>
      </c>
      <c r="L40" s="33"/>
    </row>
    <row r="41" spans="2:12" s="1" customFormat="1" ht="14.45" hidden="1" customHeight="1">
      <c r="B41" s="33"/>
      <c r="E41" s="27" t="s">
        <v>51</v>
      </c>
      <c r="F41" s="86">
        <f>ROUND((SUM(BI126:BI136)),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621</v>
      </c>
      <c r="L90" s="33"/>
    </row>
    <row r="91" spans="2:12" s="1" customFormat="1" ht="16.5" customHeight="1">
      <c r="B91" s="33"/>
      <c r="E91" s="236" t="str">
        <f>E13</f>
        <v>02 - LPS - Uzemnění, hromosvod</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3937</v>
      </c>
      <c r="E101" s="112"/>
      <c r="F101" s="112"/>
      <c r="G101" s="112"/>
      <c r="H101" s="112"/>
      <c r="I101" s="112"/>
      <c r="J101" s="113">
        <f>J127</f>
        <v>0</v>
      </c>
      <c r="L101" s="110"/>
    </row>
    <row r="102" spans="2:47" s="8" customFormat="1" ht="24.95" customHeight="1">
      <c r="B102" s="110"/>
      <c r="D102" s="111" t="s">
        <v>5024</v>
      </c>
      <c r="E102" s="112"/>
      <c r="F102" s="112"/>
      <c r="G102" s="112"/>
      <c r="H102" s="112"/>
      <c r="I102" s="112"/>
      <c r="J102" s="113">
        <f>J132</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5000</v>
      </c>
      <c r="F116" s="256"/>
      <c r="G116" s="256"/>
      <c r="H116" s="256"/>
      <c r="L116" s="33"/>
    </row>
    <row r="117" spans="2:65" s="1" customFormat="1" ht="12" customHeight="1">
      <c r="B117" s="33"/>
      <c r="C117" s="27" t="s">
        <v>621</v>
      </c>
      <c r="L117" s="33"/>
    </row>
    <row r="118" spans="2:65" s="1" customFormat="1" ht="16.5" customHeight="1">
      <c r="B118" s="33"/>
      <c r="E118" s="236" t="str">
        <f>E13</f>
        <v>02 - LPS - Uzemnění, hromosvod</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P127+P132</f>
        <v>0</v>
      </c>
      <c r="Q126" s="54"/>
      <c r="R126" s="123">
        <f>R127+R132</f>
        <v>0</v>
      </c>
      <c r="S126" s="54"/>
      <c r="T126" s="124">
        <f>T127+T132</f>
        <v>0</v>
      </c>
      <c r="AT126" s="17" t="s">
        <v>81</v>
      </c>
      <c r="AU126" s="17" t="s">
        <v>288</v>
      </c>
      <c r="BK126" s="125">
        <f>BK127+BK132</f>
        <v>0</v>
      </c>
    </row>
    <row r="127" spans="2:65" s="11" customFormat="1" ht="25.9" customHeight="1">
      <c r="B127" s="126"/>
      <c r="D127" s="127" t="s">
        <v>81</v>
      </c>
      <c r="E127" s="128" t="s">
        <v>3940</v>
      </c>
      <c r="F127" s="128" t="s">
        <v>3941</v>
      </c>
      <c r="I127" s="129"/>
      <c r="J127" s="130">
        <f>BK127</f>
        <v>0</v>
      </c>
      <c r="L127" s="126"/>
      <c r="M127" s="131"/>
      <c r="P127" s="132">
        <f>SUM(P128:P131)</f>
        <v>0</v>
      </c>
      <c r="R127" s="132">
        <f>SUM(R128:R131)</f>
        <v>0</v>
      </c>
      <c r="T127" s="133">
        <f>SUM(T128:T131)</f>
        <v>0</v>
      </c>
      <c r="AR127" s="127" t="s">
        <v>86</v>
      </c>
      <c r="AT127" s="134" t="s">
        <v>81</v>
      </c>
      <c r="AU127" s="134" t="s">
        <v>82</v>
      </c>
      <c r="AY127" s="127" t="s">
        <v>310</v>
      </c>
      <c r="BK127" s="135">
        <f>SUM(BK128:BK131)</f>
        <v>0</v>
      </c>
    </row>
    <row r="128" spans="2:65" s="1" customFormat="1" ht="16.5" customHeight="1">
      <c r="B128" s="33"/>
      <c r="C128" s="138" t="s">
        <v>86</v>
      </c>
      <c r="D128" s="138" t="s">
        <v>312</v>
      </c>
      <c r="E128" s="139" t="s">
        <v>86</v>
      </c>
      <c r="F128" s="140" t="s">
        <v>5025</v>
      </c>
      <c r="G128" s="141" t="s">
        <v>718</v>
      </c>
      <c r="H128" s="142">
        <v>4.5</v>
      </c>
      <c r="I128" s="143"/>
      <c r="J128" s="144">
        <f>ROUND(I128*H128,2)</f>
        <v>0</v>
      </c>
      <c r="K128" s="140" t="s">
        <v>430</v>
      </c>
      <c r="L128" s="33"/>
      <c r="M128" s="145" t="s">
        <v>1</v>
      </c>
      <c r="N128" s="146" t="s">
        <v>47</v>
      </c>
      <c r="P128" s="147">
        <f>O128*H128</f>
        <v>0</v>
      </c>
      <c r="Q128" s="147">
        <v>0</v>
      </c>
      <c r="R128" s="147">
        <f>Q128*H128</f>
        <v>0</v>
      </c>
      <c r="S128" s="147">
        <v>0</v>
      </c>
      <c r="T128" s="148">
        <f>S128*H128</f>
        <v>0</v>
      </c>
      <c r="AR128" s="149" t="s">
        <v>108</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312</v>
      </c>
      <c r="E129" s="139" t="s">
        <v>90</v>
      </c>
      <c r="F129" s="140" t="s">
        <v>3944</v>
      </c>
      <c r="G129" s="141" t="s">
        <v>718</v>
      </c>
      <c r="H129" s="142">
        <v>71</v>
      </c>
      <c r="I129" s="143"/>
      <c r="J129" s="144">
        <f>ROUND(I129*H129,2)</f>
        <v>0</v>
      </c>
      <c r="K129" s="140" t="s">
        <v>430</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6.5" customHeight="1">
      <c r="B130" s="33"/>
      <c r="C130" s="138" t="s">
        <v>98</v>
      </c>
      <c r="D130" s="138" t="s">
        <v>312</v>
      </c>
      <c r="E130" s="139" t="s">
        <v>98</v>
      </c>
      <c r="F130" s="140" t="s">
        <v>5026</v>
      </c>
      <c r="G130" s="141" t="s">
        <v>1972</v>
      </c>
      <c r="H130" s="142">
        <v>8</v>
      </c>
      <c r="I130" s="143"/>
      <c r="J130" s="144">
        <f>ROUND(I130*H130,2)</f>
        <v>0</v>
      </c>
      <c r="K130" s="140" t="s">
        <v>430</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137</v>
      </c>
    </row>
    <row r="131" spans="2:65" s="1" customFormat="1" ht="16.5" customHeight="1">
      <c r="B131" s="33"/>
      <c r="C131" s="138" t="s">
        <v>108</v>
      </c>
      <c r="D131" s="138" t="s">
        <v>312</v>
      </c>
      <c r="E131" s="139" t="s">
        <v>108</v>
      </c>
      <c r="F131" s="140" t="s">
        <v>3952</v>
      </c>
      <c r="G131" s="141" t="s">
        <v>1972</v>
      </c>
      <c r="H131" s="142">
        <v>8</v>
      </c>
      <c r="I131" s="143"/>
      <c r="J131" s="144">
        <f>ROUND(I131*H131,2)</f>
        <v>0</v>
      </c>
      <c r="K131" s="140" t="s">
        <v>430</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347</v>
      </c>
    </row>
    <row r="132" spans="2:65" s="11" customFormat="1" ht="25.9" customHeight="1">
      <c r="B132" s="126"/>
      <c r="D132" s="127" t="s">
        <v>81</v>
      </c>
      <c r="E132" s="128" t="s">
        <v>108</v>
      </c>
      <c r="F132" s="128" t="s">
        <v>426</v>
      </c>
      <c r="I132" s="129"/>
      <c r="J132" s="130">
        <f>BK132</f>
        <v>0</v>
      </c>
      <c r="L132" s="126"/>
      <c r="M132" s="131"/>
      <c r="P132" s="132">
        <f>SUM(P133:P136)</f>
        <v>0</v>
      </c>
      <c r="R132" s="132">
        <f>SUM(R133:R136)</f>
        <v>0</v>
      </c>
      <c r="T132" s="133">
        <f>SUM(T133:T136)</f>
        <v>0</v>
      </c>
      <c r="AR132" s="127" t="s">
        <v>86</v>
      </c>
      <c r="AT132" s="134" t="s">
        <v>81</v>
      </c>
      <c r="AU132" s="134" t="s">
        <v>82</v>
      </c>
      <c r="AY132" s="127" t="s">
        <v>310</v>
      </c>
      <c r="BK132" s="135">
        <f>SUM(BK133:BK136)</f>
        <v>0</v>
      </c>
    </row>
    <row r="133" spans="2:65" s="1" customFormat="1" ht="16.5" customHeight="1">
      <c r="B133" s="33"/>
      <c r="C133" s="138" t="s">
        <v>121</v>
      </c>
      <c r="D133" s="138" t="s">
        <v>312</v>
      </c>
      <c r="E133" s="139" t="s">
        <v>121</v>
      </c>
      <c r="F133" s="140" t="s">
        <v>5027</v>
      </c>
      <c r="G133" s="141" t="s">
        <v>1972</v>
      </c>
      <c r="H133" s="142">
        <v>3</v>
      </c>
      <c r="I133" s="143"/>
      <c r="J133" s="144">
        <f>ROUND(I133*H133,2)</f>
        <v>0</v>
      </c>
      <c r="K133" s="140" t="s">
        <v>430</v>
      </c>
      <c r="L133" s="33"/>
      <c r="M133" s="145" t="s">
        <v>1</v>
      </c>
      <c r="N133" s="146" t="s">
        <v>47</v>
      </c>
      <c r="P133" s="147">
        <f>O133*H133</f>
        <v>0</v>
      </c>
      <c r="Q133" s="147">
        <v>0</v>
      </c>
      <c r="R133" s="147">
        <f>Q133*H133</f>
        <v>0</v>
      </c>
      <c r="S133" s="147">
        <v>0</v>
      </c>
      <c r="T133" s="148">
        <f>S133*H133</f>
        <v>0</v>
      </c>
      <c r="AR133" s="149" t="s">
        <v>108</v>
      </c>
      <c r="AT133" s="149" t="s">
        <v>312</v>
      </c>
      <c r="AU133" s="149" t="s">
        <v>86</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180</v>
      </c>
    </row>
    <row r="134" spans="2:65" s="1" customFormat="1" ht="16.5" customHeight="1">
      <c r="B134" s="33"/>
      <c r="C134" s="138" t="s">
        <v>137</v>
      </c>
      <c r="D134" s="138" t="s">
        <v>312</v>
      </c>
      <c r="E134" s="139" t="s">
        <v>137</v>
      </c>
      <c r="F134" s="140" t="s">
        <v>3968</v>
      </c>
      <c r="G134" s="141" t="s">
        <v>652</v>
      </c>
      <c r="H134" s="142">
        <v>3</v>
      </c>
      <c r="I134" s="143"/>
      <c r="J134" s="144">
        <f>ROUND(I134*H134,2)</f>
        <v>0</v>
      </c>
      <c r="K134" s="140" t="s">
        <v>430</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371</v>
      </c>
    </row>
    <row r="135" spans="2:65" s="1" customFormat="1" ht="16.5" customHeight="1">
      <c r="B135" s="33"/>
      <c r="C135" s="138" t="s">
        <v>342</v>
      </c>
      <c r="D135" s="138" t="s">
        <v>312</v>
      </c>
      <c r="E135" s="139" t="s">
        <v>342</v>
      </c>
      <c r="F135" s="140" t="s">
        <v>3970</v>
      </c>
      <c r="G135" s="141" t="s">
        <v>652</v>
      </c>
      <c r="H135" s="142">
        <v>8</v>
      </c>
      <c r="I135" s="143"/>
      <c r="J135" s="144">
        <f>ROUND(I135*H135,2)</f>
        <v>0</v>
      </c>
      <c r="K135" s="140" t="s">
        <v>430</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388</v>
      </c>
    </row>
    <row r="136" spans="2:65" s="1" customFormat="1" ht="16.5" customHeight="1">
      <c r="B136" s="33"/>
      <c r="C136" s="138" t="s">
        <v>347</v>
      </c>
      <c r="D136" s="138" t="s">
        <v>312</v>
      </c>
      <c r="E136" s="139" t="s">
        <v>347</v>
      </c>
      <c r="F136" s="140" t="s">
        <v>3971</v>
      </c>
      <c r="G136" s="141" t="s">
        <v>652</v>
      </c>
      <c r="H136" s="142">
        <v>6</v>
      </c>
      <c r="I136" s="143"/>
      <c r="J136" s="144">
        <f>ROUND(I136*H136,2)</f>
        <v>0</v>
      </c>
      <c r="K136" s="140" t="s">
        <v>430</v>
      </c>
      <c r="L136" s="33"/>
      <c r="M136" s="188" t="s">
        <v>1</v>
      </c>
      <c r="N136" s="189" t="s">
        <v>47</v>
      </c>
      <c r="O136" s="176"/>
      <c r="P136" s="190">
        <f>O136*H136</f>
        <v>0</v>
      </c>
      <c r="Q136" s="190">
        <v>0</v>
      </c>
      <c r="R136" s="190">
        <f>Q136*H136</f>
        <v>0</v>
      </c>
      <c r="S136" s="190">
        <v>0</v>
      </c>
      <c r="T136" s="191">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404</v>
      </c>
    </row>
    <row r="137" spans="2:65" s="1" customFormat="1" ht="6.95" customHeight="1">
      <c r="B137" s="45"/>
      <c r="C137" s="46"/>
      <c r="D137" s="46"/>
      <c r="E137" s="46"/>
      <c r="F137" s="46"/>
      <c r="G137" s="46"/>
      <c r="H137" s="46"/>
      <c r="I137" s="46"/>
      <c r="J137" s="46"/>
      <c r="K137" s="46"/>
      <c r="L137" s="33"/>
    </row>
  </sheetData>
  <sheetProtection algorithmName="SHA-512" hashValue="QTwyiqEIDcIp+sM/lhz0IKb/XRbaTZTCSyBoHiKKlZQLp928NVhG9GHcl97vU6qsN3Xq2qhLwtKGZy7j2e/AkA==" saltValue="Kl0ri1dfKG+MKmPbycTqpwlSJKjViAtxyj6yI3jP2Yg5jwPCo7xwemwREDcUSiF5OV/kQ1eRtWlb4yA6yD1i2w==" spinCount="100000" sheet="1" objects="1" scenarios="1" formatColumns="0" formatRows="0" autoFilter="0"/>
  <autoFilter ref="C125:K136" xr:uid="{00000000-0009-0000-0000-000020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4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203</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621</v>
      </c>
      <c r="L12" s="33"/>
    </row>
    <row r="13" spans="2:46" s="1" customFormat="1" ht="16.5" customHeight="1">
      <c r="B13" s="33"/>
      <c r="E13" s="236" t="s">
        <v>5028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ROUND((SUM(BE126:BE139)),  2)</f>
        <v>0</v>
      </c>
      <c r="I37" s="98">
        <v>0.21</v>
      </c>
      <c r="J37" s="86">
        <f>ROUND(((SUM(BE126:BE139))*I37),  2)</f>
        <v>0</v>
      </c>
      <c r="L37" s="33"/>
    </row>
    <row r="38" spans="2:12" s="1" customFormat="1" ht="14.45" customHeight="1">
      <c r="B38" s="33"/>
      <c r="E38" s="27" t="s">
        <v>48</v>
      </c>
      <c r="F38" s="86">
        <f>ROUND((SUM(BF126:BF139)),  2)</f>
        <v>0</v>
      </c>
      <c r="I38" s="98">
        <v>0.15</v>
      </c>
      <c r="J38" s="86">
        <f>ROUND(((SUM(BF126:BF139))*I38),  2)</f>
        <v>0</v>
      </c>
      <c r="L38" s="33"/>
    </row>
    <row r="39" spans="2:12" s="1" customFormat="1" ht="14.45" hidden="1" customHeight="1">
      <c r="B39" s="33"/>
      <c r="E39" s="27" t="s">
        <v>49</v>
      </c>
      <c r="F39" s="86">
        <f>ROUND((SUM(BG126:BG139)),  2)</f>
        <v>0</v>
      </c>
      <c r="I39" s="98">
        <v>0.21</v>
      </c>
      <c r="J39" s="86">
        <f>0</f>
        <v>0</v>
      </c>
      <c r="L39" s="33"/>
    </row>
    <row r="40" spans="2:12" s="1" customFormat="1" ht="14.45" hidden="1" customHeight="1">
      <c r="B40" s="33"/>
      <c r="E40" s="27" t="s">
        <v>50</v>
      </c>
      <c r="F40" s="86">
        <f>ROUND((SUM(BH126:BH139)),  2)</f>
        <v>0</v>
      </c>
      <c r="I40" s="98">
        <v>0.15</v>
      </c>
      <c r="J40" s="86">
        <f>0</f>
        <v>0</v>
      </c>
      <c r="L40" s="33"/>
    </row>
    <row r="41" spans="2:12" s="1" customFormat="1" ht="14.45" hidden="1" customHeight="1">
      <c r="B41" s="33"/>
      <c r="E41" s="27" t="s">
        <v>51</v>
      </c>
      <c r="F41" s="86">
        <f>ROUND((SUM(BI126:BI139)),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621</v>
      </c>
      <c r="L90" s="33"/>
    </row>
    <row r="91" spans="2:12" s="1" customFormat="1" ht="16.5" customHeight="1">
      <c r="B91" s="33"/>
      <c r="E91" s="236" t="str">
        <f>E13</f>
        <v>03 - SV - Svítidla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4069</v>
      </c>
      <c r="E101" s="112"/>
      <c r="F101" s="112"/>
      <c r="G101" s="112"/>
      <c r="H101" s="112"/>
      <c r="I101" s="112"/>
      <c r="J101" s="113">
        <f>J127</f>
        <v>0</v>
      </c>
      <c r="L101" s="110"/>
    </row>
    <row r="102" spans="2:47" s="8" customFormat="1" ht="24.95" customHeight="1">
      <c r="B102" s="110"/>
      <c r="D102" s="111" t="s">
        <v>5029</v>
      </c>
      <c r="E102" s="112"/>
      <c r="F102" s="112"/>
      <c r="G102" s="112"/>
      <c r="H102" s="112"/>
      <c r="I102" s="112"/>
      <c r="J102" s="113">
        <f>J134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278</v>
      </c>
      <c r="F114" s="215"/>
      <c r="G114" s="215"/>
      <c r="H114" s="215"/>
      <c r="L114" s="20"/>
    </row>
    <row r="115" spans="2:65" ht="12" customHeight="1">
      <c r="B115" s="20"/>
      <c r="C115" s="27" t="s">
        <v>279</v>
      </c>
      <c r="L115" s="20"/>
    </row>
    <row r="116" spans="2:65" s="1" customFormat="1" ht="16.5" customHeight="1">
      <c r="B116" s="33"/>
      <c r="E116" s="249" t="s">
        <v>5000</v>
      </c>
      <c r="F116" s="256"/>
      <c r="G116" s="256"/>
      <c r="H116" s="256"/>
      <c r="L116" s="33"/>
    </row>
    <row r="117" spans="2:65" s="1" customFormat="1" ht="12" customHeight="1">
      <c r="B117" s="33"/>
      <c r="C117" s="27" t="s">
        <v>621</v>
      </c>
      <c r="L117" s="33"/>
    </row>
    <row r="118" spans="2:65" s="1" customFormat="1" ht="16.5" customHeight="1">
      <c r="B118" s="33"/>
      <c r="E118" s="236" t="str">
        <f>E13</f>
        <v>03 - SV - Svítidla</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P127+P134</f>
        <v>0</v>
      </c>
      <c r="Q126" s="54"/>
      <c r="R126" s="123">
        <f>R127+R134</f>
        <v>0</v>
      </c>
      <c r="S126" s="54"/>
      <c r="T126" s="124">
        <f>T127+T134</f>
        <v>0</v>
      </c>
      <c r="AT126" s="17" t="s">
        <v>81</v>
      </c>
      <c r="AU126" s="17" t="s">
        <v>288</v>
      </c>
      <c r="BK126" s="125">
        <f>BK127+BK134</f>
        <v>0</v>
      </c>
    </row>
    <row r="127" spans="2:65" s="11" customFormat="1" ht="25.9" customHeight="1">
      <c r="B127" s="126"/>
      <c r="D127" s="127" t="s">
        <v>81</v>
      </c>
      <c r="E127" s="128" t="s">
        <v>3940</v>
      </c>
      <c r="F127" s="128" t="s">
        <v>4071</v>
      </c>
      <c r="I127" s="129"/>
      <c r="J127" s="130">
        <f>BK127</f>
        <v>0</v>
      </c>
      <c r="L127" s="126"/>
      <c r="M127" s="131"/>
      <c r="P127" s="132">
        <f>SUM(P128:P133)</f>
        <v>0</v>
      </c>
      <c r="R127" s="132">
        <f>SUM(R128:R133)</f>
        <v>0</v>
      </c>
      <c r="T127" s="133">
        <f>SUM(T128:T133)</f>
        <v>0</v>
      </c>
      <c r="AR127" s="127" t="s">
        <v>86</v>
      </c>
      <c r="AT127" s="134" t="s">
        <v>81</v>
      </c>
      <c r="AU127" s="134" t="s">
        <v>82</v>
      </c>
      <c r="AY127" s="127" t="s">
        <v>310</v>
      </c>
      <c r="BK127" s="135">
        <f>SUM(BK128:BK133)</f>
        <v>0</v>
      </c>
    </row>
    <row r="128" spans="2:65" s="1" customFormat="1" ht="16.5" customHeight="1">
      <c r="B128" s="33"/>
      <c r="C128" s="138" t="s">
        <v>86</v>
      </c>
      <c r="D128" s="138" t="s">
        <v>312</v>
      </c>
      <c r="E128" s="139" t="s">
        <v>86</v>
      </c>
      <c r="F128" s="140" t="s">
        <v>5030</v>
      </c>
      <c r="G128" s="141" t="s">
        <v>1972</v>
      </c>
      <c r="H128" s="142">
        <v>4</v>
      </c>
      <c r="I128" s="143"/>
      <c r="J128" s="144">
        <f t="shared" ref="J128:J133" si="0">ROUND(I128*H128,2)</f>
        <v>0</v>
      </c>
      <c r="K128" s="140" t="s">
        <v>430</v>
      </c>
      <c r="L128" s="33"/>
      <c r="M128" s="145" t="s">
        <v>1</v>
      </c>
      <c r="N128" s="146" t="s">
        <v>47</v>
      </c>
      <c r="P128" s="147">
        <f t="shared" ref="P128:P133" si="1">O128*H128</f>
        <v>0</v>
      </c>
      <c r="Q128" s="147">
        <v>0</v>
      </c>
      <c r="R128" s="147">
        <f t="shared" ref="R128:R133" si="2">Q128*H128</f>
        <v>0</v>
      </c>
      <c r="S128" s="147">
        <v>0</v>
      </c>
      <c r="T128" s="148">
        <f t="shared" ref="T128:T133" si="3">S128*H128</f>
        <v>0</v>
      </c>
      <c r="AR128" s="149" t="s">
        <v>108</v>
      </c>
      <c r="AT128" s="149" t="s">
        <v>312</v>
      </c>
      <c r="AU128" s="149" t="s">
        <v>86</v>
      </c>
      <c r="AY128" s="17" t="s">
        <v>310</v>
      </c>
      <c r="BE128" s="150">
        <f t="shared" ref="BE128:BE133" si="4">IF(N128="základní",J128,0)</f>
        <v>0</v>
      </c>
      <c r="BF128" s="150">
        <f t="shared" ref="BF128:BF133" si="5">IF(N128="snížená",J128,0)</f>
        <v>0</v>
      </c>
      <c r="BG128" s="150">
        <f t="shared" ref="BG128:BG133" si="6">IF(N128="zákl. přenesená",J128,0)</f>
        <v>0</v>
      </c>
      <c r="BH128" s="150">
        <f t="shared" ref="BH128:BH133" si="7">IF(N128="sníž. přenesená",J128,0)</f>
        <v>0</v>
      </c>
      <c r="BI128" s="150">
        <f t="shared" ref="BI128:BI133" si="8">IF(N128="nulová",J128,0)</f>
        <v>0</v>
      </c>
      <c r="BJ128" s="17" t="s">
        <v>86</v>
      </c>
      <c r="BK128" s="150">
        <f t="shared" ref="BK128:BK133" si="9">ROUND(I128*H128,2)</f>
        <v>0</v>
      </c>
      <c r="BL128" s="17" t="s">
        <v>108</v>
      </c>
      <c r="BM128" s="149" t="s">
        <v>90</v>
      </c>
    </row>
    <row r="129" spans="2:65" s="1" customFormat="1" ht="16.5" customHeight="1">
      <c r="B129" s="33"/>
      <c r="C129" s="138" t="s">
        <v>90</v>
      </c>
      <c r="D129" s="138" t="s">
        <v>312</v>
      </c>
      <c r="E129" s="139" t="s">
        <v>90</v>
      </c>
      <c r="F129" s="140" t="s">
        <v>5031</v>
      </c>
      <c r="G129" s="141" t="s">
        <v>1972</v>
      </c>
      <c r="H129" s="142">
        <v>3</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98</v>
      </c>
      <c r="F130" s="140" t="s">
        <v>5032</v>
      </c>
      <c r="G130" s="141" t="s">
        <v>1972</v>
      </c>
      <c r="H130" s="142">
        <v>1</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108</v>
      </c>
      <c r="F131" s="140" t="s">
        <v>5033</v>
      </c>
      <c r="G131" s="141" t="s">
        <v>1972</v>
      </c>
      <c r="H131" s="142">
        <v>3</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121</v>
      </c>
      <c r="F132" s="140" t="s">
        <v>5034</v>
      </c>
      <c r="G132" s="141" t="s">
        <v>1972</v>
      </c>
      <c r="H132" s="142">
        <v>3</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137</v>
      </c>
      <c r="F133" s="140" t="s">
        <v>4081</v>
      </c>
      <c r="G133" s="141" t="s">
        <v>4066</v>
      </c>
      <c r="H133" s="142">
        <v>1</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1" customFormat="1" ht="25.9" customHeight="1">
      <c r="B134" s="126"/>
      <c r="D134" s="127" t="s">
        <v>81</v>
      </c>
      <c r="E134" s="128" t="s">
        <v>137</v>
      </c>
      <c r="F134" s="128" t="s">
        <v>426</v>
      </c>
      <c r="I134" s="129"/>
      <c r="J134" s="130">
        <f>BK134</f>
        <v>0</v>
      </c>
      <c r="L134" s="126"/>
      <c r="M134" s="131"/>
      <c r="P134" s="132">
        <f>SUM(P135:P139)</f>
        <v>0</v>
      </c>
      <c r="R134" s="132">
        <f>SUM(R135:R139)</f>
        <v>0</v>
      </c>
      <c r="T134" s="133">
        <f>SUM(T135:T139)</f>
        <v>0</v>
      </c>
      <c r="AR134" s="127" t="s">
        <v>86</v>
      </c>
      <c r="AT134" s="134" t="s">
        <v>81</v>
      </c>
      <c r="AU134" s="134" t="s">
        <v>82</v>
      </c>
      <c r="AY134" s="127" t="s">
        <v>310</v>
      </c>
      <c r="BK134" s="135">
        <f>SUM(BK135:BK139)</f>
        <v>0</v>
      </c>
    </row>
    <row r="135" spans="2:65" s="1" customFormat="1" ht="16.5" customHeight="1">
      <c r="B135" s="33"/>
      <c r="C135" s="138" t="s">
        <v>342</v>
      </c>
      <c r="D135" s="138" t="s">
        <v>312</v>
      </c>
      <c r="E135" s="139" t="s">
        <v>342</v>
      </c>
      <c r="F135" s="140" t="s">
        <v>5035</v>
      </c>
      <c r="G135" s="141" t="s">
        <v>652</v>
      </c>
      <c r="H135" s="142">
        <v>5</v>
      </c>
      <c r="I135" s="143"/>
      <c r="J135" s="144">
        <f>ROUND(I135*H135,2)</f>
        <v>0</v>
      </c>
      <c r="K135" s="140" t="s">
        <v>430</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388</v>
      </c>
    </row>
    <row r="136" spans="2:65" s="1" customFormat="1" ht="16.5" customHeight="1">
      <c r="B136" s="33"/>
      <c r="C136" s="138" t="s">
        <v>347</v>
      </c>
      <c r="D136" s="138" t="s">
        <v>312</v>
      </c>
      <c r="E136" s="139" t="s">
        <v>347</v>
      </c>
      <c r="F136" s="140" t="s">
        <v>5036</v>
      </c>
      <c r="G136" s="141" t="s">
        <v>1972</v>
      </c>
      <c r="H136" s="142">
        <v>1</v>
      </c>
      <c r="I136" s="143"/>
      <c r="J136" s="144">
        <f>ROUND(I136*H136,2)</f>
        <v>0</v>
      </c>
      <c r="K136" s="140" t="s">
        <v>430</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404</v>
      </c>
    </row>
    <row r="137" spans="2:65" s="1" customFormat="1" ht="16.5" customHeight="1">
      <c r="B137" s="33"/>
      <c r="C137" s="138" t="s">
        <v>354</v>
      </c>
      <c r="D137" s="138" t="s">
        <v>312</v>
      </c>
      <c r="E137" s="139" t="s">
        <v>354</v>
      </c>
      <c r="F137" s="140" t="s">
        <v>3968</v>
      </c>
      <c r="G137" s="141" t="s">
        <v>652</v>
      </c>
      <c r="H137" s="142">
        <v>3</v>
      </c>
      <c r="I137" s="143"/>
      <c r="J137" s="144">
        <f>ROUND(I137*H137,2)</f>
        <v>0</v>
      </c>
      <c r="K137" s="140" t="s">
        <v>430</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412</v>
      </c>
    </row>
    <row r="138" spans="2:65" s="1" customFormat="1" ht="16.5" customHeight="1">
      <c r="B138" s="33"/>
      <c r="C138" s="138" t="s">
        <v>180</v>
      </c>
      <c r="D138" s="138" t="s">
        <v>312</v>
      </c>
      <c r="E138" s="139" t="s">
        <v>180</v>
      </c>
      <c r="F138" s="140" t="s">
        <v>3971</v>
      </c>
      <c r="G138" s="141" t="s">
        <v>652</v>
      </c>
      <c r="H138" s="142">
        <v>8</v>
      </c>
      <c r="I138" s="143"/>
      <c r="J138" s="144">
        <f>ROUND(I138*H138,2)</f>
        <v>0</v>
      </c>
      <c r="K138" s="140" t="s">
        <v>430</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421</v>
      </c>
    </row>
    <row r="139" spans="2:65" s="1" customFormat="1" ht="16.5" customHeight="1">
      <c r="B139" s="33"/>
      <c r="C139" s="138" t="s">
        <v>364</v>
      </c>
      <c r="D139" s="138" t="s">
        <v>312</v>
      </c>
      <c r="E139" s="139" t="s">
        <v>364</v>
      </c>
      <c r="F139" s="140" t="s">
        <v>5037</v>
      </c>
      <c r="G139" s="141" t="s">
        <v>652</v>
      </c>
      <c r="H139" s="142">
        <v>5</v>
      </c>
      <c r="I139" s="143"/>
      <c r="J139" s="144">
        <f>ROUND(I139*H139,2)</f>
        <v>0</v>
      </c>
      <c r="K139" s="140" t="s">
        <v>430</v>
      </c>
      <c r="L139" s="33"/>
      <c r="M139" s="188" t="s">
        <v>1</v>
      </c>
      <c r="N139" s="189" t="s">
        <v>47</v>
      </c>
      <c r="O139" s="176"/>
      <c r="P139" s="190">
        <f>O139*H139</f>
        <v>0</v>
      </c>
      <c r="Q139" s="190">
        <v>0</v>
      </c>
      <c r="R139" s="190">
        <f>Q139*H139</f>
        <v>0</v>
      </c>
      <c r="S139" s="190">
        <v>0</v>
      </c>
      <c r="T139" s="191">
        <f>S139*H139</f>
        <v>0</v>
      </c>
      <c r="AR139" s="149" t="s">
        <v>108</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434</v>
      </c>
    </row>
    <row r="140" spans="2:65" s="1" customFormat="1" ht="6.95" customHeight="1">
      <c r="B140" s="45"/>
      <c r="C140" s="46"/>
      <c r="D140" s="46"/>
      <c r="E140" s="46"/>
      <c r="F140" s="46"/>
      <c r="G140" s="46"/>
      <c r="H140" s="46"/>
      <c r="I140" s="46"/>
      <c r="J140" s="46"/>
      <c r="K140" s="46"/>
      <c r="L140" s="33"/>
    </row>
  </sheetData>
  <sheetProtection algorithmName="SHA-512" hashValue="IqxRsiQtk5zf3yppYViQX2jvPDDRrLUaXc5JXiU0o+gjmPfPLcnk17RgTHQV0Usgay/yPDaC5AbSDxJJbLCNzw==" saltValue="QFukgHCYstaXlidfckSJZTT69fEhNo+ihOzGFjFaOMQXbAJ0GcvRLFmWOhDPa3uDoL2ffarGVz2gUvBjspIdhg==" spinCount="100000" sheet="1" objects="1" scenarios="1" formatColumns="0" formatRows="0" autoFilter="0"/>
  <autoFilter ref="C125:K139" xr:uid="{00000000-0009-0000-0000-00002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204</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621</v>
      </c>
      <c r="L12" s="33"/>
    </row>
    <row r="13" spans="2:46" s="1" customFormat="1" ht="16.5" customHeight="1">
      <c r="B13" s="33"/>
      <c r="E13" s="236" t="s">
        <v>5038</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ROUND((SUM(BE125:BE131)),  2)</f>
        <v>0</v>
      </c>
      <c r="I37" s="98">
        <v>0.21</v>
      </c>
      <c r="J37" s="86">
        <f>ROUND(((SUM(BE125:BE131))*I37),  2)</f>
        <v>0</v>
      </c>
      <c r="L37" s="33"/>
    </row>
    <row r="38" spans="2:12" s="1" customFormat="1" ht="14.45" customHeight="1">
      <c r="B38" s="33"/>
      <c r="E38" s="27" t="s">
        <v>48</v>
      </c>
      <c r="F38" s="86">
        <f>ROUND((SUM(BF125:BF131)),  2)</f>
        <v>0</v>
      </c>
      <c r="I38" s="98">
        <v>0.15</v>
      </c>
      <c r="J38" s="86">
        <f>ROUND(((SUM(BF125:BF131))*I38),  2)</f>
        <v>0</v>
      </c>
      <c r="L38" s="33"/>
    </row>
    <row r="39" spans="2:12" s="1" customFormat="1" ht="14.45" hidden="1" customHeight="1">
      <c r="B39" s="33"/>
      <c r="E39" s="27" t="s">
        <v>49</v>
      </c>
      <c r="F39" s="86">
        <f>ROUND((SUM(BG125:BG131)),  2)</f>
        <v>0</v>
      </c>
      <c r="I39" s="98">
        <v>0.21</v>
      </c>
      <c r="J39" s="86">
        <f>0</f>
        <v>0</v>
      </c>
      <c r="L39" s="33"/>
    </row>
    <row r="40" spans="2:12" s="1" customFormat="1" ht="14.45" hidden="1" customHeight="1">
      <c r="B40" s="33"/>
      <c r="E40" s="27" t="s">
        <v>50</v>
      </c>
      <c r="F40" s="86">
        <f>ROUND((SUM(BH125:BH131)),  2)</f>
        <v>0</v>
      </c>
      <c r="I40" s="98">
        <v>0.15</v>
      </c>
      <c r="J40" s="86">
        <f>0</f>
        <v>0</v>
      </c>
      <c r="L40" s="33"/>
    </row>
    <row r="41" spans="2:12" s="1" customFormat="1" ht="14.45" hidden="1" customHeight="1">
      <c r="B41" s="33"/>
      <c r="E41" s="27" t="s">
        <v>51</v>
      </c>
      <c r="F41" s="86">
        <f>ROUND((SUM(BI125:BI131)),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621</v>
      </c>
      <c r="L90" s="33"/>
    </row>
    <row r="91" spans="2:12" s="1" customFormat="1" ht="16.5" customHeight="1">
      <c r="B91" s="33"/>
      <c r="E91" s="236" t="str">
        <f>E13</f>
        <v xml:space="preserve">04 -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J125</f>
        <v>0</v>
      </c>
      <c r="L100" s="33"/>
      <c r="AU100" s="17" t="s">
        <v>288</v>
      </c>
    </row>
    <row r="101" spans="2:47" s="8" customFormat="1" ht="24.95" customHeight="1">
      <c r="B101" s="110"/>
      <c r="D101" s="111" t="s">
        <v>294</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295</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277</v>
      </c>
      <c r="L112" s="20"/>
    </row>
    <row r="113" spans="2:65" ht="16.5" customHeight="1">
      <c r="B113" s="20"/>
      <c r="E113" s="254" t="s">
        <v>278</v>
      </c>
      <c r="F113" s="215"/>
      <c r="G113" s="215"/>
      <c r="H113" s="215"/>
      <c r="L113" s="20"/>
    </row>
    <row r="114" spans="2:65" ht="12" customHeight="1">
      <c r="B114" s="20"/>
      <c r="C114" s="27" t="s">
        <v>279</v>
      </c>
      <c r="L114" s="20"/>
    </row>
    <row r="115" spans="2:65" s="1" customFormat="1" ht="16.5" customHeight="1">
      <c r="B115" s="33"/>
      <c r="E115" s="249" t="s">
        <v>5000</v>
      </c>
      <c r="F115" s="256"/>
      <c r="G115" s="256"/>
      <c r="H115" s="256"/>
      <c r="L115" s="33"/>
    </row>
    <row r="116" spans="2:65" s="1" customFormat="1" ht="12" customHeight="1">
      <c r="B116" s="33"/>
      <c r="C116" s="27" t="s">
        <v>621</v>
      </c>
      <c r="L116" s="33"/>
    </row>
    <row r="117" spans="2:65" s="1" customFormat="1" ht="16.5" customHeight="1">
      <c r="B117" s="33"/>
      <c r="E117" s="236" t="str">
        <f>E13</f>
        <v xml:space="preserve">04 -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296</v>
      </c>
      <c r="D124" s="120" t="s">
        <v>67</v>
      </c>
      <c r="E124" s="120" t="s">
        <v>63</v>
      </c>
      <c r="F124" s="120" t="s">
        <v>64</v>
      </c>
      <c r="G124" s="120" t="s">
        <v>297</v>
      </c>
      <c r="H124" s="120" t="s">
        <v>298</v>
      </c>
      <c r="I124" s="120" t="s">
        <v>299</v>
      </c>
      <c r="J124" s="120" t="s">
        <v>286</v>
      </c>
      <c r="K124" s="121" t="s">
        <v>300</v>
      </c>
      <c r="L124" s="118"/>
      <c r="M124" s="60" t="s">
        <v>1</v>
      </c>
      <c r="N124" s="61" t="s">
        <v>46</v>
      </c>
      <c r="O124" s="61" t="s">
        <v>301</v>
      </c>
      <c r="P124" s="61" t="s">
        <v>302</v>
      </c>
      <c r="Q124" s="61" t="s">
        <v>303</v>
      </c>
      <c r="R124" s="61" t="s">
        <v>304</v>
      </c>
      <c r="S124" s="61" t="s">
        <v>305</v>
      </c>
      <c r="T124" s="62" t="s">
        <v>306</v>
      </c>
    </row>
    <row r="125" spans="2:65" s="1" customFormat="1" ht="22.9" customHeight="1">
      <c r="B125" s="33"/>
      <c r="C125" s="65" t="s">
        <v>307</v>
      </c>
      <c r="J125" s="122">
        <f>BK125</f>
        <v>0</v>
      </c>
      <c r="L125" s="33"/>
      <c r="M125" s="63"/>
      <c r="N125" s="54"/>
      <c r="O125" s="54"/>
      <c r="P125" s="123">
        <f>P126</f>
        <v>0</v>
      </c>
      <c r="Q125" s="54"/>
      <c r="R125" s="123">
        <f>R126</f>
        <v>0</v>
      </c>
      <c r="S125" s="54"/>
      <c r="T125" s="124">
        <f>T126</f>
        <v>0</v>
      </c>
      <c r="AT125" s="17" t="s">
        <v>81</v>
      </c>
      <c r="AU125" s="17" t="s">
        <v>288</v>
      </c>
      <c r="BK125" s="125">
        <f>BK126</f>
        <v>0</v>
      </c>
    </row>
    <row r="126" spans="2:65" s="11" customFormat="1" ht="25.9" customHeight="1">
      <c r="B126" s="126"/>
      <c r="D126" s="127" t="s">
        <v>81</v>
      </c>
      <c r="E126" s="128" t="s">
        <v>425</v>
      </c>
      <c r="F126" s="128" t="s">
        <v>426</v>
      </c>
      <c r="I126" s="129"/>
      <c r="J126" s="130">
        <f>BK126</f>
        <v>0</v>
      </c>
      <c r="L126" s="126"/>
      <c r="M126" s="131"/>
      <c r="P126" s="132">
        <f>SUM(P127:P131)</f>
        <v>0</v>
      </c>
      <c r="R126" s="132">
        <f>SUM(R127:R131)</f>
        <v>0</v>
      </c>
      <c r="T126" s="133">
        <f>SUM(T127:T131)</f>
        <v>0</v>
      </c>
      <c r="AR126" s="127" t="s">
        <v>108</v>
      </c>
      <c r="AT126" s="134" t="s">
        <v>81</v>
      </c>
      <c r="AU126" s="134" t="s">
        <v>82</v>
      </c>
      <c r="AY126" s="127" t="s">
        <v>310</v>
      </c>
      <c r="BK126" s="135">
        <f>SUM(BK127:BK131)</f>
        <v>0</v>
      </c>
    </row>
    <row r="127" spans="2:65" s="1" customFormat="1" ht="16.5" customHeight="1">
      <c r="B127" s="33"/>
      <c r="C127" s="138" t="s">
        <v>86</v>
      </c>
      <c r="D127" s="138" t="s">
        <v>312</v>
      </c>
      <c r="E127" s="139" t="s">
        <v>4751</v>
      </c>
      <c r="F127" s="140" t="s">
        <v>5039</v>
      </c>
      <c r="G127" s="141" t="s">
        <v>460</v>
      </c>
      <c r="H127" s="142">
        <v>1</v>
      </c>
      <c r="I127" s="143"/>
      <c r="J127" s="144">
        <f>ROUND(I127*H127,2)</f>
        <v>0</v>
      </c>
      <c r="K127" s="140" t="s">
        <v>430</v>
      </c>
      <c r="L127" s="33"/>
      <c r="M127" s="145" t="s">
        <v>1</v>
      </c>
      <c r="N127" s="146" t="s">
        <v>47</v>
      </c>
      <c r="P127" s="147">
        <f>O127*H127</f>
        <v>0</v>
      </c>
      <c r="Q127" s="147">
        <v>0</v>
      </c>
      <c r="R127" s="147">
        <f>Q127*H127</f>
        <v>0</v>
      </c>
      <c r="S127" s="147">
        <v>0</v>
      </c>
      <c r="T127" s="148">
        <f>S127*H127</f>
        <v>0</v>
      </c>
      <c r="AR127" s="149" t="s">
        <v>2433</v>
      </c>
      <c r="AT127" s="149" t="s">
        <v>312</v>
      </c>
      <c r="AU127" s="149" t="s">
        <v>86</v>
      </c>
      <c r="AY127" s="17" t="s">
        <v>310</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2433</v>
      </c>
      <c r="BM127" s="149" t="s">
        <v>5040</v>
      </c>
    </row>
    <row r="128" spans="2:65" s="1" customFormat="1" ht="16.5" customHeight="1">
      <c r="B128" s="33"/>
      <c r="C128" s="138" t="s">
        <v>90</v>
      </c>
      <c r="D128" s="138" t="s">
        <v>312</v>
      </c>
      <c r="E128" s="139" t="s">
        <v>4754</v>
      </c>
      <c r="F128" s="140" t="s">
        <v>5041</v>
      </c>
      <c r="G128" s="141" t="s">
        <v>460</v>
      </c>
      <c r="H128" s="142">
        <v>1</v>
      </c>
      <c r="I128" s="143"/>
      <c r="J128" s="144">
        <f>ROUND(I128*H128,2)</f>
        <v>0</v>
      </c>
      <c r="K128" s="140" t="s">
        <v>430</v>
      </c>
      <c r="L128" s="33"/>
      <c r="M128" s="145" t="s">
        <v>1</v>
      </c>
      <c r="N128" s="146" t="s">
        <v>47</v>
      </c>
      <c r="P128" s="147">
        <f>O128*H128</f>
        <v>0</v>
      </c>
      <c r="Q128" s="147">
        <v>0</v>
      </c>
      <c r="R128" s="147">
        <f>Q128*H128</f>
        <v>0</v>
      </c>
      <c r="S128" s="147">
        <v>0</v>
      </c>
      <c r="T128" s="148">
        <f>S128*H128</f>
        <v>0</v>
      </c>
      <c r="AR128" s="149" t="s">
        <v>2433</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2433</v>
      </c>
      <c r="BM128" s="149" t="s">
        <v>5042</v>
      </c>
    </row>
    <row r="129" spans="2:65" s="1" customFormat="1" ht="16.5" customHeight="1">
      <c r="B129" s="33"/>
      <c r="C129" s="138" t="s">
        <v>98</v>
      </c>
      <c r="D129" s="138" t="s">
        <v>312</v>
      </c>
      <c r="E129" s="139" t="s">
        <v>5043</v>
      </c>
      <c r="F129" s="140" t="s">
        <v>3408</v>
      </c>
      <c r="G129" s="141" t="s">
        <v>460</v>
      </c>
      <c r="H129" s="142">
        <v>1</v>
      </c>
      <c r="I129" s="143"/>
      <c r="J129" s="144">
        <f>ROUND(I129*H129,2)</f>
        <v>0</v>
      </c>
      <c r="K129" s="140" t="s">
        <v>430</v>
      </c>
      <c r="L129" s="33"/>
      <c r="M129" s="145" t="s">
        <v>1</v>
      </c>
      <c r="N129" s="146" t="s">
        <v>47</v>
      </c>
      <c r="P129" s="147">
        <f>O129*H129</f>
        <v>0</v>
      </c>
      <c r="Q129" s="147">
        <v>0</v>
      </c>
      <c r="R129" s="147">
        <f>Q129*H129</f>
        <v>0</v>
      </c>
      <c r="S129" s="147">
        <v>0</v>
      </c>
      <c r="T129" s="148">
        <f>S129*H129</f>
        <v>0</v>
      </c>
      <c r="AR129" s="149" t="s">
        <v>2433</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2433</v>
      </c>
      <c r="BM129" s="149" t="s">
        <v>5044</v>
      </c>
    </row>
    <row r="130" spans="2:65" s="1" customFormat="1" ht="16.5" customHeight="1">
      <c r="B130" s="33"/>
      <c r="C130" s="138" t="s">
        <v>108</v>
      </c>
      <c r="D130" s="138" t="s">
        <v>312</v>
      </c>
      <c r="E130" s="139" t="s">
        <v>5045</v>
      </c>
      <c r="F130" s="140" t="s">
        <v>5046</v>
      </c>
      <c r="G130" s="141" t="s">
        <v>460</v>
      </c>
      <c r="H130" s="142">
        <v>1</v>
      </c>
      <c r="I130" s="143"/>
      <c r="J130" s="144">
        <f>ROUND(I130*H130,2)</f>
        <v>0</v>
      </c>
      <c r="K130" s="140" t="s">
        <v>430</v>
      </c>
      <c r="L130" s="33"/>
      <c r="M130" s="145" t="s">
        <v>1</v>
      </c>
      <c r="N130" s="146" t="s">
        <v>47</v>
      </c>
      <c r="P130" s="147">
        <f>O130*H130</f>
        <v>0</v>
      </c>
      <c r="Q130" s="147">
        <v>0</v>
      </c>
      <c r="R130" s="147">
        <f>Q130*H130</f>
        <v>0</v>
      </c>
      <c r="S130" s="147">
        <v>0</v>
      </c>
      <c r="T130" s="148">
        <f>S130*H130</f>
        <v>0</v>
      </c>
      <c r="AR130" s="149" t="s">
        <v>2433</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2433</v>
      </c>
      <c r="BM130" s="149" t="s">
        <v>5047</v>
      </c>
    </row>
    <row r="131" spans="2:65" s="1" customFormat="1" ht="16.5" customHeight="1">
      <c r="B131" s="33"/>
      <c r="C131" s="138" t="s">
        <v>121</v>
      </c>
      <c r="D131" s="138" t="s">
        <v>312</v>
      </c>
      <c r="E131" s="139" t="s">
        <v>5048</v>
      </c>
      <c r="F131" s="140" t="s">
        <v>5049</v>
      </c>
      <c r="G131" s="141" t="s">
        <v>460</v>
      </c>
      <c r="H131" s="142">
        <v>1</v>
      </c>
      <c r="I131" s="143"/>
      <c r="J131" s="144">
        <f>ROUND(I131*H131,2)</f>
        <v>0</v>
      </c>
      <c r="K131" s="140" t="s">
        <v>430</v>
      </c>
      <c r="L131" s="33"/>
      <c r="M131" s="188" t="s">
        <v>1</v>
      </c>
      <c r="N131" s="189" t="s">
        <v>47</v>
      </c>
      <c r="O131" s="176"/>
      <c r="P131" s="190">
        <f>O131*H131</f>
        <v>0</v>
      </c>
      <c r="Q131" s="190">
        <v>0</v>
      </c>
      <c r="R131" s="190">
        <f>Q131*H131</f>
        <v>0</v>
      </c>
      <c r="S131" s="190">
        <v>0</v>
      </c>
      <c r="T131" s="191">
        <f>S131*H131</f>
        <v>0</v>
      </c>
      <c r="AR131" s="149" t="s">
        <v>2433</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2433</v>
      </c>
      <c r="BM131" s="149" t="s">
        <v>5050</v>
      </c>
    </row>
    <row r="132" spans="2:65" s="1" customFormat="1" ht="6.95" customHeight="1">
      <c r="B132" s="45"/>
      <c r="C132" s="46"/>
      <c r="D132" s="46"/>
      <c r="E132" s="46"/>
      <c r="F132" s="46"/>
      <c r="G132" s="46"/>
      <c r="H132" s="46"/>
      <c r="I132" s="46"/>
      <c r="J132" s="46"/>
      <c r="K132" s="46"/>
      <c r="L132" s="33"/>
    </row>
  </sheetData>
  <sheetProtection algorithmName="SHA-512" hashValue="PNsAttjNUM6nwfuUVtrIOEGTghBWMyp7RvUIjMem2sYVSoQavW301Xasi5/CdluyxzVjLB6LtvgjrOUyrbIjsg==" saltValue="Ju4ewKLalvtVYqzmjHaXjDx6vHDB5CdwDViobvYh4xHE+bRGcZyUiLU50RS2GR2sw7uxgb2WuezAFmGydmlNeA==" spinCount="100000" sheet="1" objects="1" scenarios="1" formatColumns="0" formatRows="0" autoFilter="0"/>
  <autoFilter ref="C124:K131" xr:uid="{00000000-0009-0000-0000-000022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4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208</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621</v>
      </c>
      <c r="L12" s="33"/>
    </row>
    <row r="13" spans="2:46" s="1" customFormat="1" ht="16.5" customHeight="1">
      <c r="B13" s="33"/>
      <c r="E13" s="236" t="s">
        <v>5006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ROUND((SUM(BE128:BE146)),  2)</f>
        <v>0</v>
      </c>
      <c r="I37" s="98">
        <v>0.21</v>
      </c>
      <c r="J37" s="86">
        <f>ROUND(((SUM(BE128:BE146))*I37),  2)</f>
        <v>0</v>
      </c>
      <c r="L37" s="33"/>
    </row>
    <row r="38" spans="2:12" s="1" customFormat="1" ht="14.45" customHeight="1">
      <c r="B38" s="33"/>
      <c r="E38" s="27" t="s">
        <v>48</v>
      </c>
      <c r="F38" s="86">
        <f>ROUND((SUM(BF128:BF146)),  2)</f>
        <v>0</v>
      </c>
      <c r="I38" s="98">
        <v>0.15</v>
      </c>
      <c r="J38" s="86">
        <f>ROUND(((SUM(BF128:BF146))*I38),  2)</f>
        <v>0</v>
      </c>
      <c r="L38" s="33"/>
    </row>
    <row r="39" spans="2:12" s="1" customFormat="1" ht="14.45" hidden="1" customHeight="1">
      <c r="B39" s="33"/>
      <c r="E39" s="27" t="s">
        <v>49</v>
      </c>
      <c r="F39" s="86">
        <f>ROUND((SUM(BG128:BG146)),  2)</f>
        <v>0</v>
      </c>
      <c r="I39" s="98">
        <v>0.21</v>
      </c>
      <c r="J39" s="86">
        <f>0</f>
        <v>0</v>
      </c>
      <c r="L39" s="33"/>
    </row>
    <row r="40" spans="2:12" s="1" customFormat="1" ht="14.45" hidden="1" customHeight="1">
      <c r="B40" s="33"/>
      <c r="E40" s="27" t="s">
        <v>50</v>
      </c>
      <c r="F40" s="86">
        <f>ROUND((SUM(BH128:BH146)),  2)</f>
        <v>0</v>
      </c>
      <c r="I40" s="98">
        <v>0.15</v>
      </c>
      <c r="J40" s="86">
        <f>0</f>
        <v>0</v>
      </c>
      <c r="L40" s="33"/>
    </row>
    <row r="41" spans="2:12" s="1" customFormat="1" ht="14.45" hidden="1" customHeight="1">
      <c r="B41" s="33"/>
      <c r="E41" s="27" t="s">
        <v>51</v>
      </c>
      <c r="F41" s="86">
        <f>ROUND((SUM(BI128:BI146)),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621</v>
      </c>
      <c r="L90" s="33"/>
    </row>
    <row r="91" spans="2:12" s="1" customFormat="1" ht="16.5" customHeight="1">
      <c r="B91" s="33"/>
      <c r="E91" s="236" t="str">
        <f>E13</f>
        <v>01 -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J128</f>
        <v>0</v>
      </c>
      <c r="L100" s="33"/>
      <c r="AU100" s="17" t="s">
        <v>288</v>
      </c>
    </row>
    <row r="101" spans="2:47" s="8" customFormat="1" ht="24.95" customHeight="1">
      <c r="B101" s="110"/>
      <c r="D101" s="111" t="s">
        <v>5008</v>
      </c>
      <c r="E101" s="112"/>
      <c r="F101" s="112"/>
      <c r="G101" s="112"/>
      <c r="H101" s="112"/>
      <c r="I101" s="112"/>
      <c r="J101" s="113">
        <f>J129</f>
        <v>0</v>
      </c>
      <c r="L101" s="110"/>
    </row>
    <row r="102" spans="2:47" s="8" customFormat="1" ht="24.95" customHeight="1">
      <c r="B102" s="110"/>
      <c r="D102" s="111" t="s">
        <v>5051</v>
      </c>
      <c r="E102" s="112"/>
      <c r="F102" s="112"/>
      <c r="G102" s="112"/>
      <c r="H102" s="112"/>
      <c r="I102" s="112"/>
      <c r="J102" s="113">
        <f>J131</f>
        <v>0</v>
      </c>
      <c r="L102" s="110"/>
    </row>
    <row r="103" spans="2:47" s="8" customFormat="1" ht="24.95" customHeight="1">
      <c r="B103" s="110"/>
      <c r="D103" s="111" t="s">
        <v>5052</v>
      </c>
      <c r="E103" s="112"/>
      <c r="F103" s="112"/>
      <c r="G103" s="112"/>
      <c r="H103" s="112"/>
      <c r="I103" s="112"/>
      <c r="J103" s="113">
        <f>J133</f>
        <v>0</v>
      </c>
      <c r="L103" s="110"/>
    </row>
    <row r="104" spans="2:47" s="8" customFormat="1" ht="24.95" customHeight="1">
      <c r="B104" s="110"/>
      <c r="D104" s="111" t="s">
        <v>5029</v>
      </c>
      <c r="E104" s="112"/>
      <c r="F104" s="112"/>
      <c r="G104" s="112"/>
      <c r="H104" s="112"/>
      <c r="I104" s="112"/>
      <c r="J104" s="113">
        <f>J138</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295</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277</v>
      </c>
      <c r="L115" s="20"/>
    </row>
    <row r="116" spans="2:63" ht="16.5" customHeight="1">
      <c r="B116" s="20"/>
      <c r="E116" s="254" t="s">
        <v>278</v>
      </c>
      <c r="F116" s="215"/>
      <c r="G116" s="215"/>
      <c r="H116" s="215"/>
      <c r="L116" s="20"/>
    </row>
    <row r="117" spans="2:63" ht="12" customHeight="1">
      <c r="B117" s="20"/>
      <c r="C117" s="27" t="s">
        <v>279</v>
      </c>
      <c r="L117" s="20"/>
    </row>
    <row r="118" spans="2:63" s="1" customFormat="1" ht="16.5" customHeight="1">
      <c r="B118" s="33"/>
      <c r="E118" s="249" t="s">
        <v>5000</v>
      </c>
      <c r="F118" s="256"/>
      <c r="G118" s="256"/>
      <c r="H118" s="256"/>
      <c r="L118" s="33"/>
    </row>
    <row r="119" spans="2:63" s="1" customFormat="1" ht="12" customHeight="1">
      <c r="B119" s="33"/>
      <c r="C119" s="27" t="s">
        <v>621</v>
      </c>
      <c r="L119" s="33"/>
    </row>
    <row r="120" spans="2:63" s="1" customFormat="1" ht="16.5" customHeight="1">
      <c r="B120" s="33"/>
      <c r="E120" s="236" t="str">
        <f>E13</f>
        <v>01 -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296</v>
      </c>
      <c r="D127" s="120" t="s">
        <v>67</v>
      </c>
      <c r="E127" s="120" t="s">
        <v>63</v>
      </c>
      <c r="F127" s="120" t="s">
        <v>64</v>
      </c>
      <c r="G127" s="120" t="s">
        <v>297</v>
      </c>
      <c r="H127" s="120" t="s">
        <v>298</v>
      </c>
      <c r="I127" s="120" t="s">
        <v>299</v>
      </c>
      <c r="J127" s="120" t="s">
        <v>286</v>
      </c>
      <c r="K127" s="121" t="s">
        <v>300</v>
      </c>
      <c r="L127" s="118"/>
      <c r="M127" s="60" t="s">
        <v>1</v>
      </c>
      <c r="N127" s="61" t="s">
        <v>46</v>
      </c>
      <c r="O127" s="61" t="s">
        <v>301</v>
      </c>
      <c r="P127" s="61" t="s">
        <v>302</v>
      </c>
      <c r="Q127" s="61" t="s">
        <v>303</v>
      </c>
      <c r="R127" s="61" t="s">
        <v>304</v>
      </c>
      <c r="S127" s="61" t="s">
        <v>305</v>
      </c>
      <c r="T127" s="62" t="s">
        <v>306</v>
      </c>
    </row>
    <row r="128" spans="2:63" s="1" customFormat="1" ht="22.9" customHeight="1">
      <c r="B128" s="33"/>
      <c r="C128" s="65" t="s">
        <v>307</v>
      </c>
      <c r="J128" s="122">
        <f>BK128</f>
        <v>0</v>
      </c>
      <c r="L128" s="33"/>
      <c r="M128" s="63"/>
      <c r="N128" s="54"/>
      <c r="O128" s="54"/>
      <c r="P128" s="123">
        <f>P129+P131+P133+P138</f>
        <v>0</v>
      </c>
      <c r="Q128" s="54"/>
      <c r="R128" s="123">
        <f>R129+R131+R133+R138</f>
        <v>0</v>
      </c>
      <c r="S128" s="54"/>
      <c r="T128" s="124">
        <f>T129+T131+T133+T138</f>
        <v>0</v>
      </c>
      <c r="AT128" s="17" t="s">
        <v>81</v>
      </c>
      <c r="AU128" s="17" t="s">
        <v>288</v>
      </c>
      <c r="BK128" s="125">
        <f>BK129+BK131+BK133+BK138</f>
        <v>0</v>
      </c>
    </row>
    <row r="129" spans="2:65" s="11" customFormat="1" ht="25.9" customHeight="1">
      <c r="B129" s="126"/>
      <c r="D129" s="127" t="s">
        <v>81</v>
      </c>
      <c r="E129" s="128" t="s">
        <v>82</v>
      </c>
      <c r="F129" s="128" t="s">
        <v>5011</v>
      </c>
      <c r="I129" s="129"/>
      <c r="J129" s="130">
        <f>BK129</f>
        <v>0</v>
      </c>
      <c r="L129" s="126"/>
      <c r="M129" s="131"/>
      <c r="P129" s="132">
        <f>P130</f>
        <v>0</v>
      </c>
      <c r="R129" s="132">
        <f>R130</f>
        <v>0</v>
      </c>
      <c r="T129" s="133">
        <f>T130</f>
        <v>0</v>
      </c>
      <c r="AR129" s="127" t="s">
        <v>86</v>
      </c>
      <c r="AT129" s="134" t="s">
        <v>81</v>
      </c>
      <c r="AU129" s="134" t="s">
        <v>82</v>
      </c>
      <c r="AY129" s="127" t="s">
        <v>310</v>
      </c>
      <c r="BK129" s="135">
        <f>BK130</f>
        <v>0</v>
      </c>
    </row>
    <row r="130" spans="2:65" s="1" customFormat="1" ht="16.5" customHeight="1">
      <c r="B130" s="33"/>
      <c r="C130" s="138" t="s">
        <v>86</v>
      </c>
      <c r="D130" s="138" t="s">
        <v>312</v>
      </c>
      <c r="E130" s="139" t="s">
        <v>86</v>
      </c>
      <c r="F130" s="140" t="s">
        <v>5053</v>
      </c>
      <c r="G130" s="141" t="s">
        <v>718</v>
      </c>
      <c r="H130" s="142">
        <v>95</v>
      </c>
      <c r="I130" s="143"/>
      <c r="J130" s="144">
        <f>ROUND(I130*H130,2)</f>
        <v>0</v>
      </c>
      <c r="K130" s="140" t="s">
        <v>430</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90</v>
      </c>
    </row>
    <row r="131" spans="2:65" s="11" customFormat="1" ht="25.9" customHeight="1">
      <c r="B131" s="126"/>
      <c r="D131" s="127" t="s">
        <v>81</v>
      </c>
      <c r="E131" s="128" t="s">
        <v>86</v>
      </c>
      <c r="F131" s="128" t="s">
        <v>3990</v>
      </c>
      <c r="I131" s="129"/>
      <c r="J131" s="130">
        <f>BK131</f>
        <v>0</v>
      </c>
      <c r="L131" s="126"/>
      <c r="M131" s="131"/>
      <c r="P131" s="132">
        <f>P132</f>
        <v>0</v>
      </c>
      <c r="R131" s="132">
        <f>R132</f>
        <v>0</v>
      </c>
      <c r="T131" s="133">
        <f>T132</f>
        <v>0</v>
      </c>
      <c r="AR131" s="127" t="s">
        <v>86</v>
      </c>
      <c r="AT131" s="134" t="s">
        <v>81</v>
      </c>
      <c r="AU131" s="134" t="s">
        <v>82</v>
      </c>
      <c r="AY131" s="127" t="s">
        <v>310</v>
      </c>
      <c r="BK131" s="135">
        <f>BK132</f>
        <v>0</v>
      </c>
    </row>
    <row r="132" spans="2:65" s="1" customFormat="1" ht="16.5" customHeight="1">
      <c r="B132" s="33"/>
      <c r="C132" s="138" t="s">
        <v>90</v>
      </c>
      <c r="D132" s="138" t="s">
        <v>312</v>
      </c>
      <c r="E132" s="139" t="s">
        <v>90</v>
      </c>
      <c r="F132" s="140" t="s">
        <v>5054</v>
      </c>
      <c r="G132" s="141" t="s">
        <v>718</v>
      </c>
      <c r="H132" s="142">
        <v>84</v>
      </c>
      <c r="I132" s="143"/>
      <c r="J132" s="144">
        <f>ROUND(I132*H132,2)</f>
        <v>0</v>
      </c>
      <c r="K132" s="140" t="s">
        <v>430</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108</v>
      </c>
    </row>
    <row r="133" spans="2:65" s="11" customFormat="1" ht="25.9" customHeight="1">
      <c r="B133" s="126"/>
      <c r="D133" s="127" t="s">
        <v>81</v>
      </c>
      <c r="E133" s="128" t="s">
        <v>90</v>
      </c>
      <c r="F133" s="128" t="s">
        <v>5017</v>
      </c>
      <c r="I133" s="129"/>
      <c r="J133" s="130">
        <f>BK133</f>
        <v>0</v>
      </c>
      <c r="L133" s="126"/>
      <c r="M133" s="131"/>
      <c r="P133" s="132">
        <f>SUM(P134:P137)</f>
        <v>0</v>
      </c>
      <c r="R133" s="132">
        <f>SUM(R134:R137)</f>
        <v>0</v>
      </c>
      <c r="T133" s="133">
        <f>SUM(T134:T137)</f>
        <v>0</v>
      </c>
      <c r="AR133" s="127" t="s">
        <v>86</v>
      </c>
      <c r="AT133" s="134" t="s">
        <v>81</v>
      </c>
      <c r="AU133" s="134" t="s">
        <v>82</v>
      </c>
      <c r="AY133" s="127" t="s">
        <v>310</v>
      </c>
      <c r="BK133" s="135">
        <f>SUM(BK134:BK137)</f>
        <v>0</v>
      </c>
    </row>
    <row r="134" spans="2:65" s="1" customFormat="1" ht="16.5" customHeight="1">
      <c r="B134" s="33"/>
      <c r="C134" s="138" t="s">
        <v>98</v>
      </c>
      <c r="D134" s="138" t="s">
        <v>312</v>
      </c>
      <c r="E134" s="139" t="s">
        <v>98</v>
      </c>
      <c r="F134" s="140" t="s">
        <v>5018</v>
      </c>
      <c r="G134" s="141" t="s">
        <v>718</v>
      </c>
      <c r="H134" s="142">
        <v>36</v>
      </c>
      <c r="I134" s="143"/>
      <c r="J134" s="144">
        <f>ROUND(I134*H134,2)</f>
        <v>0</v>
      </c>
      <c r="K134" s="140" t="s">
        <v>430</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137</v>
      </c>
    </row>
    <row r="135" spans="2:65" s="1" customFormat="1" ht="16.5" customHeight="1">
      <c r="B135" s="33"/>
      <c r="C135" s="138" t="s">
        <v>108</v>
      </c>
      <c r="D135" s="138" t="s">
        <v>312</v>
      </c>
      <c r="E135" s="139" t="s">
        <v>108</v>
      </c>
      <c r="F135" s="140" t="s">
        <v>5019</v>
      </c>
      <c r="G135" s="141" t="s">
        <v>718</v>
      </c>
      <c r="H135" s="142">
        <v>36</v>
      </c>
      <c r="I135" s="143"/>
      <c r="J135" s="144">
        <f>ROUND(I135*H135,2)</f>
        <v>0</v>
      </c>
      <c r="K135" s="140" t="s">
        <v>430</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347</v>
      </c>
    </row>
    <row r="136" spans="2:65" s="1" customFormat="1" ht="16.5" customHeight="1">
      <c r="B136" s="33"/>
      <c r="C136" s="138" t="s">
        <v>121</v>
      </c>
      <c r="D136" s="138" t="s">
        <v>312</v>
      </c>
      <c r="E136" s="139" t="s">
        <v>121</v>
      </c>
      <c r="F136" s="140" t="s">
        <v>5020</v>
      </c>
      <c r="G136" s="141" t="s">
        <v>718</v>
      </c>
      <c r="H136" s="142">
        <v>36</v>
      </c>
      <c r="I136" s="143"/>
      <c r="J136" s="144">
        <f>ROUND(I136*H136,2)</f>
        <v>0</v>
      </c>
      <c r="K136" s="140" t="s">
        <v>430</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180</v>
      </c>
    </row>
    <row r="137" spans="2:65" s="1" customFormat="1" ht="16.5" customHeight="1">
      <c r="B137" s="33"/>
      <c r="C137" s="138" t="s">
        <v>137</v>
      </c>
      <c r="D137" s="138" t="s">
        <v>312</v>
      </c>
      <c r="E137" s="139" t="s">
        <v>137</v>
      </c>
      <c r="F137" s="140" t="s">
        <v>5021</v>
      </c>
      <c r="G137" s="141" t="s">
        <v>718</v>
      </c>
      <c r="H137" s="142">
        <v>36</v>
      </c>
      <c r="I137" s="143"/>
      <c r="J137" s="144">
        <f>ROUND(I137*H137,2)</f>
        <v>0</v>
      </c>
      <c r="K137" s="140" t="s">
        <v>430</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371</v>
      </c>
    </row>
    <row r="138" spans="2:65" s="11" customFormat="1" ht="25.9" customHeight="1">
      <c r="B138" s="126"/>
      <c r="D138" s="127" t="s">
        <v>81</v>
      </c>
      <c r="E138" s="128" t="s">
        <v>137</v>
      </c>
      <c r="F138" s="128" t="s">
        <v>426</v>
      </c>
      <c r="I138" s="129"/>
      <c r="J138" s="130">
        <f>BK138</f>
        <v>0</v>
      </c>
      <c r="L138" s="126"/>
      <c r="M138" s="131"/>
      <c r="P138" s="132">
        <f>SUM(P139:P146)</f>
        <v>0</v>
      </c>
      <c r="R138" s="132">
        <f>SUM(R139:R146)</f>
        <v>0</v>
      </c>
      <c r="T138" s="133">
        <f>SUM(T139:T146)</f>
        <v>0</v>
      </c>
      <c r="AR138" s="127" t="s">
        <v>86</v>
      </c>
      <c r="AT138" s="134" t="s">
        <v>81</v>
      </c>
      <c r="AU138" s="134" t="s">
        <v>82</v>
      </c>
      <c r="AY138" s="127" t="s">
        <v>310</v>
      </c>
      <c r="BK138" s="135">
        <f>SUM(BK139:BK146)</f>
        <v>0</v>
      </c>
    </row>
    <row r="139" spans="2:65" s="1" customFormat="1" ht="16.5" customHeight="1">
      <c r="B139" s="33"/>
      <c r="C139" s="138" t="s">
        <v>342</v>
      </c>
      <c r="D139" s="138" t="s">
        <v>312</v>
      </c>
      <c r="E139" s="139" t="s">
        <v>342</v>
      </c>
      <c r="F139" s="140" t="s">
        <v>5055</v>
      </c>
      <c r="G139" s="141" t="s">
        <v>1972</v>
      </c>
      <c r="H139" s="142">
        <v>8</v>
      </c>
      <c r="I139" s="143"/>
      <c r="J139" s="144">
        <f t="shared" ref="J139:J146" si="0">ROUND(I139*H139,2)</f>
        <v>0</v>
      </c>
      <c r="K139" s="140" t="s">
        <v>430</v>
      </c>
      <c r="L139" s="33"/>
      <c r="M139" s="145" t="s">
        <v>1</v>
      </c>
      <c r="N139" s="146" t="s">
        <v>47</v>
      </c>
      <c r="P139" s="147">
        <f t="shared" ref="P139:P146" si="1">O139*H139</f>
        <v>0</v>
      </c>
      <c r="Q139" s="147">
        <v>0</v>
      </c>
      <c r="R139" s="147">
        <f t="shared" ref="R139:R146" si="2">Q139*H139</f>
        <v>0</v>
      </c>
      <c r="S139" s="147">
        <v>0</v>
      </c>
      <c r="T139" s="148">
        <f t="shared" ref="T139:T146" si="3">S139*H139</f>
        <v>0</v>
      </c>
      <c r="AR139" s="149" t="s">
        <v>108</v>
      </c>
      <c r="AT139" s="149" t="s">
        <v>312</v>
      </c>
      <c r="AU139" s="149" t="s">
        <v>86</v>
      </c>
      <c r="AY139" s="17" t="s">
        <v>310</v>
      </c>
      <c r="BE139" s="150">
        <f t="shared" ref="BE139:BE146" si="4">IF(N139="základní",J139,0)</f>
        <v>0</v>
      </c>
      <c r="BF139" s="150">
        <f t="shared" ref="BF139:BF146" si="5">IF(N139="snížená",J139,0)</f>
        <v>0</v>
      </c>
      <c r="BG139" s="150">
        <f t="shared" ref="BG139:BG146" si="6">IF(N139="zákl. přenesená",J139,0)</f>
        <v>0</v>
      </c>
      <c r="BH139" s="150">
        <f t="shared" ref="BH139:BH146" si="7">IF(N139="sníž. přenesená",J139,0)</f>
        <v>0</v>
      </c>
      <c r="BI139" s="150">
        <f t="shared" ref="BI139:BI146" si="8">IF(N139="nulová",J139,0)</f>
        <v>0</v>
      </c>
      <c r="BJ139" s="17" t="s">
        <v>86</v>
      </c>
      <c r="BK139" s="150">
        <f t="shared" ref="BK139:BK146" si="9">ROUND(I139*H139,2)</f>
        <v>0</v>
      </c>
      <c r="BL139" s="17" t="s">
        <v>108</v>
      </c>
      <c r="BM139" s="149" t="s">
        <v>388</v>
      </c>
    </row>
    <row r="140" spans="2:65" s="1" customFormat="1" ht="16.5" customHeight="1">
      <c r="B140" s="33"/>
      <c r="C140" s="138" t="s">
        <v>347</v>
      </c>
      <c r="D140" s="138" t="s">
        <v>312</v>
      </c>
      <c r="E140" s="139" t="s">
        <v>347</v>
      </c>
      <c r="F140" s="140" t="s">
        <v>5056</v>
      </c>
      <c r="G140" s="141" t="s">
        <v>1972</v>
      </c>
      <c r="H140" s="142">
        <v>2</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404</v>
      </c>
    </row>
    <row r="141" spans="2:65" s="1" customFormat="1" ht="16.5" customHeight="1">
      <c r="B141" s="33"/>
      <c r="C141" s="138" t="s">
        <v>354</v>
      </c>
      <c r="D141" s="138" t="s">
        <v>312</v>
      </c>
      <c r="E141" s="139" t="s">
        <v>354</v>
      </c>
      <c r="F141" s="140" t="s">
        <v>5057</v>
      </c>
      <c r="G141" s="141" t="s">
        <v>1972</v>
      </c>
      <c r="H141" s="142">
        <v>2</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412</v>
      </c>
    </row>
    <row r="142" spans="2:65" s="1" customFormat="1" ht="16.5" customHeight="1">
      <c r="B142" s="33"/>
      <c r="C142" s="138" t="s">
        <v>180</v>
      </c>
      <c r="D142" s="138" t="s">
        <v>312</v>
      </c>
      <c r="E142" s="139" t="s">
        <v>180</v>
      </c>
      <c r="F142" s="140" t="s">
        <v>5058</v>
      </c>
      <c r="G142" s="141" t="s">
        <v>652</v>
      </c>
      <c r="H142" s="142">
        <v>8</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421</v>
      </c>
    </row>
    <row r="143" spans="2:65" s="1" customFormat="1" ht="16.5" customHeight="1">
      <c r="B143" s="33"/>
      <c r="C143" s="138" t="s">
        <v>364</v>
      </c>
      <c r="D143" s="138" t="s">
        <v>312</v>
      </c>
      <c r="E143" s="139" t="s">
        <v>364</v>
      </c>
      <c r="F143" s="140" t="s">
        <v>5059</v>
      </c>
      <c r="G143" s="141" t="s">
        <v>652</v>
      </c>
      <c r="H143" s="142">
        <v>8</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434</v>
      </c>
    </row>
    <row r="144" spans="2:65" s="1" customFormat="1" ht="16.5" customHeight="1">
      <c r="B144" s="33"/>
      <c r="C144" s="138" t="s">
        <v>371</v>
      </c>
      <c r="D144" s="138" t="s">
        <v>312</v>
      </c>
      <c r="E144" s="139" t="s">
        <v>371</v>
      </c>
      <c r="F144" s="140" t="s">
        <v>3968</v>
      </c>
      <c r="G144" s="141" t="s">
        <v>652</v>
      </c>
      <c r="H144" s="142">
        <v>4</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539</v>
      </c>
    </row>
    <row r="145" spans="2:65" s="1" customFormat="1" ht="16.5" customHeight="1">
      <c r="B145" s="33"/>
      <c r="C145" s="138" t="s">
        <v>379</v>
      </c>
      <c r="D145" s="138" t="s">
        <v>312</v>
      </c>
      <c r="E145" s="139" t="s">
        <v>379</v>
      </c>
      <c r="F145" s="140" t="s">
        <v>4067</v>
      </c>
      <c r="G145" s="141" t="s">
        <v>652</v>
      </c>
      <c r="H145" s="142">
        <v>12</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548</v>
      </c>
    </row>
    <row r="146" spans="2:65" s="1" customFormat="1" ht="16.5" customHeight="1">
      <c r="B146" s="33"/>
      <c r="C146" s="138" t="s">
        <v>388</v>
      </c>
      <c r="D146" s="138" t="s">
        <v>312</v>
      </c>
      <c r="E146" s="139" t="s">
        <v>388</v>
      </c>
      <c r="F146" s="140" t="s">
        <v>3971</v>
      </c>
      <c r="G146" s="141" t="s">
        <v>652</v>
      </c>
      <c r="H146" s="142">
        <v>15</v>
      </c>
      <c r="I146" s="143"/>
      <c r="J146" s="144">
        <f t="shared" si="0"/>
        <v>0</v>
      </c>
      <c r="K146" s="140" t="s">
        <v>430</v>
      </c>
      <c r="L146" s="33"/>
      <c r="M146" s="188" t="s">
        <v>1</v>
      </c>
      <c r="N146" s="189" t="s">
        <v>47</v>
      </c>
      <c r="O146" s="176"/>
      <c r="P146" s="190">
        <f t="shared" si="1"/>
        <v>0</v>
      </c>
      <c r="Q146" s="190">
        <v>0</v>
      </c>
      <c r="R146" s="190">
        <f t="shared" si="2"/>
        <v>0</v>
      </c>
      <c r="S146" s="190">
        <v>0</v>
      </c>
      <c r="T146" s="191">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558</v>
      </c>
    </row>
    <row r="147" spans="2:65" s="1" customFormat="1" ht="6.95" customHeight="1">
      <c r="B147" s="45"/>
      <c r="C147" s="46"/>
      <c r="D147" s="46"/>
      <c r="E147" s="46"/>
      <c r="F147" s="46"/>
      <c r="G147" s="46"/>
      <c r="H147" s="46"/>
      <c r="I147" s="46"/>
      <c r="J147" s="46"/>
      <c r="K147" s="46"/>
      <c r="L147" s="33"/>
    </row>
  </sheetData>
  <sheetProtection algorithmName="SHA-512" hashValue="Yf5OxyP4xzUS8PrZ3/23G4p8kDjz93L32/5IuDoOCERjlMLS0nMWgZO/Gk0qWGiiVVBgdMVNAD42ImzpZ7gsGw==" saltValue="J4wuH0M2CIfTytM+jPkr35WUeCf5ek0q60vw+PccRkxaohP1On67gOXLs9qcGXPGZ4V6mKl9yIFS3zsskol3NQ==" spinCount="100000" sheet="1" objects="1" scenarios="1" formatColumns="0" formatRows="0" autoFilter="0"/>
  <autoFilter ref="C127:K146" xr:uid="{00000000-0009-0000-0000-000023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209</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621</v>
      </c>
      <c r="L12" s="33"/>
    </row>
    <row r="13" spans="2:46" s="1" customFormat="1" ht="16.5" customHeight="1">
      <c r="B13" s="33"/>
      <c r="E13" s="236" t="s">
        <v>5060</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ROUND((SUM(BE125:BE131)),  2)</f>
        <v>0</v>
      </c>
      <c r="I37" s="98">
        <v>0.21</v>
      </c>
      <c r="J37" s="86">
        <f>ROUND(((SUM(BE125:BE131))*I37),  2)</f>
        <v>0</v>
      </c>
      <c r="L37" s="33"/>
    </row>
    <row r="38" spans="2:12" s="1" customFormat="1" ht="14.45" customHeight="1">
      <c r="B38" s="33"/>
      <c r="E38" s="27" t="s">
        <v>48</v>
      </c>
      <c r="F38" s="86">
        <f>ROUND((SUM(BF125:BF131)),  2)</f>
        <v>0</v>
      </c>
      <c r="I38" s="98">
        <v>0.15</v>
      </c>
      <c r="J38" s="86">
        <f>ROUND(((SUM(BF125:BF131))*I38),  2)</f>
        <v>0</v>
      </c>
      <c r="L38" s="33"/>
    </row>
    <row r="39" spans="2:12" s="1" customFormat="1" ht="14.45" hidden="1" customHeight="1">
      <c r="B39" s="33"/>
      <c r="E39" s="27" t="s">
        <v>49</v>
      </c>
      <c r="F39" s="86">
        <f>ROUND((SUM(BG125:BG131)),  2)</f>
        <v>0</v>
      </c>
      <c r="I39" s="98">
        <v>0.21</v>
      </c>
      <c r="J39" s="86">
        <f>0</f>
        <v>0</v>
      </c>
      <c r="L39" s="33"/>
    </row>
    <row r="40" spans="2:12" s="1" customFormat="1" ht="14.45" hidden="1" customHeight="1">
      <c r="B40" s="33"/>
      <c r="E40" s="27" t="s">
        <v>50</v>
      </c>
      <c r="F40" s="86">
        <f>ROUND((SUM(BH125:BH131)),  2)</f>
        <v>0</v>
      </c>
      <c r="I40" s="98">
        <v>0.15</v>
      </c>
      <c r="J40" s="86">
        <f>0</f>
        <v>0</v>
      </c>
      <c r="L40" s="33"/>
    </row>
    <row r="41" spans="2:12" s="1" customFormat="1" ht="14.45" hidden="1" customHeight="1">
      <c r="B41" s="33"/>
      <c r="E41" s="27" t="s">
        <v>51</v>
      </c>
      <c r="F41" s="86">
        <f>ROUND((SUM(BI125:BI131)),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621</v>
      </c>
      <c r="L90" s="33"/>
    </row>
    <row r="91" spans="2:12" s="1" customFormat="1" ht="16.5" customHeight="1">
      <c r="B91" s="33"/>
      <c r="E91" s="236" t="str">
        <f>E13</f>
        <v xml:space="preserve">02 -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J125</f>
        <v>0</v>
      </c>
      <c r="L100" s="33"/>
      <c r="AU100" s="17" t="s">
        <v>288</v>
      </c>
    </row>
    <row r="101" spans="2:47" s="8" customFormat="1" ht="24.95" customHeight="1">
      <c r="B101" s="110"/>
      <c r="D101" s="111" t="s">
        <v>294</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295</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277</v>
      </c>
      <c r="L112" s="20"/>
    </row>
    <row r="113" spans="2:65" ht="16.5" customHeight="1">
      <c r="B113" s="20"/>
      <c r="E113" s="254" t="s">
        <v>278</v>
      </c>
      <c r="F113" s="215"/>
      <c r="G113" s="215"/>
      <c r="H113" s="215"/>
      <c r="L113" s="20"/>
    </row>
    <row r="114" spans="2:65" ht="12" customHeight="1">
      <c r="B114" s="20"/>
      <c r="C114" s="27" t="s">
        <v>279</v>
      </c>
      <c r="L114" s="20"/>
    </row>
    <row r="115" spans="2:65" s="1" customFormat="1" ht="16.5" customHeight="1">
      <c r="B115" s="33"/>
      <c r="E115" s="249" t="s">
        <v>5000</v>
      </c>
      <c r="F115" s="256"/>
      <c r="G115" s="256"/>
      <c r="H115" s="256"/>
      <c r="L115" s="33"/>
    </row>
    <row r="116" spans="2:65" s="1" customFormat="1" ht="12" customHeight="1">
      <c r="B116" s="33"/>
      <c r="C116" s="27" t="s">
        <v>621</v>
      </c>
      <c r="L116" s="33"/>
    </row>
    <row r="117" spans="2:65" s="1" customFormat="1" ht="16.5" customHeight="1">
      <c r="B117" s="33"/>
      <c r="E117" s="236" t="str">
        <f>E13</f>
        <v xml:space="preserve">02 -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296</v>
      </c>
      <c r="D124" s="120" t="s">
        <v>67</v>
      </c>
      <c r="E124" s="120" t="s">
        <v>63</v>
      </c>
      <c r="F124" s="120" t="s">
        <v>64</v>
      </c>
      <c r="G124" s="120" t="s">
        <v>297</v>
      </c>
      <c r="H124" s="120" t="s">
        <v>298</v>
      </c>
      <c r="I124" s="120" t="s">
        <v>299</v>
      </c>
      <c r="J124" s="120" t="s">
        <v>286</v>
      </c>
      <c r="K124" s="121" t="s">
        <v>300</v>
      </c>
      <c r="L124" s="118"/>
      <c r="M124" s="60" t="s">
        <v>1</v>
      </c>
      <c r="N124" s="61" t="s">
        <v>46</v>
      </c>
      <c r="O124" s="61" t="s">
        <v>301</v>
      </c>
      <c r="P124" s="61" t="s">
        <v>302</v>
      </c>
      <c r="Q124" s="61" t="s">
        <v>303</v>
      </c>
      <c r="R124" s="61" t="s">
        <v>304</v>
      </c>
      <c r="S124" s="61" t="s">
        <v>305</v>
      </c>
      <c r="T124" s="62" t="s">
        <v>306</v>
      </c>
    </row>
    <row r="125" spans="2:65" s="1" customFormat="1" ht="22.9" customHeight="1">
      <c r="B125" s="33"/>
      <c r="C125" s="65" t="s">
        <v>307</v>
      </c>
      <c r="J125" s="122">
        <f>BK125</f>
        <v>0</v>
      </c>
      <c r="L125" s="33"/>
      <c r="M125" s="63"/>
      <c r="N125" s="54"/>
      <c r="O125" s="54"/>
      <c r="P125" s="123">
        <f>P126</f>
        <v>0</v>
      </c>
      <c r="Q125" s="54"/>
      <c r="R125" s="123">
        <f>R126</f>
        <v>0</v>
      </c>
      <c r="S125" s="54"/>
      <c r="T125" s="124">
        <f>T126</f>
        <v>0</v>
      </c>
      <c r="AT125" s="17" t="s">
        <v>81</v>
      </c>
      <c r="AU125" s="17" t="s">
        <v>288</v>
      </c>
      <c r="BK125" s="125">
        <f>BK126</f>
        <v>0</v>
      </c>
    </row>
    <row r="126" spans="2:65" s="11" customFormat="1" ht="25.9" customHeight="1">
      <c r="B126" s="126"/>
      <c r="D126" s="127" t="s">
        <v>81</v>
      </c>
      <c r="E126" s="128" t="s">
        <v>425</v>
      </c>
      <c r="F126" s="128" t="s">
        <v>426</v>
      </c>
      <c r="I126" s="129"/>
      <c r="J126" s="130">
        <f>BK126</f>
        <v>0</v>
      </c>
      <c r="L126" s="126"/>
      <c r="M126" s="131"/>
      <c r="P126" s="132">
        <f>SUM(P127:P131)</f>
        <v>0</v>
      </c>
      <c r="R126" s="132">
        <f>SUM(R127:R131)</f>
        <v>0</v>
      </c>
      <c r="T126" s="133">
        <f>SUM(T127:T131)</f>
        <v>0</v>
      </c>
      <c r="AR126" s="127" t="s">
        <v>108</v>
      </c>
      <c r="AT126" s="134" t="s">
        <v>81</v>
      </c>
      <c r="AU126" s="134" t="s">
        <v>82</v>
      </c>
      <c r="AY126" s="127" t="s">
        <v>310</v>
      </c>
      <c r="BK126" s="135">
        <f>SUM(BK127:BK131)</f>
        <v>0</v>
      </c>
    </row>
    <row r="127" spans="2:65" s="1" customFormat="1" ht="16.5" customHeight="1">
      <c r="B127" s="33"/>
      <c r="C127" s="138" t="s">
        <v>86</v>
      </c>
      <c r="D127" s="138" t="s">
        <v>312</v>
      </c>
      <c r="E127" s="139" t="s">
        <v>4751</v>
      </c>
      <c r="F127" s="140" t="s">
        <v>5039</v>
      </c>
      <c r="G127" s="141" t="s">
        <v>460</v>
      </c>
      <c r="H127" s="142">
        <v>1</v>
      </c>
      <c r="I127" s="143"/>
      <c r="J127" s="144">
        <f>ROUND(I127*H127,2)</f>
        <v>0</v>
      </c>
      <c r="K127" s="140" t="s">
        <v>430</v>
      </c>
      <c r="L127" s="33"/>
      <c r="M127" s="145" t="s">
        <v>1</v>
      </c>
      <c r="N127" s="146" t="s">
        <v>47</v>
      </c>
      <c r="P127" s="147">
        <f>O127*H127</f>
        <v>0</v>
      </c>
      <c r="Q127" s="147">
        <v>0</v>
      </c>
      <c r="R127" s="147">
        <f>Q127*H127</f>
        <v>0</v>
      </c>
      <c r="S127" s="147">
        <v>0</v>
      </c>
      <c r="T127" s="148">
        <f>S127*H127</f>
        <v>0</v>
      </c>
      <c r="AR127" s="149" t="s">
        <v>2433</v>
      </c>
      <c r="AT127" s="149" t="s">
        <v>312</v>
      </c>
      <c r="AU127" s="149" t="s">
        <v>86</v>
      </c>
      <c r="AY127" s="17" t="s">
        <v>310</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2433</v>
      </c>
      <c r="BM127" s="149" t="s">
        <v>5040</v>
      </c>
    </row>
    <row r="128" spans="2:65" s="1" customFormat="1" ht="16.5" customHeight="1">
      <c r="B128" s="33"/>
      <c r="C128" s="138" t="s">
        <v>90</v>
      </c>
      <c r="D128" s="138" t="s">
        <v>312</v>
      </c>
      <c r="E128" s="139" t="s">
        <v>4754</v>
      </c>
      <c r="F128" s="140" t="s">
        <v>5041</v>
      </c>
      <c r="G128" s="141" t="s">
        <v>460</v>
      </c>
      <c r="H128" s="142">
        <v>1</v>
      </c>
      <c r="I128" s="143"/>
      <c r="J128" s="144">
        <f>ROUND(I128*H128,2)</f>
        <v>0</v>
      </c>
      <c r="K128" s="140" t="s">
        <v>430</v>
      </c>
      <c r="L128" s="33"/>
      <c r="M128" s="145" t="s">
        <v>1</v>
      </c>
      <c r="N128" s="146" t="s">
        <v>47</v>
      </c>
      <c r="P128" s="147">
        <f>O128*H128</f>
        <v>0</v>
      </c>
      <c r="Q128" s="147">
        <v>0</v>
      </c>
      <c r="R128" s="147">
        <f>Q128*H128</f>
        <v>0</v>
      </c>
      <c r="S128" s="147">
        <v>0</v>
      </c>
      <c r="T128" s="148">
        <f>S128*H128</f>
        <v>0</v>
      </c>
      <c r="AR128" s="149" t="s">
        <v>2433</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2433</v>
      </c>
      <c r="BM128" s="149" t="s">
        <v>5042</v>
      </c>
    </row>
    <row r="129" spans="2:65" s="1" customFormat="1" ht="16.5" customHeight="1">
      <c r="B129" s="33"/>
      <c r="C129" s="138" t="s">
        <v>98</v>
      </c>
      <c r="D129" s="138" t="s">
        <v>312</v>
      </c>
      <c r="E129" s="139" t="s">
        <v>5043</v>
      </c>
      <c r="F129" s="140" t="s">
        <v>3408</v>
      </c>
      <c r="G129" s="141" t="s">
        <v>460</v>
      </c>
      <c r="H129" s="142">
        <v>1</v>
      </c>
      <c r="I129" s="143"/>
      <c r="J129" s="144">
        <f>ROUND(I129*H129,2)</f>
        <v>0</v>
      </c>
      <c r="K129" s="140" t="s">
        <v>430</v>
      </c>
      <c r="L129" s="33"/>
      <c r="M129" s="145" t="s">
        <v>1</v>
      </c>
      <c r="N129" s="146" t="s">
        <v>47</v>
      </c>
      <c r="P129" s="147">
        <f>O129*H129</f>
        <v>0</v>
      </c>
      <c r="Q129" s="147">
        <v>0</v>
      </c>
      <c r="R129" s="147">
        <f>Q129*H129</f>
        <v>0</v>
      </c>
      <c r="S129" s="147">
        <v>0</v>
      </c>
      <c r="T129" s="148">
        <f>S129*H129</f>
        <v>0</v>
      </c>
      <c r="AR129" s="149" t="s">
        <v>2433</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2433</v>
      </c>
      <c r="BM129" s="149" t="s">
        <v>5044</v>
      </c>
    </row>
    <row r="130" spans="2:65" s="1" customFormat="1" ht="16.5" customHeight="1">
      <c r="B130" s="33"/>
      <c r="C130" s="138" t="s">
        <v>108</v>
      </c>
      <c r="D130" s="138" t="s">
        <v>312</v>
      </c>
      <c r="E130" s="139" t="s">
        <v>5045</v>
      </c>
      <c r="F130" s="140" t="s">
        <v>5046</v>
      </c>
      <c r="G130" s="141" t="s">
        <v>460</v>
      </c>
      <c r="H130" s="142">
        <v>1</v>
      </c>
      <c r="I130" s="143"/>
      <c r="J130" s="144">
        <f>ROUND(I130*H130,2)</f>
        <v>0</v>
      </c>
      <c r="K130" s="140" t="s">
        <v>430</v>
      </c>
      <c r="L130" s="33"/>
      <c r="M130" s="145" t="s">
        <v>1</v>
      </c>
      <c r="N130" s="146" t="s">
        <v>47</v>
      </c>
      <c r="P130" s="147">
        <f>O130*H130</f>
        <v>0</v>
      </c>
      <c r="Q130" s="147">
        <v>0</v>
      </c>
      <c r="R130" s="147">
        <f>Q130*H130</f>
        <v>0</v>
      </c>
      <c r="S130" s="147">
        <v>0</v>
      </c>
      <c r="T130" s="148">
        <f>S130*H130</f>
        <v>0</v>
      </c>
      <c r="AR130" s="149" t="s">
        <v>2433</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2433</v>
      </c>
      <c r="BM130" s="149" t="s">
        <v>5047</v>
      </c>
    </row>
    <row r="131" spans="2:65" s="1" customFormat="1" ht="16.5" customHeight="1">
      <c r="B131" s="33"/>
      <c r="C131" s="138" t="s">
        <v>121</v>
      </c>
      <c r="D131" s="138" t="s">
        <v>312</v>
      </c>
      <c r="E131" s="139" t="s">
        <v>5048</v>
      </c>
      <c r="F131" s="140" t="s">
        <v>5049</v>
      </c>
      <c r="G131" s="141" t="s">
        <v>460</v>
      </c>
      <c r="H131" s="142">
        <v>1</v>
      </c>
      <c r="I131" s="143"/>
      <c r="J131" s="144">
        <f>ROUND(I131*H131,2)</f>
        <v>0</v>
      </c>
      <c r="K131" s="140" t="s">
        <v>430</v>
      </c>
      <c r="L131" s="33"/>
      <c r="M131" s="188" t="s">
        <v>1</v>
      </c>
      <c r="N131" s="189" t="s">
        <v>47</v>
      </c>
      <c r="O131" s="176"/>
      <c r="P131" s="190">
        <f>O131*H131</f>
        <v>0</v>
      </c>
      <c r="Q131" s="190">
        <v>0</v>
      </c>
      <c r="R131" s="190">
        <f>Q131*H131</f>
        <v>0</v>
      </c>
      <c r="S131" s="190">
        <v>0</v>
      </c>
      <c r="T131" s="191">
        <f>S131*H131</f>
        <v>0</v>
      </c>
      <c r="AR131" s="149" t="s">
        <v>2433</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2433</v>
      </c>
      <c r="BM131" s="149" t="s">
        <v>5050</v>
      </c>
    </row>
    <row r="132" spans="2:65" s="1" customFormat="1" ht="6.95" customHeight="1">
      <c r="B132" s="45"/>
      <c r="C132" s="46"/>
      <c r="D132" s="46"/>
      <c r="E132" s="46"/>
      <c r="F132" s="46"/>
      <c r="G132" s="46"/>
      <c r="H132" s="46"/>
      <c r="I132" s="46"/>
      <c r="J132" s="46"/>
      <c r="K132" s="46"/>
      <c r="L132" s="33"/>
    </row>
  </sheetData>
  <sheetProtection algorithmName="SHA-512" hashValue="LLFvCYaf4fXEmS+GMTeI5/JCTmMvUDtlguGTruGj6HnPtoufY+QWIVKyghweaApvWnpS5ZznwtxEg8VadTDUaw==" saltValue="SOWl43+P2dHx8oX9XUYFb8F75Qe/fSmDWsjRSL7aUMJX7sD4RnW1ab0/IK8jkWF2SwT0Fr/6DBxQdqJ+K2yURA==" spinCount="100000" sheet="1" objects="1" scenarios="1" formatColumns="0" formatRows="0" autoFilter="0"/>
  <autoFilter ref="C124:K131" xr:uid="{00000000-0009-0000-0000-000024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1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212</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281</v>
      </c>
      <c r="L12" s="33"/>
    </row>
    <row r="13" spans="2:46" s="1" customFormat="1" ht="16.5" customHeight="1">
      <c r="B13" s="33"/>
      <c r="E13" s="236" t="s">
        <v>5061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ROUND((SUM(BE130:BE210)),  2)</f>
        <v>0</v>
      </c>
      <c r="I37" s="98">
        <v>0.21</v>
      </c>
      <c r="J37" s="86">
        <f>ROUND(((SUM(BE130:BE210))*I37),  2)</f>
        <v>0</v>
      </c>
      <c r="L37" s="33"/>
    </row>
    <row r="38" spans="2:12" s="1" customFormat="1" ht="14.45" customHeight="1">
      <c r="B38" s="33"/>
      <c r="E38" s="27" t="s">
        <v>48</v>
      </c>
      <c r="F38" s="86">
        <f>ROUND((SUM(BF130:BF210)),  2)</f>
        <v>0</v>
      </c>
      <c r="I38" s="98">
        <v>0.15</v>
      </c>
      <c r="J38" s="86">
        <f>ROUND(((SUM(BF130:BF210))*I38),  2)</f>
        <v>0</v>
      </c>
      <c r="L38" s="33"/>
    </row>
    <row r="39" spans="2:12" s="1" customFormat="1" ht="14.45" hidden="1" customHeight="1">
      <c r="B39" s="33"/>
      <c r="E39" s="27" t="s">
        <v>49</v>
      </c>
      <c r="F39" s="86">
        <f>ROUND((SUM(BG130:BG210)),  2)</f>
        <v>0</v>
      </c>
      <c r="I39" s="98">
        <v>0.21</v>
      </c>
      <c r="J39" s="86">
        <f>0</f>
        <v>0</v>
      </c>
      <c r="L39" s="33"/>
    </row>
    <row r="40" spans="2:12" s="1" customFormat="1" ht="14.45" hidden="1" customHeight="1">
      <c r="B40" s="33"/>
      <c r="E40" s="27" t="s">
        <v>50</v>
      </c>
      <c r="F40" s="86">
        <f>ROUND((SUM(BH130:BH210)),  2)</f>
        <v>0</v>
      </c>
      <c r="I40" s="98">
        <v>0.15</v>
      </c>
      <c r="J40" s="86">
        <f>0</f>
        <v>0</v>
      </c>
      <c r="L40" s="33"/>
    </row>
    <row r="41" spans="2:12" s="1" customFormat="1" ht="14.45" hidden="1" customHeight="1">
      <c r="B41" s="33"/>
      <c r="E41" s="27" t="s">
        <v>51</v>
      </c>
      <c r="F41" s="86">
        <f>ROUND((SUM(BI130:BI210)),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281</v>
      </c>
      <c r="L90" s="33"/>
    </row>
    <row r="91" spans="2:12" s="1" customFormat="1" ht="16.5" customHeight="1">
      <c r="B91" s="33"/>
      <c r="E91" s="236" t="str">
        <f>E13</f>
        <v>IO 01 - Prodloužení dešťové kanalizace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J130</f>
        <v>0</v>
      </c>
      <c r="L100" s="33"/>
      <c r="AU100" s="17" t="s">
        <v>288</v>
      </c>
    </row>
    <row r="101" spans="2:47" s="8" customFormat="1" ht="24.95" customHeight="1">
      <c r="B101" s="110"/>
      <c r="D101" s="111" t="s">
        <v>2810</v>
      </c>
      <c r="E101" s="112"/>
      <c r="F101" s="112"/>
      <c r="G101" s="112"/>
      <c r="H101" s="112"/>
      <c r="I101" s="112"/>
      <c r="J101" s="113">
        <f>J131</f>
        <v>0</v>
      </c>
      <c r="L101" s="110"/>
    </row>
    <row r="102" spans="2:47" s="8" customFormat="1" ht="24.95" customHeight="1">
      <c r="B102" s="110"/>
      <c r="D102" s="111" t="s">
        <v>5062</v>
      </c>
      <c r="E102" s="112"/>
      <c r="F102" s="112"/>
      <c r="G102" s="112"/>
      <c r="H102" s="112"/>
      <c r="I102" s="112"/>
      <c r="J102" s="113">
        <f>J159</f>
        <v>0</v>
      </c>
      <c r="L102" s="110"/>
    </row>
    <row r="103" spans="2:47" s="8" customFormat="1" ht="24.95" customHeight="1">
      <c r="B103" s="110"/>
      <c r="D103" s="111" t="s">
        <v>5063</v>
      </c>
      <c r="E103" s="112"/>
      <c r="F103" s="112"/>
      <c r="G103" s="112"/>
      <c r="H103" s="112"/>
      <c r="I103" s="112"/>
      <c r="J103" s="113">
        <f>J162</f>
        <v>0</v>
      </c>
      <c r="L103" s="110"/>
    </row>
    <row r="104" spans="2:47" s="8" customFormat="1" ht="24.95" customHeight="1">
      <c r="B104" s="110"/>
      <c r="D104" s="111" t="s">
        <v>5064</v>
      </c>
      <c r="E104" s="112"/>
      <c r="F104" s="112"/>
      <c r="G104" s="112"/>
      <c r="H104" s="112"/>
      <c r="I104" s="112"/>
      <c r="J104" s="113">
        <f>J179</f>
        <v>0</v>
      </c>
      <c r="L104" s="110"/>
    </row>
    <row r="105" spans="2:47" s="8" customFormat="1" ht="24.95" customHeight="1">
      <c r="B105" s="110"/>
      <c r="D105" s="111" t="s">
        <v>5065</v>
      </c>
      <c r="E105" s="112"/>
      <c r="F105" s="112"/>
      <c r="G105" s="112"/>
      <c r="H105" s="112"/>
      <c r="I105" s="112"/>
      <c r="J105" s="113">
        <f>J201</f>
        <v>0</v>
      </c>
      <c r="L105" s="110"/>
    </row>
    <row r="106" spans="2:47" s="8" customFormat="1" ht="24.95" customHeight="1">
      <c r="B106" s="110"/>
      <c r="D106" s="111" t="s">
        <v>2818</v>
      </c>
      <c r="E106" s="112"/>
      <c r="F106" s="112"/>
      <c r="G106" s="112"/>
      <c r="H106" s="112"/>
      <c r="I106" s="112"/>
      <c r="J106" s="113">
        <f>J204</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295</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277</v>
      </c>
      <c r="L117" s="20"/>
    </row>
    <row r="118" spans="2:12" ht="16.5" customHeight="1">
      <c r="B118" s="20"/>
      <c r="E118" s="254" t="s">
        <v>278</v>
      </c>
      <c r="F118" s="215"/>
      <c r="G118" s="215"/>
      <c r="H118" s="215"/>
      <c r="L118" s="20"/>
    </row>
    <row r="119" spans="2:12" ht="12" customHeight="1">
      <c r="B119" s="20"/>
      <c r="C119" s="27" t="s">
        <v>279</v>
      </c>
      <c r="L119" s="20"/>
    </row>
    <row r="120" spans="2:12" s="1" customFormat="1" ht="16.5" customHeight="1">
      <c r="B120" s="33"/>
      <c r="E120" s="249" t="s">
        <v>5000</v>
      </c>
      <c r="F120" s="256"/>
      <c r="G120" s="256"/>
      <c r="H120" s="256"/>
      <c r="L120" s="33"/>
    </row>
    <row r="121" spans="2:12" s="1" customFormat="1" ht="12" customHeight="1">
      <c r="B121" s="33"/>
      <c r="C121" s="27" t="s">
        <v>281</v>
      </c>
      <c r="L121" s="33"/>
    </row>
    <row r="122" spans="2:12" s="1" customFormat="1" ht="16.5" customHeight="1">
      <c r="B122" s="33"/>
      <c r="E122" s="236" t="str">
        <f>E13</f>
        <v>IO 01 - Prodloužení dešťové kanalizace</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296</v>
      </c>
      <c r="D129" s="120" t="s">
        <v>67</v>
      </c>
      <c r="E129" s="120" t="s">
        <v>63</v>
      </c>
      <c r="F129" s="120" t="s">
        <v>64</v>
      </c>
      <c r="G129" s="120" t="s">
        <v>297</v>
      </c>
      <c r="H129" s="120" t="s">
        <v>298</v>
      </c>
      <c r="I129" s="120" t="s">
        <v>299</v>
      </c>
      <c r="J129" s="120" t="s">
        <v>286</v>
      </c>
      <c r="K129" s="121" t="s">
        <v>300</v>
      </c>
      <c r="L129" s="118"/>
      <c r="M129" s="60" t="s">
        <v>1</v>
      </c>
      <c r="N129" s="61" t="s">
        <v>46</v>
      </c>
      <c r="O129" s="61" t="s">
        <v>301</v>
      </c>
      <c r="P129" s="61" t="s">
        <v>302</v>
      </c>
      <c r="Q129" s="61" t="s">
        <v>303</v>
      </c>
      <c r="R129" s="61" t="s">
        <v>304</v>
      </c>
      <c r="S129" s="61" t="s">
        <v>305</v>
      </c>
      <c r="T129" s="62" t="s">
        <v>306</v>
      </c>
    </row>
    <row r="130" spans="2:65" s="1" customFormat="1" ht="22.9" customHeight="1">
      <c r="B130" s="33"/>
      <c r="C130" s="65" t="s">
        <v>307</v>
      </c>
      <c r="J130" s="122">
        <f>BK130</f>
        <v>0</v>
      </c>
      <c r="L130" s="33"/>
      <c r="M130" s="63"/>
      <c r="N130" s="54"/>
      <c r="O130" s="54"/>
      <c r="P130" s="123">
        <f>P131+P159+P162+P179+P201+P204</f>
        <v>0</v>
      </c>
      <c r="Q130" s="54"/>
      <c r="R130" s="123">
        <f>R131+R159+R162+R179+R201+R204</f>
        <v>0</v>
      </c>
      <c r="S130" s="54"/>
      <c r="T130" s="124">
        <f>T131+T159+T162+T179+T201+T204</f>
        <v>0</v>
      </c>
      <c r="AT130" s="17" t="s">
        <v>81</v>
      </c>
      <c r="AU130" s="17" t="s">
        <v>288</v>
      </c>
      <c r="BK130" s="125">
        <f>BK131+BK159+BK162+BK179+BK201+BK204</f>
        <v>0</v>
      </c>
    </row>
    <row r="131" spans="2:65" s="11" customFormat="1" ht="25.9" customHeight="1">
      <c r="B131" s="126"/>
      <c r="D131" s="127" t="s">
        <v>81</v>
      </c>
      <c r="E131" s="128" t="s">
        <v>86</v>
      </c>
      <c r="F131" s="128" t="s">
        <v>311</v>
      </c>
      <c r="I131" s="129"/>
      <c r="J131" s="130">
        <f>BK131</f>
        <v>0</v>
      </c>
      <c r="L131" s="126"/>
      <c r="M131" s="131"/>
      <c r="P131" s="132">
        <f>SUM(P132:P158)</f>
        <v>0</v>
      </c>
      <c r="R131" s="132">
        <f>SUM(R132:R158)</f>
        <v>0</v>
      </c>
      <c r="T131" s="133">
        <f>SUM(T132:T158)</f>
        <v>0</v>
      </c>
      <c r="AR131" s="127" t="s">
        <v>86</v>
      </c>
      <c r="AT131" s="134" t="s">
        <v>81</v>
      </c>
      <c r="AU131" s="134" t="s">
        <v>82</v>
      </c>
      <c r="AY131" s="127" t="s">
        <v>310</v>
      </c>
      <c r="BK131" s="135">
        <f>SUM(BK132:BK158)</f>
        <v>0</v>
      </c>
    </row>
    <row r="132" spans="2:65" s="1" customFormat="1" ht="16.5" customHeight="1">
      <c r="B132" s="33"/>
      <c r="C132" s="138" t="s">
        <v>86</v>
      </c>
      <c r="D132" s="138" t="s">
        <v>312</v>
      </c>
      <c r="E132" s="139" t="s">
        <v>5066</v>
      </c>
      <c r="F132" s="140" t="s">
        <v>5067</v>
      </c>
      <c r="G132" s="141" t="s">
        <v>338</v>
      </c>
      <c r="H132" s="142">
        <v>22.5</v>
      </c>
      <c r="I132" s="143"/>
      <c r="J132" s="144">
        <f>ROUND(I132*H132,2)</f>
        <v>0</v>
      </c>
      <c r="K132" s="140" t="s">
        <v>2821</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90</v>
      </c>
    </row>
    <row r="133" spans="2:65" s="1" customFormat="1" ht="48.75">
      <c r="B133" s="33"/>
      <c r="D133" s="152" t="s">
        <v>375</v>
      </c>
      <c r="F133" s="172" t="s">
        <v>5068</v>
      </c>
      <c r="I133" s="173"/>
      <c r="L133" s="33"/>
      <c r="M133" s="174"/>
      <c r="T133" s="57"/>
      <c r="AT133" s="17" t="s">
        <v>375</v>
      </c>
      <c r="AU133" s="17" t="s">
        <v>86</v>
      </c>
    </row>
    <row r="134" spans="2:65" s="1" customFormat="1" ht="16.5" customHeight="1">
      <c r="B134" s="33"/>
      <c r="C134" s="138" t="s">
        <v>90</v>
      </c>
      <c r="D134" s="138" t="s">
        <v>312</v>
      </c>
      <c r="E134" s="139" t="s">
        <v>5069</v>
      </c>
      <c r="F134" s="140" t="s">
        <v>5070</v>
      </c>
      <c r="G134" s="141" t="s">
        <v>338</v>
      </c>
      <c r="H134" s="142">
        <v>450</v>
      </c>
      <c r="I134" s="143"/>
      <c r="J134" s="144">
        <f>ROUND(I134*H134,2)</f>
        <v>0</v>
      </c>
      <c r="K134" s="140" t="s">
        <v>2821</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108</v>
      </c>
    </row>
    <row r="135" spans="2:65" s="1" customFormat="1" ht="48.75">
      <c r="B135" s="33"/>
      <c r="D135" s="152" t="s">
        <v>375</v>
      </c>
      <c r="F135" s="172" t="s">
        <v>5071</v>
      </c>
      <c r="I135" s="173"/>
      <c r="L135" s="33"/>
      <c r="M135" s="174"/>
      <c r="T135" s="57"/>
      <c r="AT135" s="17" t="s">
        <v>375</v>
      </c>
      <c r="AU135" s="17" t="s">
        <v>86</v>
      </c>
    </row>
    <row r="136" spans="2:65" s="1" customFormat="1" ht="16.5" customHeight="1">
      <c r="B136" s="33"/>
      <c r="C136" s="138" t="s">
        <v>98</v>
      </c>
      <c r="D136" s="138" t="s">
        <v>312</v>
      </c>
      <c r="E136" s="139" t="s">
        <v>5072</v>
      </c>
      <c r="F136" s="140" t="s">
        <v>5073</v>
      </c>
      <c r="G136" s="141" t="s">
        <v>338</v>
      </c>
      <c r="H136" s="142">
        <v>225</v>
      </c>
      <c r="I136" s="143"/>
      <c r="J136" s="144">
        <f>ROUND(I136*H136,2)</f>
        <v>0</v>
      </c>
      <c r="K136" s="140" t="s">
        <v>2821</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58.5">
      <c r="B137" s="33"/>
      <c r="D137" s="152" t="s">
        <v>375</v>
      </c>
      <c r="F137" s="172" t="s">
        <v>5074</v>
      </c>
      <c r="I137" s="173"/>
      <c r="L137" s="33"/>
      <c r="M137" s="174"/>
      <c r="T137" s="57"/>
      <c r="AT137" s="17" t="s">
        <v>375</v>
      </c>
      <c r="AU137" s="17" t="s">
        <v>86</v>
      </c>
    </row>
    <row r="138" spans="2:65" s="1" customFormat="1" ht="16.5" customHeight="1">
      <c r="B138" s="33"/>
      <c r="C138" s="138" t="s">
        <v>108</v>
      </c>
      <c r="D138" s="138" t="s">
        <v>312</v>
      </c>
      <c r="E138" s="139" t="s">
        <v>5075</v>
      </c>
      <c r="F138" s="140" t="s">
        <v>5076</v>
      </c>
      <c r="G138" s="141" t="s">
        <v>315</v>
      </c>
      <c r="H138" s="142">
        <v>600</v>
      </c>
      <c r="I138" s="143"/>
      <c r="J138" s="144">
        <f>ROUND(I138*H138,2)</f>
        <v>0</v>
      </c>
      <c r="K138" s="140" t="s">
        <v>2821</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347</v>
      </c>
    </row>
    <row r="139" spans="2:65" s="1" customFormat="1" ht="29.25">
      <c r="B139" s="33"/>
      <c r="D139" s="152" t="s">
        <v>375</v>
      </c>
      <c r="F139" s="172" t="s">
        <v>5077</v>
      </c>
      <c r="I139" s="173"/>
      <c r="L139" s="33"/>
      <c r="M139" s="174"/>
      <c r="T139" s="57"/>
      <c r="AT139" s="17" t="s">
        <v>375</v>
      </c>
      <c r="AU139" s="17" t="s">
        <v>86</v>
      </c>
    </row>
    <row r="140" spans="2:65" s="1" customFormat="1" ht="16.5" customHeight="1">
      <c r="B140" s="33"/>
      <c r="C140" s="138" t="s">
        <v>121</v>
      </c>
      <c r="D140" s="138" t="s">
        <v>312</v>
      </c>
      <c r="E140" s="139" t="s">
        <v>5078</v>
      </c>
      <c r="F140" s="140" t="s">
        <v>5079</v>
      </c>
      <c r="G140" s="141" t="s">
        <v>315</v>
      </c>
      <c r="H140" s="142">
        <v>600</v>
      </c>
      <c r="I140" s="143"/>
      <c r="J140" s="144">
        <f>ROUND(I140*H140,2)</f>
        <v>0</v>
      </c>
      <c r="K140" s="140" t="s">
        <v>2821</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19.5">
      <c r="B141" s="33"/>
      <c r="D141" s="152" t="s">
        <v>375</v>
      </c>
      <c r="F141" s="172" t="s">
        <v>5080</v>
      </c>
      <c r="I141" s="173"/>
      <c r="L141" s="33"/>
      <c r="M141" s="174"/>
      <c r="T141" s="57"/>
      <c r="AT141" s="17" t="s">
        <v>375</v>
      </c>
      <c r="AU141" s="17" t="s">
        <v>86</v>
      </c>
    </row>
    <row r="142" spans="2:65" s="1" customFormat="1" ht="16.5" customHeight="1">
      <c r="B142" s="33"/>
      <c r="C142" s="138" t="s">
        <v>137</v>
      </c>
      <c r="D142" s="138" t="s">
        <v>312</v>
      </c>
      <c r="E142" s="139" t="s">
        <v>5081</v>
      </c>
      <c r="F142" s="140" t="s">
        <v>5082</v>
      </c>
      <c r="G142" s="141" t="s">
        <v>338</v>
      </c>
      <c r="H142" s="142">
        <v>450</v>
      </c>
      <c r="I142" s="143"/>
      <c r="J142" s="144">
        <f>ROUND(I142*H142,2)</f>
        <v>0</v>
      </c>
      <c r="K142" s="140" t="s">
        <v>2821</v>
      </c>
      <c r="L142" s="33"/>
      <c r="M142" s="145" t="s">
        <v>1</v>
      </c>
      <c r="N142" s="146" t="s">
        <v>47</v>
      </c>
      <c r="P142" s="147">
        <f>O142*H142</f>
        <v>0</v>
      </c>
      <c r="Q142" s="147">
        <v>0</v>
      </c>
      <c r="R142" s="147">
        <f>Q142*H142</f>
        <v>0</v>
      </c>
      <c r="S142" s="147">
        <v>0</v>
      </c>
      <c r="T142" s="148">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371</v>
      </c>
    </row>
    <row r="143" spans="2:65" s="1" customFormat="1" ht="19.5">
      <c r="B143" s="33"/>
      <c r="D143" s="152" t="s">
        <v>375</v>
      </c>
      <c r="F143" s="172" t="s">
        <v>5083</v>
      </c>
      <c r="I143" s="173"/>
      <c r="L143" s="33"/>
      <c r="M143" s="174"/>
      <c r="T143" s="57"/>
      <c r="AT143" s="17" t="s">
        <v>375</v>
      </c>
      <c r="AU143" s="17" t="s">
        <v>86</v>
      </c>
    </row>
    <row r="144" spans="2:65" s="1" customFormat="1" ht="16.5" customHeight="1">
      <c r="B144" s="33"/>
      <c r="C144" s="138" t="s">
        <v>342</v>
      </c>
      <c r="D144" s="138" t="s">
        <v>312</v>
      </c>
      <c r="E144" s="139" t="s">
        <v>5084</v>
      </c>
      <c r="F144" s="140" t="s">
        <v>5085</v>
      </c>
      <c r="G144" s="141" t="s">
        <v>338</v>
      </c>
      <c r="H144" s="142">
        <v>225</v>
      </c>
      <c r="I144" s="143"/>
      <c r="J144" s="144">
        <f>ROUND(I144*H144,2)</f>
        <v>0</v>
      </c>
      <c r="K144" s="140" t="s">
        <v>2821</v>
      </c>
      <c r="L144" s="33"/>
      <c r="M144" s="145" t="s">
        <v>1</v>
      </c>
      <c r="N144" s="146" t="s">
        <v>47</v>
      </c>
      <c r="P144" s="147">
        <f>O144*H144</f>
        <v>0</v>
      </c>
      <c r="Q144" s="147">
        <v>0</v>
      </c>
      <c r="R144" s="147">
        <f>Q144*H144</f>
        <v>0</v>
      </c>
      <c r="S144" s="147">
        <v>0</v>
      </c>
      <c r="T144" s="148">
        <f>S144*H144</f>
        <v>0</v>
      </c>
      <c r="AR144" s="149" t="s">
        <v>108</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388</v>
      </c>
    </row>
    <row r="145" spans="2:65" s="1" customFormat="1" ht="29.25">
      <c r="B145" s="33"/>
      <c r="D145" s="152" t="s">
        <v>375</v>
      </c>
      <c r="F145" s="172" t="s">
        <v>5086</v>
      </c>
      <c r="I145" s="173"/>
      <c r="L145" s="33"/>
      <c r="M145" s="174"/>
      <c r="T145" s="57"/>
      <c r="AT145" s="17" t="s">
        <v>375</v>
      </c>
      <c r="AU145" s="17" t="s">
        <v>86</v>
      </c>
    </row>
    <row r="146" spans="2:65" s="1" customFormat="1" ht="16.5" customHeight="1">
      <c r="B146" s="33"/>
      <c r="C146" s="138" t="s">
        <v>347</v>
      </c>
      <c r="D146" s="138" t="s">
        <v>312</v>
      </c>
      <c r="E146" s="139" t="s">
        <v>5087</v>
      </c>
      <c r="F146" s="140" t="s">
        <v>5088</v>
      </c>
      <c r="G146" s="141" t="s">
        <v>338</v>
      </c>
      <c r="H146" s="142">
        <v>99</v>
      </c>
      <c r="I146" s="143"/>
      <c r="J146" s="144">
        <f>ROUND(I146*H146,2)</f>
        <v>0</v>
      </c>
      <c r="K146" s="140" t="s">
        <v>2821</v>
      </c>
      <c r="L146" s="33"/>
      <c r="M146" s="145" t="s">
        <v>1</v>
      </c>
      <c r="N146" s="146" t="s">
        <v>47</v>
      </c>
      <c r="P146" s="147">
        <f>O146*H146</f>
        <v>0</v>
      </c>
      <c r="Q146" s="147">
        <v>0</v>
      </c>
      <c r="R146" s="147">
        <f>Q146*H146</f>
        <v>0</v>
      </c>
      <c r="S146" s="147">
        <v>0</v>
      </c>
      <c r="T146" s="148">
        <f>S146*H146</f>
        <v>0</v>
      </c>
      <c r="AR146" s="149" t="s">
        <v>108</v>
      </c>
      <c r="AT146" s="149" t="s">
        <v>312</v>
      </c>
      <c r="AU146" s="149" t="s">
        <v>86</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404</v>
      </c>
    </row>
    <row r="147" spans="2:65" s="1" customFormat="1" ht="39">
      <c r="B147" s="33"/>
      <c r="D147" s="152" t="s">
        <v>375</v>
      </c>
      <c r="F147" s="172" t="s">
        <v>5089</v>
      </c>
      <c r="I147" s="173"/>
      <c r="L147" s="33"/>
      <c r="M147" s="174"/>
      <c r="T147" s="57"/>
      <c r="AT147" s="17" t="s">
        <v>375</v>
      </c>
      <c r="AU147" s="17" t="s">
        <v>86</v>
      </c>
    </row>
    <row r="148" spans="2:65" s="1" customFormat="1" ht="24.2" customHeight="1">
      <c r="B148" s="33"/>
      <c r="C148" s="138" t="s">
        <v>354</v>
      </c>
      <c r="D148" s="138" t="s">
        <v>312</v>
      </c>
      <c r="E148" s="139" t="s">
        <v>5090</v>
      </c>
      <c r="F148" s="140" t="s">
        <v>5091</v>
      </c>
      <c r="G148" s="141" t="s">
        <v>338</v>
      </c>
      <c r="H148" s="142">
        <v>495</v>
      </c>
      <c r="I148" s="143"/>
      <c r="J148" s="144">
        <f>ROUND(I148*H148,2)</f>
        <v>0</v>
      </c>
      <c r="K148" s="140" t="s">
        <v>2821</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412</v>
      </c>
    </row>
    <row r="149" spans="2:65" s="1" customFormat="1" ht="39">
      <c r="B149" s="33"/>
      <c r="D149" s="152" t="s">
        <v>375</v>
      </c>
      <c r="F149" s="172" t="s">
        <v>5092</v>
      </c>
      <c r="I149" s="173"/>
      <c r="L149" s="33"/>
      <c r="M149" s="174"/>
      <c r="T149" s="57"/>
      <c r="AT149" s="17" t="s">
        <v>375</v>
      </c>
      <c r="AU149" s="17" t="s">
        <v>86</v>
      </c>
    </row>
    <row r="150" spans="2:65" s="1" customFormat="1" ht="21.75" customHeight="1">
      <c r="B150" s="33"/>
      <c r="C150" s="138" t="s">
        <v>180</v>
      </c>
      <c r="D150" s="138" t="s">
        <v>312</v>
      </c>
      <c r="E150" s="139" t="s">
        <v>5093</v>
      </c>
      <c r="F150" s="140" t="s">
        <v>5094</v>
      </c>
      <c r="G150" s="141" t="s">
        <v>338</v>
      </c>
      <c r="H150" s="142">
        <v>99</v>
      </c>
      <c r="I150" s="143"/>
      <c r="J150" s="144">
        <f>ROUND(I150*H150,2)</f>
        <v>0</v>
      </c>
      <c r="K150" s="140" t="s">
        <v>2821</v>
      </c>
      <c r="L150" s="33"/>
      <c r="M150" s="145" t="s">
        <v>1</v>
      </c>
      <c r="N150" s="146" t="s">
        <v>47</v>
      </c>
      <c r="P150" s="147">
        <f>O150*H150</f>
        <v>0</v>
      </c>
      <c r="Q150" s="147">
        <v>0</v>
      </c>
      <c r="R150" s="147">
        <f>Q150*H150</f>
        <v>0</v>
      </c>
      <c r="S150" s="147">
        <v>0</v>
      </c>
      <c r="T150" s="148">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421</v>
      </c>
    </row>
    <row r="151" spans="2:65" s="1" customFormat="1" ht="21.75" customHeight="1">
      <c r="B151" s="33"/>
      <c r="C151" s="138" t="s">
        <v>364</v>
      </c>
      <c r="D151" s="138" t="s">
        <v>312</v>
      </c>
      <c r="E151" s="139" t="s">
        <v>5095</v>
      </c>
      <c r="F151" s="140" t="s">
        <v>5096</v>
      </c>
      <c r="G151" s="141" t="s">
        <v>338</v>
      </c>
      <c r="H151" s="142">
        <v>99</v>
      </c>
      <c r="I151" s="143"/>
      <c r="J151" s="144">
        <f>ROUND(I151*H151,2)</f>
        <v>0</v>
      </c>
      <c r="K151" s="140" t="s">
        <v>2821</v>
      </c>
      <c r="L151" s="33"/>
      <c r="M151" s="145" t="s">
        <v>1</v>
      </c>
      <c r="N151" s="146" t="s">
        <v>47</v>
      </c>
      <c r="P151" s="147">
        <f>O151*H151</f>
        <v>0</v>
      </c>
      <c r="Q151" s="147">
        <v>0</v>
      </c>
      <c r="R151" s="147">
        <f>Q151*H151</f>
        <v>0</v>
      </c>
      <c r="S151" s="147">
        <v>0</v>
      </c>
      <c r="T151" s="148">
        <f>S151*H151</f>
        <v>0</v>
      </c>
      <c r="AR151" s="149" t="s">
        <v>108</v>
      </c>
      <c r="AT151" s="149" t="s">
        <v>312</v>
      </c>
      <c r="AU151" s="149" t="s">
        <v>86</v>
      </c>
      <c r="AY151" s="17" t="s">
        <v>310</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434</v>
      </c>
    </row>
    <row r="152" spans="2:65" s="1" customFormat="1" ht="16.5" customHeight="1">
      <c r="B152" s="33"/>
      <c r="C152" s="138" t="s">
        <v>371</v>
      </c>
      <c r="D152" s="138" t="s">
        <v>312</v>
      </c>
      <c r="E152" s="139" t="s">
        <v>5097</v>
      </c>
      <c r="F152" s="140" t="s">
        <v>5098</v>
      </c>
      <c r="G152" s="141" t="s">
        <v>338</v>
      </c>
      <c r="H152" s="142">
        <v>351</v>
      </c>
      <c r="I152" s="143"/>
      <c r="J152" s="144">
        <f>ROUND(I152*H152,2)</f>
        <v>0</v>
      </c>
      <c r="K152" s="140" t="s">
        <v>2821</v>
      </c>
      <c r="L152" s="33"/>
      <c r="M152" s="145" t="s">
        <v>1</v>
      </c>
      <c r="N152" s="146" t="s">
        <v>47</v>
      </c>
      <c r="P152" s="147">
        <f>O152*H152</f>
        <v>0</v>
      </c>
      <c r="Q152" s="147">
        <v>0</v>
      </c>
      <c r="R152" s="147">
        <f>Q152*H152</f>
        <v>0</v>
      </c>
      <c r="S152" s="147">
        <v>0</v>
      </c>
      <c r="T152" s="148">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539</v>
      </c>
    </row>
    <row r="153" spans="2:65" s="1" customFormat="1" ht="39">
      <c r="B153" s="33"/>
      <c r="D153" s="152" t="s">
        <v>375</v>
      </c>
      <c r="F153" s="172" t="s">
        <v>5099</v>
      </c>
      <c r="I153" s="173"/>
      <c r="L153" s="33"/>
      <c r="M153" s="174"/>
      <c r="T153" s="57"/>
      <c r="AT153" s="17" t="s">
        <v>375</v>
      </c>
      <c r="AU153" s="17" t="s">
        <v>86</v>
      </c>
    </row>
    <row r="154" spans="2:65" s="1" customFormat="1" ht="16.5" customHeight="1">
      <c r="B154" s="33"/>
      <c r="C154" s="138" t="s">
        <v>379</v>
      </c>
      <c r="D154" s="138" t="s">
        <v>312</v>
      </c>
      <c r="E154" s="139" t="s">
        <v>5100</v>
      </c>
      <c r="F154" s="140" t="s">
        <v>5101</v>
      </c>
      <c r="G154" s="141" t="s">
        <v>338</v>
      </c>
      <c r="H154" s="142">
        <v>81</v>
      </c>
      <c r="I154" s="143"/>
      <c r="J154" s="144">
        <f>ROUND(I154*H154,2)</f>
        <v>0</v>
      </c>
      <c r="K154" s="140" t="s">
        <v>2821</v>
      </c>
      <c r="L154" s="33"/>
      <c r="M154" s="145" t="s">
        <v>1</v>
      </c>
      <c r="N154" s="146" t="s">
        <v>47</v>
      </c>
      <c r="P154" s="147">
        <f>O154*H154</f>
        <v>0</v>
      </c>
      <c r="Q154" s="147">
        <v>0</v>
      </c>
      <c r="R154" s="147">
        <f>Q154*H154</f>
        <v>0</v>
      </c>
      <c r="S154" s="147">
        <v>0</v>
      </c>
      <c r="T154" s="148">
        <f>S154*H154</f>
        <v>0</v>
      </c>
      <c r="AR154" s="149" t="s">
        <v>108</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548</v>
      </c>
    </row>
    <row r="155" spans="2:65" s="1" customFormat="1" ht="39">
      <c r="B155" s="33"/>
      <c r="D155" s="152" t="s">
        <v>375</v>
      </c>
      <c r="F155" s="172" t="s">
        <v>5102</v>
      </c>
      <c r="I155" s="173"/>
      <c r="L155" s="33"/>
      <c r="M155" s="174"/>
      <c r="T155" s="57"/>
      <c r="AT155" s="17" t="s">
        <v>375</v>
      </c>
      <c r="AU155" s="17" t="s">
        <v>86</v>
      </c>
    </row>
    <row r="156" spans="2:65" s="1" customFormat="1" ht="16.5" customHeight="1">
      <c r="B156" s="33"/>
      <c r="C156" s="138" t="s">
        <v>388</v>
      </c>
      <c r="D156" s="138" t="s">
        <v>312</v>
      </c>
      <c r="E156" s="139" t="s">
        <v>5103</v>
      </c>
      <c r="F156" s="140" t="s">
        <v>5104</v>
      </c>
      <c r="G156" s="141" t="s">
        <v>338</v>
      </c>
      <c r="H156" s="142">
        <v>99</v>
      </c>
      <c r="I156" s="143"/>
      <c r="J156" s="144">
        <f>ROUND(I156*H156,2)</f>
        <v>0</v>
      </c>
      <c r="K156" s="140" t="s">
        <v>2821</v>
      </c>
      <c r="L156" s="33"/>
      <c r="M156" s="145" t="s">
        <v>1</v>
      </c>
      <c r="N156" s="146" t="s">
        <v>47</v>
      </c>
      <c r="P156" s="147">
        <f>O156*H156</f>
        <v>0</v>
      </c>
      <c r="Q156" s="147">
        <v>0</v>
      </c>
      <c r="R156" s="147">
        <f>Q156*H156</f>
        <v>0</v>
      </c>
      <c r="S156" s="147">
        <v>0</v>
      </c>
      <c r="T156" s="148">
        <f>S156*H156</f>
        <v>0</v>
      </c>
      <c r="AR156" s="149" t="s">
        <v>108</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558</v>
      </c>
    </row>
    <row r="157" spans="2:65" s="1" customFormat="1" ht="16.5" customHeight="1">
      <c r="B157" s="33"/>
      <c r="C157" s="138" t="s">
        <v>8</v>
      </c>
      <c r="D157" s="138" t="s">
        <v>312</v>
      </c>
      <c r="E157" s="139" t="s">
        <v>5105</v>
      </c>
      <c r="F157" s="140" t="s">
        <v>5106</v>
      </c>
      <c r="G157" s="141" t="s">
        <v>718</v>
      </c>
      <c r="H157" s="142">
        <v>84</v>
      </c>
      <c r="I157" s="143"/>
      <c r="J157" s="144">
        <f>ROUND(I157*H157,2)</f>
        <v>0</v>
      </c>
      <c r="K157" s="140" t="s">
        <v>2821</v>
      </c>
      <c r="L157" s="33"/>
      <c r="M157" s="145" t="s">
        <v>1</v>
      </c>
      <c r="N157" s="146" t="s">
        <v>47</v>
      </c>
      <c r="P157" s="147">
        <f>O157*H157</f>
        <v>0</v>
      </c>
      <c r="Q157" s="147">
        <v>0</v>
      </c>
      <c r="R157" s="147">
        <f>Q157*H157</f>
        <v>0</v>
      </c>
      <c r="S157" s="147">
        <v>0</v>
      </c>
      <c r="T157" s="148">
        <f>S157*H157</f>
        <v>0</v>
      </c>
      <c r="AR157" s="149" t="s">
        <v>108</v>
      </c>
      <c r="AT157" s="149" t="s">
        <v>312</v>
      </c>
      <c r="AU157" s="149" t="s">
        <v>86</v>
      </c>
      <c r="AY157" s="17" t="s">
        <v>310</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566</v>
      </c>
    </row>
    <row r="158" spans="2:65" s="1" customFormat="1" ht="19.5">
      <c r="B158" s="33"/>
      <c r="D158" s="152" t="s">
        <v>375</v>
      </c>
      <c r="F158" s="172" t="s">
        <v>5107</v>
      </c>
      <c r="I158" s="173"/>
      <c r="L158" s="33"/>
      <c r="M158" s="174"/>
      <c r="T158" s="57"/>
      <c r="AT158" s="17" t="s">
        <v>375</v>
      </c>
      <c r="AU158" s="17" t="s">
        <v>86</v>
      </c>
    </row>
    <row r="159" spans="2:65" s="11" customFormat="1" ht="25.9" customHeight="1">
      <c r="B159" s="126"/>
      <c r="D159" s="127" t="s">
        <v>81</v>
      </c>
      <c r="E159" s="128" t="s">
        <v>108</v>
      </c>
      <c r="F159" s="128" t="s">
        <v>807</v>
      </c>
      <c r="I159" s="129"/>
      <c r="J159" s="130">
        <f>BK159</f>
        <v>0</v>
      </c>
      <c r="L159" s="126"/>
      <c r="M159" s="131"/>
      <c r="P159" s="132">
        <f>SUM(P160:P161)</f>
        <v>0</v>
      </c>
      <c r="R159" s="132">
        <f>SUM(R160:R161)</f>
        <v>0</v>
      </c>
      <c r="T159" s="133">
        <f>SUM(T160:T161)</f>
        <v>0</v>
      </c>
      <c r="AR159" s="127" t="s">
        <v>86</v>
      </c>
      <c r="AT159" s="134" t="s">
        <v>81</v>
      </c>
      <c r="AU159" s="134" t="s">
        <v>82</v>
      </c>
      <c r="AY159" s="127" t="s">
        <v>310</v>
      </c>
      <c r="BK159" s="135">
        <f>SUM(BK160:BK161)</f>
        <v>0</v>
      </c>
    </row>
    <row r="160" spans="2:65" s="1" customFormat="1" ht="16.5" customHeight="1">
      <c r="B160" s="33"/>
      <c r="C160" s="138" t="s">
        <v>404</v>
      </c>
      <c r="D160" s="138" t="s">
        <v>312</v>
      </c>
      <c r="E160" s="139" t="s">
        <v>5108</v>
      </c>
      <c r="F160" s="140" t="s">
        <v>5109</v>
      </c>
      <c r="G160" s="141" t="s">
        <v>338</v>
      </c>
      <c r="H160" s="142">
        <v>18</v>
      </c>
      <c r="I160" s="143"/>
      <c r="J160" s="144">
        <f>ROUND(I160*H160,2)</f>
        <v>0</v>
      </c>
      <c r="K160" s="140" t="s">
        <v>2821</v>
      </c>
      <c r="L160" s="33"/>
      <c r="M160" s="145" t="s">
        <v>1</v>
      </c>
      <c r="N160" s="146" t="s">
        <v>47</v>
      </c>
      <c r="P160" s="147">
        <f>O160*H160</f>
        <v>0</v>
      </c>
      <c r="Q160" s="147">
        <v>0</v>
      </c>
      <c r="R160" s="147">
        <f>Q160*H160</f>
        <v>0</v>
      </c>
      <c r="S160" s="147">
        <v>0</v>
      </c>
      <c r="T160" s="148">
        <f>S160*H160</f>
        <v>0</v>
      </c>
      <c r="AR160" s="149" t="s">
        <v>108</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574</v>
      </c>
    </row>
    <row r="161" spans="2:65" s="1" customFormat="1" ht="29.25">
      <c r="B161" s="33"/>
      <c r="D161" s="152" t="s">
        <v>375</v>
      </c>
      <c r="F161" s="172" t="s">
        <v>5110</v>
      </c>
      <c r="I161" s="173"/>
      <c r="L161" s="33"/>
      <c r="M161" s="174"/>
      <c r="T161" s="57"/>
      <c r="AT161" s="17" t="s">
        <v>375</v>
      </c>
      <c r="AU161" s="17" t="s">
        <v>86</v>
      </c>
    </row>
    <row r="162" spans="2:65" s="11" customFormat="1" ht="25.9" customHeight="1">
      <c r="B162" s="126"/>
      <c r="D162" s="127" t="s">
        <v>81</v>
      </c>
      <c r="E162" s="128" t="s">
        <v>347</v>
      </c>
      <c r="F162" s="128" t="s">
        <v>370</v>
      </c>
      <c r="I162" s="129"/>
      <c r="J162" s="130">
        <f>BK162</f>
        <v>0</v>
      </c>
      <c r="L162" s="126"/>
      <c r="M162" s="131"/>
      <c r="P162" s="132">
        <f>SUM(P163:P178)</f>
        <v>0</v>
      </c>
      <c r="R162" s="132">
        <f>SUM(R163:R178)</f>
        <v>0</v>
      </c>
      <c r="T162" s="133">
        <f>SUM(T163:T178)</f>
        <v>0</v>
      </c>
      <c r="AR162" s="127" t="s">
        <v>86</v>
      </c>
      <c r="AT162" s="134" t="s">
        <v>81</v>
      </c>
      <c r="AU162" s="134" t="s">
        <v>82</v>
      </c>
      <c r="AY162" s="127" t="s">
        <v>310</v>
      </c>
      <c r="BK162" s="135">
        <f>SUM(BK163:BK178)</f>
        <v>0</v>
      </c>
    </row>
    <row r="163" spans="2:65" s="1" customFormat="1" ht="16.5" customHeight="1">
      <c r="B163" s="33"/>
      <c r="C163" s="138" t="s">
        <v>408</v>
      </c>
      <c r="D163" s="138" t="s">
        <v>312</v>
      </c>
      <c r="E163" s="139" t="s">
        <v>5111</v>
      </c>
      <c r="F163" s="140" t="s">
        <v>5112</v>
      </c>
      <c r="G163" s="141" t="s">
        <v>718</v>
      </c>
      <c r="H163" s="142">
        <v>20</v>
      </c>
      <c r="I163" s="143"/>
      <c r="J163" s="144">
        <f>ROUND(I163*H163,2)</f>
        <v>0</v>
      </c>
      <c r="K163" s="140" t="s">
        <v>2821</v>
      </c>
      <c r="L163" s="33"/>
      <c r="M163" s="145" t="s">
        <v>1</v>
      </c>
      <c r="N163" s="146" t="s">
        <v>47</v>
      </c>
      <c r="P163" s="147">
        <f>O163*H163</f>
        <v>0</v>
      </c>
      <c r="Q163" s="147">
        <v>0</v>
      </c>
      <c r="R163" s="147">
        <f>Q163*H163</f>
        <v>0</v>
      </c>
      <c r="S163" s="147">
        <v>0</v>
      </c>
      <c r="T163" s="148">
        <f>S163*H163</f>
        <v>0</v>
      </c>
      <c r="AR163" s="149" t="s">
        <v>108</v>
      </c>
      <c r="AT163" s="149" t="s">
        <v>312</v>
      </c>
      <c r="AU163" s="149" t="s">
        <v>86</v>
      </c>
      <c r="AY163" s="17" t="s">
        <v>310</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582</v>
      </c>
    </row>
    <row r="164" spans="2:65" s="1" customFormat="1" ht="19.5">
      <c r="B164" s="33"/>
      <c r="D164" s="152" t="s">
        <v>375</v>
      </c>
      <c r="F164" s="172" t="s">
        <v>5113</v>
      </c>
      <c r="I164" s="173"/>
      <c r="L164" s="33"/>
      <c r="M164" s="174"/>
      <c r="T164" s="57"/>
      <c r="AT164" s="17" t="s">
        <v>375</v>
      </c>
      <c r="AU164" s="17" t="s">
        <v>86</v>
      </c>
    </row>
    <row r="165" spans="2:65" s="1" customFormat="1" ht="16.5" customHeight="1">
      <c r="B165" s="33"/>
      <c r="C165" s="138" t="s">
        <v>412</v>
      </c>
      <c r="D165" s="138" t="s">
        <v>312</v>
      </c>
      <c r="E165" s="139" t="s">
        <v>5114</v>
      </c>
      <c r="F165" s="140" t="s">
        <v>5115</v>
      </c>
      <c r="G165" s="141" t="s">
        <v>718</v>
      </c>
      <c r="H165" s="142">
        <v>100</v>
      </c>
      <c r="I165" s="143"/>
      <c r="J165" s="144">
        <f>ROUND(I165*H165,2)</f>
        <v>0</v>
      </c>
      <c r="K165" s="140" t="s">
        <v>2821</v>
      </c>
      <c r="L165" s="33"/>
      <c r="M165" s="145" t="s">
        <v>1</v>
      </c>
      <c r="N165" s="146" t="s">
        <v>47</v>
      </c>
      <c r="P165" s="147">
        <f>O165*H165</f>
        <v>0</v>
      </c>
      <c r="Q165" s="147">
        <v>0</v>
      </c>
      <c r="R165" s="147">
        <f>Q165*H165</f>
        <v>0</v>
      </c>
      <c r="S165" s="147">
        <v>0</v>
      </c>
      <c r="T165" s="148">
        <f>S165*H165</f>
        <v>0</v>
      </c>
      <c r="AR165" s="149" t="s">
        <v>108</v>
      </c>
      <c r="AT165" s="149" t="s">
        <v>312</v>
      </c>
      <c r="AU165" s="149" t="s">
        <v>86</v>
      </c>
      <c r="AY165" s="17" t="s">
        <v>310</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590</v>
      </c>
    </row>
    <row r="166" spans="2:65" s="1" customFormat="1" ht="19.5">
      <c r="B166" s="33"/>
      <c r="D166" s="152" t="s">
        <v>375</v>
      </c>
      <c r="F166" s="172" t="s">
        <v>5113</v>
      </c>
      <c r="I166" s="173"/>
      <c r="L166" s="33"/>
      <c r="M166" s="174"/>
      <c r="T166" s="57"/>
      <c r="AT166" s="17" t="s">
        <v>375</v>
      </c>
      <c r="AU166" s="17" t="s">
        <v>86</v>
      </c>
    </row>
    <row r="167" spans="2:65" s="1" customFormat="1" ht="21.75" customHeight="1">
      <c r="B167" s="33"/>
      <c r="C167" s="138" t="s">
        <v>417</v>
      </c>
      <c r="D167" s="138" t="s">
        <v>312</v>
      </c>
      <c r="E167" s="139" t="s">
        <v>5116</v>
      </c>
      <c r="F167" s="140" t="s">
        <v>5117</v>
      </c>
      <c r="G167" s="141" t="s">
        <v>460</v>
      </c>
      <c r="H167" s="142">
        <v>1.03</v>
      </c>
      <c r="I167" s="143"/>
      <c r="J167" s="144">
        <f>ROUND(I167*H167,2)</f>
        <v>0</v>
      </c>
      <c r="K167" s="140" t="s">
        <v>2821</v>
      </c>
      <c r="L167" s="33"/>
      <c r="M167" s="145" t="s">
        <v>1</v>
      </c>
      <c r="N167" s="146" t="s">
        <v>47</v>
      </c>
      <c r="P167" s="147">
        <f>O167*H167</f>
        <v>0</v>
      </c>
      <c r="Q167" s="147">
        <v>0</v>
      </c>
      <c r="R167" s="147">
        <f>Q167*H167</f>
        <v>0</v>
      </c>
      <c r="S167" s="147">
        <v>0</v>
      </c>
      <c r="T167" s="148">
        <f>S167*H167</f>
        <v>0</v>
      </c>
      <c r="AR167" s="149" t="s">
        <v>108</v>
      </c>
      <c r="AT167" s="149" t="s">
        <v>312</v>
      </c>
      <c r="AU167" s="149" t="s">
        <v>86</v>
      </c>
      <c r="AY167" s="17" t="s">
        <v>310</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598</v>
      </c>
    </row>
    <row r="168" spans="2:65" s="1" customFormat="1" ht="19.5">
      <c r="B168" s="33"/>
      <c r="D168" s="152" t="s">
        <v>375</v>
      </c>
      <c r="F168" s="172" t="s">
        <v>5118</v>
      </c>
      <c r="I168" s="173"/>
      <c r="L168" s="33"/>
      <c r="M168" s="174"/>
      <c r="T168" s="57"/>
      <c r="AT168" s="17" t="s">
        <v>375</v>
      </c>
      <c r="AU168" s="17" t="s">
        <v>86</v>
      </c>
    </row>
    <row r="169" spans="2:65" s="1" customFormat="1" ht="21.75" customHeight="1">
      <c r="B169" s="33"/>
      <c r="C169" s="138" t="s">
        <v>421</v>
      </c>
      <c r="D169" s="138" t="s">
        <v>312</v>
      </c>
      <c r="E169" s="139" t="s">
        <v>5119</v>
      </c>
      <c r="F169" s="140" t="s">
        <v>5120</v>
      </c>
      <c r="G169" s="141" t="s">
        <v>460</v>
      </c>
      <c r="H169" s="142">
        <v>1.03</v>
      </c>
      <c r="I169" s="143"/>
      <c r="J169" s="144">
        <f>ROUND(I169*H169,2)</f>
        <v>0</v>
      </c>
      <c r="K169" s="140" t="s">
        <v>2821</v>
      </c>
      <c r="L169" s="33"/>
      <c r="M169" s="145" t="s">
        <v>1</v>
      </c>
      <c r="N169" s="146" t="s">
        <v>47</v>
      </c>
      <c r="P169" s="147">
        <f>O169*H169</f>
        <v>0</v>
      </c>
      <c r="Q169" s="147">
        <v>0</v>
      </c>
      <c r="R169" s="147">
        <f>Q169*H169</f>
        <v>0</v>
      </c>
      <c r="S169" s="147">
        <v>0</v>
      </c>
      <c r="T169" s="148">
        <f>S169*H169</f>
        <v>0</v>
      </c>
      <c r="AR169" s="149" t="s">
        <v>108</v>
      </c>
      <c r="AT169" s="149" t="s">
        <v>312</v>
      </c>
      <c r="AU169" s="149" t="s">
        <v>86</v>
      </c>
      <c r="AY169" s="17" t="s">
        <v>310</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617</v>
      </c>
    </row>
    <row r="170" spans="2:65" s="1" customFormat="1" ht="19.5">
      <c r="B170" s="33"/>
      <c r="D170" s="152" t="s">
        <v>375</v>
      </c>
      <c r="F170" s="172" t="s">
        <v>5118</v>
      </c>
      <c r="I170" s="173"/>
      <c r="L170" s="33"/>
      <c r="M170" s="174"/>
      <c r="T170" s="57"/>
      <c r="AT170" s="17" t="s">
        <v>375</v>
      </c>
      <c r="AU170" s="17" t="s">
        <v>86</v>
      </c>
    </row>
    <row r="171" spans="2:65" s="1" customFormat="1" ht="21.75" customHeight="1">
      <c r="B171" s="33"/>
      <c r="C171" s="138" t="s">
        <v>7</v>
      </c>
      <c r="D171" s="138" t="s">
        <v>312</v>
      </c>
      <c r="E171" s="139" t="s">
        <v>5121</v>
      </c>
      <c r="F171" s="140" t="s">
        <v>5122</v>
      </c>
      <c r="G171" s="141" t="s">
        <v>460</v>
      </c>
      <c r="H171" s="142">
        <v>3.09</v>
      </c>
      <c r="I171" s="143"/>
      <c r="J171" s="144">
        <f>ROUND(I171*H171,2)</f>
        <v>0</v>
      </c>
      <c r="K171" s="140" t="s">
        <v>2821</v>
      </c>
      <c r="L171" s="33"/>
      <c r="M171" s="145" t="s">
        <v>1</v>
      </c>
      <c r="N171" s="146" t="s">
        <v>47</v>
      </c>
      <c r="P171" s="147">
        <f>O171*H171</f>
        <v>0</v>
      </c>
      <c r="Q171" s="147">
        <v>0</v>
      </c>
      <c r="R171" s="147">
        <f>Q171*H171</f>
        <v>0</v>
      </c>
      <c r="S171" s="147">
        <v>0</v>
      </c>
      <c r="T171" s="148">
        <f>S171*H171</f>
        <v>0</v>
      </c>
      <c r="AR171" s="149" t="s">
        <v>108</v>
      </c>
      <c r="AT171" s="149" t="s">
        <v>312</v>
      </c>
      <c r="AU171" s="149" t="s">
        <v>86</v>
      </c>
      <c r="AY171" s="17" t="s">
        <v>310</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607</v>
      </c>
    </row>
    <row r="172" spans="2:65" s="1" customFormat="1" ht="19.5">
      <c r="B172" s="33"/>
      <c r="D172" s="152" t="s">
        <v>375</v>
      </c>
      <c r="F172" s="172" t="s">
        <v>5123</v>
      </c>
      <c r="I172" s="173"/>
      <c r="L172" s="33"/>
      <c r="M172" s="174"/>
      <c r="T172" s="57"/>
      <c r="AT172" s="17" t="s">
        <v>375</v>
      </c>
      <c r="AU172" s="17" t="s">
        <v>86</v>
      </c>
    </row>
    <row r="173" spans="2:65" s="1" customFormat="1" ht="21.75" customHeight="1">
      <c r="B173" s="33"/>
      <c r="C173" s="138" t="s">
        <v>434</v>
      </c>
      <c r="D173" s="138" t="s">
        <v>312</v>
      </c>
      <c r="E173" s="139" t="s">
        <v>5124</v>
      </c>
      <c r="F173" s="140" t="s">
        <v>5125</v>
      </c>
      <c r="G173" s="141" t="s">
        <v>460</v>
      </c>
      <c r="H173" s="142">
        <v>5.15</v>
      </c>
      <c r="I173" s="143"/>
      <c r="J173" s="144">
        <f>ROUND(I173*H173,2)</f>
        <v>0</v>
      </c>
      <c r="K173" s="140" t="s">
        <v>2821</v>
      </c>
      <c r="L173" s="33"/>
      <c r="M173" s="145" t="s">
        <v>1</v>
      </c>
      <c r="N173" s="146" t="s">
        <v>47</v>
      </c>
      <c r="P173" s="147">
        <f>O173*H173</f>
        <v>0</v>
      </c>
      <c r="Q173" s="147">
        <v>0</v>
      </c>
      <c r="R173" s="147">
        <f>Q173*H173</f>
        <v>0</v>
      </c>
      <c r="S173" s="147">
        <v>0</v>
      </c>
      <c r="T173" s="148">
        <f>S173*H173</f>
        <v>0</v>
      </c>
      <c r="AR173" s="149" t="s">
        <v>108</v>
      </c>
      <c r="AT173" s="149" t="s">
        <v>312</v>
      </c>
      <c r="AU173" s="149" t="s">
        <v>86</v>
      </c>
      <c r="AY173" s="17" t="s">
        <v>310</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828</v>
      </c>
    </row>
    <row r="174" spans="2:65" s="1" customFormat="1" ht="19.5">
      <c r="B174" s="33"/>
      <c r="D174" s="152" t="s">
        <v>375</v>
      </c>
      <c r="F174" s="172" t="s">
        <v>5126</v>
      </c>
      <c r="I174" s="173"/>
      <c r="L174" s="33"/>
      <c r="M174" s="174"/>
      <c r="T174" s="57"/>
      <c r="AT174" s="17" t="s">
        <v>375</v>
      </c>
      <c r="AU174" s="17" t="s">
        <v>86</v>
      </c>
    </row>
    <row r="175" spans="2:65" s="1" customFormat="1" ht="21.75" customHeight="1">
      <c r="B175" s="33"/>
      <c r="C175" s="138" t="s">
        <v>534</v>
      </c>
      <c r="D175" s="138" t="s">
        <v>312</v>
      </c>
      <c r="E175" s="139" t="s">
        <v>5127</v>
      </c>
      <c r="F175" s="140" t="s">
        <v>5128</v>
      </c>
      <c r="G175" s="141" t="s">
        <v>460</v>
      </c>
      <c r="H175" s="142">
        <v>5.15</v>
      </c>
      <c r="I175" s="143"/>
      <c r="J175" s="144">
        <f>ROUND(I175*H175,2)</f>
        <v>0</v>
      </c>
      <c r="K175" s="140" t="s">
        <v>2821</v>
      </c>
      <c r="L175" s="33"/>
      <c r="M175" s="145" t="s">
        <v>1</v>
      </c>
      <c r="N175" s="146" t="s">
        <v>47</v>
      </c>
      <c r="P175" s="147">
        <f>O175*H175</f>
        <v>0</v>
      </c>
      <c r="Q175" s="147">
        <v>0</v>
      </c>
      <c r="R175" s="147">
        <f>Q175*H175</f>
        <v>0</v>
      </c>
      <c r="S175" s="147">
        <v>0</v>
      </c>
      <c r="T175" s="148">
        <f>S175*H175</f>
        <v>0</v>
      </c>
      <c r="AR175" s="149" t="s">
        <v>108</v>
      </c>
      <c r="AT175" s="149" t="s">
        <v>312</v>
      </c>
      <c r="AU175" s="149" t="s">
        <v>86</v>
      </c>
      <c r="AY175" s="17" t="s">
        <v>310</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839</v>
      </c>
    </row>
    <row r="176" spans="2:65" s="1" customFormat="1" ht="19.5">
      <c r="B176" s="33"/>
      <c r="D176" s="152" t="s">
        <v>375</v>
      </c>
      <c r="F176" s="172" t="s">
        <v>5126</v>
      </c>
      <c r="I176" s="173"/>
      <c r="L176" s="33"/>
      <c r="M176" s="174"/>
      <c r="T176" s="57"/>
      <c r="AT176" s="17" t="s">
        <v>375</v>
      </c>
      <c r="AU176" s="17" t="s">
        <v>86</v>
      </c>
    </row>
    <row r="177" spans="2:65" s="1" customFormat="1" ht="21.75" customHeight="1">
      <c r="B177" s="33"/>
      <c r="C177" s="138" t="s">
        <v>539</v>
      </c>
      <c r="D177" s="138" t="s">
        <v>312</v>
      </c>
      <c r="E177" s="139" t="s">
        <v>5129</v>
      </c>
      <c r="F177" s="140" t="s">
        <v>5130</v>
      </c>
      <c r="G177" s="141" t="s">
        <v>460</v>
      </c>
      <c r="H177" s="142">
        <v>16.48</v>
      </c>
      <c r="I177" s="143"/>
      <c r="J177" s="144">
        <f>ROUND(I177*H177,2)</f>
        <v>0</v>
      </c>
      <c r="K177" s="140" t="s">
        <v>2821</v>
      </c>
      <c r="L177" s="33"/>
      <c r="M177" s="145" t="s">
        <v>1</v>
      </c>
      <c r="N177" s="146" t="s">
        <v>47</v>
      </c>
      <c r="P177" s="147">
        <f>O177*H177</f>
        <v>0</v>
      </c>
      <c r="Q177" s="147">
        <v>0</v>
      </c>
      <c r="R177" s="147">
        <f>Q177*H177</f>
        <v>0</v>
      </c>
      <c r="S177" s="147">
        <v>0</v>
      </c>
      <c r="T177" s="148">
        <f>S177*H177</f>
        <v>0</v>
      </c>
      <c r="AR177" s="149" t="s">
        <v>108</v>
      </c>
      <c r="AT177" s="149" t="s">
        <v>312</v>
      </c>
      <c r="AU177" s="149" t="s">
        <v>86</v>
      </c>
      <c r="AY177" s="17" t="s">
        <v>310</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850</v>
      </c>
    </row>
    <row r="178" spans="2:65" s="1" customFormat="1" ht="19.5">
      <c r="B178" s="33"/>
      <c r="D178" s="152" t="s">
        <v>375</v>
      </c>
      <c r="F178" s="172" t="s">
        <v>5131</v>
      </c>
      <c r="I178" s="173"/>
      <c r="L178" s="33"/>
      <c r="M178" s="174"/>
      <c r="T178" s="57"/>
      <c r="AT178" s="17" t="s">
        <v>375</v>
      </c>
      <c r="AU178" s="17" t="s">
        <v>86</v>
      </c>
    </row>
    <row r="179" spans="2:65" s="11" customFormat="1" ht="25.9" customHeight="1">
      <c r="B179" s="126"/>
      <c r="D179" s="127" t="s">
        <v>81</v>
      </c>
      <c r="E179" s="128" t="s">
        <v>1057</v>
      </c>
      <c r="F179" s="128" t="s">
        <v>5132</v>
      </c>
      <c r="I179" s="129"/>
      <c r="J179" s="130">
        <f>BK179</f>
        <v>0</v>
      </c>
      <c r="L179" s="126"/>
      <c r="M179" s="131"/>
      <c r="P179" s="132">
        <f>SUM(P180:P200)</f>
        <v>0</v>
      </c>
      <c r="R179" s="132">
        <f>SUM(R180:R200)</f>
        <v>0</v>
      </c>
      <c r="T179" s="133">
        <f>SUM(T180:T200)</f>
        <v>0</v>
      </c>
      <c r="AR179" s="127" t="s">
        <v>86</v>
      </c>
      <c r="AT179" s="134" t="s">
        <v>81</v>
      </c>
      <c r="AU179" s="134" t="s">
        <v>82</v>
      </c>
      <c r="AY179" s="127" t="s">
        <v>310</v>
      </c>
      <c r="BK179" s="135">
        <f>SUM(BK180:BK200)</f>
        <v>0</v>
      </c>
    </row>
    <row r="180" spans="2:65" s="1" customFormat="1" ht="21.75" customHeight="1">
      <c r="B180" s="33"/>
      <c r="C180" s="138" t="s">
        <v>543</v>
      </c>
      <c r="D180" s="138" t="s">
        <v>312</v>
      </c>
      <c r="E180" s="139" t="s">
        <v>5133</v>
      </c>
      <c r="F180" s="140" t="s">
        <v>5134</v>
      </c>
      <c r="G180" s="141" t="s">
        <v>718</v>
      </c>
      <c r="H180" s="142">
        <v>20</v>
      </c>
      <c r="I180" s="143"/>
      <c r="J180" s="144">
        <f>ROUND(I180*H180,2)</f>
        <v>0</v>
      </c>
      <c r="K180" s="140" t="s">
        <v>2821</v>
      </c>
      <c r="L180" s="33"/>
      <c r="M180" s="145" t="s">
        <v>1</v>
      </c>
      <c r="N180" s="146" t="s">
        <v>47</v>
      </c>
      <c r="P180" s="147">
        <f>O180*H180</f>
        <v>0</v>
      </c>
      <c r="Q180" s="147">
        <v>0</v>
      </c>
      <c r="R180" s="147">
        <f>Q180*H180</f>
        <v>0</v>
      </c>
      <c r="S180" s="147">
        <v>0</v>
      </c>
      <c r="T180" s="148">
        <f>S180*H180</f>
        <v>0</v>
      </c>
      <c r="AR180" s="149" t="s">
        <v>108</v>
      </c>
      <c r="AT180" s="149" t="s">
        <v>312</v>
      </c>
      <c r="AU180" s="149" t="s">
        <v>86</v>
      </c>
      <c r="AY180" s="17" t="s">
        <v>310</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860</v>
      </c>
    </row>
    <row r="181" spans="2:65" s="1" customFormat="1" ht="19.5">
      <c r="B181" s="33"/>
      <c r="D181" s="152" t="s">
        <v>375</v>
      </c>
      <c r="F181" s="172" t="s">
        <v>5135</v>
      </c>
      <c r="I181" s="173"/>
      <c r="L181" s="33"/>
      <c r="M181" s="174"/>
      <c r="T181" s="57"/>
      <c r="AT181" s="17" t="s">
        <v>375</v>
      </c>
      <c r="AU181" s="17" t="s">
        <v>86</v>
      </c>
    </row>
    <row r="182" spans="2:65" s="1" customFormat="1" ht="21.75" customHeight="1">
      <c r="B182" s="33"/>
      <c r="C182" s="138" t="s">
        <v>548</v>
      </c>
      <c r="D182" s="138" t="s">
        <v>312</v>
      </c>
      <c r="E182" s="139" t="s">
        <v>5136</v>
      </c>
      <c r="F182" s="140" t="s">
        <v>5137</v>
      </c>
      <c r="G182" s="141" t="s">
        <v>718</v>
      </c>
      <c r="H182" s="142">
        <v>100</v>
      </c>
      <c r="I182" s="143"/>
      <c r="J182" s="144">
        <f>ROUND(I182*H182,2)</f>
        <v>0</v>
      </c>
      <c r="K182" s="140" t="s">
        <v>2821</v>
      </c>
      <c r="L182" s="33"/>
      <c r="M182" s="145" t="s">
        <v>1</v>
      </c>
      <c r="N182" s="146" t="s">
        <v>47</v>
      </c>
      <c r="P182" s="147">
        <f>O182*H182</f>
        <v>0</v>
      </c>
      <c r="Q182" s="147">
        <v>0</v>
      </c>
      <c r="R182" s="147">
        <f>Q182*H182</f>
        <v>0</v>
      </c>
      <c r="S182" s="147">
        <v>0</v>
      </c>
      <c r="T182" s="148">
        <f>S182*H182</f>
        <v>0</v>
      </c>
      <c r="AR182" s="149" t="s">
        <v>108</v>
      </c>
      <c r="AT182" s="149" t="s">
        <v>312</v>
      </c>
      <c r="AU182" s="149" t="s">
        <v>86</v>
      </c>
      <c r="AY182" s="17" t="s">
        <v>310</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868</v>
      </c>
    </row>
    <row r="183" spans="2:65" s="1" customFormat="1" ht="19.5">
      <c r="B183" s="33"/>
      <c r="D183" s="152" t="s">
        <v>375</v>
      </c>
      <c r="F183" s="172" t="s">
        <v>5135</v>
      </c>
      <c r="I183" s="173"/>
      <c r="L183" s="33"/>
      <c r="M183" s="174"/>
      <c r="T183" s="57"/>
      <c r="AT183" s="17" t="s">
        <v>375</v>
      </c>
      <c r="AU183" s="17" t="s">
        <v>86</v>
      </c>
    </row>
    <row r="184" spans="2:65" s="1" customFormat="1" ht="24.2" customHeight="1">
      <c r="B184" s="33"/>
      <c r="C184" s="138" t="s">
        <v>553</v>
      </c>
      <c r="D184" s="138" t="s">
        <v>312</v>
      </c>
      <c r="E184" s="139" t="s">
        <v>5138</v>
      </c>
      <c r="F184" s="140" t="s">
        <v>5139</v>
      </c>
      <c r="G184" s="141" t="s">
        <v>5140</v>
      </c>
      <c r="H184" s="142">
        <v>1</v>
      </c>
      <c r="I184" s="143"/>
      <c r="J184" s="144">
        <f>ROUND(I184*H184,2)</f>
        <v>0</v>
      </c>
      <c r="K184" s="140" t="s">
        <v>2821</v>
      </c>
      <c r="L184" s="33"/>
      <c r="M184" s="145" t="s">
        <v>1</v>
      </c>
      <c r="N184" s="146" t="s">
        <v>47</v>
      </c>
      <c r="P184" s="147">
        <f>O184*H184</f>
        <v>0</v>
      </c>
      <c r="Q184" s="147">
        <v>0</v>
      </c>
      <c r="R184" s="147">
        <f>Q184*H184</f>
        <v>0</v>
      </c>
      <c r="S184" s="147">
        <v>0</v>
      </c>
      <c r="T184" s="148">
        <f>S184*H184</f>
        <v>0</v>
      </c>
      <c r="AR184" s="149" t="s">
        <v>108</v>
      </c>
      <c r="AT184" s="149" t="s">
        <v>312</v>
      </c>
      <c r="AU184" s="149" t="s">
        <v>86</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876</v>
      </c>
    </row>
    <row r="185" spans="2:65" s="1" customFormat="1" ht="19.5">
      <c r="B185" s="33"/>
      <c r="D185" s="152" t="s">
        <v>375</v>
      </c>
      <c r="F185" s="172" t="s">
        <v>5135</v>
      </c>
      <c r="I185" s="173"/>
      <c r="L185" s="33"/>
      <c r="M185" s="174"/>
      <c r="T185" s="57"/>
      <c r="AT185" s="17" t="s">
        <v>375</v>
      </c>
      <c r="AU185" s="17" t="s">
        <v>86</v>
      </c>
    </row>
    <row r="186" spans="2:65" s="1" customFormat="1" ht="24.2" customHeight="1">
      <c r="B186" s="33"/>
      <c r="C186" s="138" t="s">
        <v>558</v>
      </c>
      <c r="D186" s="138" t="s">
        <v>312</v>
      </c>
      <c r="E186" s="139" t="s">
        <v>5141</v>
      </c>
      <c r="F186" s="140" t="s">
        <v>5142</v>
      </c>
      <c r="G186" s="141" t="s">
        <v>5140</v>
      </c>
      <c r="H186" s="142">
        <v>1</v>
      </c>
      <c r="I186" s="143"/>
      <c r="J186" s="144">
        <f>ROUND(I186*H186,2)</f>
        <v>0</v>
      </c>
      <c r="K186" s="140" t="s">
        <v>2821</v>
      </c>
      <c r="L186" s="33"/>
      <c r="M186" s="145" t="s">
        <v>1</v>
      </c>
      <c r="N186" s="146" t="s">
        <v>47</v>
      </c>
      <c r="P186" s="147">
        <f>O186*H186</f>
        <v>0</v>
      </c>
      <c r="Q186" s="147">
        <v>0</v>
      </c>
      <c r="R186" s="147">
        <f>Q186*H186</f>
        <v>0</v>
      </c>
      <c r="S186" s="147">
        <v>0</v>
      </c>
      <c r="T186" s="148">
        <f>S186*H186</f>
        <v>0</v>
      </c>
      <c r="AR186" s="149" t="s">
        <v>108</v>
      </c>
      <c r="AT186" s="149" t="s">
        <v>312</v>
      </c>
      <c r="AU186" s="149" t="s">
        <v>86</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886</v>
      </c>
    </row>
    <row r="187" spans="2:65" s="1" customFormat="1" ht="19.5">
      <c r="B187" s="33"/>
      <c r="D187" s="152" t="s">
        <v>375</v>
      </c>
      <c r="F187" s="172" t="s">
        <v>5135</v>
      </c>
      <c r="I187" s="173"/>
      <c r="L187" s="33"/>
      <c r="M187" s="174"/>
      <c r="T187" s="57"/>
      <c r="AT187" s="17" t="s">
        <v>375</v>
      </c>
      <c r="AU187" s="17" t="s">
        <v>86</v>
      </c>
    </row>
    <row r="188" spans="2:65" s="1" customFormat="1" ht="24.2" customHeight="1">
      <c r="B188" s="33"/>
      <c r="C188" s="138" t="s">
        <v>562</v>
      </c>
      <c r="D188" s="138" t="s">
        <v>312</v>
      </c>
      <c r="E188" s="139" t="s">
        <v>5143</v>
      </c>
      <c r="F188" s="140" t="s">
        <v>5144</v>
      </c>
      <c r="G188" s="141" t="s">
        <v>5145</v>
      </c>
      <c r="H188" s="142">
        <v>1</v>
      </c>
      <c r="I188" s="143"/>
      <c r="J188" s="144">
        <f>ROUND(I188*H188,2)</f>
        <v>0</v>
      </c>
      <c r="K188" s="140" t="s">
        <v>2821</v>
      </c>
      <c r="L188" s="33"/>
      <c r="M188" s="145" t="s">
        <v>1</v>
      </c>
      <c r="N188" s="146" t="s">
        <v>47</v>
      </c>
      <c r="P188" s="147">
        <f>O188*H188</f>
        <v>0</v>
      </c>
      <c r="Q188" s="147">
        <v>0</v>
      </c>
      <c r="R188" s="147">
        <f>Q188*H188</f>
        <v>0</v>
      </c>
      <c r="S188" s="147">
        <v>0</v>
      </c>
      <c r="T188" s="148">
        <f>S188*H188</f>
        <v>0</v>
      </c>
      <c r="AR188" s="149" t="s">
        <v>108</v>
      </c>
      <c r="AT188" s="149" t="s">
        <v>312</v>
      </c>
      <c r="AU188" s="149" t="s">
        <v>86</v>
      </c>
      <c r="AY188" s="17" t="s">
        <v>310</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900</v>
      </c>
    </row>
    <row r="189" spans="2:65" s="1" customFormat="1" ht="19.5">
      <c r="B189" s="33"/>
      <c r="D189" s="152" t="s">
        <v>375</v>
      </c>
      <c r="F189" s="172" t="s">
        <v>5135</v>
      </c>
      <c r="I189" s="173"/>
      <c r="L189" s="33"/>
      <c r="M189" s="174"/>
      <c r="T189" s="57"/>
      <c r="AT189" s="17" t="s">
        <v>375</v>
      </c>
      <c r="AU189" s="17" t="s">
        <v>86</v>
      </c>
    </row>
    <row r="190" spans="2:65" s="1" customFormat="1" ht="16.5" customHeight="1">
      <c r="B190" s="33"/>
      <c r="C190" s="138" t="s">
        <v>566</v>
      </c>
      <c r="D190" s="138" t="s">
        <v>312</v>
      </c>
      <c r="E190" s="139" t="s">
        <v>5146</v>
      </c>
      <c r="F190" s="140" t="s">
        <v>5147</v>
      </c>
      <c r="G190" s="141" t="s">
        <v>460</v>
      </c>
      <c r="H190" s="142">
        <v>5</v>
      </c>
      <c r="I190" s="143"/>
      <c r="J190" s="144">
        <f t="shared" ref="J190:J195" si="0">ROUND(I190*H190,2)</f>
        <v>0</v>
      </c>
      <c r="K190" s="140" t="s">
        <v>2821</v>
      </c>
      <c r="L190" s="33"/>
      <c r="M190" s="145" t="s">
        <v>1</v>
      </c>
      <c r="N190" s="146" t="s">
        <v>47</v>
      </c>
      <c r="P190" s="147">
        <f t="shared" ref="P190:P195" si="1">O190*H190</f>
        <v>0</v>
      </c>
      <c r="Q190" s="147">
        <v>0</v>
      </c>
      <c r="R190" s="147">
        <f t="shared" ref="R190:R195" si="2">Q190*H190</f>
        <v>0</v>
      </c>
      <c r="S190" s="147">
        <v>0</v>
      </c>
      <c r="T190" s="148">
        <f t="shared" ref="T190:T195" si="3">S190*H190</f>
        <v>0</v>
      </c>
      <c r="AR190" s="149" t="s">
        <v>108</v>
      </c>
      <c r="AT190" s="149" t="s">
        <v>312</v>
      </c>
      <c r="AU190" s="149" t="s">
        <v>86</v>
      </c>
      <c r="AY190" s="17" t="s">
        <v>310</v>
      </c>
      <c r="BE190" s="150">
        <f t="shared" ref="BE190:BE195" si="4">IF(N190="základní",J190,0)</f>
        <v>0</v>
      </c>
      <c r="BF190" s="150">
        <f t="shared" ref="BF190:BF195" si="5">IF(N190="snížená",J190,0)</f>
        <v>0</v>
      </c>
      <c r="BG190" s="150">
        <f t="shared" ref="BG190:BG195" si="6">IF(N190="zákl. přenesená",J190,0)</f>
        <v>0</v>
      </c>
      <c r="BH190" s="150">
        <f t="shared" ref="BH190:BH195" si="7">IF(N190="sníž. přenesená",J190,0)</f>
        <v>0</v>
      </c>
      <c r="BI190" s="150">
        <f t="shared" ref="BI190:BI195" si="8">IF(N190="nulová",J190,0)</f>
        <v>0</v>
      </c>
      <c r="BJ190" s="17" t="s">
        <v>86</v>
      </c>
      <c r="BK190" s="150">
        <f t="shared" ref="BK190:BK195" si="9">ROUND(I190*H190,2)</f>
        <v>0</v>
      </c>
      <c r="BL190" s="17" t="s">
        <v>108</v>
      </c>
      <c r="BM190" s="149" t="s">
        <v>910</v>
      </c>
    </row>
    <row r="191" spans="2:65" s="1" customFormat="1" ht="16.5" customHeight="1">
      <c r="B191" s="33"/>
      <c r="C191" s="138" t="s">
        <v>570</v>
      </c>
      <c r="D191" s="138" t="s">
        <v>312</v>
      </c>
      <c r="E191" s="139" t="s">
        <v>5148</v>
      </c>
      <c r="F191" s="140" t="s">
        <v>5149</v>
      </c>
      <c r="G191" s="141" t="s">
        <v>429</v>
      </c>
      <c r="H191" s="142">
        <v>1</v>
      </c>
      <c r="I191" s="143"/>
      <c r="J191" s="144">
        <f t="shared" si="0"/>
        <v>0</v>
      </c>
      <c r="K191" s="140" t="s">
        <v>2896</v>
      </c>
      <c r="L191" s="33"/>
      <c r="M191" s="145" t="s">
        <v>1</v>
      </c>
      <c r="N191" s="146" t="s">
        <v>47</v>
      </c>
      <c r="P191" s="147">
        <f t="shared" si="1"/>
        <v>0</v>
      </c>
      <c r="Q191" s="147">
        <v>0</v>
      </c>
      <c r="R191" s="147">
        <f t="shared" si="2"/>
        <v>0</v>
      </c>
      <c r="S191" s="147">
        <v>0</v>
      </c>
      <c r="T191" s="148">
        <f t="shared" si="3"/>
        <v>0</v>
      </c>
      <c r="AR191" s="149" t="s">
        <v>108</v>
      </c>
      <c r="AT191" s="149" t="s">
        <v>312</v>
      </c>
      <c r="AU191" s="149" t="s">
        <v>86</v>
      </c>
      <c r="AY191" s="17" t="s">
        <v>310</v>
      </c>
      <c r="BE191" s="150">
        <f t="shared" si="4"/>
        <v>0</v>
      </c>
      <c r="BF191" s="150">
        <f t="shared" si="5"/>
        <v>0</v>
      </c>
      <c r="BG191" s="150">
        <f t="shared" si="6"/>
        <v>0</v>
      </c>
      <c r="BH191" s="150">
        <f t="shared" si="7"/>
        <v>0</v>
      </c>
      <c r="BI191" s="150">
        <f t="shared" si="8"/>
        <v>0</v>
      </c>
      <c r="BJ191" s="17" t="s">
        <v>86</v>
      </c>
      <c r="BK191" s="150">
        <f t="shared" si="9"/>
        <v>0</v>
      </c>
      <c r="BL191" s="17" t="s">
        <v>108</v>
      </c>
      <c r="BM191" s="149" t="s">
        <v>921</v>
      </c>
    </row>
    <row r="192" spans="2:65" s="1" customFormat="1" ht="16.5" customHeight="1">
      <c r="B192" s="33"/>
      <c r="C192" s="138" t="s">
        <v>574</v>
      </c>
      <c r="D192" s="138" t="s">
        <v>312</v>
      </c>
      <c r="E192" s="139" t="s">
        <v>5150</v>
      </c>
      <c r="F192" s="140" t="s">
        <v>5151</v>
      </c>
      <c r="G192" s="141" t="s">
        <v>429</v>
      </c>
      <c r="H192" s="142">
        <v>4</v>
      </c>
      <c r="I192" s="143"/>
      <c r="J192" s="144">
        <f t="shared" si="0"/>
        <v>0</v>
      </c>
      <c r="K192" s="140" t="s">
        <v>2896</v>
      </c>
      <c r="L192" s="33"/>
      <c r="M192" s="145" t="s">
        <v>1</v>
      </c>
      <c r="N192" s="146" t="s">
        <v>47</v>
      </c>
      <c r="P192" s="147">
        <f t="shared" si="1"/>
        <v>0</v>
      </c>
      <c r="Q192" s="147">
        <v>0</v>
      </c>
      <c r="R192" s="147">
        <f t="shared" si="2"/>
        <v>0</v>
      </c>
      <c r="S192" s="147">
        <v>0</v>
      </c>
      <c r="T192" s="148">
        <f t="shared" si="3"/>
        <v>0</v>
      </c>
      <c r="AR192" s="149" t="s">
        <v>108</v>
      </c>
      <c r="AT192" s="149" t="s">
        <v>312</v>
      </c>
      <c r="AU192" s="149" t="s">
        <v>86</v>
      </c>
      <c r="AY192" s="17" t="s">
        <v>310</v>
      </c>
      <c r="BE192" s="150">
        <f t="shared" si="4"/>
        <v>0</v>
      </c>
      <c r="BF192" s="150">
        <f t="shared" si="5"/>
        <v>0</v>
      </c>
      <c r="BG192" s="150">
        <f t="shared" si="6"/>
        <v>0</v>
      </c>
      <c r="BH192" s="150">
        <f t="shared" si="7"/>
        <v>0</v>
      </c>
      <c r="BI192" s="150">
        <f t="shared" si="8"/>
        <v>0</v>
      </c>
      <c r="BJ192" s="17" t="s">
        <v>86</v>
      </c>
      <c r="BK192" s="150">
        <f t="shared" si="9"/>
        <v>0</v>
      </c>
      <c r="BL192" s="17" t="s">
        <v>108</v>
      </c>
      <c r="BM192" s="149" t="s">
        <v>930</v>
      </c>
    </row>
    <row r="193" spans="2:65" s="1" customFormat="1" ht="16.5" customHeight="1">
      <c r="B193" s="33"/>
      <c r="C193" s="138" t="s">
        <v>578</v>
      </c>
      <c r="D193" s="138" t="s">
        <v>312</v>
      </c>
      <c r="E193" s="139" t="s">
        <v>5152</v>
      </c>
      <c r="F193" s="140" t="s">
        <v>5153</v>
      </c>
      <c r="G193" s="141" t="s">
        <v>429</v>
      </c>
      <c r="H193" s="142">
        <v>1</v>
      </c>
      <c r="I193" s="143"/>
      <c r="J193" s="144">
        <f t="shared" si="0"/>
        <v>0</v>
      </c>
      <c r="K193" s="140" t="s">
        <v>2896</v>
      </c>
      <c r="L193" s="33"/>
      <c r="M193" s="145" t="s">
        <v>1</v>
      </c>
      <c r="N193" s="146" t="s">
        <v>47</v>
      </c>
      <c r="P193" s="147">
        <f t="shared" si="1"/>
        <v>0</v>
      </c>
      <c r="Q193" s="147">
        <v>0</v>
      </c>
      <c r="R193" s="147">
        <f t="shared" si="2"/>
        <v>0</v>
      </c>
      <c r="S193" s="147">
        <v>0</v>
      </c>
      <c r="T193" s="148">
        <f t="shared" si="3"/>
        <v>0</v>
      </c>
      <c r="AR193" s="149" t="s">
        <v>108</v>
      </c>
      <c r="AT193" s="149" t="s">
        <v>312</v>
      </c>
      <c r="AU193" s="149" t="s">
        <v>86</v>
      </c>
      <c r="AY193" s="17" t="s">
        <v>310</v>
      </c>
      <c r="BE193" s="150">
        <f t="shared" si="4"/>
        <v>0</v>
      </c>
      <c r="BF193" s="150">
        <f t="shared" si="5"/>
        <v>0</v>
      </c>
      <c r="BG193" s="150">
        <f t="shared" si="6"/>
        <v>0</v>
      </c>
      <c r="BH193" s="150">
        <f t="shared" si="7"/>
        <v>0</v>
      </c>
      <c r="BI193" s="150">
        <f t="shared" si="8"/>
        <v>0</v>
      </c>
      <c r="BJ193" s="17" t="s">
        <v>86</v>
      </c>
      <c r="BK193" s="150">
        <f t="shared" si="9"/>
        <v>0</v>
      </c>
      <c r="BL193" s="17" t="s">
        <v>108</v>
      </c>
      <c r="BM193" s="149" t="s">
        <v>938</v>
      </c>
    </row>
    <row r="194" spans="2:65" s="1" customFormat="1" ht="16.5" customHeight="1">
      <c r="B194" s="33"/>
      <c r="C194" s="138" t="s">
        <v>582</v>
      </c>
      <c r="D194" s="138" t="s">
        <v>312</v>
      </c>
      <c r="E194" s="139" t="s">
        <v>5154</v>
      </c>
      <c r="F194" s="140" t="s">
        <v>5155</v>
      </c>
      <c r="G194" s="141" t="s">
        <v>429</v>
      </c>
      <c r="H194" s="142">
        <v>1</v>
      </c>
      <c r="I194" s="143"/>
      <c r="J194" s="144">
        <f t="shared" si="0"/>
        <v>0</v>
      </c>
      <c r="K194" s="140" t="s">
        <v>2896</v>
      </c>
      <c r="L194" s="33"/>
      <c r="M194" s="145" t="s">
        <v>1</v>
      </c>
      <c r="N194" s="146" t="s">
        <v>47</v>
      </c>
      <c r="P194" s="147">
        <f t="shared" si="1"/>
        <v>0</v>
      </c>
      <c r="Q194" s="147">
        <v>0</v>
      </c>
      <c r="R194" s="147">
        <f t="shared" si="2"/>
        <v>0</v>
      </c>
      <c r="S194" s="147">
        <v>0</v>
      </c>
      <c r="T194" s="148">
        <f t="shared" si="3"/>
        <v>0</v>
      </c>
      <c r="AR194" s="149" t="s">
        <v>108</v>
      </c>
      <c r="AT194" s="149" t="s">
        <v>312</v>
      </c>
      <c r="AU194" s="149" t="s">
        <v>86</v>
      </c>
      <c r="AY194" s="17" t="s">
        <v>310</v>
      </c>
      <c r="BE194" s="150">
        <f t="shared" si="4"/>
        <v>0</v>
      </c>
      <c r="BF194" s="150">
        <f t="shared" si="5"/>
        <v>0</v>
      </c>
      <c r="BG194" s="150">
        <f t="shared" si="6"/>
        <v>0</v>
      </c>
      <c r="BH194" s="150">
        <f t="shared" si="7"/>
        <v>0</v>
      </c>
      <c r="BI194" s="150">
        <f t="shared" si="8"/>
        <v>0</v>
      </c>
      <c r="BJ194" s="17" t="s">
        <v>86</v>
      </c>
      <c r="BK194" s="150">
        <f t="shared" si="9"/>
        <v>0</v>
      </c>
      <c r="BL194" s="17" t="s">
        <v>108</v>
      </c>
      <c r="BM194" s="149" t="s">
        <v>949</v>
      </c>
    </row>
    <row r="195" spans="2:65" s="1" customFormat="1" ht="24.2" customHeight="1">
      <c r="B195" s="33"/>
      <c r="C195" s="138" t="s">
        <v>586</v>
      </c>
      <c r="D195" s="138" t="s">
        <v>312</v>
      </c>
      <c r="E195" s="139" t="s">
        <v>5156</v>
      </c>
      <c r="F195" s="140" t="s">
        <v>5157</v>
      </c>
      <c r="G195" s="141" t="s">
        <v>460</v>
      </c>
      <c r="H195" s="142">
        <v>2</v>
      </c>
      <c r="I195" s="143"/>
      <c r="J195" s="144">
        <f t="shared" si="0"/>
        <v>0</v>
      </c>
      <c r="K195" s="140" t="s">
        <v>2821</v>
      </c>
      <c r="L195" s="33"/>
      <c r="M195" s="145" t="s">
        <v>1</v>
      </c>
      <c r="N195" s="146" t="s">
        <v>47</v>
      </c>
      <c r="P195" s="147">
        <f t="shared" si="1"/>
        <v>0</v>
      </c>
      <c r="Q195" s="147">
        <v>0</v>
      </c>
      <c r="R195" s="147">
        <f t="shared" si="2"/>
        <v>0</v>
      </c>
      <c r="S195" s="147">
        <v>0</v>
      </c>
      <c r="T195" s="148">
        <f t="shared" si="3"/>
        <v>0</v>
      </c>
      <c r="AR195" s="149" t="s">
        <v>108</v>
      </c>
      <c r="AT195" s="149" t="s">
        <v>312</v>
      </c>
      <c r="AU195" s="149" t="s">
        <v>86</v>
      </c>
      <c r="AY195" s="17" t="s">
        <v>310</v>
      </c>
      <c r="BE195" s="150">
        <f t="shared" si="4"/>
        <v>0</v>
      </c>
      <c r="BF195" s="150">
        <f t="shared" si="5"/>
        <v>0</v>
      </c>
      <c r="BG195" s="150">
        <f t="shared" si="6"/>
        <v>0</v>
      </c>
      <c r="BH195" s="150">
        <f t="shared" si="7"/>
        <v>0</v>
      </c>
      <c r="BI195" s="150">
        <f t="shared" si="8"/>
        <v>0</v>
      </c>
      <c r="BJ195" s="17" t="s">
        <v>86</v>
      </c>
      <c r="BK195" s="150">
        <f t="shared" si="9"/>
        <v>0</v>
      </c>
      <c r="BL195" s="17" t="s">
        <v>108</v>
      </c>
      <c r="BM195" s="149" t="s">
        <v>958</v>
      </c>
    </row>
    <row r="196" spans="2:65" s="1" customFormat="1" ht="29.25">
      <c r="B196" s="33"/>
      <c r="D196" s="152" t="s">
        <v>375</v>
      </c>
      <c r="F196" s="172" t="s">
        <v>5158</v>
      </c>
      <c r="I196" s="173"/>
      <c r="L196" s="33"/>
      <c r="M196" s="174"/>
      <c r="T196" s="57"/>
      <c r="AT196" s="17" t="s">
        <v>375</v>
      </c>
      <c r="AU196" s="17" t="s">
        <v>86</v>
      </c>
    </row>
    <row r="197" spans="2:65" s="1" customFormat="1" ht="24.2" customHeight="1">
      <c r="B197" s="33"/>
      <c r="C197" s="138" t="s">
        <v>590</v>
      </c>
      <c r="D197" s="138" t="s">
        <v>312</v>
      </c>
      <c r="E197" s="139" t="s">
        <v>5159</v>
      </c>
      <c r="F197" s="140" t="s">
        <v>5160</v>
      </c>
      <c r="G197" s="141" t="s">
        <v>460</v>
      </c>
      <c r="H197" s="142">
        <v>2</v>
      </c>
      <c r="I197" s="143"/>
      <c r="J197" s="144">
        <f>ROUND(I197*H197,2)</f>
        <v>0</v>
      </c>
      <c r="K197" s="140" t="s">
        <v>2821</v>
      </c>
      <c r="L197" s="33"/>
      <c r="M197" s="145" t="s">
        <v>1</v>
      </c>
      <c r="N197" s="146" t="s">
        <v>47</v>
      </c>
      <c r="P197" s="147">
        <f>O197*H197</f>
        <v>0</v>
      </c>
      <c r="Q197" s="147">
        <v>0</v>
      </c>
      <c r="R197" s="147">
        <f>Q197*H197</f>
        <v>0</v>
      </c>
      <c r="S197" s="147">
        <v>0</v>
      </c>
      <c r="T197" s="148">
        <f>S197*H197</f>
        <v>0</v>
      </c>
      <c r="AR197" s="149" t="s">
        <v>108</v>
      </c>
      <c r="AT197" s="149" t="s">
        <v>312</v>
      </c>
      <c r="AU197" s="149" t="s">
        <v>86</v>
      </c>
      <c r="AY197" s="17" t="s">
        <v>310</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968</v>
      </c>
    </row>
    <row r="198" spans="2:65" s="1" customFormat="1" ht="19.5">
      <c r="B198" s="33"/>
      <c r="D198" s="152" t="s">
        <v>375</v>
      </c>
      <c r="F198" s="172" t="s">
        <v>5161</v>
      </c>
      <c r="I198" s="173"/>
      <c r="L198" s="33"/>
      <c r="M198" s="174"/>
      <c r="T198" s="57"/>
      <c r="AT198" s="17" t="s">
        <v>375</v>
      </c>
      <c r="AU198" s="17" t="s">
        <v>86</v>
      </c>
    </row>
    <row r="199" spans="2:65" s="1" customFormat="1" ht="24.2" customHeight="1">
      <c r="B199" s="33"/>
      <c r="C199" s="138" t="s">
        <v>594</v>
      </c>
      <c r="D199" s="138" t="s">
        <v>312</v>
      </c>
      <c r="E199" s="139" t="s">
        <v>5162</v>
      </c>
      <c r="F199" s="140" t="s">
        <v>5163</v>
      </c>
      <c r="G199" s="141" t="s">
        <v>460</v>
      </c>
      <c r="H199" s="142">
        <v>3</v>
      </c>
      <c r="I199" s="143"/>
      <c r="J199" s="144">
        <f>ROUND(I199*H199,2)</f>
        <v>0</v>
      </c>
      <c r="K199" s="140" t="s">
        <v>2821</v>
      </c>
      <c r="L199" s="33"/>
      <c r="M199" s="145" t="s">
        <v>1</v>
      </c>
      <c r="N199" s="146" t="s">
        <v>47</v>
      </c>
      <c r="P199" s="147">
        <f>O199*H199</f>
        <v>0</v>
      </c>
      <c r="Q199" s="147">
        <v>0</v>
      </c>
      <c r="R199" s="147">
        <f>Q199*H199</f>
        <v>0</v>
      </c>
      <c r="S199" s="147">
        <v>0</v>
      </c>
      <c r="T199" s="148">
        <f>S199*H199</f>
        <v>0</v>
      </c>
      <c r="AR199" s="149" t="s">
        <v>108</v>
      </c>
      <c r="AT199" s="149" t="s">
        <v>312</v>
      </c>
      <c r="AU199" s="149" t="s">
        <v>86</v>
      </c>
      <c r="AY199" s="17" t="s">
        <v>310</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978</v>
      </c>
    </row>
    <row r="200" spans="2:65" s="1" customFormat="1" ht="19.5">
      <c r="B200" s="33"/>
      <c r="D200" s="152" t="s">
        <v>375</v>
      </c>
      <c r="F200" s="172" t="s">
        <v>5161</v>
      </c>
      <c r="I200" s="173"/>
      <c r="L200" s="33"/>
      <c r="M200" s="174"/>
      <c r="T200" s="57"/>
      <c r="AT200" s="17" t="s">
        <v>375</v>
      </c>
      <c r="AU200" s="17" t="s">
        <v>86</v>
      </c>
    </row>
    <row r="201" spans="2:65" s="11" customFormat="1" ht="25.9" customHeight="1">
      <c r="B201" s="126"/>
      <c r="D201" s="127" t="s">
        <v>81</v>
      </c>
      <c r="E201" s="128" t="s">
        <v>1127</v>
      </c>
      <c r="F201" s="128" t="s">
        <v>5164</v>
      </c>
      <c r="I201" s="129"/>
      <c r="J201" s="130">
        <f>BK201</f>
        <v>0</v>
      </c>
      <c r="L201" s="126"/>
      <c r="M201" s="131"/>
      <c r="P201" s="132">
        <f>SUM(P202:P203)</f>
        <v>0</v>
      </c>
      <c r="R201" s="132">
        <f>SUM(R202:R203)</f>
        <v>0</v>
      </c>
      <c r="T201" s="133">
        <f>SUM(T202:T203)</f>
        <v>0</v>
      </c>
      <c r="AR201" s="127" t="s">
        <v>86</v>
      </c>
      <c r="AT201" s="134" t="s">
        <v>81</v>
      </c>
      <c r="AU201" s="134" t="s">
        <v>82</v>
      </c>
      <c r="AY201" s="127" t="s">
        <v>310</v>
      </c>
      <c r="BK201" s="135">
        <f>SUM(BK202:BK203)</f>
        <v>0</v>
      </c>
    </row>
    <row r="202" spans="2:65" s="1" customFormat="1" ht="16.5" customHeight="1">
      <c r="B202" s="33"/>
      <c r="C202" s="138" t="s">
        <v>598</v>
      </c>
      <c r="D202" s="138" t="s">
        <v>312</v>
      </c>
      <c r="E202" s="139" t="s">
        <v>5165</v>
      </c>
      <c r="F202" s="140" t="s">
        <v>5166</v>
      </c>
      <c r="G202" s="141" t="s">
        <v>361</v>
      </c>
      <c r="H202" s="142">
        <v>173.089</v>
      </c>
      <c r="I202" s="143"/>
      <c r="J202" s="144">
        <f>ROUND(I202*H202,2)</f>
        <v>0</v>
      </c>
      <c r="K202" s="140" t="s">
        <v>2821</v>
      </c>
      <c r="L202" s="33"/>
      <c r="M202" s="145" t="s">
        <v>1</v>
      </c>
      <c r="N202" s="146" t="s">
        <v>47</v>
      </c>
      <c r="P202" s="147">
        <f>O202*H202</f>
        <v>0</v>
      </c>
      <c r="Q202" s="147">
        <v>0</v>
      </c>
      <c r="R202" s="147">
        <f>Q202*H202</f>
        <v>0</v>
      </c>
      <c r="S202" s="147">
        <v>0</v>
      </c>
      <c r="T202" s="148">
        <f>S202*H202</f>
        <v>0</v>
      </c>
      <c r="AR202" s="149" t="s">
        <v>108</v>
      </c>
      <c r="AT202" s="149" t="s">
        <v>312</v>
      </c>
      <c r="AU202" s="149" t="s">
        <v>86</v>
      </c>
      <c r="AY202" s="17" t="s">
        <v>310</v>
      </c>
      <c r="BE202" s="150">
        <f>IF(N202="základní",J202,0)</f>
        <v>0</v>
      </c>
      <c r="BF202" s="150">
        <f>IF(N202="snížená",J202,0)</f>
        <v>0</v>
      </c>
      <c r="BG202" s="150">
        <f>IF(N202="zákl. přenesená",J202,0)</f>
        <v>0</v>
      </c>
      <c r="BH202" s="150">
        <f>IF(N202="sníž. přenesená",J202,0)</f>
        <v>0</v>
      </c>
      <c r="BI202" s="150">
        <f>IF(N202="nulová",J202,0)</f>
        <v>0</v>
      </c>
      <c r="BJ202" s="17" t="s">
        <v>86</v>
      </c>
      <c r="BK202" s="150">
        <f>ROUND(I202*H202,2)</f>
        <v>0</v>
      </c>
      <c r="BL202" s="17" t="s">
        <v>108</v>
      </c>
      <c r="BM202" s="149" t="s">
        <v>988</v>
      </c>
    </row>
    <row r="203" spans="2:65" s="1" customFormat="1" ht="29.25">
      <c r="B203" s="33"/>
      <c r="D203" s="152" t="s">
        <v>375</v>
      </c>
      <c r="F203" s="172" t="s">
        <v>5167</v>
      </c>
      <c r="I203" s="173"/>
      <c r="L203" s="33"/>
      <c r="M203" s="174"/>
      <c r="T203" s="57"/>
      <c r="AT203" s="17" t="s">
        <v>375</v>
      </c>
      <c r="AU203" s="17" t="s">
        <v>86</v>
      </c>
    </row>
    <row r="204" spans="2:65" s="11" customFormat="1" ht="25.9" customHeight="1">
      <c r="B204" s="126"/>
      <c r="D204" s="127" t="s">
        <v>81</v>
      </c>
      <c r="E204" s="128" t="s">
        <v>3135</v>
      </c>
      <c r="F204" s="128" t="s">
        <v>3136</v>
      </c>
      <c r="I204" s="129"/>
      <c r="J204" s="130">
        <f>BK204</f>
        <v>0</v>
      </c>
      <c r="L204" s="126"/>
      <c r="M204" s="131"/>
      <c r="P204" s="132">
        <f>SUM(P205:P210)</f>
        <v>0</v>
      </c>
      <c r="R204" s="132">
        <f>SUM(R205:R210)</f>
        <v>0</v>
      </c>
      <c r="T204" s="133">
        <f>SUM(T205:T210)</f>
        <v>0</v>
      </c>
      <c r="AR204" s="127" t="s">
        <v>86</v>
      </c>
      <c r="AT204" s="134" t="s">
        <v>81</v>
      </c>
      <c r="AU204" s="134" t="s">
        <v>82</v>
      </c>
      <c r="AY204" s="127" t="s">
        <v>310</v>
      </c>
      <c r="BK204" s="135">
        <f>SUM(BK205:BK210)</f>
        <v>0</v>
      </c>
    </row>
    <row r="205" spans="2:65" s="1" customFormat="1" ht="24.2" customHeight="1">
      <c r="B205" s="33"/>
      <c r="C205" s="138" t="s">
        <v>613</v>
      </c>
      <c r="D205" s="138" t="s">
        <v>312</v>
      </c>
      <c r="E205" s="139" t="s">
        <v>5168</v>
      </c>
      <c r="F205" s="140" t="s">
        <v>5169</v>
      </c>
      <c r="G205" s="141" t="s">
        <v>3139</v>
      </c>
      <c r="H205" s="142">
        <v>1</v>
      </c>
      <c r="I205" s="143"/>
      <c r="J205" s="144">
        <f>ROUND(I205*H205,2)</f>
        <v>0</v>
      </c>
      <c r="K205" s="140" t="s">
        <v>2821</v>
      </c>
      <c r="L205" s="33"/>
      <c r="M205" s="145" t="s">
        <v>1</v>
      </c>
      <c r="N205" s="146" t="s">
        <v>47</v>
      </c>
      <c r="P205" s="147">
        <f>O205*H205</f>
        <v>0</v>
      </c>
      <c r="Q205" s="147">
        <v>0</v>
      </c>
      <c r="R205" s="147">
        <f>Q205*H205</f>
        <v>0</v>
      </c>
      <c r="S205" s="147">
        <v>0</v>
      </c>
      <c r="T205" s="148">
        <f>S205*H205</f>
        <v>0</v>
      </c>
      <c r="AR205" s="149" t="s">
        <v>108</v>
      </c>
      <c r="AT205" s="149" t="s">
        <v>312</v>
      </c>
      <c r="AU205" s="149" t="s">
        <v>86</v>
      </c>
      <c r="AY205" s="17" t="s">
        <v>310</v>
      </c>
      <c r="BE205" s="150">
        <f>IF(N205="základní",J205,0)</f>
        <v>0</v>
      </c>
      <c r="BF205" s="150">
        <f>IF(N205="snížená",J205,0)</f>
        <v>0</v>
      </c>
      <c r="BG205" s="150">
        <f>IF(N205="zákl. přenesená",J205,0)</f>
        <v>0</v>
      </c>
      <c r="BH205" s="150">
        <f>IF(N205="sníž. přenesená",J205,0)</f>
        <v>0</v>
      </c>
      <c r="BI205" s="150">
        <f>IF(N205="nulová",J205,0)</f>
        <v>0</v>
      </c>
      <c r="BJ205" s="17" t="s">
        <v>86</v>
      </c>
      <c r="BK205" s="150">
        <f>ROUND(I205*H205,2)</f>
        <v>0</v>
      </c>
      <c r="BL205" s="17" t="s">
        <v>108</v>
      </c>
      <c r="BM205" s="149" t="s">
        <v>997</v>
      </c>
    </row>
    <row r="206" spans="2:65" s="1" customFormat="1" ht="19.5">
      <c r="B206" s="33"/>
      <c r="D206" s="152" t="s">
        <v>375</v>
      </c>
      <c r="F206" s="172" t="s">
        <v>5170</v>
      </c>
      <c r="I206" s="173"/>
      <c r="L206" s="33"/>
      <c r="M206" s="174"/>
      <c r="T206" s="57"/>
      <c r="AT206" s="17" t="s">
        <v>375</v>
      </c>
      <c r="AU206" s="17" t="s">
        <v>86</v>
      </c>
    </row>
    <row r="207" spans="2:65" s="1" customFormat="1" ht="24.2" customHeight="1">
      <c r="B207" s="33"/>
      <c r="C207" s="138" t="s">
        <v>617</v>
      </c>
      <c r="D207" s="138" t="s">
        <v>312</v>
      </c>
      <c r="E207" s="139" t="s">
        <v>3137</v>
      </c>
      <c r="F207" s="140" t="s">
        <v>3138</v>
      </c>
      <c r="G207" s="141" t="s">
        <v>3139</v>
      </c>
      <c r="H207" s="142">
        <v>1</v>
      </c>
      <c r="I207" s="143"/>
      <c r="J207" s="144">
        <f>ROUND(I207*H207,2)</f>
        <v>0</v>
      </c>
      <c r="K207" s="140" t="s">
        <v>2821</v>
      </c>
      <c r="L207" s="33"/>
      <c r="M207" s="145" t="s">
        <v>1</v>
      </c>
      <c r="N207" s="146" t="s">
        <v>47</v>
      </c>
      <c r="P207" s="147">
        <f>O207*H207</f>
        <v>0</v>
      </c>
      <c r="Q207" s="147">
        <v>0</v>
      </c>
      <c r="R207" s="147">
        <f>Q207*H207</f>
        <v>0</v>
      </c>
      <c r="S207" s="147">
        <v>0</v>
      </c>
      <c r="T207" s="148">
        <f>S207*H207</f>
        <v>0</v>
      </c>
      <c r="AR207" s="149" t="s">
        <v>108</v>
      </c>
      <c r="AT207" s="149" t="s">
        <v>312</v>
      </c>
      <c r="AU207" s="149" t="s">
        <v>86</v>
      </c>
      <c r="AY207" s="17" t="s">
        <v>310</v>
      </c>
      <c r="BE207" s="150">
        <f>IF(N207="základní",J207,0)</f>
        <v>0</v>
      </c>
      <c r="BF207" s="150">
        <f>IF(N207="snížená",J207,0)</f>
        <v>0</v>
      </c>
      <c r="BG207" s="150">
        <f>IF(N207="zákl. přenesená",J207,0)</f>
        <v>0</v>
      </c>
      <c r="BH207" s="150">
        <f>IF(N207="sníž. přenesená",J207,0)</f>
        <v>0</v>
      </c>
      <c r="BI207" s="150">
        <f>IF(N207="nulová",J207,0)</f>
        <v>0</v>
      </c>
      <c r="BJ207" s="17" t="s">
        <v>86</v>
      </c>
      <c r="BK207" s="150">
        <f>ROUND(I207*H207,2)</f>
        <v>0</v>
      </c>
      <c r="BL207" s="17" t="s">
        <v>108</v>
      </c>
      <c r="BM207" s="149" t="s">
        <v>1007</v>
      </c>
    </row>
    <row r="208" spans="2:65" s="1" customFormat="1" ht="19.5">
      <c r="B208" s="33"/>
      <c r="D208" s="152" t="s">
        <v>375</v>
      </c>
      <c r="F208" s="172" t="s">
        <v>3140</v>
      </c>
      <c r="I208" s="173"/>
      <c r="L208" s="33"/>
      <c r="M208" s="174"/>
      <c r="T208" s="57"/>
      <c r="AT208" s="17" t="s">
        <v>375</v>
      </c>
      <c r="AU208" s="17" t="s">
        <v>86</v>
      </c>
    </row>
    <row r="209" spans="2:65" s="1" customFormat="1" ht="24.2" customHeight="1">
      <c r="B209" s="33"/>
      <c r="C209" s="138" t="s">
        <v>602</v>
      </c>
      <c r="D209" s="138" t="s">
        <v>312</v>
      </c>
      <c r="E209" s="139" t="s">
        <v>3141</v>
      </c>
      <c r="F209" s="140" t="s">
        <v>3142</v>
      </c>
      <c r="G209" s="141" t="s">
        <v>3139</v>
      </c>
      <c r="H209" s="142">
        <v>1</v>
      </c>
      <c r="I209" s="143"/>
      <c r="J209" s="144">
        <f>ROUND(I209*H209,2)</f>
        <v>0</v>
      </c>
      <c r="K209" s="140" t="s">
        <v>2821</v>
      </c>
      <c r="L209" s="33"/>
      <c r="M209" s="145" t="s">
        <v>1</v>
      </c>
      <c r="N209" s="146" t="s">
        <v>47</v>
      </c>
      <c r="P209" s="147">
        <f>O209*H209</f>
        <v>0</v>
      </c>
      <c r="Q209" s="147">
        <v>0</v>
      </c>
      <c r="R209" s="147">
        <f>Q209*H209</f>
        <v>0</v>
      </c>
      <c r="S209" s="147">
        <v>0</v>
      </c>
      <c r="T209" s="148">
        <f>S209*H209</f>
        <v>0</v>
      </c>
      <c r="AR209" s="149" t="s">
        <v>108</v>
      </c>
      <c r="AT209" s="149" t="s">
        <v>312</v>
      </c>
      <c r="AU209" s="149" t="s">
        <v>86</v>
      </c>
      <c r="AY209" s="17" t="s">
        <v>310</v>
      </c>
      <c r="BE209" s="150">
        <f>IF(N209="základní",J209,0)</f>
        <v>0</v>
      </c>
      <c r="BF209" s="150">
        <f>IF(N209="snížená",J209,0)</f>
        <v>0</v>
      </c>
      <c r="BG209" s="150">
        <f>IF(N209="zákl. přenesená",J209,0)</f>
        <v>0</v>
      </c>
      <c r="BH209" s="150">
        <f>IF(N209="sníž. přenesená",J209,0)</f>
        <v>0</v>
      </c>
      <c r="BI209" s="150">
        <f>IF(N209="nulová",J209,0)</f>
        <v>0</v>
      </c>
      <c r="BJ209" s="17" t="s">
        <v>86</v>
      </c>
      <c r="BK209" s="150">
        <f>ROUND(I209*H209,2)</f>
        <v>0</v>
      </c>
      <c r="BL209" s="17" t="s">
        <v>108</v>
      </c>
      <c r="BM209" s="149" t="s">
        <v>1017</v>
      </c>
    </row>
    <row r="210" spans="2:65" s="1" customFormat="1" ht="19.5">
      <c r="B210" s="33"/>
      <c r="D210" s="152" t="s">
        <v>375</v>
      </c>
      <c r="F210" s="172" t="s">
        <v>5171</v>
      </c>
      <c r="I210" s="173"/>
      <c r="L210" s="33"/>
      <c r="M210" s="175"/>
      <c r="N210" s="176"/>
      <c r="O210" s="176"/>
      <c r="P210" s="176"/>
      <c r="Q210" s="176"/>
      <c r="R210" s="176"/>
      <c r="S210" s="176"/>
      <c r="T210" s="177"/>
      <c r="AT210" s="17" t="s">
        <v>375</v>
      </c>
      <c r="AU210" s="17" t="s">
        <v>86</v>
      </c>
    </row>
    <row r="211" spans="2:65" s="1" customFormat="1" ht="6.95" customHeight="1">
      <c r="B211" s="45"/>
      <c r="C211" s="46"/>
      <c r="D211" s="46"/>
      <c r="E211" s="46"/>
      <c r="F211" s="46"/>
      <c r="G211" s="46"/>
      <c r="H211" s="46"/>
      <c r="I211" s="46"/>
      <c r="J211" s="46"/>
      <c r="K211" s="46"/>
      <c r="L211" s="33"/>
    </row>
  </sheetData>
  <sheetProtection algorithmName="SHA-512" hashValue="Jelj69ecKAMcvtfySovMc5n2aLtqp0bTHBxrrmKsapTxnkZ9jnjNwDbecu57A/ogOJWYCMQFtio7h810rmwCQg==" saltValue="qeXS5nfuB0umlVUQZbq1xGyOKnueWMPB+pUrNn0kMdHYFTtS6jewFzv+2M1rL0OcGaBa68QGER77cvyx4JeezQ==" spinCount="100000" sheet="1" objects="1" scenarios="1" formatColumns="0" formatRows="0" autoFilter="0"/>
  <autoFilter ref="C129:K210" xr:uid="{00000000-0009-0000-0000-000025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215</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281</v>
      </c>
      <c r="L12" s="33"/>
    </row>
    <row r="13" spans="2:46" s="1" customFormat="1" ht="16.5" customHeight="1">
      <c r="B13" s="33"/>
      <c r="E13" s="236" t="s">
        <v>5172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ROUND((SUM(BE130:BE194)),  2)</f>
        <v>0</v>
      </c>
      <c r="I37" s="98">
        <v>0.21</v>
      </c>
      <c r="J37" s="86">
        <f>ROUND(((SUM(BE130:BE194))*I37),  2)</f>
        <v>0</v>
      </c>
      <c r="L37" s="33"/>
    </row>
    <row r="38" spans="2:12" s="1" customFormat="1" ht="14.45" customHeight="1">
      <c r="B38" s="33"/>
      <c r="E38" s="27" t="s">
        <v>48</v>
      </c>
      <c r="F38" s="86">
        <f>ROUND((SUM(BF130:BF194)),  2)</f>
        <v>0</v>
      </c>
      <c r="I38" s="98">
        <v>0.15</v>
      </c>
      <c r="J38" s="86">
        <f>ROUND(((SUM(BF130:BF194))*I38),  2)</f>
        <v>0</v>
      </c>
      <c r="L38" s="33"/>
    </row>
    <row r="39" spans="2:12" s="1" customFormat="1" ht="14.45" hidden="1" customHeight="1">
      <c r="B39" s="33"/>
      <c r="E39" s="27" t="s">
        <v>49</v>
      </c>
      <c r="F39" s="86">
        <f>ROUND((SUM(BG130:BG194)),  2)</f>
        <v>0</v>
      </c>
      <c r="I39" s="98">
        <v>0.21</v>
      </c>
      <c r="J39" s="86">
        <f>0</f>
        <v>0</v>
      </c>
      <c r="L39" s="33"/>
    </row>
    <row r="40" spans="2:12" s="1" customFormat="1" ht="14.45" hidden="1" customHeight="1">
      <c r="B40" s="33"/>
      <c r="E40" s="27" t="s">
        <v>50</v>
      </c>
      <c r="F40" s="86">
        <f>ROUND((SUM(BH130:BH194)),  2)</f>
        <v>0</v>
      </c>
      <c r="I40" s="98">
        <v>0.15</v>
      </c>
      <c r="J40" s="86">
        <f>0</f>
        <v>0</v>
      </c>
      <c r="L40" s="33"/>
    </row>
    <row r="41" spans="2:12" s="1" customFormat="1" ht="14.45" hidden="1" customHeight="1">
      <c r="B41" s="33"/>
      <c r="E41" s="27" t="s">
        <v>51</v>
      </c>
      <c r="F41" s="86">
        <f>ROUND((SUM(BI130:BI194)),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281</v>
      </c>
      <c r="L90" s="33"/>
    </row>
    <row r="91" spans="2:12" s="1" customFormat="1" ht="16.5" customHeight="1">
      <c r="B91" s="33"/>
      <c r="E91" s="236" t="str">
        <f>E13</f>
        <v>IO 02 - Prodloužení areálové splaškové kanalizace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J130</f>
        <v>0</v>
      </c>
      <c r="L100" s="33"/>
      <c r="AU100" s="17" t="s">
        <v>288</v>
      </c>
    </row>
    <row r="101" spans="2:47" s="8" customFormat="1" ht="24.95" customHeight="1">
      <c r="B101" s="110"/>
      <c r="D101" s="111" t="s">
        <v>2810</v>
      </c>
      <c r="E101" s="112"/>
      <c r="F101" s="112"/>
      <c r="G101" s="112"/>
      <c r="H101" s="112"/>
      <c r="I101" s="112"/>
      <c r="J101" s="113">
        <f>J131</f>
        <v>0</v>
      </c>
      <c r="L101" s="110"/>
    </row>
    <row r="102" spans="2:47" s="8" customFormat="1" ht="24.95" customHeight="1">
      <c r="B102" s="110"/>
      <c r="D102" s="111" t="s">
        <v>5062</v>
      </c>
      <c r="E102" s="112"/>
      <c r="F102" s="112"/>
      <c r="G102" s="112"/>
      <c r="H102" s="112"/>
      <c r="I102" s="112"/>
      <c r="J102" s="113">
        <f>J159</f>
        <v>0</v>
      </c>
      <c r="L102" s="110"/>
    </row>
    <row r="103" spans="2:47" s="8" customFormat="1" ht="24.95" customHeight="1">
      <c r="B103" s="110"/>
      <c r="D103" s="111" t="s">
        <v>5063</v>
      </c>
      <c r="E103" s="112"/>
      <c r="F103" s="112"/>
      <c r="G103" s="112"/>
      <c r="H103" s="112"/>
      <c r="I103" s="112"/>
      <c r="J103" s="113">
        <f>J162</f>
        <v>0</v>
      </c>
      <c r="L103" s="110"/>
    </row>
    <row r="104" spans="2:47" s="8" customFormat="1" ht="24.95" customHeight="1">
      <c r="B104" s="110"/>
      <c r="D104" s="111" t="s">
        <v>5064</v>
      </c>
      <c r="E104" s="112"/>
      <c r="F104" s="112"/>
      <c r="G104" s="112"/>
      <c r="H104" s="112"/>
      <c r="I104" s="112"/>
      <c r="J104" s="113">
        <f>J171</f>
        <v>0</v>
      </c>
      <c r="L104" s="110"/>
    </row>
    <row r="105" spans="2:47" s="8" customFormat="1" ht="24.95" customHeight="1">
      <c r="B105" s="110"/>
      <c r="D105" s="111" t="s">
        <v>5065</v>
      </c>
      <c r="E105" s="112"/>
      <c r="F105" s="112"/>
      <c r="G105" s="112"/>
      <c r="H105" s="112"/>
      <c r="I105" s="112"/>
      <c r="J105" s="113">
        <f>J185</f>
        <v>0</v>
      </c>
      <c r="L105" s="110"/>
    </row>
    <row r="106" spans="2:47" s="8" customFormat="1" ht="24.95" customHeight="1">
      <c r="B106" s="110"/>
      <c r="D106" s="111" t="s">
        <v>2818</v>
      </c>
      <c r="E106" s="112"/>
      <c r="F106" s="112"/>
      <c r="G106" s="112"/>
      <c r="H106" s="112"/>
      <c r="I106" s="112"/>
      <c r="J106" s="113">
        <f>J188</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295</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277</v>
      </c>
      <c r="L117" s="20"/>
    </row>
    <row r="118" spans="2:12" ht="16.5" customHeight="1">
      <c r="B118" s="20"/>
      <c r="E118" s="254" t="s">
        <v>278</v>
      </c>
      <c r="F118" s="215"/>
      <c r="G118" s="215"/>
      <c r="H118" s="215"/>
      <c r="L118" s="20"/>
    </row>
    <row r="119" spans="2:12" ht="12" customHeight="1">
      <c r="B119" s="20"/>
      <c r="C119" s="27" t="s">
        <v>279</v>
      </c>
      <c r="L119" s="20"/>
    </row>
    <row r="120" spans="2:12" s="1" customFormat="1" ht="16.5" customHeight="1">
      <c r="B120" s="33"/>
      <c r="E120" s="249" t="s">
        <v>5000</v>
      </c>
      <c r="F120" s="256"/>
      <c r="G120" s="256"/>
      <c r="H120" s="256"/>
      <c r="L120" s="33"/>
    </row>
    <row r="121" spans="2:12" s="1" customFormat="1" ht="12" customHeight="1">
      <c r="B121" s="33"/>
      <c r="C121" s="27" t="s">
        <v>281</v>
      </c>
      <c r="L121" s="33"/>
    </row>
    <row r="122" spans="2:12" s="1" customFormat="1" ht="16.5" customHeight="1">
      <c r="B122" s="33"/>
      <c r="E122" s="236" t="str">
        <f>E13</f>
        <v>IO 02 - Prodloužení areálové splaškové kanalizace</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296</v>
      </c>
      <c r="D129" s="120" t="s">
        <v>67</v>
      </c>
      <c r="E129" s="120" t="s">
        <v>63</v>
      </c>
      <c r="F129" s="120" t="s">
        <v>64</v>
      </c>
      <c r="G129" s="120" t="s">
        <v>297</v>
      </c>
      <c r="H129" s="120" t="s">
        <v>298</v>
      </c>
      <c r="I129" s="120" t="s">
        <v>299</v>
      </c>
      <c r="J129" s="120" t="s">
        <v>286</v>
      </c>
      <c r="K129" s="121" t="s">
        <v>300</v>
      </c>
      <c r="L129" s="118"/>
      <c r="M129" s="60" t="s">
        <v>1</v>
      </c>
      <c r="N129" s="61" t="s">
        <v>46</v>
      </c>
      <c r="O129" s="61" t="s">
        <v>301</v>
      </c>
      <c r="P129" s="61" t="s">
        <v>302</v>
      </c>
      <c r="Q129" s="61" t="s">
        <v>303</v>
      </c>
      <c r="R129" s="61" t="s">
        <v>304</v>
      </c>
      <c r="S129" s="61" t="s">
        <v>305</v>
      </c>
      <c r="T129" s="62" t="s">
        <v>306</v>
      </c>
    </row>
    <row r="130" spans="2:65" s="1" customFormat="1" ht="22.9" customHeight="1">
      <c r="B130" s="33"/>
      <c r="C130" s="65" t="s">
        <v>307</v>
      </c>
      <c r="J130" s="122">
        <f>BK130</f>
        <v>0</v>
      </c>
      <c r="L130" s="33"/>
      <c r="M130" s="63"/>
      <c r="N130" s="54"/>
      <c r="O130" s="54"/>
      <c r="P130" s="123">
        <f>P131+P159+P162+P171+P185+P188</f>
        <v>0</v>
      </c>
      <c r="Q130" s="54"/>
      <c r="R130" s="123">
        <f>R131+R159+R162+R171+R185+R188</f>
        <v>0</v>
      </c>
      <c r="S130" s="54"/>
      <c r="T130" s="124">
        <f>T131+T159+T162+T171+T185+T188</f>
        <v>0</v>
      </c>
      <c r="AT130" s="17" t="s">
        <v>81</v>
      </c>
      <c r="AU130" s="17" t="s">
        <v>288</v>
      </c>
      <c r="BK130" s="125">
        <f>BK131+BK159+BK162+BK171+BK185+BK188</f>
        <v>0</v>
      </c>
    </row>
    <row r="131" spans="2:65" s="11" customFormat="1" ht="25.9" customHeight="1">
      <c r="B131" s="126"/>
      <c r="D131" s="127" t="s">
        <v>81</v>
      </c>
      <c r="E131" s="128" t="s">
        <v>86</v>
      </c>
      <c r="F131" s="128" t="s">
        <v>311</v>
      </c>
      <c r="I131" s="129"/>
      <c r="J131" s="130">
        <f>BK131</f>
        <v>0</v>
      </c>
      <c r="L131" s="126"/>
      <c r="M131" s="131"/>
      <c r="P131" s="132">
        <f>SUM(P132:P158)</f>
        <v>0</v>
      </c>
      <c r="R131" s="132">
        <f>SUM(R132:R158)</f>
        <v>0</v>
      </c>
      <c r="T131" s="133">
        <f>SUM(T132:T158)</f>
        <v>0</v>
      </c>
      <c r="AR131" s="127" t="s">
        <v>86</v>
      </c>
      <c r="AT131" s="134" t="s">
        <v>81</v>
      </c>
      <c r="AU131" s="134" t="s">
        <v>82</v>
      </c>
      <c r="AY131" s="127" t="s">
        <v>310</v>
      </c>
      <c r="BK131" s="135">
        <f>SUM(BK132:BK158)</f>
        <v>0</v>
      </c>
    </row>
    <row r="132" spans="2:65" s="1" customFormat="1" ht="16.5" customHeight="1">
      <c r="B132" s="33"/>
      <c r="C132" s="138" t="s">
        <v>86</v>
      </c>
      <c r="D132" s="138" t="s">
        <v>312</v>
      </c>
      <c r="E132" s="139" t="s">
        <v>5066</v>
      </c>
      <c r="F132" s="140" t="s">
        <v>5067</v>
      </c>
      <c r="G132" s="141" t="s">
        <v>338</v>
      </c>
      <c r="H132" s="142">
        <v>19.574999999999999</v>
      </c>
      <c r="I132" s="143"/>
      <c r="J132" s="144">
        <f>ROUND(I132*H132,2)</f>
        <v>0</v>
      </c>
      <c r="K132" s="140" t="s">
        <v>2821</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90</v>
      </c>
    </row>
    <row r="133" spans="2:65" s="1" customFormat="1" ht="48.75">
      <c r="B133" s="33"/>
      <c r="D133" s="152" t="s">
        <v>375</v>
      </c>
      <c r="F133" s="172" t="s">
        <v>5173</v>
      </c>
      <c r="I133" s="173"/>
      <c r="L133" s="33"/>
      <c r="M133" s="174"/>
      <c r="T133" s="57"/>
      <c r="AT133" s="17" t="s">
        <v>375</v>
      </c>
      <c r="AU133" s="17" t="s">
        <v>86</v>
      </c>
    </row>
    <row r="134" spans="2:65" s="1" customFormat="1" ht="16.5" customHeight="1">
      <c r="B134" s="33"/>
      <c r="C134" s="138" t="s">
        <v>90</v>
      </c>
      <c r="D134" s="138" t="s">
        <v>312</v>
      </c>
      <c r="E134" s="139" t="s">
        <v>5069</v>
      </c>
      <c r="F134" s="140" t="s">
        <v>5070</v>
      </c>
      <c r="G134" s="141" t="s">
        <v>338</v>
      </c>
      <c r="H134" s="142">
        <v>391.5</v>
      </c>
      <c r="I134" s="143"/>
      <c r="J134" s="144">
        <f>ROUND(I134*H134,2)</f>
        <v>0</v>
      </c>
      <c r="K134" s="140" t="s">
        <v>2821</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108</v>
      </c>
    </row>
    <row r="135" spans="2:65" s="1" customFormat="1" ht="48.75">
      <c r="B135" s="33"/>
      <c r="D135" s="152" t="s">
        <v>375</v>
      </c>
      <c r="F135" s="172" t="s">
        <v>5174</v>
      </c>
      <c r="I135" s="173"/>
      <c r="L135" s="33"/>
      <c r="M135" s="174"/>
      <c r="T135" s="57"/>
      <c r="AT135" s="17" t="s">
        <v>375</v>
      </c>
      <c r="AU135" s="17" t="s">
        <v>86</v>
      </c>
    </row>
    <row r="136" spans="2:65" s="1" customFormat="1" ht="16.5" customHeight="1">
      <c r="B136" s="33"/>
      <c r="C136" s="138" t="s">
        <v>98</v>
      </c>
      <c r="D136" s="138" t="s">
        <v>312</v>
      </c>
      <c r="E136" s="139" t="s">
        <v>5072</v>
      </c>
      <c r="F136" s="140" t="s">
        <v>5073</v>
      </c>
      <c r="G136" s="141" t="s">
        <v>338</v>
      </c>
      <c r="H136" s="142">
        <v>195.75</v>
      </c>
      <c r="I136" s="143"/>
      <c r="J136" s="144">
        <f>ROUND(I136*H136,2)</f>
        <v>0</v>
      </c>
      <c r="K136" s="140" t="s">
        <v>2821</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58.5">
      <c r="B137" s="33"/>
      <c r="D137" s="152" t="s">
        <v>375</v>
      </c>
      <c r="F137" s="172" t="s">
        <v>5175</v>
      </c>
      <c r="I137" s="173"/>
      <c r="L137" s="33"/>
      <c r="M137" s="174"/>
      <c r="T137" s="57"/>
      <c r="AT137" s="17" t="s">
        <v>375</v>
      </c>
      <c r="AU137" s="17" t="s">
        <v>86</v>
      </c>
    </row>
    <row r="138" spans="2:65" s="1" customFormat="1" ht="16.5" customHeight="1">
      <c r="B138" s="33"/>
      <c r="C138" s="138" t="s">
        <v>108</v>
      </c>
      <c r="D138" s="138" t="s">
        <v>312</v>
      </c>
      <c r="E138" s="139" t="s">
        <v>5075</v>
      </c>
      <c r="F138" s="140" t="s">
        <v>5076</v>
      </c>
      <c r="G138" s="141" t="s">
        <v>315</v>
      </c>
      <c r="H138" s="142">
        <v>522</v>
      </c>
      <c r="I138" s="143"/>
      <c r="J138" s="144">
        <f>ROUND(I138*H138,2)</f>
        <v>0</v>
      </c>
      <c r="K138" s="140" t="s">
        <v>2821</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347</v>
      </c>
    </row>
    <row r="139" spans="2:65" s="1" customFormat="1" ht="29.25">
      <c r="B139" s="33"/>
      <c r="D139" s="152" t="s">
        <v>375</v>
      </c>
      <c r="F139" s="172" t="s">
        <v>5176</v>
      </c>
      <c r="I139" s="173"/>
      <c r="L139" s="33"/>
      <c r="M139" s="174"/>
      <c r="T139" s="57"/>
      <c r="AT139" s="17" t="s">
        <v>375</v>
      </c>
      <c r="AU139" s="17" t="s">
        <v>86</v>
      </c>
    </row>
    <row r="140" spans="2:65" s="1" customFormat="1" ht="16.5" customHeight="1">
      <c r="B140" s="33"/>
      <c r="C140" s="138" t="s">
        <v>121</v>
      </c>
      <c r="D140" s="138" t="s">
        <v>312</v>
      </c>
      <c r="E140" s="139" t="s">
        <v>5078</v>
      </c>
      <c r="F140" s="140" t="s">
        <v>5079</v>
      </c>
      <c r="G140" s="141" t="s">
        <v>315</v>
      </c>
      <c r="H140" s="142">
        <v>522</v>
      </c>
      <c r="I140" s="143"/>
      <c r="J140" s="144">
        <f>ROUND(I140*H140,2)</f>
        <v>0</v>
      </c>
      <c r="K140" s="140" t="s">
        <v>2821</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19.5">
      <c r="B141" s="33"/>
      <c r="D141" s="152" t="s">
        <v>375</v>
      </c>
      <c r="F141" s="172" t="s">
        <v>5080</v>
      </c>
      <c r="I141" s="173"/>
      <c r="L141" s="33"/>
      <c r="M141" s="174"/>
      <c r="T141" s="57"/>
      <c r="AT141" s="17" t="s">
        <v>375</v>
      </c>
      <c r="AU141" s="17" t="s">
        <v>86</v>
      </c>
    </row>
    <row r="142" spans="2:65" s="1" customFormat="1" ht="16.5" customHeight="1">
      <c r="B142" s="33"/>
      <c r="C142" s="138" t="s">
        <v>137</v>
      </c>
      <c r="D142" s="138" t="s">
        <v>312</v>
      </c>
      <c r="E142" s="139" t="s">
        <v>5081</v>
      </c>
      <c r="F142" s="140" t="s">
        <v>5082</v>
      </c>
      <c r="G142" s="141" t="s">
        <v>338</v>
      </c>
      <c r="H142" s="142">
        <v>391.5</v>
      </c>
      <c r="I142" s="143"/>
      <c r="J142" s="144">
        <f>ROUND(I142*H142,2)</f>
        <v>0</v>
      </c>
      <c r="K142" s="140" t="s">
        <v>2821</v>
      </c>
      <c r="L142" s="33"/>
      <c r="M142" s="145" t="s">
        <v>1</v>
      </c>
      <c r="N142" s="146" t="s">
        <v>47</v>
      </c>
      <c r="P142" s="147">
        <f>O142*H142</f>
        <v>0</v>
      </c>
      <c r="Q142" s="147">
        <v>0</v>
      </c>
      <c r="R142" s="147">
        <f>Q142*H142</f>
        <v>0</v>
      </c>
      <c r="S142" s="147">
        <v>0</v>
      </c>
      <c r="T142" s="148">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371</v>
      </c>
    </row>
    <row r="143" spans="2:65" s="1" customFormat="1" ht="19.5">
      <c r="B143" s="33"/>
      <c r="D143" s="152" t="s">
        <v>375</v>
      </c>
      <c r="F143" s="172" t="s">
        <v>5083</v>
      </c>
      <c r="I143" s="173"/>
      <c r="L143" s="33"/>
      <c r="M143" s="174"/>
      <c r="T143" s="57"/>
      <c r="AT143" s="17" t="s">
        <v>375</v>
      </c>
      <c r="AU143" s="17" t="s">
        <v>86</v>
      </c>
    </row>
    <row r="144" spans="2:65" s="1" customFormat="1" ht="16.5" customHeight="1">
      <c r="B144" s="33"/>
      <c r="C144" s="138" t="s">
        <v>342</v>
      </c>
      <c r="D144" s="138" t="s">
        <v>312</v>
      </c>
      <c r="E144" s="139" t="s">
        <v>5084</v>
      </c>
      <c r="F144" s="140" t="s">
        <v>5085</v>
      </c>
      <c r="G144" s="141" t="s">
        <v>338</v>
      </c>
      <c r="H144" s="142">
        <v>195.75</v>
      </c>
      <c r="I144" s="143"/>
      <c r="J144" s="144">
        <f>ROUND(I144*H144,2)</f>
        <v>0</v>
      </c>
      <c r="K144" s="140" t="s">
        <v>2821</v>
      </c>
      <c r="L144" s="33"/>
      <c r="M144" s="145" t="s">
        <v>1</v>
      </c>
      <c r="N144" s="146" t="s">
        <v>47</v>
      </c>
      <c r="P144" s="147">
        <f>O144*H144</f>
        <v>0</v>
      </c>
      <c r="Q144" s="147">
        <v>0</v>
      </c>
      <c r="R144" s="147">
        <f>Q144*H144</f>
        <v>0</v>
      </c>
      <c r="S144" s="147">
        <v>0</v>
      </c>
      <c r="T144" s="148">
        <f>S144*H144</f>
        <v>0</v>
      </c>
      <c r="AR144" s="149" t="s">
        <v>108</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388</v>
      </c>
    </row>
    <row r="145" spans="2:65" s="1" customFormat="1" ht="29.25">
      <c r="B145" s="33"/>
      <c r="D145" s="152" t="s">
        <v>375</v>
      </c>
      <c r="F145" s="172" t="s">
        <v>5177</v>
      </c>
      <c r="I145" s="173"/>
      <c r="L145" s="33"/>
      <c r="M145" s="174"/>
      <c r="T145" s="57"/>
      <c r="AT145" s="17" t="s">
        <v>375</v>
      </c>
      <c r="AU145" s="17" t="s">
        <v>86</v>
      </c>
    </row>
    <row r="146" spans="2:65" s="1" customFormat="1" ht="16.5" customHeight="1">
      <c r="B146" s="33"/>
      <c r="C146" s="138" t="s">
        <v>347</v>
      </c>
      <c r="D146" s="138" t="s">
        <v>312</v>
      </c>
      <c r="E146" s="139" t="s">
        <v>5087</v>
      </c>
      <c r="F146" s="140" t="s">
        <v>5088</v>
      </c>
      <c r="G146" s="141" t="s">
        <v>338</v>
      </c>
      <c r="H146" s="142">
        <v>74.25</v>
      </c>
      <c r="I146" s="143"/>
      <c r="J146" s="144">
        <f>ROUND(I146*H146,2)</f>
        <v>0</v>
      </c>
      <c r="K146" s="140" t="s">
        <v>2821</v>
      </c>
      <c r="L146" s="33"/>
      <c r="M146" s="145" t="s">
        <v>1</v>
      </c>
      <c r="N146" s="146" t="s">
        <v>47</v>
      </c>
      <c r="P146" s="147">
        <f>O146*H146</f>
        <v>0</v>
      </c>
      <c r="Q146" s="147">
        <v>0</v>
      </c>
      <c r="R146" s="147">
        <f>Q146*H146</f>
        <v>0</v>
      </c>
      <c r="S146" s="147">
        <v>0</v>
      </c>
      <c r="T146" s="148">
        <f>S146*H146</f>
        <v>0</v>
      </c>
      <c r="AR146" s="149" t="s">
        <v>108</v>
      </c>
      <c r="AT146" s="149" t="s">
        <v>312</v>
      </c>
      <c r="AU146" s="149" t="s">
        <v>86</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404</v>
      </c>
    </row>
    <row r="147" spans="2:65" s="1" customFormat="1" ht="39">
      <c r="B147" s="33"/>
      <c r="D147" s="152" t="s">
        <v>375</v>
      </c>
      <c r="F147" s="172" t="s">
        <v>5178</v>
      </c>
      <c r="I147" s="173"/>
      <c r="L147" s="33"/>
      <c r="M147" s="174"/>
      <c r="T147" s="57"/>
      <c r="AT147" s="17" t="s">
        <v>375</v>
      </c>
      <c r="AU147" s="17" t="s">
        <v>86</v>
      </c>
    </row>
    <row r="148" spans="2:65" s="1" customFormat="1" ht="24.2" customHeight="1">
      <c r="B148" s="33"/>
      <c r="C148" s="138" t="s">
        <v>354</v>
      </c>
      <c r="D148" s="138" t="s">
        <v>312</v>
      </c>
      <c r="E148" s="139" t="s">
        <v>5090</v>
      </c>
      <c r="F148" s="140" t="s">
        <v>5091</v>
      </c>
      <c r="G148" s="141" t="s">
        <v>338</v>
      </c>
      <c r="H148" s="142">
        <v>371.25</v>
      </c>
      <c r="I148" s="143"/>
      <c r="J148" s="144">
        <f>ROUND(I148*H148,2)</f>
        <v>0</v>
      </c>
      <c r="K148" s="140" t="s">
        <v>2821</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412</v>
      </c>
    </row>
    <row r="149" spans="2:65" s="1" customFormat="1" ht="39">
      <c r="B149" s="33"/>
      <c r="D149" s="152" t="s">
        <v>375</v>
      </c>
      <c r="F149" s="172" t="s">
        <v>5179</v>
      </c>
      <c r="I149" s="173"/>
      <c r="L149" s="33"/>
      <c r="M149" s="174"/>
      <c r="T149" s="57"/>
      <c r="AT149" s="17" t="s">
        <v>375</v>
      </c>
      <c r="AU149" s="17" t="s">
        <v>86</v>
      </c>
    </row>
    <row r="150" spans="2:65" s="1" customFormat="1" ht="21.75" customHeight="1">
      <c r="B150" s="33"/>
      <c r="C150" s="138" t="s">
        <v>180</v>
      </c>
      <c r="D150" s="138" t="s">
        <v>312</v>
      </c>
      <c r="E150" s="139" t="s">
        <v>5093</v>
      </c>
      <c r="F150" s="140" t="s">
        <v>5094</v>
      </c>
      <c r="G150" s="141" t="s">
        <v>338</v>
      </c>
      <c r="H150" s="142">
        <v>74.25</v>
      </c>
      <c r="I150" s="143"/>
      <c r="J150" s="144">
        <f>ROUND(I150*H150,2)</f>
        <v>0</v>
      </c>
      <c r="K150" s="140" t="s">
        <v>2821</v>
      </c>
      <c r="L150" s="33"/>
      <c r="M150" s="145" t="s">
        <v>1</v>
      </c>
      <c r="N150" s="146" t="s">
        <v>47</v>
      </c>
      <c r="P150" s="147">
        <f>O150*H150</f>
        <v>0</v>
      </c>
      <c r="Q150" s="147">
        <v>0</v>
      </c>
      <c r="R150" s="147">
        <f>Q150*H150</f>
        <v>0</v>
      </c>
      <c r="S150" s="147">
        <v>0</v>
      </c>
      <c r="T150" s="148">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421</v>
      </c>
    </row>
    <row r="151" spans="2:65" s="1" customFormat="1" ht="21.75" customHeight="1">
      <c r="B151" s="33"/>
      <c r="C151" s="138" t="s">
        <v>364</v>
      </c>
      <c r="D151" s="138" t="s">
        <v>312</v>
      </c>
      <c r="E151" s="139" t="s">
        <v>5095</v>
      </c>
      <c r="F151" s="140" t="s">
        <v>5096</v>
      </c>
      <c r="G151" s="141" t="s">
        <v>338</v>
      </c>
      <c r="H151" s="142">
        <v>74.25</v>
      </c>
      <c r="I151" s="143"/>
      <c r="J151" s="144">
        <f>ROUND(I151*H151,2)</f>
        <v>0</v>
      </c>
      <c r="K151" s="140" t="s">
        <v>2821</v>
      </c>
      <c r="L151" s="33"/>
      <c r="M151" s="145" t="s">
        <v>1</v>
      </c>
      <c r="N151" s="146" t="s">
        <v>47</v>
      </c>
      <c r="P151" s="147">
        <f>O151*H151</f>
        <v>0</v>
      </c>
      <c r="Q151" s="147">
        <v>0</v>
      </c>
      <c r="R151" s="147">
        <f>Q151*H151</f>
        <v>0</v>
      </c>
      <c r="S151" s="147">
        <v>0</v>
      </c>
      <c r="T151" s="148">
        <f>S151*H151</f>
        <v>0</v>
      </c>
      <c r="AR151" s="149" t="s">
        <v>108</v>
      </c>
      <c r="AT151" s="149" t="s">
        <v>312</v>
      </c>
      <c r="AU151" s="149" t="s">
        <v>86</v>
      </c>
      <c r="AY151" s="17" t="s">
        <v>310</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434</v>
      </c>
    </row>
    <row r="152" spans="2:65" s="1" customFormat="1" ht="16.5" customHeight="1">
      <c r="B152" s="33"/>
      <c r="C152" s="138" t="s">
        <v>371</v>
      </c>
      <c r="D152" s="138" t="s">
        <v>312</v>
      </c>
      <c r="E152" s="139" t="s">
        <v>5097</v>
      </c>
      <c r="F152" s="140" t="s">
        <v>5098</v>
      </c>
      <c r="G152" s="141" t="s">
        <v>338</v>
      </c>
      <c r="H152" s="142">
        <v>317.25</v>
      </c>
      <c r="I152" s="143"/>
      <c r="J152" s="144">
        <f>ROUND(I152*H152,2)</f>
        <v>0</v>
      </c>
      <c r="K152" s="140" t="s">
        <v>2821</v>
      </c>
      <c r="L152" s="33"/>
      <c r="M152" s="145" t="s">
        <v>1</v>
      </c>
      <c r="N152" s="146" t="s">
        <v>47</v>
      </c>
      <c r="P152" s="147">
        <f>O152*H152</f>
        <v>0</v>
      </c>
      <c r="Q152" s="147">
        <v>0</v>
      </c>
      <c r="R152" s="147">
        <f>Q152*H152</f>
        <v>0</v>
      </c>
      <c r="S152" s="147">
        <v>0</v>
      </c>
      <c r="T152" s="148">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539</v>
      </c>
    </row>
    <row r="153" spans="2:65" s="1" customFormat="1" ht="39">
      <c r="B153" s="33"/>
      <c r="D153" s="152" t="s">
        <v>375</v>
      </c>
      <c r="F153" s="172" t="s">
        <v>5180</v>
      </c>
      <c r="I153" s="173"/>
      <c r="L153" s="33"/>
      <c r="M153" s="174"/>
      <c r="T153" s="57"/>
      <c r="AT153" s="17" t="s">
        <v>375</v>
      </c>
      <c r="AU153" s="17" t="s">
        <v>86</v>
      </c>
    </row>
    <row r="154" spans="2:65" s="1" customFormat="1" ht="16.5" customHeight="1">
      <c r="B154" s="33"/>
      <c r="C154" s="138" t="s">
        <v>379</v>
      </c>
      <c r="D154" s="138" t="s">
        <v>312</v>
      </c>
      <c r="E154" s="139" t="s">
        <v>5100</v>
      </c>
      <c r="F154" s="140" t="s">
        <v>5101</v>
      </c>
      <c r="G154" s="141" t="s">
        <v>338</v>
      </c>
      <c r="H154" s="142">
        <v>60.75</v>
      </c>
      <c r="I154" s="143"/>
      <c r="J154" s="144">
        <f>ROUND(I154*H154,2)</f>
        <v>0</v>
      </c>
      <c r="K154" s="140" t="s">
        <v>2821</v>
      </c>
      <c r="L154" s="33"/>
      <c r="M154" s="145" t="s">
        <v>1</v>
      </c>
      <c r="N154" s="146" t="s">
        <v>47</v>
      </c>
      <c r="P154" s="147">
        <f>O154*H154</f>
        <v>0</v>
      </c>
      <c r="Q154" s="147">
        <v>0</v>
      </c>
      <c r="R154" s="147">
        <f>Q154*H154</f>
        <v>0</v>
      </c>
      <c r="S154" s="147">
        <v>0</v>
      </c>
      <c r="T154" s="148">
        <f>S154*H154</f>
        <v>0</v>
      </c>
      <c r="AR154" s="149" t="s">
        <v>108</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548</v>
      </c>
    </row>
    <row r="155" spans="2:65" s="1" customFormat="1" ht="39">
      <c r="B155" s="33"/>
      <c r="D155" s="152" t="s">
        <v>375</v>
      </c>
      <c r="F155" s="172" t="s">
        <v>5181</v>
      </c>
      <c r="I155" s="173"/>
      <c r="L155" s="33"/>
      <c r="M155" s="174"/>
      <c r="T155" s="57"/>
      <c r="AT155" s="17" t="s">
        <v>375</v>
      </c>
      <c r="AU155" s="17" t="s">
        <v>86</v>
      </c>
    </row>
    <row r="156" spans="2:65" s="1" customFormat="1" ht="16.5" customHeight="1">
      <c r="B156" s="33"/>
      <c r="C156" s="138" t="s">
        <v>388</v>
      </c>
      <c r="D156" s="138" t="s">
        <v>312</v>
      </c>
      <c r="E156" s="139" t="s">
        <v>5103</v>
      </c>
      <c r="F156" s="140" t="s">
        <v>5104</v>
      </c>
      <c r="G156" s="141" t="s">
        <v>338</v>
      </c>
      <c r="H156" s="142">
        <v>74.25</v>
      </c>
      <c r="I156" s="143"/>
      <c r="J156" s="144">
        <f>ROUND(I156*H156,2)</f>
        <v>0</v>
      </c>
      <c r="K156" s="140" t="s">
        <v>2821</v>
      </c>
      <c r="L156" s="33"/>
      <c r="M156" s="145" t="s">
        <v>1</v>
      </c>
      <c r="N156" s="146" t="s">
        <v>47</v>
      </c>
      <c r="P156" s="147">
        <f>O156*H156</f>
        <v>0</v>
      </c>
      <c r="Q156" s="147">
        <v>0</v>
      </c>
      <c r="R156" s="147">
        <f>Q156*H156</f>
        <v>0</v>
      </c>
      <c r="S156" s="147">
        <v>0</v>
      </c>
      <c r="T156" s="148">
        <f>S156*H156</f>
        <v>0</v>
      </c>
      <c r="AR156" s="149" t="s">
        <v>108</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558</v>
      </c>
    </row>
    <row r="157" spans="2:65" s="1" customFormat="1" ht="16.5" customHeight="1">
      <c r="B157" s="33"/>
      <c r="C157" s="138" t="s">
        <v>8</v>
      </c>
      <c r="D157" s="138" t="s">
        <v>312</v>
      </c>
      <c r="E157" s="139" t="s">
        <v>5105</v>
      </c>
      <c r="F157" s="140" t="s">
        <v>5106</v>
      </c>
      <c r="G157" s="141" t="s">
        <v>718</v>
      </c>
      <c r="H157" s="142">
        <v>62</v>
      </c>
      <c r="I157" s="143"/>
      <c r="J157" s="144">
        <f>ROUND(I157*H157,2)</f>
        <v>0</v>
      </c>
      <c r="K157" s="140" t="s">
        <v>2821</v>
      </c>
      <c r="L157" s="33"/>
      <c r="M157" s="145" t="s">
        <v>1</v>
      </c>
      <c r="N157" s="146" t="s">
        <v>47</v>
      </c>
      <c r="P157" s="147">
        <f>O157*H157</f>
        <v>0</v>
      </c>
      <c r="Q157" s="147">
        <v>0</v>
      </c>
      <c r="R157" s="147">
        <f>Q157*H157</f>
        <v>0</v>
      </c>
      <c r="S157" s="147">
        <v>0</v>
      </c>
      <c r="T157" s="148">
        <f>S157*H157</f>
        <v>0</v>
      </c>
      <c r="AR157" s="149" t="s">
        <v>108</v>
      </c>
      <c r="AT157" s="149" t="s">
        <v>312</v>
      </c>
      <c r="AU157" s="149" t="s">
        <v>86</v>
      </c>
      <c r="AY157" s="17" t="s">
        <v>310</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566</v>
      </c>
    </row>
    <row r="158" spans="2:65" s="1" customFormat="1" ht="19.5">
      <c r="B158" s="33"/>
      <c r="D158" s="152" t="s">
        <v>375</v>
      </c>
      <c r="F158" s="172" t="s">
        <v>5107</v>
      </c>
      <c r="I158" s="173"/>
      <c r="L158" s="33"/>
      <c r="M158" s="174"/>
      <c r="T158" s="57"/>
      <c r="AT158" s="17" t="s">
        <v>375</v>
      </c>
      <c r="AU158" s="17" t="s">
        <v>86</v>
      </c>
    </row>
    <row r="159" spans="2:65" s="11" customFormat="1" ht="25.9" customHeight="1">
      <c r="B159" s="126"/>
      <c r="D159" s="127" t="s">
        <v>81</v>
      </c>
      <c r="E159" s="128" t="s">
        <v>108</v>
      </c>
      <c r="F159" s="128" t="s">
        <v>807</v>
      </c>
      <c r="I159" s="129"/>
      <c r="J159" s="130">
        <f>BK159</f>
        <v>0</v>
      </c>
      <c r="L159" s="126"/>
      <c r="M159" s="131"/>
      <c r="P159" s="132">
        <f>SUM(P160:P161)</f>
        <v>0</v>
      </c>
      <c r="R159" s="132">
        <f>SUM(R160:R161)</f>
        <v>0</v>
      </c>
      <c r="T159" s="133">
        <f>SUM(T160:T161)</f>
        <v>0</v>
      </c>
      <c r="AR159" s="127" t="s">
        <v>86</v>
      </c>
      <c r="AT159" s="134" t="s">
        <v>81</v>
      </c>
      <c r="AU159" s="134" t="s">
        <v>82</v>
      </c>
      <c r="AY159" s="127" t="s">
        <v>310</v>
      </c>
      <c r="BK159" s="135">
        <f>SUM(BK160:BK161)</f>
        <v>0</v>
      </c>
    </row>
    <row r="160" spans="2:65" s="1" customFormat="1" ht="16.5" customHeight="1">
      <c r="B160" s="33"/>
      <c r="C160" s="138" t="s">
        <v>404</v>
      </c>
      <c r="D160" s="138" t="s">
        <v>312</v>
      </c>
      <c r="E160" s="139" t="s">
        <v>5108</v>
      </c>
      <c r="F160" s="140" t="s">
        <v>5109</v>
      </c>
      <c r="G160" s="141" t="s">
        <v>338</v>
      </c>
      <c r="H160" s="142">
        <v>13.5</v>
      </c>
      <c r="I160" s="143"/>
      <c r="J160" s="144">
        <f>ROUND(I160*H160,2)</f>
        <v>0</v>
      </c>
      <c r="K160" s="140" t="s">
        <v>2821</v>
      </c>
      <c r="L160" s="33"/>
      <c r="M160" s="145" t="s">
        <v>1</v>
      </c>
      <c r="N160" s="146" t="s">
        <v>47</v>
      </c>
      <c r="P160" s="147">
        <f>O160*H160</f>
        <v>0</v>
      </c>
      <c r="Q160" s="147">
        <v>0</v>
      </c>
      <c r="R160" s="147">
        <f>Q160*H160</f>
        <v>0</v>
      </c>
      <c r="S160" s="147">
        <v>0</v>
      </c>
      <c r="T160" s="148">
        <f>S160*H160</f>
        <v>0</v>
      </c>
      <c r="AR160" s="149" t="s">
        <v>108</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574</v>
      </c>
    </row>
    <row r="161" spans="2:65" s="1" customFormat="1" ht="29.25">
      <c r="B161" s="33"/>
      <c r="D161" s="152" t="s">
        <v>375</v>
      </c>
      <c r="F161" s="172" t="s">
        <v>5182</v>
      </c>
      <c r="I161" s="173"/>
      <c r="L161" s="33"/>
      <c r="M161" s="174"/>
      <c r="T161" s="57"/>
      <c r="AT161" s="17" t="s">
        <v>375</v>
      </c>
      <c r="AU161" s="17" t="s">
        <v>86</v>
      </c>
    </row>
    <row r="162" spans="2:65" s="11" customFormat="1" ht="25.9" customHeight="1">
      <c r="B162" s="126"/>
      <c r="D162" s="127" t="s">
        <v>81</v>
      </c>
      <c r="E162" s="128" t="s">
        <v>347</v>
      </c>
      <c r="F162" s="128" t="s">
        <v>370</v>
      </c>
      <c r="I162" s="129"/>
      <c r="J162" s="130">
        <f>BK162</f>
        <v>0</v>
      </c>
      <c r="L162" s="126"/>
      <c r="M162" s="131"/>
      <c r="P162" s="132">
        <f>SUM(P163:P170)</f>
        <v>0</v>
      </c>
      <c r="R162" s="132">
        <f>SUM(R163:R170)</f>
        <v>0</v>
      </c>
      <c r="T162" s="133">
        <f>SUM(T163:T170)</f>
        <v>0</v>
      </c>
      <c r="AR162" s="127" t="s">
        <v>86</v>
      </c>
      <c r="AT162" s="134" t="s">
        <v>81</v>
      </c>
      <c r="AU162" s="134" t="s">
        <v>82</v>
      </c>
      <c r="AY162" s="127" t="s">
        <v>310</v>
      </c>
      <c r="BK162" s="135">
        <f>SUM(BK163:BK170)</f>
        <v>0</v>
      </c>
    </row>
    <row r="163" spans="2:65" s="1" customFormat="1" ht="16.5" customHeight="1">
      <c r="B163" s="33"/>
      <c r="C163" s="138" t="s">
        <v>408</v>
      </c>
      <c r="D163" s="138" t="s">
        <v>312</v>
      </c>
      <c r="E163" s="139" t="s">
        <v>5114</v>
      </c>
      <c r="F163" s="140" t="s">
        <v>5115</v>
      </c>
      <c r="G163" s="141" t="s">
        <v>718</v>
      </c>
      <c r="H163" s="142">
        <v>90</v>
      </c>
      <c r="I163" s="143"/>
      <c r="J163" s="144">
        <f>ROUND(I163*H163,2)</f>
        <v>0</v>
      </c>
      <c r="K163" s="140" t="s">
        <v>2821</v>
      </c>
      <c r="L163" s="33"/>
      <c r="M163" s="145" t="s">
        <v>1</v>
      </c>
      <c r="N163" s="146" t="s">
        <v>47</v>
      </c>
      <c r="P163" s="147">
        <f>O163*H163</f>
        <v>0</v>
      </c>
      <c r="Q163" s="147">
        <v>0</v>
      </c>
      <c r="R163" s="147">
        <f>Q163*H163</f>
        <v>0</v>
      </c>
      <c r="S163" s="147">
        <v>0</v>
      </c>
      <c r="T163" s="148">
        <f>S163*H163</f>
        <v>0</v>
      </c>
      <c r="AR163" s="149" t="s">
        <v>108</v>
      </c>
      <c r="AT163" s="149" t="s">
        <v>312</v>
      </c>
      <c r="AU163" s="149" t="s">
        <v>86</v>
      </c>
      <c r="AY163" s="17" t="s">
        <v>310</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582</v>
      </c>
    </row>
    <row r="164" spans="2:65" s="1" customFormat="1" ht="19.5">
      <c r="B164" s="33"/>
      <c r="D164" s="152" t="s">
        <v>375</v>
      </c>
      <c r="F164" s="172" t="s">
        <v>5113</v>
      </c>
      <c r="I164" s="173"/>
      <c r="L164" s="33"/>
      <c r="M164" s="174"/>
      <c r="T164" s="57"/>
      <c r="AT164" s="17" t="s">
        <v>375</v>
      </c>
      <c r="AU164" s="17" t="s">
        <v>86</v>
      </c>
    </row>
    <row r="165" spans="2:65" s="1" customFormat="1" ht="21.75" customHeight="1">
      <c r="B165" s="33"/>
      <c r="C165" s="138" t="s">
        <v>412</v>
      </c>
      <c r="D165" s="138" t="s">
        <v>312</v>
      </c>
      <c r="E165" s="139" t="s">
        <v>5124</v>
      </c>
      <c r="F165" s="140" t="s">
        <v>5125</v>
      </c>
      <c r="G165" s="141" t="s">
        <v>460</v>
      </c>
      <c r="H165" s="142">
        <v>5.15</v>
      </c>
      <c r="I165" s="143"/>
      <c r="J165" s="144">
        <f>ROUND(I165*H165,2)</f>
        <v>0</v>
      </c>
      <c r="K165" s="140" t="s">
        <v>2821</v>
      </c>
      <c r="L165" s="33"/>
      <c r="M165" s="145" t="s">
        <v>1</v>
      </c>
      <c r="N165" s="146" t="s">
        <v>47</v>
      </c>
      <c r="P165" s="147">
        <f>O165*H165</f>
        <v>0</v>
      </c>
      <c r="Q165" s="147">
        <v>0</v>
      </c>
      <c r="R165" s="147">
        <f>Q165*H165</f>
        <v>0</v>
      </c>
      <c r="S165" s="147">
        <v>0</v>
      </c>
      <c r="T165" s="148">
        <f>S165*H165</f>
        <v>0</v>
      </c>
      <c r="AR165" s="149" t="s">
        <v>108</v>
      </c>
      <c r="AT165" s="149" t="s">
        <v>312</v>
      </c>
      <c r="AU165" s="149" t="s">
        <v>86</v>
      </c>
      <c r="AY165" s="17" t="s">
        <v>310</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590</v>
      </c>
    </row>
    <row r="166" spans="2:65" s="1" customFormat="1" ht="19.5">
      <c r="B166" s="33"/>
      <c r="D166" s="152" t="s">
        <v>375</v>
      </c>
      <c r="F166" s="172" t="s">
        <v>5126</v>
      </c>
      <c r="I166" s="173"/>
      <c r="L166" s="33"/>
      <c r="M166" s="174"/>
      <c r="T166" s="57"/>
      <c r="AT166" s="17" t="s">
        <v>375</v>
      </c>
      <c r="AU166" s="17" t="s">
        <v>86</v>
      </c>
    </row>
    <row r="167" spans="2:65" s="1" customFormat="1" ht="21.75" customHeight="1">
      <c r="B167" s="33"/>
      <c r="C167" s="138" t="s">
        <v>417</v>
      </c>
      <c r="D167" s="138" t="s">
        <v>312</v>
      </c>
      <c r="E167" s="139" t="s">
        <v>5127</v>
      </c>
      <c r="F167" s="140" t="s">
        <v>5128</v>
      </c>
      <c r="G167" s="141" t="s">
        <v>460</v>
      </c>
      <c r="H167" s="142">
        <v>5.15</v>
      </c>
      <c r="I167" s="143"/>
      <c r="J167" s="144">
        <f>ROUND(I167*H167,2)</f>
        <v>0</v>
      </c>
      <c r="K167" s="140" t="s">
        <v>2821</v>
      </c>
      <c r="L167" s="33"/>
      <c r="M167" s="145" t="s">
        <v>1</v>
      </c>
      <c r="N167" s="146" t="s">
        <v>47</v>
      </c>
      <c r="P167" s="147">
        <f>O167*H167</f>
        <v>0</v>
      </c>
      <c r="Q167" s="147">
        <v>0</v>
      </c>
      <c r="R167" s="147">
        <f>Q167*H167</f>
        <v>0</v>
      </c>
      <c r="S167" s="147">
        <v>0</v>
      </c>
      <c r="T167" s="148">
        <f>S167*H167</f>
        <v>0</v>
      </c>
      <c r="AR167" s="149" t="s">
        <v>108</v>
      </c>
      <c r="AT167" s="149" t="s">
        <v>312</v>
      </c>
      <c r="AU167" s="149" t="s">
        <v>86</v>
      </c>
      <c r="AY167" s="17" t="s">
        <v>310</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598</v>
      </c>
    </row>
    <row r="168" spans="2:65" s="1" customFormat="1" ht="19.5">
      <c r="B168" s="33"/>
      <c r="D168" s="152" t="s">
        <v>375</v>
      </c>
      <c r="F168" s="172" t="s">
        <v>5126</v>
      </c>
      <c r="I168" s="173"/>
      <c r="L168" s="33"/>
      <c r="M168" s="174"/>
      <c r="T168" s="57"/>
      <c r="AT168" s="17" t="s">
        <v>375</v>
      </c>
      <c r="AU168" s="17" t="s">
        <v>86</v>
      </c>
    </row>
    <row r="169" spans="2:65" s="1" customFormat="1" ht="21.75" customHeight="1">
      <c r="B169" s="33"/>
      <c r="C169" s="138" t="s">
        <v>421</v>
      </c>
      <c r="D169" s="138" t="s">
        <v>312</v>
      </c>
      <c r="E169" s="139" t="s">
        <v>5129</v>
      </c>
      <c r="F169" s="140" t="s">
        <v>5130</v>
      </c>
      <c r="G169" s="141" t="s">
        <v>460</v>
      </c>
      <c r="H169" s="142">
        <v>14.42</v>
      </c>
      <c r="I169" s="143"/>
      <c r="J169" s="144">
        <f>ROUND(I169*H169,2)</f>
        <v>0</v>
      </c>
      <c r="K169" s="140" t="s">
        <v>2821</v>
      </c>
      <c r="L169" s="33"/>
      <c r="M169" s="145" t="s">
        <v>1</v>
      </c>
      <c r="N169" s="146" t="s">
        <v>47</v>
      </c>
      <c r="P169" s="147">
        <f>O169*H169</f>
        <v>0</v>
      </c>
      <c r="Q169" s="147">
        <v>0</v>
      </c>
      <c r="R169" s="147">
        <f>Q169*H169</f>
        <v>0</v>
      </c>
      <c r="S169" s="147">
        <v>0</v>
      </c>
      <c r="T169" s="148">
        <f>S169*H169</f>
        <v>0</v>
      </c>
      <c r="AR169" s="149" t="s">
        <v>108</v>
      </c>
      <c r="AT169" s="149" t="s">
        <v>312</v>
      </c>
      <c r="AU169" s="149" t="s">
        <v>86</v>
      </c>
      <c r="AY169" s="17" t="s">
        <v>310</v>
      </c>
      <c r="BE169" s="150">
        <f>IF(N169="základní",J169,0)</f>
        <v>0</v>
      </c>
      <c r="BF169" s="150">
        <f>IF(N169="snížená",J169,0)</f>
        <v>0</v>
      </c>
      <c r="BG169" s="150">
        <f>IF(N169="zákl. přenesená",J169,0)</f>
        <v>0</v>
      </c>
      <c r="BH169" s="150">
        <f>IF(N169="sníž. přenesená",J169,0)</f>
        <v>0</v>
      </c>
      <c r="BI169" s="150">
        <f>IF(N169="nulová",J169,0)</f>
        <v>0</v>
      </c>
      <c r="BJ169" s="17" t="s">
        <v>86</v>
      </c>
      <c r="BK169" s="150">
        <f>ROUND(I169*H169,2)</f>
        <v>0</v>
      </c>
      <c r="BL169" s="17" t="s">
        <v>108</v>
      </c>
      <c r="BM169" s="149" t="s">
        <v>617</v>
      </c>
    </row>
    <row r="170" spans="2:65" s="1" customFormat="1" ht="19.5">
      <c r="B170" s="33"/>
      <c r="D170" s="152" t="s">
        <v>375</v>
      </c>
      <c r="F170" s="172" t="s">
        <v>5183</v>
      </c>
      <c r="I170" s="173"/>
      <c r="L170" s="33"/>
      <c r="M170" s="174"/>
      <c r="T170" s="57"/>
      <c r="AT170" s="17" t="s">
        <v>375</v>
      </c>
      <c r="AU170" s="17" t="s">
        <v>86</v>
      </c>
    </row>
    <row r="171" spans="2:65" s="11" customFormat="1" ht="25.9" customHeight="1">
      <c r="B171" s="126"/>
      <c r="D171" s="127" t="s">
        <v>81</v>
      </c>
      <c r="E171" s="128" t="s">
        <v>1057</v>
      </c>
      <c r="F171" s="128" t="s">
        <v>5132</v>
      </c>
      <c r="I171" s="129"/>
      <c r="J171" s="130">
        <f>BK171</f>
        <v>0</v>
      </c>
      <c r="L171" s="126"/>
      <c r="M171" s="131"/>
      <c r="P171" s="132">
        <f>SUM(P172:P184)</f>
        <v>0</v>
      </c>
      <c r="R171" s="132">
        <f>SUM(R172:R184)</f>
        <v>0</v>
      </c>
      <c r="T171" s="133">
        <f>SUM(T172:T184)</f>
        <v>0</v>
      </c>
      <c r="AR171" s="127" t="s">
        <v>86</v>
      </c>
      <c r="AT171" s="134" t="s">
        <v>81</v>
      </c>
      <c r="AU171" s="134" t="s">
        <v>82</v>
      </c>
      <c r="AY171" s="127" t="s">
        <v>310</v>
      </c>
      <c r="BK171" s="135">
        <f>SUM(BK172:BK184)</f>
        <v>0</v>
      </c>
    </row>
    <row r="172" spans="2:65" s="1" customFormat="1" ht="21.75" customHeight="1">
      <c r="B172" s="33"/>
      <c r="C172" s="138" t="s">
        <v>7</v>
      </c>
      <c r="D172" s="138" t="s">
        <v>312</v>
      </c>
      <c r="E172" s="139" t="s">
        <v>5136</v>
      </c>
      <c r="F172" s="140" t="s">
        <v>5137</v>
      </c>
      <c r="G172" s="141" t="s">
        <v>718</v>
      </c>
      <c r="H172" s="142">
        <v>90</v>
      </c>
      <c r="I172" s="143"/>
      <c r="J172" s="144">
        <f>ROUND(I172*H172,2)</f>
        <v>0</v>
      </c>
      <c r="K172" s="140" t="s">
        <v>2821</v>
      </c>
      <c r="L172" s="33"/>
      <c r="M172" s="145" t="s">
        <v>1</v>
      </c>
      <c r="N172" s="146" t="s">
        <v>47</v>
      </c>
      <c r="P172" s="147">
        <f>O172*H172</f>
        <v>0</v>
      </c>
      <c r="Q172" s="147">
        <v>0</v>
      </c>
      <c r="R172" s="147">
        <f>Q172*H172</f>
        <v>0</v>
      </c>
      <c r="S172" s="147">
        <v>0</v>
      </c>
      <c r="T172" s="148">
        <f>S172*H172</f>
        <v>0</v>
      </c>
      <c r="AR172" s="149" t="s">
        <v>108</v>
      </c>
      <c r="AT172" s="149" t="s">
        <v>312</v>
      </c>
      <c r="AU172" s="149" t="s">
        <v>86</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607</v>
      </c>
    </row>
    <row r="173" spans="2:65" s="1" customFormat="1" ht="19.5">
      <c r="B173" s="33"/>
      <c r="D173" s="152" t="s">
        <v>375</v>
      </c>
      <c r="F173" s="172" t="s">
        <v>5135</v>
      </c>
      <c r="I173" s="173"/>
      <c r="L173" s="33"/>
      <c r="M173" s="174"/>
      <c r="T173" s="57"/>
      <c r="AT173" s="17" t="s">
        <v>375</v>
      </c>
      <c r="AU173" s="17" t="s">
        <v>86</v>
      </c>
    </row>
    <row r="174" spans="2:65" s="1" customFormat="1" ht="24.2" customHeight="1">
      <c r="B174" s="33"/>
      <c r="C174" s="138" t="s">
        <v>434</v>
      </c>
      <c r="D174" s="138" t="s">
        <v>312</v>
      </c>
      <c r="E174" s="139" t="s">
        <v>5141</v>
      </c>
      <c r="F174" s="140" t="s">
        <v>5142</v>
      </c>
      <c r="G174" s="141" t="s">
        <v>5140</v>
      </c>
      <c r="H174" s="142">
        <v>1</v>
      </c>
      <c r="I174" s="143"/>
      <c r="J174" s="144">
        <f>ROUND(I174*H174,2)</f>
        <v>0</v>
      </c>
      <c r="K174" s="140" t="s">
        <v>2821</v>
      </c>
      <c r="L174" s="33"/>
      <c r="M174" s="145" t="s">
        <v>1</v>
      </c>
      <c r="N174" s="146" t="s">
        <v>47</v>
      </c>
      <c r="P174" s="147">
        <f>O174*H174</f>
        <v>0</v>
      </c>
      <c r="Q174" s="147">
        <v>0</v>
      </c>
      <c r="R174" s="147">
        <f>Q174*H174</f>
        <v>0</v>
      </c>
      <c r="S174" s="147">
        <v>0</v>
      </c>
      <c r="T174" s="148">
        <f>S174*H174</f>
        <v>0</v>
      </c>
      <c r="AR174" s="149" t="s">
        <v>108</v>
      </c>
      <c r="AT174" s="149" t="s">
        <v>312</v>
      </c>
      <c r="AU174" s="149" t="s">
        <v>86</v>
      </c>
      <c r="AY174" s="17" t="s">
        <v>310</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828</v>
      </c>
    </row>
    <row r="175" spans="2:65" s="1" customFormat="1" ht="19.5">
      <c r="B175" s="33"/>
      <c r="D175" s="152" t="s">
        <v>375</v>
      </c>
      <c r="F175" s="172" t="s">
        <v>5135</v>
      </c>
      <c r="I175" s="173"/>
      <c r="L175" s="33"/>
      <c r="M175" s="174"/>
      <c r="T175" s="57"/>
      <c r="AT175" s="17" t="s">
        <v>375</v>
      </c>
      <c r="AU175" s="17" t="s">
        <v>86</v>
      </c>
    </row>
    <row r="176" spans="2:65" s="1" customFormat="1" ht="16.5" customHeight="1">
      <c r="B176" s="33"/>
      <c r="C176" s="138" t="s">
        <v>534</v>
      </c>
      <c r="D176" s="138" t="s">
        <v>312</v>
      </c>
      <c r="E176" s="139" t="s">
        <v>5146</v>
      </c>
      <c r="F176" s="140" t="s">
        <v>5147</v>
      </c>
      <c r="G176" s="141" t="s">
        <v>460</v>
      </c>
      <c r="H176" s="142">
        <v>6</v>
      </c>
      <c r="I176" s="143"/>
      <c r="J176" s="144">
        <f>ROUND(I176*H176,2)</f>
        <v>0</v>
      </c>
      <c r="K176" s="140" t="s">
        <v>2821</v>
      </c>
      <c r="L176" s="33"/>
      <c r="M176" s="145" t="s">
        <v>1</v>
      </c>
      <c r="N176" s="146" t="s">
        <v>47</v>
      </c>
      <c r="P176" s="147">
        <f>O176*H176</f>
        <v>0</v>
      </c>
      <c r="Q176" s="147">
        <v>0</v>
      </c>
      <c r="R176" s="147">
        <f>Q176*H176</f>
        <v>0</v>
      </c>
      <c r="S176" s="147">
        <v>0</v>
      </c>
      <c r="T176" s="148">
        <f>S176*H176</f>
        <v>0</v>
      </c>
      <c r="AR176" s="149" t="s">
        <v>108</v>
      </c>
      <c r="AT176" s="149" t="s">
        <v>312</v>
      </c>
      <c r="AU176" s="149" t="s">
        <v>86</v>
      </c>
      <c r="AY176" s="17" t="s">
        <v>310</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839</v>
      </c>
    </row>
    <row r="177" spans="2:65" s="1" customFormat="1" ht="16.5" customHeight="1">
      <c r="B177" s="33"/>
      <c r="C177" s="138" t="s">
        <v>539</v>
      </c>
      <c r="D177" s="138" t="s">
        <v>312</v>
      </c>
      <c r="E177" s="139" t="s">
        <v>5148</v>
      </c>
      <c r="F177" s="140" t="s">
        <v>5149</v>
      </c>
      <c r="G177" s="141" t="s">
        <v>429</v>
      </c>
      <c r="H177" s="142">
        <v>1</v>
      </c>
      <c r="I177" s="143"/>
      <c r="J177" s="144">
        <f>ROUND(I177*H177,2)</f>
        <v>0</v>
      </c>
      <c r="K177" s="140" t="s">
        <v>2896</v>
      </c>
      <c r="L177" s="33"/>
      <c r="M177" s="145" t="s">
        <v>1</v>
      </c>
      <c r="N177" s="146" t="s">
        <v>47</v>
      </c>
      <c r="P177" s="147">
        <f>O177*H177</f>
        <v>0</v>
      </c>
      <c r="Q177" s="147">
        <v>0</v>
      </c>
      <c r="R177" s="147">
        <f>Q177*H177</f>
        <v>0</v>
      </c>
      <c r="S177" s="147">
        <v>0</v>
      </c>
      <c r="T177" s="148">
        <f>S177*H177</f>
        <v>0</v>
      </c>
      <c r="AR177" s="149" t="s">
        <v>108</v>
      </c>
      <c r="AT177" s="149" t="s">
        <v>312</v>
      </c>
      <c r="AU177" s="149" t="s">
        <v>86</v>
      </c>
      <c r="AY177" s="17" t="s">
        <v>310</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850</v>
      </c>
    </row>
    <row r="178" spans="2:65" s="1" customFormat="1" ht="16.5" customHeight="1">
      <c r="B178" s="33"/>
      <c r="C178" s="138" t="s">
        <v>543</v>
      </c>
      <c r="D178" s="138" t="s">
        <v>312</v>
      </c>
      <c r="E178" s="139" t="s">
        <v>5154</v>
      </c>
      <c r="F178" s="140" t="s">
        <v>5155</v>
      </c>
      <c r="G178" s="141" t="s">
        <v>429</v>
      </c>
      <c r="H178" s="142">
        <v>1</v>
      </c>
      <c r="I178" s="143"/>
      <c r="J178" s="144">
        <f>ROUND(I178*H178,2)</f>
        <v>0</v>
      </c>
      <c r="K178" s="140" t="s">
        <v>2896</v>
      </c>
      <c r="L178" s="33"/>
      <c r="M178" s="145" t="s">
        <v>1</v>
      </c>
      <c r="N178" s="146" t="s">
        <v>47</v>
      </c>
      <c r="P178" s="147">
        <f>O178*H178</f>
        <v>0</v>
      </c>
      <c r="Q178" s="147">
        <v>0</v>
      </c>
      <c r="R178" s="147">
        <f>Q178*H178</f>
        <v>0</v>
      </c>
      <c r="S178" s="147">
        <v>0</v>
      </c>
      <c r="T178" s="148">
        <f>S178*H178</f>
        <v>0</v>
      </c>
      <c r="AR178" s="149" t="s">
        <v>108</v>
      </c>
      <c r="AT178" s="149" t="s">
        <v>312</v>
      </c>
      <c r="AU178" s="149" t="s">
        <v>86</v>
      </c>
      <c r="AY178" s="17" t="s">
        <v>310</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860</v>
      </c>
    </row>
    <row r="179" spans="2:65" s="1" customFormat="1" ht="24.2" customHeight="1">
      <c r="B179" s="33"/>
      <c r="C179" s="138" t="s">
        <v>548</v>
      </c>
      <c r="D179" s="138" t="s">
        <v>312</v>
      </c>
      <c r="E179" s="139" t="s">
        <v>5184</v>
      </c>
      <c r="F179" s="140" t="s">
        <v>5185</v>
      </c>
      <c r="G179" s="141" t="s">
        <v>460</v>
      </c>
      <c r="H179" s="142">
        <v>1</v>
      </c>
      <c r="I179" s="143"/>
      <c r="J179" s="144">
        <f>ROUND(I179*H179,2)</f>
        <v>0</v>
      </c>
      <c r="K179" s="140" t="s">
        <v>2821</v>
      </c>
      <c r="L179" s="33"/>
      <c r="M179" s="145" t="s">
        <v>1</v>
      </c>
      <c r="N179" s="146" t="s">
        <v>47</v>
      </c>
      <c r="P179" s="147">
        <f>O179*H179</f>
        <v>0</v>
      </c>
      <c r="Q179" s="147">
        <v>0</v>
      </c>
      <c r="R179" s="147">
        <f>Q179*H179</f>
        <v>0</v>
      </c>
      <c r="S179" s="147">
        <v>0</v>
      </c>
      <c r="T179" s="148">
        <f>S179*H179</f>
        <v>0</v>
      </c>
      <c r="AR179" s="149" t="s">
        <v>108</v>
      </c>
      <c r="AT179" s="149" t="s">
        <v>312</v>
      </c>
      <c r="AU179" s="149" t="s">
        <v>86</v>
      </c>
      <c r="AY179" s="17" t="s">
        <v>310</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868</v>
      </c>
    </row>
    <row r="180" spans="2:65" s="1" customFormat="1" ht="29.25">
      <c r="B180" s="33"/>
      <c r="D180" s="152" t="s">
        <v>375</v>
      </c>
      <c r="F180" s="172" t="s">
        <v>5158</v>
      </c>
      <c r="I180" s="173"/>
      <c r="L180" s="33"/>
      <c r="M180" s="174"/>
      <c r="T180" s="57"/>
      <c r="AT180" s="17" t="s">
        <v>375</v>
      </c>
      <c r="AU180" s="17" t="s">
        <v>86</v>
      </c>
    </row>
    <row r="181" spans="2:65" s="1" customFormat="1" ht="24.2" customHeight="1">
      <c r="B181" s="33"/>
      <c r="C181" s="138" t="s">
        <v>553</v>
      </c>
      <c r="D181" s="138" t="s">
        <v>312</v>
      </c>
      <c r="E181" s="139" t="s">
        <v>5159</v>
      </c>
      <c r="F181" s="140" t="s">
        <v>5160</v>
      </c>
      <c r="G181" s="141" t="s">
        <v>460</v>
      </c>
      <c r="H181" s="142">
        <v>2</v>
      </c>
      <c r="I181" s="143"/>
      <c r="J181" s="144">
        <f>ROUND(I181*H181,2)</f>
        <v>0</v>
      </c>
      <c r="K181" s="140" t="s">
        <v>2821</v>
      </c>
      <c r="L181" s="33"/>
      <c r="M181" s="145" t="s">
        <v>1</v>
      </c>
      <c r="N181" s="146" t="s">
        <v>47</v>
      </c>
      <c r="P181" s="147">
        <f>O181*H181</f>
        <v>0</v>
      </c>
      <c r="Q181" s="147">
        <v>0</v>
      </c>
      <c r="R181" s="147">
        <f>Q181*H181</f>
        <v>0</v>
      </c>
      <c r="S181" s="147">
        <v>0</v>
      </c>
      <c r="T181" s="148">
        <f>S181*H181</f>
        <v>0</v>
      </c>
      <c r="AR181" s="149" t="s">
        <v>108</v>
      </c>
      <c r="AT181" s="149" t="s">
        <v>312</v>
      </c>
      <c r="AU181" s="149" t="s">
        <v>86</v>
      </c>
      <c r="AY181" s="17" t="s">
        <v>310</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876</v>
      </c>
    </row>
    <row r="182" spans="2:65" s="1" customFormat="1" ht="19.5">
      <c r="B182" s="33"/>
      <c r="D182" s="152" t="s">
        <v>375</v>
      </c>
      <c r="F182" s="172" t="s">
        <v>5161</v>
      </c>
      <c r="I182" s="173"/>
      <c r="L182" s="33"/>
      <c r="M182" s="174"/>
      <c r="T182" s="57"/>
      <c r="AT182" s="17" t="s">
        <v>375</v>
      </c>
      <c r="AU182" s="17" t="s">
        <v>86</v>
      </c>
    </row>
    <row r="183" spans="2:65" s="1" customFormat="1" ht="24.2" customHeight="1">
      <c r="B183" s="33"/>
      <c r="C183" s="138" t="s">
        <v>558</v>
      </c>
      <c r="D183" s="138" t="s">
        <v>312</v>
      </c>
      <c r="E183" s="139" t="s">
        <v>5162</v>
      </c>
      <c r="F183" s="140" t="s">
        <v>5163</v>
      </c>
      <c r="G183" s="141" t="s">
        <v>460</v>
      </c>
      <c r="H183" s="142">
        <v>4</v>
      </c>
      <c r="I183" s="143"/>
      <c r="J183" s="144">
        <f>ROUND(I183*H183,2)</f>
        <v>0</v>
      </c>
      <c r="K183" s="140" t="s">
        <v>2821</v>
      </c>
      <c r="L183" s="33"/>
      <c r="M183" s="145" t="s">
        <v>1</v>
      </c>
      <c r="N183" s="146" t="s">
        <v>47</v>
      </c>
      <c r="P183" s="147">
        <f>O183*H183</f>
        <v>0</v>
      </c>
      <c r="Q183" s="147">
        <v>0</v>
      </c>
      <c r="R183" s="147">
        <f>Q183*H183</f>
        <v>0</v>
      </c>
      <c r="S183" s="147">
        <v>0</v>
      </c>
      <c r="T183" s="148">
        <f>S183*H183</f>
        <v>0</v>
      </c>
      <c r="AR183" s="149" t="s">
        <v>108</v>
      </c>
      <c r="AT183" s="149" t="s">
        <v>312</v>
      </c>
      <c r="AU183" s="149" t="s">
        <v>86</v>
      </c>
      <c r="AY183" s="17" t="s">
        <v>310</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886</v>
      </c>
    </row>
    <row r="184" spans="2:65" s="1" customFormat="1" ht="19.5">
      <c r="B184" s="33"/>
      <c r="D184" s="152" t="s">
        <v>375</v>
      </c>
      <c r="F184" s="172" t="s">
        <v>5161</v>
      </c>
      <c r="I184" s="173"/>
      <c r="L184" s="33"/>
      <c r="M184" s="174"/>
      <c r="T184" s="57"/>
      <c r="AT184" s="17" t="s">
        <v>375</v>
      </c>
      <c r="AU184" s="17" t="s">
        <v>86</v>
      </c>
    </row>
    <row r="185" spans="2:65" s="11" customFormat="1" ht="25.9" customHeight="1">
      <c r="B185" s="126"/>
      <c r="D185" s="127" t="s">
        <v>81</v>
      </c>
      <c r="E185" s="128" t="s">
        <v>1127</v>
      </c>
      <c r="F185" s="128" t="s">
        <v>5164</v>
      </c>
      <c r="I185" s="129"/>
      <c r="J185" s="130">
        <f>BK185</f>
        <v>0</v>
      </c>
      <c r="L185" s="126"/>
      <c r="M185" s="131"/>
      <c r="P185" s="132">
        <f>SUM(P186:P187)</f>
        <v>0</v>
      </c>
      <c r="R185" s="132">
        <f>SUM(R186:R187)</f>
        <v>0</v>
      </c>
      <c r="T185" s="133">
        <f>SUM(T186:T187)</f>
        <v>0</v>
      </c>
      <c r="AR185" s="127" t="s">
        <v>86</v>
      </c>
      <c r="AT185" s="134" t="s">
        <v>81</v>
      </c>
      <c r="AU185" s="134" t="s">
        <v>82</v>
      </c>
      <c r="AY185" s="127" t="s">
        <v>310</v>
      </c>
      <c r="BK185" s="135">
        <f>SUM(BK186:BK187)</f>
        <v>0</v>
      </c>
    </row>
    <row r="186" spans="2:65" s="1" customFormat="1" ht="16.5" customHeight="1">
      <c r="B186" s="33"/>
      <c r="C186" s="138" t="s">
        <v>562</v>
      </c>
      <c r="D186" s="138" t="s">
        <v>312</v>
      </c>
      <c r="E186" s="139" t="s">
        <v>5165</v>
      </c>
      <c r="F186" s="140" t="s">
        <v>5166</v>
      </c>
      <c r="G186" s="141" t="s">
        <v>361</v>
      </c>
      <c r="H186" s="142">
        <v>129.97300000000001</v>
      </c>
      <c r="I186" s="143"/>
      <c r="J186" s="144">
        <f>ROUND(I186*H186,2)</f>
        <v>0</v>
      </c>
      <c r="K186" s="140" t="s">
        <v>2821</v>
      </c>
      <c r="L186" s="33"/>
      <c r="M186" s="145" t="s">
        <v>1</v>
      </c>
      <c r="N186" s="146" t="s">
        <v>47</v>
      </c>
      <c r="P186" s="147">
        <f>O186*H186</f>
        <v>0</v>
      </c>
      <c r="Q186" s="147">
        <v>0</v>
      </c>
      <c r="R186" s="147">
        <f>Q186*H186</f>
        <v>0</v>
      </c>
      <c r="S186" s="147">
        <v>0</v>
      </c>
      <c r="T186" s="148">
        <f>S186*H186</f>
        <v>0</v>
      </c>
      <c r="AR186" s="149" t="s">
        <v>108</v>
      </c>
      <c r="AT186" s="149" t="s">
        <v>312</v>
      </c>
      <c r="AU186" s="149" t="s">
        <v>86</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900</v>
      </c>
    </row>
    <row r="187" spans="2:65" s="1" customFormat="1" ht="29.25">
      <c r="B187" s="33"/>
      <c r="D187" s="152" t="s">
        <v>375</v>
      </c>
      <c r="F187" s="172" t="s">
        <v>5167</v>
      </c>
      <c r="I187" s="173"/>
      <c r="L187" s="33"/>
      <c r="M187" s="174"/>
      <c r="T187" s="57"/>
      <c r="AT187" s="17" t="s">
        <v>375</v>
      </c>
      <c r="AU187" s="17" t="s">
        <v>86</v>
      </c>
    </row>
    <row r="188" spans="2:65" s="11" customFormat="1" ht="25.9" customHeight="1">
      <c r="B188" s="126"/>
      <c r="D188" s="127" t="s">
        <v>81</v>
      </c>
      <c r="E188" s="128" t="s">
        <v>3135</v>
      </c>
      <c r="F188" s="128" t="s">
        <v>3136</v>
      </c>
      <c r="I188" s="129"/>
      <c r="J188" s="130">
        <f>BK188</f>
        <v>0</v>
      </c>
      <c r="L188" s="126"/>
      <c r="M188" s="131"/>
      <c r="P188" s="132">
        <f>SUM(P189:P194)</f>
        <v>0</v>
      </c>
      <c r="R188" s="132">
        <f>SUM(R189:R194)</f>
        <v>0</v>
      </c>
      <c r="T188" s="133">
        <f>SUM(T189:T194)</f>
        <v>0</v>
      </c>
      <c r="AR188" s="127" t="s">
        <v>86</v>
      </c>
      <c r="AT188" s="134" t="s">
        <v>81</v>
      </c>
      <c r="AU188" s="134" t="s">
        <v>82</v>
      </c>
      <c r="AY188" s="127" t="s">
        <v>310</v>
      </c>
      <c r="BK188" s="135">
        <f>SUM(BK189:BK194)</f>
        <v>0</v>
      </c>
    </row>
    <row r="189" spans="2:65" s="1" customFormat="1" ht="24.2" customHeight="1">
      <c r="B189" s="33"/>
      <c r="C189" s="138" t="s">
        <v>566</v>
      </c>
      <c r="D189" s="138" t="s">
        <v>312</v>
      </c>
      <c r="E189" s="139" t="s">
        <v>5168</v>
      </c>
      <c r="F189" s="140" t="s">
        <v>5169</v>
      </c>
      <c r="G189" s="141" t="s">
        <v>3139</v>
      </c>
      <c r="H189" s="142">
        <v>1</v>
      </c>
      <c r="I189" s="143"/>
      <c r="J189" s="144">
        <f>ROUND(I189*H189,2)</f>
        <v>0</v>
      </c>
      <c r="K189" s="140" t="s">
        <v>2821</v>
      </c>
      <c r="L189" s="33"/>
      <c r="M189" s="145" t="s">
        <v>1</v>
      </c>
      <c r="N189" s="146" t="s">
        <v>47</v>
      </c>
      <c r="P189" s="147">
        <f>O189*H189</f>
        <v>0</v>
      </c>
      <c r="Q189" s="147">
        <v>0</v>
      </c>
      <c r="R189" s="147">
        <f>Q189*H189</f>
        <v>0</v>
      </c>
      <c r="S189" s="147">
        <v>0</v>
      </c>
      <c r="T189" s="148">
        <f>S189*H189</f>
        <v>0</v>
      </c>
      <c r="AR189" s="149" t="s">
        <v>108</v>
      </c>
      <c r="AT189" s="149" t="s">
        <v>312</v>
      </c>
      <c r="AU189" s="149" t="s">
        <v>86</v>
      </c>
      <c r="AY189" s="17" t="s">
        <v>310</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910</v>
      </c>
    </row>
    <row r="190" spans="2:65" s="1" customFormat="1" ht="19.5">
      <c r="B190" s="33"/>
      <c r="D190" s="152" t="s">
        <v>375</v>
      </c>
      <c r="F190" s="172" t="s">
        <v>5170</v>
      </c>
      <c r="I190" s="173"/>
      <c r="L190" s="33"/>
      <c r="M190" s="174"/>
      <c r="T190" s="57"/>
      <c r="AT190" s="17" t="s">
        <v>375</v>
      </c>
      <c r="AU190" s="17" t="s">
        <v>86</v>
      </c>
    </row>
    <row r="191" spans="2:65" s="1" customFormat="1" ht="24.2" customHeight="1">
      <c r="B191" s="33"/>
      <c r="C191" s="138" t="s">
        <v>570</v>
      </c>
      <c r="D191" s="138" t="s">
        <v>312</v>
      </c>
      <c r="E191" s="139" t="s">
        <v>3137</v>
      </c>
      <c r="F191" s="140" t="s">
        <v>3138</v>
      </c>
      <c r="G191" s="141" t="s">
        <v>3139</v>
      </c>
      <c r="H191" s="142">
        <v>1</v>
      </c>
      <c r="I191" s="143"/>
      <c r="J191" s="144">
        <f>ROUND(I191*H191,2)</f>
        <v>0</v>
      </c>
      <c r="K191" s="140" t="s">
        <v>2821</v>
      </c>
      <c r="L191" s="33"/>
      <c r="M191" s="145" t="s">
        <v>1</v>
      </c>
      <c r="N191" s="146" t="s">
        <v>47</v>
      </c>
      <c r="P191" s="147">
        <f>O191*H191</f>
        <v>0</v>
      </c>
      <c r="Q191" s="147">
        <v>0</v>
      </c>
      <c r="R191" s="147">
        <f>Q191*H191</f>
        <v>0</v>
      </c>
      <c r="S191" s="147">
        <v>0</v>
      </c>
      <c r="T191" s="148">
        <f>S191*H191</f>
        <v>0</v>
      </c>
      <c r="AR191" s="149" t="s">
        <v>108</v>
      </c>
      <c r="AT191" s="149" t="s">
        <v>312</v>
      </c>
      <c r="AU191" s="149" t="s">
        <v>86</v>
      </c>
      <c r="AY191" s="17" t="s">
        <v>310</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921</v>
      </c>
    </row>
    <row r="192" spans="2:65" s="1" customFormat="1" ht="19.5">
      <c r="B192" s="33"/>
      <c r="D192" s="152" t="s">
        <v>375</v>
      </c>
      <c r="F192" s="172" t="s">
        <v>3140</v>
      </c>
      <c r="I192" s="173"/>
      <c r="L192" s="33"/>
      <c r="M192" s="174"/>
      <c r="T192" s="57"/>
      <c r="AT192" s="17" t="s">
        <v>375</v>
      </c>
      <c r="AU192" s="17" t="s">
        <v>86</v>
      </c>
    </row>
    <row r="193" spans="2:65" s="1" customFormat="1" ht="24.2" customHeight="1">
      <c r="B193" s="33"/>
      <c r="C193" s="138" t="s">
        <v>574</v>
      </c>
      <c r="D193" s="138" t="s">
        <v>312</v>
      </c>
      <c r="E193" s="139" t="s">
        <v>3141</v>
      </c>
      <c r="F193" s="140" t="s">
        <v>3142</v>
      </c>
      <c r="G193" s="141" t="s">
        <v>3139</v>
      </c>
      <c r="H193" s="142">
        <v>1</v>
      </c>
      <c r="I193" s="143"/>
      <c r="J193" s="144">
        <f>ROUND(I193*H193,2)</f>
        <v>0</v>
      </c>
      <c r="K193" s="140" t="s">
        <v>2821</v>
      </c>
      <c r="L193" s="33"/>
      <c r="M193" s="145" t="s">
        <v>1</v>
      </c>
      <c r="N193" s="146" t="s">
        <v>47</v>
      </c>
      <c r="P193" s="147">
        <f>O193*H193</f>
        <v>0</v>
      </c>
      <c r="Q193" s="147">
        <v>0</v>
      </c>
      <c r="R193" s="147">
        <f>Q193*H193</f>
        <v>0</v>
      </c>
      <c r="S193" s="147">
        <v>0</v>
      </c>
      <c r="T193" s="148">
        <f>S193*H193</f>
        <v>0</v>
      </c>
      <c r="AR193" s="149" t="s">
        <v>108</v>
      </c>
      <c r="AT193" s="149" t="s">
        <v>312</v>
      </c>
      <c r="AU193" s="149" t="s">
        <v>86</v>
      </c>
      <c r="AY193" s="17" t="s">
        <v>310</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930</v>
      </c>
    </row>
    <row r="194" spans="2:65" s="1" customFormat="1" ht="19.5">
      <c r="B194" s="33"/>
      <c r="D194" s="152" t="s">
        <v>375</v>
      </c>
      <c r="F194" s="172" t="s">
        <v>5171</v>
      </c>
      <c r="I194" s="173"/>
      <c r="L194" s="33"/>
      <c r="M194" s="175"/>
      <c r="N194" s="176"/>
      <c r="O194" s="176"/>
      <c r="P194" s="176"/>
      <c r="Q194" s="176"/>
      <c r="R194" s="176"/>
      <c r="S194" s="176"/>
      <c r="T194" s="177"/>
      <c r="AT194" s="17" t="s">
        <v>375</v>
      </c>
      <c r="AU194" s="17" t="s">
        <v>86</v>
      </c>
    </row>
    <row r="195" spans="2:65" s="1" customFormat="1" ht="6.95" customHeight="1">
      <c r="B195" s="45"/>
      <c r="C195" s="46"/>
      <c r="D195" s="46"/>
      <c r="E195" s="46"/>
      <c r="F195" s="46"/>
      <c r="G195" s="46"/>
      <c r="H195" s="46"/>
      <c r="I195" s="46"/>
      <c r="J195" s="46"/>
      <c r="K195" s="46"/>
      <c r="L195" s="33"/>
    </row>
  </sheetData>
  <sheetProtection algorithmName="SHA-512" hashValue="N5E/7pCblDGEdfx2kd9JUPTn0gNSZH6xjHxREW16EGg6dvC4E/SQ4HXK7eUgNrLvHn0+DJyCJ/hCpR3z/w8oMA==" saltValue="WBNwhiabIqh/M9kG47I7XTC2xPNS+uHU5krDFdk2d3+eSWtbx5XKm1O5lN7e+dPjVj7nCSjoFgbSbDdq5wk16A==" spinCount="100000" sheet="1" objects="1" scenarios="1" formatColumns="0" formatRows="0" autoFilter="0"/>
  <autoFilter ref="C129:K194" xr:uid="{00000000-0009-0000-0000-000026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218</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281</v>
      </c>
      <c r="L12" s="33"/>
    </row>
    <row r="13" spans="2:46" s="1" customFormat="1" ht="16.5" customHeight="1">
      <c r="B13" s="33"/>
      <c r="E13" s="236" t="s">
        <v>5186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ROUND((SUM(BE130:BE224)),  2)</f>
        <v>0</v>
      </c>
      <c r="I37" s="98">
        <v>0.21</v>
      </c>
      <c r="J37" s="86">
        <f>ROUND(((SUM(BE130:BE224))*I37),  2)</f>
        <v>0</v>
      </c>
      <c r="L37" s="33"/>
    </row>
    <row r="38" spans="2:12" s="1" customFormat="1" ht="14.45" customHeight="1">
      <c r="B38" s="33"/>
      <c r="E38" s="27" t="s">
        <v>48</v>
      </c>
      <c r="F38" s="86">
        <f>ROUND((SUM(BF130:BF224)),  2)</f>
        <v>0</v>
      </c>
      <c r="I38" s="98">
        <v>0.15</v>
      </c>
      <c r="J38" s="86">
        <f>ROUND(((SUM(BF130:BF224))*I38),  2)</f>
        <v>0</v>
      </c>
      <c r="L38" s="33"/>
    </row>
    <row r="39" spans="2:12" s="1" customFormat="1" ht="14.45" hidden="1" customHeight="1">
      <c r="B39" s="33"/>
      <c r="E39" s="27" t="s">
        <v>49</v>
      </c>
      <c r="F39" s="86">
        <f>ROUND((SUM(BG130:BG224)),  2)</f>
        <v>0</v>
      </c>
      <c r="I39" s="98">
        <v>0.21</v>
      </c>
      <c r="J39" s="86">
        <f>0</f>
        <v>0</v>
      </c>
      <c r="L39" s="33"/>
    </row>
    <row r="40" spans="2:12" s="1" customFormat="1" ht="14.45" hidden="1" customHeight="1">
      <c r="B40" s="33"/>
      <c r="E40" s="27" t="s">
        <v>50</v>
      </c>
      <c r="F40" s="86">
        <f>ROUND((SUM(BH130:BH224)),  2)</f>
        <v>0</v>
      </c>
      <c r="I40" s="98">
        <v>0.15</v>
      </c>
      <c r="J40" s="86">
        <f>0</f>
        <v>0</v>
      </c>
      <c r="L40" s="33"/>
    </row>
    <row r="41" spans="2:12" s="1" customFormat="1" ht="14.45" hidden="1" customHeight="1">
      <c r="B41" s="33"/>
      <c r="E41" s="27" t="s">
        <v>51</v>
      </c>
      <c r="F41" s="86">
        <f>ROUND((SUM(BI130:BI224)),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281</v>
      </c>
      <c r="L90" s="33"/>
    </row>
    <row r="91" spans="2:12" s="1" customFormat="1" ht="16.5" customHeight="1">
      <c r="B91" s="33"/>
      <c r="E91" s="236" t="str">
        <f>E13</f>
        <v>IO 03 - Přípojka vodovodu</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J130</f>
        <v>0</v>
      </c>
      <c r="L100" s="33"/>
      <c r="AU100" s="17" t="s">
        <v>288</v>
      </c>
    </row>
    <row r="101" spans="2:47" s="8" customFormat="1" ht="24.95" customHeight="1">
      <c r="B101" s="110"/>
      <c r="D101" s="111" t="s">
        <v>2810</v>
      </c>
      <c r="E101" s="112"/>
      <c r="F101" s="112"/>
      <c r="G101" s="112"/>
      <c r="H101" s="112"/>
      <c r="I101" s="112"/>
      <c r="J101" s="113">
        <f>J131</f>
        <v>0</v>
      </c>
      <c r="L101" s="110"/>
    </row>
    <row r="102" spans="2:47" s="8" customFormat="1" ht="24.95" customHeight="1">
      <c r="B102" s="110"/>
      <c r="D102" s="111" t="s">
        <v>5062</v>
      </c>
      <c r="E102" s="112"/>
      <c r="F102" s="112"/>
      <c r="G102" s="112"/>
      <c r="H102" s="112"/>
      <c r="I102" s="112"/>
      <c r="J102" s="113">
        <f>J161</f>
        <v>0</v>
      </c>
      <c r="L102" s="110"/>
    </row>
    <row r="103" spans="2:47" s="8" customFormat="1" ht="24.95" customHeight="1">
      <c r="B103" s="110"/>
      <c r="D103" s="111" t="s">
        <v>5187</v>
      </c>
      <c r="E103" s="112"/>
      <c r="F103" s="112"/>
      <c r="G103" s="112"/>
      <c r="H103" s="112"/>
      <c r="I103" s="112"/>
      <c r="J103" s="113">
        <f>J164</f>
        <v>0</v>
      </c>
      <c r="L103" s="110"/>
    </row>
    <row r="104" spans="2:47" s="8" customFormat="1" ht="24.95" customHeight="1">
      <c r="B104" s="110"/>
      <c r="D104" s="111" t="s">
        <v>5064</v>
      </c>
      <c r="E104" s="112"/>
      <c r="F104" s="112"/>
      <c r="G104" s="112"/>
      <c r="H104" s="112"/>
      <c r="I104" s="112"/>
      <c r="J104" s="113">
        <f>J169</f>
        <v>0</v>
      </c>
      <c r="L104" s="110"/>
    </row>
    <row r="105" spans="2:47" s="8" customFormat="1" ht="24.95" customHeight="1">
      <c r="B105" s="110"/>
      <c r="D105" s="111" t="s">
        <v>5065</v>
      </c>
      <c r="E105" s="112"/>
      <c r="F105" s="112"/>
      <c r="G105" s="112"/>
      <c r="H105" s="112"/>
      <c r="I105" s="112"/>
      <c r="J105" s="113">
        <f>J215</f>
        <v>0</v>
      </c>
      <c r="L105" s="110"/>
    </row>
    <row r="106" spans="2:47" s="8" customFormat="1" ht="24.95" customHeight="1">
      <c r="B106" s="110"/>
      <c r="D106" s="111" t="s">
        <v>2818</v>
      </c>
      <c r="E106" s="112"/>
      <c r="F106" s="112"/>
      <c r="G106" s="112"/>
      <c r="H106" s="112"/>
      <c r="I106" s="112"/>
      <c r="J106" s="113">
        <f>J218</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295</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277</v>
      </c>
      <c r="L117" s="20"/>
    </row>
    <row r="118" spans="2:12" ht="16.5" customHeight="1">
      <c r="B118" s="20"/>
      <c r="E118" s="254" t="s">
        <v>278</v>
      </c>
      <c r="F118" s="215"/>
      <c r="G118" s="215"/>
      <c r="H118" s="215"/>
      <c r="L118" s="20"/>
    </row>
    <row r="119" spans="2:12" ht="12" customHeight="1">
      <c r="B119" s="20"/>
      <c r="C119" s="27" t="s">
        <v>279</v>
      </c>
      <c r="L119" s="20"/>
    </row>
    <row r="120" spans="2:12" s="1" customFormat="1" ht="16.5" customHeight="1">
      <c r="B120" s="33"/>
      <c r="E120" s="249" t="s">
        <v>5000</v>
      </c>
      <c r="F120" s="256"/>
      <c r="G120" s="256"/>
      <c r="H120" s="256"/>
      <c r="L120" s="33"/>
    </row>
    <row r="121" spans="2:12" s="1" customFormat="1" ht="12" customHeight="1">
      <c r="B121" s="33"/>
      <c r="C121" s="27" t="s">
        <v>281</v>
      </c>
      <c r="L121" s="33"/>
    </row>
    <row r="122" spans="2:12" s="1" customFormat="1" ht="16.5" customHeight="1">
      <c r="B122" s="33"/>
      <c r="E122" s="236" t="str">
        <f>E13</f>
        <v>IO 03 - Přípojka vodovodu</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296</v>
      </c>
      <c r="D129" s="120" t="s">
        <v>67</v>
      </c>
      <c r="E129" s="120" t="s">
        <v>63</v>
      </c>
      <c r="F129" s="120" t="s">
        <v>64</v>
      </c>
      <c r="G129" s="120" t="s">
        <v>297</v>
      </c>
      <c r="H129" s="120" t="s">
        <v>298</v>
      </c>
      <c r="I129" s="120" t="s">
        <v>299</v>
      </c>
      <c r="J129" s="120" t="s">
        <v>286</v>
      </c>
      <c r="K129" s="121" t="s">
        <v>300</v>
      </c>
      <c r="L129" s="118"/>
      <c r="M129" s="60" t="s">
        <v>1</v>
      </c>
      <c r="N129" s="61" t="s">
        <v>46</v>
      </c>
      <c r="O129" s="61" t="s">
        <v>301</v>
      </c>
      <c r="P129" s="61" t="s">
        <v>302</v>
      </c>
      <c r="Q129" s="61" t="s">
        <v>303</v>
      </c>
      <c r="R129" s="61" t="s">
        <v>304</v>
      </c>
      <c r="S129" s="61" t="s">
        <v>305</v>
      </c>
      <c r="T129" s="62" t="s">
        <v>306</v>
      </c>
    </row>
    <row r="130" spans="2:65" s="1" customFormat="1" ht="22.9" customHeight="1">
      <c r="B130" s="33"/>
      <c r="C130" s="65" t="s">
        <v>307</v>
      </c>
      <c r="J130" s="122">
        <f>BK130</f>
        <v>0</v>
      </c>
      <c r="L130" s="33"/>
      <c r="M130" s="63"/>
      <c r="N130" s="54"/>
      <c r="O130" s="54"/>
      <c r="P130" s="123">
        <f>P131+P161+P164+P169+P215+P218</f>
        <v>0</v>
      </c>
      <c r="Q130" s="54"/>
      <c r="R130" s="123">
        <f>R131+R161+R164+R169+R215+R218</f>
        <v>0</v>
      </c>
      <c r="S130" s="54"/>
      <c r="T130" s="124">
        <f>T131+T161+T164+T169+T215+T218</f>
        <v>0</v>
      </c>
      <c r="AT130" s="17" t="s">
        <v>81</v>
      </c>
      <c r="AU130" s="17" t="s">
        <v>288</v>
      </c>
      <c r="BK130" s="125">
        <f>BK131+BK161+BK164+BK169+BK215+BK218</f>
        <v>0</v>
      </c>
    </row>
    <row r="131" spans="2:65" s="11" customFormat="1" ht="25.9" customHeight="1">
      <c r="B131" s="126"/>
      <c r="D131" s="127" t="s">
        <v>81</v>
      </c>
      <c r="E131" s="128" t="s">
        <v>86</v>
      </c>
      <c r="F131" s="128" t="s">
        <v>311</v>
      </c>
      <c r="I131" s="129"/>
      <c r="J131" s="130">
        <f>BK131</f>
        <v>0</v>
      </c>
      <c r="L131" s="126"/>
      <c r="M131" s="131"/>
      <c r="P131" s="132">
        <f>SUM(P132:P160)</f>
        <v>0</v>
      </c>
      <c r="R131" s="132">
        <f>SUM(R132:R160)</f>
        <v>0</v>
      </c>
      <c r="T131" s="133">
        <f>SUM(T132:T160)</f>
        <v>0</v>
      </c>
      <c r="AR131" s="127" t="s">
        <v>86</v>
      </c>
      <c r="AT131" s="134" t="s">
        <v>81</v>
      </c>
      <c r="AU131" s="134" t="s">
        <v>82</v>
      </c>
      <c r="AY131" s="127" t="s">
        <v>310</v>
      </c>
      <c r="BK131" s="135">
        <f>SUM(BK132:BK160)</f>
        <v>0</v>
      </c>
    </row>
    <row r="132" spans="2:65" s="1" customFormat="1" ht="16.5" customHeight="1">
      <c r="B132" s="33"/>
      <c r="C132" s="138" t="s">
        <v>86</v>
      </c>
      <c r="D132" s="138" t="s">
        <v>312</v>
      </c>
      <c r="E132" s="139" t="s">
        <v>5066</v>
      </c>
      <c r="F132" s="140" t="s">
        <v>5067</v>
      </c>
      <c r="G132" s="141" t="s">
        <v>338</v>
      </c>
      <c r="H132" s="142">
        <v>0.85499999999999998</v>
      </c>
      <c r="I132" s="143"/>
      <c r="J132" s="144">
        <f>ROUND(I132*H132,2)</f>
        <v>0</v>
      </c>
      <c r="K132" s="140" t="s">
        <v>2821</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90</v>
      </c>
    </row>
    <row r="133" spans="2:65" s="1" customFormat="1" ht="48.75">
      <c r="B133" s="33"/>
      <c r="D133" s="152" t="s">
        <v>375</v>
      </c>
      <c r="F133" s="172" t="s">
        <v>5188</v>
      </c>
      <c r="I133" s="173"/>
      <c r="L133" s="33"/>
      <c r="M133" s="174"/>
      <c r="T133" s="57"/>
      <c r="AT133" s="17" t="s">
        <v>375</v>
      </c>
      <c r="AU133" s="17" t="s">
        <v>86</v>
      </c>
    </row>
    <row r="134" spans="2:65" s="1" customFormat="1" ht="16.5" customHeight="1">
      <c r="B134" s="33"/>
      <c r="C134" s="138" t="s">
        <v>90</v>
      </c>
      <c r="D134" s="138" t="s">
        <v>312</v>
      </c>
      <c r="E134" s="139" t="s">
        <v>5189</v>
      </c>
      <c r="F134" s="140" t="s">
        <v>5190</v>
      </c>
      <c r="G134" s="141" t="s">
        <v>338</v>
      </c>
      <c r="H134" s="142">
        <v>32.174999999999997</v>
      </c>
      <c r="I134" s="143"/>
      <c r="J134" s="144">
        <f>ROUND(I134*H134,2)</f>
        <v>0</v>
      </c>
      <c r="K134" s="140" t="s">
        <v>2821</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108</v>
      </c>
    </row>
    <row r="135" spans="2:65" s="1" customFormat="1" ht="48.75">
      <c r="B135" s="33"/>
      <c r="D135" s="152" t="s">
        <v>375</v>
      </c>
      <c r="F135" s="172" t="s">
        <v>5191</v>
      </c>
      <c r="I135" s="173"/>
      <c r="L135" s="33"/>
      <c r="M135" s="174"/>
      <c r="T135" s="57"/>
      <c r="AT135" s="17" t="s">
        <v>375</v>
      </c>
      <c r="AU135" s="17" t="s">
        <v>86</v>
      </c>
    </row>
    <row r="136" spans="2:65" s="1" customFormat="1" ht="16.5" customHeight="1">
      <c r="B136" s="33"/>
      <c r="C136" s="138" t="s">
        <v>98</v>
      </c>
      <c r="D136" s="138" t="s">
        <v>312</v>
      </c>
      <c r="E136" s="139" t="s">
        <v>5192</v>
      </c>
      <c r="F136" s="140" t="s">
        <v>5193</v>
      </c>
      <c r="G136" s="141" t="s">
        <v>338</v>
      </c>
      <c r="H136" s="142">
        <v>16.088000000000001</v>
      </c>
      <c r="I136" s="143"/>
      <c r="J136" s="144">
        <f>ROUND(I136*H136,2)</f>
        <v>0</v>
      </c>
      <c r="K136" s="140" t="s">
        <v>2821</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58.5">
      <c r="B137" s="33"/>
      <c r="D137" s="152" t="s">
        <v>375</v>
      </c>
      <c r="F137" s="172" t="s">
        <v>5194</v>
      </c>
      <c r="I137" s="173"/>
      <c r="L137" s="33"/>
      <c r="M137" s="174"/>
      <c r="T137" s="57"/>
      <c r="AT137" s="17" t="s">
        <v>375</v>
      </c>
      <c r="AU137" s="17" t="s">
        <v>86</v>
      </c>
    </row>
    <row r="138" spans="2:65" s="1" customFormat="1" ht="16.5" customHeight="1">
      <c r="B138" s="33"/>
      <c r="C138" s="138" t="s">
        <v>108</v>
      </c>
      <c r="D138" s="138" t="s">
        <v>312</v>
      </c>
      <c r="E138" s="139" t="s">
        <v>5195</v>
      </c>
      <c r="F138" s="140" t="s">
        <v>5196</v>
      </c>
      <c r="G138" s="141" t="s">
        <v>338</v>
      </c>
      <c r="H138" s="142">
        <v>17.100000000000001</v>
      </c>
      <c r="I138" s="143"/>
      <c r="J138" s="144">
        <f>ROUND(I138*H138,2)</f>
        <v>0</v>
      </c>
      <c r="K138" s="140" t="s">
        <v>2821</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347</v>
      </c>
    </row>
    <row r="139" spans="2:65" s="1" customFormat="1" ht="48.75">
      <c r="B139" s="33"/>
      <c r="D139" s="152" t="s">
        <v>375</v>
      </c>
      <c r="F139" s="172" t="s">
        <v>5197</v>
      </c>
      <c r="I139" s="173"/>
      <c r="L139" s="33"/>
      <c r="M139" s="174"/>
      <c r="T139" s="57"/>
      <c r="AT139" s="17" t="s">
        <v>375</v>
      </c>
      <c r="AU139" s="17" t="s">
        <v>86</v>
      </c>
    </row>
    <row r="140" spans="2:65" s="1" customFormat="1" ht="16.5" customHeight="1">
      <c r="B140" s="33"/>
      <c r="C140" s="138" t="s">
        <v>121</v>
      </c>
      <c r="D140" s="138" t="s">
        <v>312</v>
      </c>
      <c r="E140" s="139" t="s">
        <v>5072</v>
      </c>
      <c r="F140" s="140" t="s">
        <v>5073</v>
      </c>
      <c r="G140" s="141" t="s">
        <v>338</v>
      </c>
      <c r="H140" s="142">
        <v>8.5500000000000007</v>
      </c>
      <c r="I140" s="143"/>
      <c r="J140" s="144">
        <f>ROUND(I140*H140,2)</f>
        <v>0</v>
      </c>
      <c r="K140" s="140" t="s">
        <v>2821</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58.5">
      <c r="B141" s="33"/>
      <c r="D141" s="152" t="s">
        <v>375</v>
      </c>
      <c r="F141" s="172" t="s">
        <v>5198</v>
      </c>
      <c r="I141" s="173"/>
      <c r="L141" s="33"/>
      <c r="M141" s="174"/>
      <c r="T141" s="57"/>
      <c r="AT141" s="17" t="s">
        <v>375</v>
      </c>
      <c r="AU141" s="17" t="s">
        <v>86</v>
      </c>
    </row>
    <row r="142" spans="2:65" s="1" customFormat="1" ht="16.5" customHeight="1">
      <c r="B142" s="33"/>
      <c r="C142" s="138" t="s">
        <v>137</v>
      </c>
      <c r="D142" s="138" t="s">
        <v>312</v>
      </c>
      <c r="E142" s="139" t="s">
        <v>5199</v>
      </c>
      <c r="F142" s="140" t="s">
        <v>5200</v>
      </c>
      <c r="G142" s="141" t="s">
        <v>315</v>
      </c>
      <c r="H142" s="142">
        <v>38</v>
      </c>
      <c r="I142" s="143"/>
      <c r="J142" s="144">
        <f>ROUND(I142*H142,2)</f>
        <v>0</v>
      </c>
      <c r="K142" s="140" t="s">
        <v>2821</v>
      </c>
      <c r="L142" s="33"/>
      <c r="M142" s="145" t="s">
        <v>1</v>
      </c>
      <c r="N142" s="146" t="s">
        <v>47</v>
      </c>
      <c r="P142" s="147">
        <f>O142*H142</f>
        <v>0</v>
      </c>
      <c r="Q142" s="147">
        <v>0</v>
      </c>
      <c r="R142" s="147">
        <f>Q142*H142</f>
        <v>0</v>
      </c>
      <c r="S142" s="147">
        <v>0</v>
      </c>
      <c r="T142" s="148">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371</v>
      </c>
    </row>
    <row r="143" spans="2:65" s="1" customFormat="1" ht="29.25">
      <c r="B143" s="33"/>
      <c r="D143" s="152" t="s">
        <v>375</v>
      </c>
      <c r="F143" s="172" t="s">
        <v>5201</v>
      </c>
      <c r="I143" s="173"/>
      <c r="L143" s="33"/>
      <c r="M143" s="174"/>
      <c r="T143" s="57"/>
      <c r="AT143" s="17" t="s">
        <v>375</v>
      </c>
      <c r="AU143" s="17" t="s">
        <v>86</v>
      </c>
    </row>
    <row r="144" spans="2:65" s="1" customFormat="1" ht="16.5" customHeight="1">
      <c r="B144" s="33"/>
      <c r="C144" s="138" t="s">
        <v>342</v>
      </c>
      <c r="D144" s="138" t="s">
        <v>312</v>
      </c>
      <c r="E144" s="139" t="s">
        <v>5202</v>
      </c>
      <c r="F144" s="140" t="s">
        <v>5203</v>
      </c>
      <c r="G144" s="141" t="s">
        <v>315</v>
      </c>
      <c r="H144" s="142">
        <v>38</v>
      </c>
      <c r="I144" s="143"/>
      <c r="J144" s="144">
        <f>ROUND(I144*H144,2)</f>
        <v>0</v>
      </c>
      <c r="K144" s="140" t="s">
        <v>2821</v>
      </c>
      <c r="L144" s="33"/>
      <c r="M144" s="145" t="s">
        <v>1</v>
      </c>
      <c r="N144" s="146" t="s">
        <v>47</v>
      </c>
      <c r="P144" s="147">
        <f>O144*H144</f>
        <v>0</v>
      </c>
      <c r="Q144" s="147">
        <v>0</v>
      </c>
      <c r="R144" s="147">
        <f>Q144*H144</f>
        <v>0</v>
      </c>
      <c r="S144" s="147">
        <v>0</v>
      </c>
      <c r="T144" s="148">
        <f>S144*H144</f>
        <v>0</v>
      </c>
      <c r="AR144" s="149" t="s">
        <v>108</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388</v>
      </c>
    </row>
    <row r="145" spans="2:65" s="1" customFormat="1" ht="19.5">
      <c r="B145" s="33"/>
      <c r="D145" s="152" t="s">
        <v>375</v>
      </c>
      <c r="F145" s="172" t="s">
        <v>5080</v>
      </c>
      <c r="I145" s="173"/>
      <c r="L145" s="33"/>
      <c r="M145" s="174"/>
      <c r="T145" s="57"/>
      <c r="AT145" s="17" t="s">
        <v>375</v>
      </c>
      <c r="AU145" s="17" t="s">
        <v>86</v>
      </c>
    </row>
    <row r="146" spans="2:65" s="1" customFormat="1" ht="16.5" customHeight="1">
      <c r="B146" s="33"/>
      <c r="C146" s="138" t="s">
        <v>347</v>
      </c>
      <c r="D146" s="138" t="s">
        <v>312</v>
      </c>
      <c r="E146" s="139" t="s">
        <v>5081</v>
      </c>
      <c r="F146" s="140" t="s">
        <v>5082</v>
      </c>
      <c r="G146" s="141" t="s">
        <v>338</v>
      </c>
      <c r="H146" s="142">
        <v>17.100000000000001</v>
      </c>
      <c r="I146" s="143"/>
      <c r="J146" s="144">
        <f>ROUND(I146*H146,2)</f>
        <v>0</v>
      </c>
      <c r="K146" s="140" t="s">
        <v>2821</v>
      </c>
      <c r="L146" s="33"/>
      <c r="M146" s="145" t="s">
        <v>1</v>
      </c>
      <c r="N146" s="146" t="s">
        <v>47</v>
      </c>
      <c r="P146" s="147">
        <f>O146*H146</f>
        <v>0</v>
      </c>
      <c r="Q146" s="147">
        <v>0</v>
      </c>
      <c r="R146" s="147">
        <f>Q146*H146</f>
        <v>0</v>
      </c>
      <c r="S146" s="147">
        <v>0</v>
      </c>
      <c r="T146" s="148">
        <f>S146*H146</f>
        <v>0</v>
      </c>
      <c r="AR146" s="149" t="s">
        <v>108</v>
      </c>
      <c r="AT146" s="149" t="s">
        <v>312</v>
      </c>
      <c r="AU146" s="149" t="s">
        <v>86</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404</v>
      </c>
    </row>
    <row r="147" spans="2:65" s="1" customFormat="1" ht="19.5">
      <c r="B147" s="33"/>
      <c r="D147" s="152" t="s">
        <v>375</v>
      </c>
      <c r="F147" s="172" t="s">
        <v>5083</v>
      </c>
      <c r="I147" s="173"/>
      <c r="L147" s="33"/>
      <c r="M147" s="174"/>
      <c r="T147" s="57"/>
      <c r="AT147" s="17" t="s">
        <v>375</v>
      </c>
      <c r="AU147" s="17" t="s">
        <v>86</v>
      </c>
    </row>
    <row r="148" spans="2:65" s="1" customFormat="1" ht="16.5" customHeight="1">
      <c r="B148" s="33"/>
      <c r="C148" s="138" t="s">
        <v>354</v>
      </c>
      <c r="D148" s="138" t="s">
        <v>312</v>
      </c>
      <c r="E148" s="139" t="s">
        <v>5204</v>
      </c>
      <c r="F148" s="140" t="s">
        <v>5205</v>
      </c>
      <c r="G148" s="141" t="s">
        <v>338</v>
      </c>
      <c r="H148" s="142">
        <v>17.100000000000001</v>
      </c>
      <c r="I148" s="143"/>
      <c r="J148" s="144">
        <f>ROUND(I148*H148,2)</f>
        <v>0</v>
      </c>
      <c r="K148" s="140" t="s">
        <v>2821</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412</v>
      </c>
    </row>
    <row r="149" spans="2:65" s="1" customFormat="1" ht="19.5">
      <c r="B149" s="33"/>
      <c r="D149" s="152" t="s">
        <v>375</v>
      </c>
      <c r="F149" s="172" t="s">
        <v>5206</v>
      </c>
      <c r="I149" s="173"/>
      <c r="L149" s="33"/>
      <c r="M149" s="174"/>
      <c r="T149" s="57"/>
      <c r="AT149" s="17" t="s">
        <v>375</v>
      </c>
      <c r="AU149" s="17" t="s">
        <v>86</v>
      </c>
    </row>
    <row r="150" spans="2:65" s="1" customFormat="1" ht="16.5" customHeight="1">
      <c r="B150" s="33"/>
      <c r="C150" s="138" t="s">
        <v>180</v>
      </c>
      <c r="D150" s="138" t="s">
        <v>312</v>
      </c>
      <c r="E150" s="139" t="s">
        <v>5087</v>
      </c>
      <c r="F150" s="140" t="s">
        <v>5088</v>
      </c>
      <c r="G150" s="141" t="s">
        <v>338</v>
      </c>
      <c r="H150" s="142">
        <v>19.390999999999998</v>
      </c>
      <c r="I150" s="143"/>
      <c r="J150" s="144">
        <f>ROUND(I150*H150,2)</f>
        <v>0</v>
      </c>
      <c r="K150" s="140" t="s">
        <v>2821</v>
      </c>
      <c r="L150" s="33"/>
      <c r="M150" s="145" t="s">
        <v>1</v>
      </c>
      <c r="N150" s="146" t="s">
        <v>47</v>
      </c>
      <c r="P150" s="147">
        <f>O150*H150</f>
        <v>0</v>
      </c>
      <c r="Q150" s="147">
        <v>0</v>
      </c>
      <c r="R150" s="147">
        <f>Q150*H150</f>
        <v>0</v>
      </c>
      <c r="S150" s="147">
        <v>0</v>
      </c>
      <c r="T150" s="148">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421</v>
      </c>
    </row>
    <row r="151" spans="2:65" s="1" customFormat="1" ht="39">
      <c r="B151" s="33"/>
      <c r="D151" s="152" t="s">
        <v>375</v>
      </c>
      <c r="F151" s="172" t="s">
        <v>5207</v>
      </c>
      <c r="I151" s="173"/>
      <c r="L151" s="33"/>
      <c r="M151" s="174"/>
      <c r="T151" s="57"/>
      <c r="AT151" s="17" t="s">
        <v>375</v>
      </c>
      <c r="AU151" s="17" t="s">
        <v>86</v>
      </c>
    </row>
    <row r="152" spans="2:65" s="1" customFormat="1" ht="24.2" customHeight="1">
      <c r="B152" s="33"/>
      <c r="C152" s="138" t="s">
        <v>364</v>
      </c>
      <c r="D152" s="138" t="s">
        <v>312</v>
      </c>
      <c r="E152" s="139" t="s">
        <v>5090</v>
      </c>
      <c r="F152" s="140" t="s">
        <v>5091</v>
      </c>
      <c r="G152" s="141" t="s">
        <v>338</v>
      </c>
      <c r="H152" s="142">
        <v>96.954999999999998</v>
      </c>
      <c r="I152" s="143"/>
      <c r="J152" s="144">
        <f>ROUND(I152*H152,2)</f>
        <v>0</v>
      </c>
      <c r="K152" s="140" t="s">
        <v>2821</v>
      </c>
      <c r="L152" s="33"/>
      <c r="M152" s="145" t="s">
        <v>1</v>
      </c>
      <c r="N152" s="146" t="s">
        <v>47</v>
      </c>
      <c r="P152" s="147">
        <f>O152*H152</f>
        <v>0</v>
      </c>
      <c r="Q152" s="147">
        <v>0</v>
      </c>
      <c r="R152" s="147">
        <f>Q152*H152</f>
        <v>0</v>
      </c>
      <c r="S152" s="147">
        <v>0</v>
      </c>
      <c r="T152" s="148">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434</v>
      </c>
    </row>
    <row r="153" spans="2:65" s="1" customFormat="1" ht="39">
      <c r="B153" s="33"/>
      <c r="D153" s="152" t="s">
        <v>375</v>
      </c>
      <c r="F153" s="172" t="s">
        <v>5208</v>
      </c>
      <c r="I153" s="173"/>
      <c r="L153" s="33"/>
      <c r="M153" s="174"/>
      <c r="T153" s="57"/>
      <c r="AT153" s="17" t="s">
        <v>375</v>
      </c>
      <c r="AU153" s="17" t="s">
        <v>86</v>
      </c>
    </row>
    <row r="154" spans="2:65" s="1" customFormat="1" ht="21.75" customHeight="1">
      <c r="B154" s="33"/>
      <c r="C154" s="138" t="s">
        <v>371</v>
      </c>
      <c r="D154" s="138" t="s">
        <v>312</v>
      </c>
      <c r="E154" s="139" t="s">
        <v>5093</v>
      </c>
      <c r="F154" s="140" t="s">
        <v>5094</v>
      </c>
      <c r="G154" s="141" t="s">
        <v>338</v>
      </c>
      <c r="H154" s="142">
        <v>19.390999999999998</v>
      </c>
      <c r="I154" s="143"/>
      <c r="J154" s="144">
        <f>ROUND(I154*H154,2)</f>
        <v>0</v>
      </c>
      <c r="K154" s="140" t="s">
        <v>2821</v>
      </c>
      <c r="L154" s="33"/>
      <c r="M154" s="145" t="s">
        <v>1</v>
      </c>
      <c r="N154" s="146" t="s">
        <v>47</v>
      </c>
      <c r="P154" s="147">
        <f>O154*H154</f>
        <v>0</v>
      </c>
      <c r="Q154" s="147">
        <v>0</v>
      </c>
      <c r="R154" s="147">
        <f>Q154*H154</f>
        <v>0</v>
      </c>
      <c r="S154" s="147">
        <v>0</v>
      </c>
      <c r="T154" s="148">
        <f>S154*H154</f>
        <v>0</v>
      </c>
      <c r="AR154" s="149" t="s">
        <v>108</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539</v>
      </c>
    </row>
    <row r="155" spans="2:65" s="1" customFormat="1" ht="21.75" customHeight="1">
      <c r="B155" s="33"/>
      <c r="C155" s="138" t="s">
        <v>379</v>
      </c>
      <c r="D155" s="138" t="s">
        <v>312</v>
      </c>
      <c r="E155" s="139" t="s">
        <v>5095</v>
      </c>
      <c r="F155" s="140" t="s">
        <v>5096</v>
      </c>
      <c r="G155" s="141" t="s">
        <v>338</v>
      </c>
      <c r="H155" s="142">
        <v>19.390999999999998</v>
      </c>
      <c r="I155" s="143"/>
      <c r="J155" s="144">
        <f>ROUND(I155*H155,2)</f>
        <v>0</v>
      </c>
      <c r="K155" s="140" t="s">
        <v>2821</v>
      </c>
      <c r="L155" s="33"/>
      <c r="M155" s="145" t="s">
        <v>1</v>
      </c>
      <c r="N155" s="146" t="s">
        <v>47</v>
      </c>
      <c r="P155" s="147">
        <f>O155*H155</f>
        <v>0</v>
      </c>
      <c r="Q155" s="147">
        <v>0</v>
      </c>
      <c r="R155" s="147">
        <f>Q155*H155</f>
        <v>0</v>
      </c>
      <c r="S155" s="147">
        <v>0</v>
      </c>
      <c r="T155" s="148">
        <f>S155*H155</f>
        <v>0</v>
      </c>
      <c r="AR155" s="149" t="s">
        <v>108</v>
      </c>
      <c r="AT155" s="149" t="s">
        <v>312</v>
      </c>
      <c r="AU155" s="149" t="s">
        <v>86</v>
      </c>
      <c r="AY155" s="17" t="s">
        <v>310</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548</v>
      </c>
    </row>
    <row r="156" spans="2:65" s="1" customFormat="1" ht="16.5" customHeight="1">
      <c r="B156" s="33"/>
      <c r="C156" s="138" t="s">
        <v>388</v>
      </c>
      <c r="D156" s="138" t="s">
        <v>312</v>
      </c>
      <c r="E156" s="139" t="s">
        <v>5097</v>
      </c>
      <c r="F156" s="140" t="s">
        <v>5098</v>
      </c>
      <c r="G156" s="141" t="s">
        <v>338</v>
      </c>
      <c r="H156" s="142">
        <v>29.884</v>
      </c>
      <c r="I156" s="143"/>
      <c r="J156" s="144">
        <f>ROUND(I156*H156,2)</f>
        <v>0</v>
      </c>
      <c r="K156" s="140" t="s">
        <v>2821</v>
      </c>
      <c r="L156" s="33"/>
      <c r="M156" s="145" t="s">
        <v>1</v>
      </c>
      <c r="N156" s="146" t="s">
        <v>47</v>
      </c>
      <c r="P156" s="147">
        <f>O156*H156</f>
        <v>0</v>
      </c>
      <c r="Q156" s="147">
        <v>0</v>
      </c>
      <c r="R156" s="147">
        <f>Q156*H156</f>
        <v>0</v>
      </c>
      <c r="S156" s="147">
        <v>0</v>
      </c>
      <c r="T156" s="148">
        <f>S156*H156</f>
        <v>0</v>
      </c>
      <c r="AR156" s="149" t="s">
        <v>108</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558</v>
      </c>
    </row>
    <row r="157" spans="2:65" s="1" customFormat="1" ht="48.75">
      <c r="B157" s="33"/>
      <c r="D157" s="152" t="s">
        <v>375</v>
      </c>
      <c r="F157" s="172" t="s">
        <v>5209</v>
      </c>
      <c r="I157" s="173"/>
      <c r="L157" s="33"/>
      <c r="M157" s="174"/>
      <c r="T157" s="57"/>
      <c r="AT157" s="17" t="s">
        <v>375</v>
      </c>
      <c r="AU157" s="17" t="s">
        <v>86</v>
      </c>
    </row>
    <row r="158" spans="2:65" s="1" customFormat="1" ht="16.5" customHeight="1">
      <c r="B158" s="33"/>
      <c r="C158" s="138" t="s">
        <v>8</v>
      </c>
      <c r="D158" s="138" t="s">
        <v>312</v>
      </c>
      <c r="E158" s="139" t="s">
        <v>5100</v>
      </c>
      <c r="F158" s="140" t="s">
        <v>5101</v>
      </c>
      <c r="G158" s="141" t="s">
        <v>338</v>
      </c>
      <c r="H158" s="142">
        <v>3.15</v>
      </c>
      <c r="I158" s="143"/>
      <c r="J158" s="144">
        <f>ROUND(I158*H158,2)</f>
        <v>0</v>
      </c>
      <c r="K158" s="140" t="s">
        <v>2821</v>
      </c>
      <c r="L158" s="33"/>
      <c r="M158" s="145" t="s">
        <v>1</v>
      </c>
      <c r="N158" s="146" t="s">
        <v>47</v>
      </c>
      <c r="P158" s="147">
        <f>O158*H158</f>
        <v>0</v>
      </c>
      <c r="Q158" s="147">
        <v>0</v>
      </c>
      <c r="R158" s="147">
        <f>Q158*H158</f>
        <v>0</v>
      </c>
      <c r="S158" s="147">
        <v>0</v>
      </c>
      <c r="T158" s="148">
        <f>S158*H158</f>
        <v>0</v>
      </c>
      <c r="AR158" s="149" t="s">
        <v>108</v>
      </c>
      <c r="AT158" s="149" t="s">
        <v>312</v>
      </c>
      <c r="AU158" s="149" t="s">
        <v>86</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566</v>
      </c>
    </row>
    <row r="159" spans="2:65" s="1" customFormat="1" ht="39">
      <c r="B159" s="33"/>
      <c r="D159" s="152" t="s">
        <v>375</v>
      </c>
      <c r="F159" s="172" t="s">
        <v>5210</v>
      </c>
      <c r="I159" s="173"/>
      <c r="L159" s="33"/>
      <c r="M159" s="174"/>
      <c r="T159" s="57"/>
      <c r="AT159" s="17" t="s">
        <v>375</v>
      </c>
      <c r="AU159" s="17" t="s">
        <v>86</v>
      </c>
    </row>
    <row r="160" spans="2:65" s="1" customFormat="1" ht="16.5" customHeight="1">
      <c r="B160" s="33"/>
      <c r="C160" s="138" t="s">
        <v>404</v>
      </c>
      <c r="D160" s="138" t="s">
        <v>312</v>
      </c>
      <c r="E160" s="139" t="s">
        <v>5103</v>
      </c>
      <c r="F160" s="140" t="s">
        <v>5104</v>
      </c>
      <c r="G160" s="141" t="s">
        <v>338</v>
      </c>
      <c r="H160" s="142">
        <v>19.390999999999998</v>
      </c>
      <c r="I160" s="143"/>
      <c r="J160" s="144">
        <f>ROUND(I160*H160,2)</f>
        <v>0</v>
      </c>
      <c r="K160" s="140" t="s">
        <v>2821</v>
      </c>
      <c r="L160" s="33"/>
      <c r="M160" s="145" t="s">
        <v>1</v>
      </c>
      <c r="N160" s="146" t="s">
        <v>47</v>
      </c>
      <c r="P160" s="147">
        <f>O160*H160</f>
        <v>0</v>
      </c>
      <c r="Q160" s="147">
        <v>0</v>
      </c>
      <c r="R160" s="147">
        <f>Q160*H160</f>
        <v>0</v>
      </c>
      <c r="S160" s="147">
        <v>0</v>
      </c>
      <c r="T160" s="148">
        <f>S160*H160</f>
        <v>0</v>
      </c>
      <c r="AR160" s="149" t="s">
        <v>108</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574</v>
      </c>
    </row>
    <row r="161" spans="2:65" s="11" customFormat="1" ht="25.9" customHeight="1">
      <c r="B161" s="126"/>
      <c r="D161" s="127" t="s">
        <v>81</v>
      </c>
      <c r="E161" s="128" t="s">
        <v>108</v>
      </c>
      <c r="F161" s="128" t="s">
        <v>807</v>
      </c>
      <c r="I161" s="129"/>
      <c r="J161" s="130">
        <f>BK161</f>
        <v>0</v>
      </c>
      <c r="L161" s="126"/>
      <c r="M161" s="131"/>
      <c r="P161" s="132">
        <f>SUM(P162:P163)</f>
        <v>0</v>
      </c>
      <c r="R161" s="132">
        <f>SUM(R162:R163)</f>
        <v>0</v>
      </c>
      <c r="T161" s="133">
        <f>SUM(T162:T163)</f>
        <v>0</v>
      </c>
      <c r="AR161" s="127" t="s">
        <v>86</v>
      </c>
      <c r="AT161" s="134" t="s">
        <v>81</v>
      </c>
      <c r="AU161" s="134" t="s">
        <v>82</v>
      </c>
      <c r="AY161" s="127" t="s">
        <v>310</v>
      </c>
      <c r="BK161" s="135">
        <f>SUM(BK162:BK163)</f>
        <v>0</v>
      </c>
    </row>
    <row r="162" spans="2:65" s="1" customFormat="1" ht="16.5" customHeight="1">
      <c r="B162" s="33"/>
      <c r="C162" s="138" t="s">
        <v>408</v>
      </c>
      <c r="D162" s="138" t="s">
        <v>312</v>
      </c>
      <c r="E162" s="139" t="s">
        <v>5108</v>
      </c>
      <c r="F162" s="140" t="s">
        <v>5109</v>
      </c>
      <c r="G162" s="141" t="s">
        <v>338</v>
      </c>
      <c r="H162" s="142">
        <v>0.9</v>
      </c>
      <c r="I162" s="143"/>
      <c r="J162" s="144">
        <f>ROUND(I162*H162,2)</f>
        <v>0</v>
      </c>
      <c r="K162" s="140" t="s">
        <v>2821</v>
      </c>
      <c r="L162" s="33"/>
      <c r="M162" s="145" t="s">
        <v>1</v>
      </c>
      <c r="N162" s="146" t="s">
        <v>47</v>
      </c>
      <c r="P162" s="147">
        <f>O162*H162</f>
        <v>0</v>
      </c>
      <c r="Q162" s="147">
        <v>0</v>
      </c>
      <c r="R162" s="147">
        <f>Q162*H162</f>
        <v>0</v>
      </c>
      <c r="S162" s="147">
        <v>0</v>
      </c>
      <c r="T162" s="148">
        <f>S162*H162</f>
        <v>0</v>
      </c>
      <c r="AR162" s="149" t="s">
        <v>108</v>
      </c>
      <c r="AT162" s="149" t="s">
        <v>312</v>
      </c>
      <c r="AU162" s="149" t="s">
        <v>86</v>
      </c>
      <c r="AY162" s="17" t="s">
        <v>310</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582</v>
      </c>
    </row>
    <row r="163" spans="2:65" s="1" customFormat="1" ht="29.25">
      <c r="B163" s="33"/>
      <c r="D163" s="152" t="s">
        <v>375</v>
      </c>
      <c r="F163" s="172" t="s">
        <v>5211</v>
      </c>
      <c r="I163" s="173"/>
      <c r="L163" s="33"/>
      <c r="M163" s="174"/>
      <c r="T163" s="57"/>
      <c r="AT163" s="17" t="s">
        <v>375</v>
      </c>
      <c r="AU163" s="17" t="s">
        <v>86</v>
      </c>
    </row>
    <row r="164" spans="2:65" s="11" customFormat="1" ht="25.9" customHeight="1">
      <c r="B164" s="126"/>
      <c r="D164" s="127" t="s">
        <v>81</v>
      </c>
      <c r="E164" s="128" t="s">
        <v>1029</v>
      </c>
      <c r="F164" s="128" t="s">
        <v>5212</v>
      </c>
      <c r="I164" s="129"/>
      <c r="J164" s="130">
        <f>BK164</f>
        <v>0</v>
      </c>
      <c r="L164" s="126"/>
      <c r="M164" s="131"/>
      <c r="P164" s="132">
        <f>SUM(P165:P168)</f>
        <v>0</v>
      </c>
      <c r="R164" s="132">
        <f>SUM(R165:R168)</f>
        <v>0</v>
      </c>
      <c r="T164" s="133">
        <f>SUM(T165:T168)</f>
        <v>0</v>
      </c>
      <c r="AR164" s="127" t="s">
        <v>86</v>
      </c>
      <c r="AT164" s="134" t="s">
        <v>81</v>
      </c>
      <c r="AU164" s="134" t="s">
        <v>82</v>
      </c>
      <c r="AY164" s="127" t="s">
        <v>310</v>
      </c>
      <c r="BK164" s="135">
        <f>SUM(BK165:BK168)</f>
        <v>0</v>
      </c>
    </row>
    <row r="165" spans="2:65" s="1" customFormat="1" ht="16.5" customHeight="1">
      <c r="B165" s="33"/>
      <c r="C165" s="138" t="s">
        <v>412</v>
      </c>
      <c r="D165" s="138" t="s">
        <v>312</v>
      </c>
      <c r="E165" s="139" t="s">
        <v>5213</v>
      </c>
      <c r="F165" s="140" t="s">
        <v>5214</v>
      </c>
      <c r="G165" s="141" t="s">
        <v>718</v>
      </c>
      <c r="H165" s="142">
        <v>11</v>
      </c>
      <c r="I165" s="143"/>
      <c r="J165" s="144">
        <f>ROUND(I165*H165,2)</f>
        <v>0</v>
      </c>
      <c r="K165" s="140" t="s">
        <v>2821</v>
      </c>
      <c r="L165" s="33"/>
      <c r="M165" s="145" t="s">
        <v>1</v>
      </c>
      <c r="N165" s="146" t="s">
        <v>47</v>
      </c>
      <c r="P165" s="147">
        <f>O165*H165</f>
        <v>0</v>
      </c>
      <c r="Q165" s="147">
        <v>0</v>
      </c>
      <c r="R165" s="147">
        <f>Q165*H165</f>
        <v>0</v>
      </c>
      <c r="S165" s="147">
        <v>0</v>
      </c>
      <c r="T165" s="148">
        <f>S165*H165</f>
        <v>0</v>
      </c>
      <c r="AR165" s="149" t="s">
        <v>108</v>
      </c>
      <c r="AT165" s="149" t="s">
        <v>312</v>
      </c>
      <c r="AU165" s="149" t="s">
        <v>86</v>
      </c>
      <c r="AY165" s="17" t="s">
        <v>310</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590</v>
      </c>
    </row>
    <row r="166" spans="2:65" s="1" customFormat="1" ht="19.5">
      <c r="B166" s="33"/>
      <c r="D166" s="152" t="s">
        <v>375</v>
      </c>
      <c r="F166" s="172" t="s">
        <v>5215</v>
      </c>
      <c r="I166" s="173"/>
      <c r="L166" s="33"/>
      <c r="M166" s="174"/>
      <c r="T166" s="57"/>
      <c r="AT166" s="17" t="s">
        <v>375</v>
      </c>
      <c r="AU166" s="17" t="s">
        <v>86</v>
      </c>
    </row>
    <row r="167" spans="2:65" s="1" customFormat="1" ht="21.75" customHeight="1">
      <c r="B167" s="33"/>
      <c r="C167" s="138" t="s">
        <v>417</v>
      </c>
      <c r="D167" s="138" t="s">
        <v>312</v>
      </c>
      <c r="E167" s="139" t="s">
        <v>5216</v>
      </c>
      <c r="F167" s="140" t="s">
        <v>5217</v>
      </c>
      <c r="G167" s="141" t="s">
        <v>718</v>
      </c>
      <c r="H167" s="142">
        <v>11.164999999999999</v>
      </c>
      <c r="I167" s="143"/>
      <c r="J167" s="144">
        <f>ROUND(I167*H167,2)</f>
        <v>0</v>
      </c>
      <c r="K167" s="140" t="s">
        <v>2821</v>
      </c>
      <c r="L167" s="33"/>
      <c r="M167" s="145" t="s">
        <v>1</v>
      </c>
      <c r="N167" s="146" t="s">
        <v>47</v>
      </c>
      <c r="P167" s="147">
        <f>O167*H167</f>
        <v>0</v>
      </c>
      <c r="Q167" s="147">
        <v>0</v>
      </c>
      <c r="R167" s="147">
        <f>Q167*H167</f>
        <v>0</v>
      </c>
      <c r="S167" s="147">
        <v>0</v>
      </c>
      <c r="T167" s="148">
        <f>S167*H167</f>
        <v>0</v>
      </c>
      <c r="AR167" s="149" t="s">
        <v>108</v>
      </c>
      <c r="AT167" s="149" t="s">
        <v>312</v>
      </c>
      <c r="AU167" s="149" t="s">
        <v>86</v>
      </c>
      <c r="AY167" s="17" t="s">
        <v>310</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598</v>
      </c>
    </row>
    <row r="168" spans="2:65" s="1" customFormat="1" ht="19.5">
      <c r="B168" s="33"/>
      <c r="D168" s="152" t="s">
        <v>375</v>
      </c>
      <c r="F168" s="172" t="s">
        <v>5218</v>
      </c>
      <c r="I168" s="173"/>
      <c r="L168" s="33"/>
      <c r="M168" s="174"/>
      <c r="T168" s="57"/>
      <c r="AT168" s="17" t="s">
        <v>375</v>
      </c>
      <c r="AU168" s="17" t="s">
        <v>86</v>
      </c>
    </row>
    <row r="169" spans="2:65" s="11" customFormat="1" ht="25.9" customHeight="1">
      <c r="B169" s="126"/>
      <c r="D169" s="127" t="s">
        <v>81</v>
      </c>
      <c r="E169" s="128" t="s">
        <v>1057</v>
      </c>
      <c r="F169" s="128" t="s">
        <v>5132</v>
      </c>
      <c r="I169" s="129"/>
      <c r="J169" s="130">
        <f>BK169</f>
        <v>0</v>
      </c>
      <c r="L169" s="126"/>
      <c r="M169" s="131"/>
      <c r="P169" s="132">
        <f>SUM(P170:P214)</f>
        <v>0</v>
      </c>
      <c r="R169" s="132">
        <f>SUM(R170:R214)</f>
        <v>0</v>
      </c>
      <c r="T169" s="133">
        <f>SUM(T170:T214)</f>
        <v>0</v>
      </c>
      <c r="AR169" s="127" t="s">
        <v>86</v>
      </c>
      <c r="AT169" s="134" t="s">
        <v>81</v>
      </c>
      <c r="AU169" s="134" t="s">
        <v>82</v>
      </c>
      <c r="AY169" s="127" t="s">
        <v>310</v>
      </c>
      <c r="BK169" s="135">
        <f>SUM(BK170:BK214)</f>
        <v>0</v>
      </c>
    </row>
    <row r="170" spans="2:65" s="1" customFormat="1" ht="24.2" customHeight="1">
      <c r="B170" s="33"/>
      <c r="C170" s="138" t="s">
        <v>421</v>
      </c>
      <c r="D170" s="138" t="s">
        <v>312</v>
      </c>
      <c r="E170" s="139" t="s">
        <v>5219</v>
      </c>
      <c r="F170" s="140" t="s">
        <v>5220</v>
      </c>
      <c r="G170" s="141" t="s">
        <v>460</v>
      </c>
      <c r="H170" s="142">
        <v>1</v>
      </c>
      <c r="I170" s="143"/>
      <c r="J170" s="144">
        <f>ROUND(I170*H170,2)</f>
        <v>0</v>
      </c>
      <c r="K170" s="140" t="s">
        <v>2821</v>
      </c>
      <c r="L170" s="33"/>
      <c r="M170" s="145" t="s">
        <v>1</v>
      </c>
      <c r="N170" s="146" t="s">
        <v>47</v>
      </c>
      <c r="P170" s="147">
        <f>O170*H170</f>
        <v>0</v>
      </c>
      <c r="Q170" s="147">
        <v>0</v>
      </c>
      <c r="R170" s="147">
        <f>Q170*H170</f>
        <v>0</v>
      </c>
      <c r="S170" s="147">
        <v>0</v>
      </c>
      <c r="T170" s="148">
        <f>S170*H170</f>
        <v>0</v>
      </c>
      <c r="AR170" s="149" t="s">
        <v>108</v>
      </c>
      <c r="AT170" s="149" t="s">
        <v>312</v>
      </c>
      <c r="AU170" s="149" t="s">
        <v>86</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617</v>
      </c>
    </row>
    <row r="171" spans="2:65" s="1" customFormat="1" ht="16.5" customHeight="1">
      <c r="B171" s="33"/>
      <c r="C171" s="138" t="s">
        <v>7</v>
      </c>
      <c r="D171" s="138" t="s">
        <v>312</v>
      </c>
      <c r="E171" s="139" t="s">
        <v>5221</v>
      </c>
      <c r="F171" s="140" t="s">
        <v>5222</v>
      </c>
      <c r="G171" s="141" t="s">
        <v>460</v>
      </c>
      <c r="H171" s="142">
        <v>2</v>
      </c>
      <c r="I171" s="143"/>
      <c r="J171" s="144">
        <f>ROUND(I171*H171,2)</f>
        <v>0</v>
      </c>
      <c r="K171" s="140" t="s">
        <v>2821</v>
      </c>
      <c r="L171" s="33"/>
      <c r="M171" s="145" t="s">
        <v>1</v>
      </c>
      <c r="N171" s="146" t="s">
        <v>47</v>
      </c>
      <c r="P171" s="147">
        <f>O171*H171</f>
        <v>0</v>
      </c>
      <c r="Q171" s="147">
        <v>0</v>
      </c>
      <c r="R171" s="147">
        <f>Q171*H171</f>
        <v>0</v>
      </c>
      <c r="S171" s="147">
        <v>0</v>
      </c>
      <c r="T171" s="148">
        <f>S171*H171</f>
        <v>0</v>
      </c>
      <c r="AR171" s="149" t="s">
        <v>108</v>
      </c>
      <c r="AT171" s="149" t="s">
        <v>312</v>
      </c>
      <c r="AU171" s="149" t="s">
        <v>86</v>
      </c>
      <c r="AY171" s="17" t="s">
        <v>310</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607</v>
      </c>
    </row>
    <row r="172" spans="2:65" s="1" customFormat="1" ht="19.5">
      <c r="B172" s="33"/>
      <c r="D172" s="152" t="s">
        <v>375</v>
      </c>
      <c r="F172" s="172" t="s">
        <v>5215</v>
      </c>
      <c r="I172" s="173"/>
      <c r="L172" s="33"/>
      <c r="M172" s="174"/>
      <c r="T172" s="57"/>
      <c r="AT172" s="17" t="s">
        <v>375</v>
      </c>
      <c r="AU172" s="17" t="s">
        <v>86</v>
      </c>
    </row>
    <row r="173" spans="2:65" s="1" customFormat="1" ht="16.5" customHeight="1">
      <c r="B173" s="33"/>
      <c r="C173" s="138" t="s">
        <v>434</v>
      </c>
      <c r="D173" s="138" t="s">
        <v>312</v>
      </c>
      <c r="E173" s="139" t="s">
        <v>5223</v>
      </c>
      <c r="F173" s="140" t="s">
        <v>5224</v>
      </c>
      <c r="G173" s="141" t="s">
        <v>460</v>
      </c>
      <c r="H173" s="142">
        <v>8</v>
      </c>
      <c r="I173" s="143"/>
      <c r="J173" s="144">
        <f>ROUND(I173*H173,2)</f>
        <v>0</v>
      </c>
      <c r="K173" s="140" t="s">
        <v>2821</v>
      </c>
      <c r="L173" s="33"/>
      <c r="M173" s="145" t="s">
        <v>1</v>
      </c>
      <c r="N173" s="146" t="s">
        <v>47</v>
      </c>
      <c r="P173" s="147">
        <f>O173*H173</f>
        <v>0</v>
      </c>
      <c r="Q173" s="147">
        <v>0</v>
      </c>
      <c r="R173" s="147">
        <f>Q173*H173</f>
        <v>0</v>
      </c>
      <c r="S173" s="147">
        <v>0</v>
      </c>
      <c r="T173" s="148">
        <f>S173*H173</f>
        <v>0</v>
      </c>
      <c r="AR173" s="149" t="s">
        <v>108</v>
      </c>
      <c r="AT173" s="149" t="s">
        <v>312</v>
      </c>
      <c r="AU173" s="149" t="s">
        <v>86</v>
      </c>
      <c r="AY173" s="17" t="s">
        <v>310</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108</v>
      </c>
      <c r="BM173" s="149" t="s">
        <v>828</v>
      </c>
    </row>
    <row r="174" spans="2:65" s="1" customFormat="1" ht="19.5">
      <c r="B174" s="33"/>
      <c r="D174" s="152" t="s">
        <v>375</v>
      </c>
      <c r="F174" s="172" t="s">
        <v>5215</v>
      </c>
      <c r="I174" s="173"/>
      <c r="L174" s="33"/>
      <c r="M174" s="174"/>
      <c r="T174" s="57"/>
      <c r="AT174" s="17" t="s">
        <v>375</v>
      </c>
      <c r="AU174" s="17" t="s">
        <v>86</v>
      </c>
    </row>
    <row r="175" spans="2:65" s="1" customFormat="1" ht="16.5" customHeight="1">
      <c r="B175" s="33"/>
      <c r="C175" s="138" t="s">
        <v>534</v>
      </c>
      <c r="D175" s="138" t="s">
        <v>312</v>
      </c>
      <c r="E175" s="139" t="s">
        <v>5225</v>
      </c>
      <c r="F175" s="140" t="s">
        <v>5226</v>
      </c>
      <c r="G175" s="141" t="s">
        <v>460</v>
      </c>
      <c r="H175" s="142">
        <v>9</v>
      </c>
      <c r="I175" s="143"/>
      <c r="J175" s="144">
        <f>ROUND(I175*H175,2)</f>
        <v>0</v>
      </c>
      <c r="K175" s="140" t="s">
        <v>2821</v>
      </c>
      <c r="L175" s="33"/>
      <c r="M175" s="145" t="s">
        <v>1</v>
      </c>
      <c r="N175" s="146" t="s">
        <v>47</v>
      </c>
      <c r="P175" s="147">
        <f>O175*H175</f>
        <v>0</v>
      </c>
      <c r="Q175" s="147">
        <v>0</v>
      </c>
      <c r="R175" s="147">
        <f>Q175*H175</f>
        <v>0</v>
      </c>
      <c r="S175" s="147">
        <v>0</v>
      </c>
      <c r="T175" s="148">
        <f>S175*H175</f>
        <v>0</v>
      </c>
      <c r="AR175" s="149" t="s">
        <v>108</v>
      </c>
      <c r="AT175" s="149" t="s">
        <v>312</v>
      </c>
      <c r="AU175" s="149" t="s">
        <v>86</v>
      </c>
      <c r="AY175" s="17" t="s">
        <v>310</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839</v>
      </c>
    </row>
    <row r="176" spans="2:65" s="1" customFormat="1" ht="19.5">
      <c r="B176" s="33"/>
      <c r="D176" s="152" t="s">
        <v>375</v>
      </c>
      <c r="F176" s="172" t="s">
        <v>5215</v>
      </c>
      <c r="I176" s="173"/>
      <c r="L176" s="33"/>
      <c r="M176" s="174"/>
      <c r="T176" s="57"/>
      <c r="AT176" s="17" t="s">
        <v>375</v>
      </c>
      <c r="AU176" s="17" t="s">
        <v>86</v>
      </c>
    </row>
    <row r="177" spans="2:65" s="1" customFormat="1" ht="16.5" customHeight="1">
      <c r="B177" s="33"/>
      <c r="C177" s="138" t="s">
        <v>539</v>
      </c>
      <c r="D177" s="138" t="s">
        <v>312</v>
      </c>
      <c r="E177" s="139" t="s">
        <v>5227</v>
      </c>
      <c r="F177" s="140" t="s">
        <v>5228</v>
      </c>
      <c r="G177" s="141" t="s">
        <v>460</v>
      </c>
      <c r="H177" s="142">
        <v>6</v>
      </c>
      <c r="I177" s="143"/>
      <c r="J177" s="144">
        <f>ROUND(I177*H177,2)</f>
        <v>0</v>
      </c>
      <c r="K177" s="140" t="s">
        <v>2821</v>
      </c>
      <c r="L177" s="33"/>
      <c r="M177" s="145" t="s">
        <v>1</v>
      </c>
      <c r="N177" s="146" t="s">
        <v>47</v>
      </c>
      <c r="P177" s="147">
        <f>O177*H177</f>
        <v>0</v>
      </c>
      <c r="Q177" s="147">
        <v>0</v>
      </c>
      <c r="R177" s="147">
        <f>Q177*H177</f>
        <v>0</v>
      </c>
      <c r="S177" s="147">
        <v>0</v>
      </c>
      <c r="T177" s="148">
        <f>S177*H177</f>
        <v>0</v>
      </c>
      <c r="AR177" s="149" t="s">
        <v>108</v>
      </c>
      <c r="AT177" s="149" t="s">
        <v>312</v>
      </c>
      <c r="AU177" s="149" t="s">
        <v>86</v>
      </c>
      <c r="AY177" s="17" t="s">
        <v>310</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850</v>
      </c>
    </row>
    <row r="178" spans="2:65" s="1" customFormat="1" ht="19.5">
      <c r="B178" s="33"/>
      <c r="D178" s="152" t="s">
        <v>375</v>
      </c>
      <c r="F178" s="172" t="s">
        <v>5215</v>
      </c>
      <c r="I178" s="173"/>
      <c r="L178" s="33"/>
      <c r="M178" s="174"/>
      <c r="T178" s="57"/>
      <c r="AT178" s="17" t="s">
        <v>375</v>
      </c>
      <c r="AU178" s="17" t="s">
        <v>86</v>
      </c>
    </row>
    <row r="179" spans="2:65" s="1" customFormat="1" ht="16.5" customHeight="1">
      <c r="B179" s="33"/>
      <c r="C179" s="138" t="s">
        <v>543</v>
      </c>
      <c r="D179" s="138" t="s">
        <v>312</v>
      </c>
      <c r="E179" s="139" t="s">
        <v>5229</v>
      </c>
      <c r="F179" s="140" t="s">
        <v>5230</v>
      </c>
      <c r="G179" s="141" t="s">
        <v>460</v>
      </c>
      <c r="H179" s="142">
        <v>1</v>
      </c>
      <c r="I179" s="143"/>
      <c r="J179" s="144">
        <f>ROUND(I179*H179,2)</f>
        <v>0</v>
      </c>
      <c r="K179" s="140" t="s">
        <v>2821</v>
      </c>
      <c r="L179" s="33"/>
      <c r="M179" s="145" t="s">
        <v>1</v>
      </c>
      <c r="N179" s="146" t="s">
        <v>47</v>
      </c>
      <c r="P179" s="147">
        <f>O179*H179</f>
        <v>0</v>
      </c>
      <c r="Q179" s="147">
        <v>0</v>
      </c>
      <c r="R179" s="147">
        <f>Q179*H179</f>
        <v>0</v>
      </c>
      <c r="S179" s="147">
        <v>0</v>
      </c>
      <c r="T179" s="148">
        <f>S179*H179</f>
        <v>0</v>
      </c>
      <c r="AR179" s="149" t="s">
        <v>108</v>
      </c>
      <c r="AT179" s="149" t="s">
        <v>312</v>
      </c>
      <c r="AU179" s="149" t="s">
        <v>86</v>
      </c>
      <c r="AY179" s="17" t="s">
        <v>310</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860</v>
      </c>
    </row>
    <row r="180" spans="2:65" s="1" customFormat="1" ht="24.2" customHeight="1">
      <c r="B180" s="33"/>
      <c r="C180" s="138" t="s">
        <v>548</v>
      </c>
      <c r="D180" s="138" t="s">
        <v>312</v>
      </c>
      <c r="E180" s="139" t="s">
        <v>5231</v>
      </c>
      <c r="F180" s="140" t="s">
        <v>5232</v>
      </c>
      <c r="G180" s="141" t="s">
        <v>460</v>
      </c>
      <c r="H180" s="142">
        <v>2</v>
      </c>
      <c r="I180" s="143"/>
      <c r="J180" s="144">
        <f>ROUND(I180*H180,2)</f>
        <v>0</v>
      </c>
      <c r="K180" s="140" t="s">
        <v>2821</v>
      </c>
      <c r="L180" s="33"/>
      <c r="M180" s="145" t="s">
        <v>1</v>
      </c>
      <c r="N180" s="146" t="s">
        <v>47</v>
      </c>
      <c r="P180" s="147">
        <f>O180*H180</f>
        <v>0</v>
      </c>
      <c r="Q180" s="147">
        <v>0</v>
      </c>
      <c r="R180" s="147">
        <f>Q180*H180</f>
        <v>0</v>
      </c>
      <c r="S180" s="147">
        <v>0</v>
      </c>
      <c r="T180" s="148">
        <f>S180*H180</f>
        <v>0</v>
      </c>
      <c r="AR180" s="149" t="s">
        <v>108</v>
      </c>
      <c r="AT180" s="149" t="s">
        <v>312</v>
      </c>
      <c r="AU180" s="149" t="s">
        <v>86</v>
      </c>
      <c r="AY180" s="17" t="s">
        <v>310</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868</v>
      </c>
    </row>
    <row r="181" spans="2:65" s="1" customFormat="1" ht="16.5" customHeight="1">
      <c r="B181" s="33"/>
      <c r="C181" s="138" t="s">
        <v>553</v>
      </c>
      <c r="D181" s="138" t="s">
        <v>312</v>
      </c>
      <c r="E181" s="139" t="s">
        <v>5233</v>
      </c>
      <c r="F181" s="140" t="s">
        <v>5234</v>
      </c>
      <c r="G181" s="141" t="s">
        <v>460</v>
      </c>
      <c r="H181" s="142">
        <v>1</v>
      </c>
      <c r="I181" s="143"/>
      <c r="J181" s="144">
        <f>ROUND(I181*H181,2)</f>
        <v>0</v>
      </c>
      <c r="K181" s="140" t="s">
        <v>2821</v>
      </c>
      <c r="L181" s="33"/>
      <c r="M181" s="145" t="s">
        <v>1</v>
      </c>
      <c r="N181" s="146" t="s">
        <v>47</v>
      </c>
      <c r="P181" s="147">
        <f>O181*H181</f>
        <v>0</v>
      </c>
      <c r="Q181" s="147">
        <v>0</v>
      </c>
      <c r="R181" s="147">
        <f>Q181*H181</f>
        <v>0</v>
      </c>
      <c r="S181" s="147">
        <v>0</v>
      </c>
      <c r="T181" s="148">
        <f>S181*H181</f>
        <v>0</v>
      </c>
      <c r="AR181" s="149" t="s">
        <v>108</v>
      </c>
      <c r="AT181" s="149" t="s">
        <v>312</v>
      </c>
      <c r="AU181" s="149" t="s">
        <v>86</v>
      </c>
      <c r="AY181" s="17" t="s">
        <v>310</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876</v>
      </c>
    </row>
    <row r="182" spans="2:65" s="1" customFormat="1" ht="24.2" customHeight="1">
      <c r="B182" s="33"/>
      <c r="C182" s="138" t="s">
        <v>558</v>
      </c>
      <c r="D182" s="138" t="s">
        <v>312</v>
      </c>
      <c r="E182" s="139" t="s">
        <v>5235</v>
      </c>
      <c r="F182" s="140" t="s">
        <v>5236</v>
      </c>
      <c r="G182" s="141" t="s">
        <v>460</v>
      </c>
      <c r="H182" s="142">
        <v>1</v>
      </c>
      <c r="I182" s="143"/>
      <c r="J182" s="144">
        <f>ROUND(I182*H182,2)</f>
        <v>0</v>
      </c>
      <c r="K182" s="140" t="s">
        <v>2821</v>
      </c>
      <c r="L182" s="33"/>
      <c r="M182" s="145" t="s">
        <v>1</v>
      </c>
      <c r="N182" s="146" t="s">
        <v>47</v>
      </c>
      <c r="P182" s="147">
        <f>O182*H182</f>
        <v>0</v>
      </c>
      <c r="Q182" s="147">
        <v>0</v>
      </c>
      <c r="R182" s="147">
        <f>Q182*H182</f>
        <v>0</v>
      </c>
      <c r="S182" s="147">
        <v>0</v>
      </c>
      <c r="T182" s="148">
        <f>S182*H182</f>
        <v>0</v>
      </c>
      <c r="AR182" s="149" t="s">
        <v>108</v>
      </c>
      <c r="AT182" s="149" t="s">
        <v>312</v>
      </c>
      <c r="AU182" s="149" t="s">
        <v>86</v>
      </c>
      <c r="AY182" s="17" t="s">
        <v>310</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886</v>
      </c>
    </row>
    <row r="183" spans="2:65" s="1" customFormat="1" ht="16.5" customHeight="1">
      <c r="B183" s="33"/>
      <c r="C183" s="138" t="s">
        <v>562</v>
      </c>
      <c r="D183" s="138" t="s">
        <v>312</v>
      </c>
      <c r="E183" s="139" t="s">
        <v>5237</v>
      </c>
      <c r="F183" s="140" t="s">
        <v>5238</v>
      </c>
      <c r="G183" s="141" t="s">
        <v>718</v>
      </c>
      <c r="H183" s="142">
        <v>11</v>
      </c>
      <c r="I183" s="143"/>
      <c r="J183" s="144">
        <f>ROUND(I183*H183,2)</f>
        <v>0</v>
      </c>
      <c r="K183" s="140" t="s">
        <v>2821</v>
      </c>
      <c r="L183" s="33"/>
      <c r="M183" s="145" t="s">
        <v>1</v>
      </c>
      <c r="N183" s="146" t="s">
        <v>47</v>
      </c>
      <c r="P183" s="147">
        <f>O183*H183</f>
        <v>0</v>
      </c>
      <c r="Q183" s="147">
        <v>0</v>
      </c>
      <c r="R183" s="147">
        <f>Q183*H183</f>
        <v>0</v>
      </c>
      <c r="S183" s="147">
        <v>0</v>
      </c>
      <c r="T183" s="148">
        <f>S183*H183</f>
        <v>0</v>
      </c>
      <c r="AR183" s="149" t="s">
        <v>108</v>
      </c>
      <c r="AT183" s="149" t="s">
        <v>312</v>
      </c>
      <c r="AU183" s="149" t="s">
        <v>86</v>
      </c>
      <c r="AY183" s="17" t="s">
        <v>310</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900</v>
      </c>
    </row>
    <row r="184" spans="2:65" s="1" customFormat="1" ht="19.5">
      <c r="B184" s="33"/>
      <c r="D184" s="152" t="s">
        <v>375</v>
      </c>
      <c r="F184" s="172" t="s">
        <v>5239</v>
      </c>
      <c r="I184" s="173"/>
      <c r="L184" s="33"/>
      <c r="M184" s="174"/>
      <c r="T184" s="57"/>
      <c r="AT184" s="17" t="s">
        <v>375</v>
      </c>
      <c r="AU184" s="17" t="s">
        <v>86</v>
      </c>
    </row>
    <row r="185" spans="2:65" s="1" customFormat="1" ht="16.5" customHeight="1">
      <c r="B185" s="33"/>
      <c r="C185" s="138" t="s">
        <v>566</v>
      </c>
      <c r="D185" s="138" t="s">
        <v>312</v>
      </c>
      <c r="E185" s="139" t="s">
        <v>5240</v>
      </c>
      <c r="F185" s="140" t="s">
        <v>5241</v>
      </c>
      <c r="G185" s="141" t="s">
        <v>718</v>
      </c>
      <c r="H185" s="142">
        <v>11</v>
      </c>
      <c r="I185" s="143"/>
      <c r="J185" s="144">
        <f>ROUND(I185*H185,2)</f>
        <v>0</v>
      </c>
      <c r="K185" s="140" t="s">
        <v>2821</v>
      </c>
      <c r="L185" s="33"/>
      <c r="M185" s="145" t="s">
        <v>1</v>
      </c>
      <c r="N185" s="146" t="s">
        <v>47</v>
      </c>
      <c r="P185" s="147">
        <f>O185*H185</f>
        <v>0</v>
      </c>
      <c r="Q185" s="147">
        <v>0</v>
      </c>
      <c r="R185" s="147">
        <f>Q185*H185</f>
        <v>0</v>
      </c>
      <c r="S185" s="147">
        <v>0</v>
      </c>
      <c r="T185" s="148">
        <f>S185*H185</f>
        <v>0</v>
      </c>
      <c r="AR185" s="149" t="s">
        <v>108</v>
      </c>
      <c r="AT185" s="149" t="s">
        <v>312</v>
      </c>
      <c r="AU185" s="149" t="s">
        <v>86</v>
      </c>
      <c r="AY185" s="17" t="s">
        <v>310</v>
      </c>
      <c r="BE185" s="150">
        <f>IF(N185="základní",J185,0)</f>
        <v>0</v>
      </c>
      <c r="BF185" s="150">
        <f>IF(N185="snížená",J185,0)</f>
        <v>0</v>
      </c>
      <c r="BG185" s="150">
        <f>IF(N185="zákl. přenesená",J185,0)</f>
        <v>0</v>
      </c>
      <c r="BH185" s="150">
        <f>IF(N185="sníž. přenesená",J185,0)</f>
        <v>0</v>
      </c>
      <c r="BI185" s="150">
        <f>IF(N185="nulová",J185,0)</f>
        <v>0</v>
      </c>
      <c r="BJ185" s="17" t="s">
        <v>86</v>
      </c>
      <c r="BK185" s="150">
        <f>ROUND(I185*H185,2)</f>
        <v>0</v>
      </c>
      <c r="BL185" s="17" t="s">
        <v>108</v>
      </c>
      <c r="BM185" s="149" t="s">
        <v>910</v>
      </c>
    </row>
    <row r="186" spans="2:65" s="1" customFormat="1" ht="19.5">
      <c r="B186" s="33"/>
      <c r="D186" s="152" t="s">
        <v>375</v>
      </c>
      <c r="F186" s="172" t="s">
        <v>5242</v>
      </c>
      <c r="I186" s="173"/>
      <c r="L186" s="33"/>
      <c r="M186" s="174"/>
      <c r="T186" s="57"/>
      <c r="AT186" s="17" t="s">
        <v>375</v>
      </c>
      <c r="AU186" s="17" t="s">
        <v>86</v>
      </c>
    </row>
    <row r="187" spans="2:65" s="1" customFormat="1" ht="16.5" customHeight="1">
      <c r="B187" s="33"/>
      <c r="C187" s="138" t="s">
        <v>570</v>
      </c>
      <c r="D187" s="138" t="s">
        <v>312</v>
      </c>
      <c r="E187" s="139" t="s">
        <v>5243</v>
      </c>
      <c r="F187" s="140" t="s">
        <v>5244</v>
      </c>
      <c r="G187" s="141" t="s">
        <v>460</v>
      </c>
      <c r="H187" s="142">
        <v>1</v>
      </c>
      <c r="I187" s="143"/>
      <c r="J187" s="144">
        <f>ROUND(I187*H187,2)</f>
        <v>0</v>
      </c>
      <c r="K187" s="140" t="s">
        <v>2821</v>
      </c>
      <c r="L187" s="33"/>
      <c r="M187" s="145" t="s">
        <v>1</v>
      </c>
      <c r="N187" s="146" t="s">
        <v>47</v>
      </c>
      <c r="P187" s="147">
        <f>O187*H187</f>
        <v>0</v>
      </c>
      <c r="Q187" s="147">
        <v>0</v>
      </c>
      <c r="R187" s="147">
        <f>Q187*H187</f>
        <v>0</v>
      </c>
      <c r="S187" s="147">
        <v>0</v>
      </c>
      <c r="T187" s="148">
        <f>S187*H187</f>
        <v>0</v>
      </c>
      <c r="AR187" s="149" t="s">
        <v>108</v>
      </c>
      <c r="AT187" s="149" t="s">
        <v>312</v>
      </c>
      <c r="AU187" s="149" t="s">
        <v>86</v>
      </c>
      <c r="AY187" s="17" t="s">
        <v>310</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921</v>
      </c>
    </row>
    <row r="188" spans="2:65" s="1" customFormat="1" ht="19.5">
      <c r="B188" s="33"/>
      <c r="D188" s="152" t="s">
        <v>375</v>
      </c>
      <c r="F188" s="172" t="s">
        <v>5245</v>
      </c>
      <c r="I188" s="173"/>
      <c r="L188" s="33"/>
      <c r="M188" s="174"/>
      <c r="T188" s="57"/>
      <c r="AT188" s="17" t="s">
        <v>375</v>
      </c>
      <c r="AU188" s="17" t="s">
        <v>86</v>
      </c>
    </row>
    <row r="189" spans="2:65" s="1" customFormat="1" ht="16.5" customHeight="1">
      <c r="B189" s="33"/>
      <c r="C189" s="138" t="s">
        <v>574</v>
      </c>
      <c r="D189" s="138" t="s">
        <v>312</v>
      </c>
      <c r="E189" s="139" t="s">
        <v>5246</v>
      </c>
      <c r="F189" s="140" t="s">
        <v>5247</v>
      </c>
      <c r="G189" s="141" t="s">
        <v>718</v>
      </c>
      <c r="H189" s="142">
        <v>11</v>
      </c>
      <c r="I189" s="143"/>
      <c r="J189" s="144">
        <f t="shared" ref="J189:J210" si="0">ROUND(I189*H189,2)</f>
        <v>0</v>
      </c>
      <c r="K189" s="140" t="s">
        <v>2821</v>
      </c>
      <c r="L189" s="33"/>
      <c r="M189" s="145" t="s">
        <v>1</v>
      </c>
      <c r="N189" s="146" t="s">
        <v>47</v>
      </c>
      <c r="P189" s="147">
        <f t="shared" ref="P189:P210" si="1">O189*H189</f>
        <v>0</v>
      </c>
      <c r="Q189" s="147">
        <v>0</v>
      </c>
      <c r="R189" s="147">
        <f t="shared" ref="R189:R210" si="2">Q189*H189</f>
        <v>0</v>
      </c>
      <c r="S189" s="147">
        <v>0</v>
      </c>
      <c r="T189" s="148">
        <f t="shared" ref="T189:T210" si="3">S189*H189</f>
        <v>0</v>
      </c>
      <c r="AR189" s="149" t="s">
        <v>108</v>
      </c>
      <c r="AT189" s="149" t="s">
        <v>312</v>
      </c>
      <c r="AU189" s="149" t="s">
        <v>86</v>
      </c>
      <c r="AY189" s="17" t="s">
        <v>310</v>
      </c>
      <c r="BE189" s="150">
        <f t="shared" ref="BE189:BE210" si="4">IF(N189="základní",J189,0)</f>
        <v>0</v>
      </c>
      <c r="BF189" s="150">
        <f t="shared" ref="BF189:BF210" si="5">IF(N189="snížená",J189,0)</f>
        <v>0</v>
      </c>
      <c r="BG189" s="150">
        <f t="shared" ref="BG189:BG210" si="6">IF(N189="zákl. přenesená",J189,0)</f>
        <v>0</v>
      </c>
      <c r="BH189" s="150">
        <f t="shared" ref="BH189:BH210" si="7">IF(N189="sníž. přenesená",J189,0)</f>
        <v>0</v>
      </c>
      <c r="BI189" s="150">
        <f t="shared" ref="BI189:BI210" si="8">IF(N189="nulová",J189,0)</f>
        <v>0</v>
      </c>
      <c r="BJ189" s="17" t="s">
        <v>86</v>
      </c>
      <c r="BK189" s="150">
        <f t="shared" ref="BK189:BK210" si="9">ROUND(I189*H189,2)</f>
        <v>0</v>
      </c>
      <c r="BL189" s="17" t="s">
        <v>108</v>
      </c>
      <c r="BM189" s="149" t="s">
        <v>930</v>
      </c>
    </row>
    <row r="190" spans="2:65" s="1" customFormat="1" ht="16.5" customHeight="1">
      <c r="B190" s="33"/>
      <c r="C190" s="138" t="s">
        <v>578</v>
      </c>
      <c r="D190" s="138" t="s">
        <v>312</v>
      </c>
      <c r="E190" s="139" t="s">
        <v>5248</v>
      </c>
      <c r="F190" s="140" t="s">
        <v>5249</v>
      </c>
      <c r="G190" s="141" t="s">
        <v>718</v>
      </c>
      <c r="H190" s="142">
        <v>14</v>
      </c>
      <c r="I190" s="143"/>
      <c r="J190" s="144">
        <f t="shared" si="0"/>
        <v>0</v>
      </c>
      <c r="K190" s="140" t="s">
        <v>2821</v>
      </c>
      <c r="L190" s="33"/>
      <c r="M190" s="145" t="s">
        <v>1</v>
      </c>
      <c r="N190" s="146" t="s">
        <v>47</v>
      </c>
      <c r="P190" s="147">
        <f t="shared" si="1"/>
        <v>0</v>
      </c>
      <c r="Q190" s="147">
        <v>0</v>
      </c>
      <c r="R190" s="147">
        <f t="shared" si="2"/>
        <v>0</v>
      </c>
      <c r="S190" s="147">
        <v>0</v>
      </c>
      <c r="T190" s="148">
        <f t="shared" si="3"/>
        <v>0</v>
      </c>
      <c r="AR190" s="149" t="s">
        <v>108</v>
      </c>
      <c r="AT190" s="149" t="s">
        <v>312</v>
      </c>
      <c r="AU190" s="149" t="s">
        <v>86</v>
      </c>
      <c r="AY190" s="17" t="s">
        <v>310</v>
      </c>
      <c r="BE190" s="150">
        <f t="shared" si="4"/>
        <v>0</v>
      </c>
      <c r="BF190" s="150">
        <f t="shared" si="5"/>
        <v>0</v>
      </c>
      <c r="BG190" s="150">
        <f t="shared" si="6"/>
        <v>0</v>
      </c>
      <c r="BH190" s="150">
        <f t="shared" si="7"/>
        <v>0</v>
      </c>
      <c r="BI190" s="150">
        <f t="shared" si="8"/>
        <v>0</v>
      </c>
      <c r="BJ190" s="17" t="s">
        <v>86</v>
      </c>
      <c r="BK190" s="150">
        <f t="shared" si="9"/>
        <v>0</v>
      </c>
      <c r="BL190" s="17" t="s">
        <v>108</v>
      </c>
      <c r="BM190" s="149" t="s">
        <v>938</v>
      </c>
    </row>
    <row r="191" spans="2:65" s="1" customFormat="1" ht="16.5" customHeight="1">
      <c r="B191" s="33"/>
      <c r="C191" s="138" t="s">
        <v>582</v>
      </c>
      <c r="D191" s="138" t="s">
        <v>312</v>
      </c>
      <c r="E191" s="139" t="s">
        <v>5250</v>
      </c>
      <c r="F191" s="140" t="s">
        <v>5251</v>
      </c>
      <c r="G191" s="141" t="s">
        <v>460</v>
      </c>
      <c r="H191" s="142">
        <v>1</v>
      </c>
      <c r="I191" s="143"/>
      <c r="J191" s="144">
        <f t="shared" si="0"/>
        <v>0</v>
      </c>
      <c r="K191" s="140" t="s">
        <v>2821</v>
      </c>
      <c r="L191" s="33"/>
      <c r="M191" s="145" t="s">
        <v>1</v>
      </c>
      <c r="N191" s="146" t="s">
        <v>47</v>
      </c>
      <c r="P191" s="147">
        <f t="shared" si="1"/>
        <v>0</v>
      </c>
      <c r="Q191" s="147">
        <v>0</v>
      </c>
      <c r="R191" s="147">
        <f t="shared" si="2"/>
        <v>0</v>
      </c>
      <c r="S191" s="147">
        <v>0</v>
      </c>
      <c r="T191" s="148">
        <f t="shared" si="3"/>
        <v>0</v>
      </c>
      <c r="AR191" s="149" t="s">
        <v>108</v>
      </c>
      <c r="AT191" s="149" t="s">
        <v>312</v>
      </c>
      <c r="AU191" s="149" t="s">
        <v>86</v>
      </c>
      <c r="AY191" s="17" t="s">
        <v>310</v>
      </c>
      <c r="BE191" s="150">
        <f t="shared" si="4"/>
        <v>0</v>
      </c>
      <c r="BF191" s="150">
        <f t="shared" si="5"/>
        <v>0</v>
      </c>
      <c r="BG191" s="150">
        <f t="shared" si="6"/>
        <v>0</v>
      </c>
      <c r="BH191" s="150">
        <f t="shared" si="7"/>
        <v>0</v>
      </c>
      <c r="BI191" s="150">
        <f t="shared" si="8"/>
        <v>0</v>
      </c>
      <c r="BJ191" s="17" t="s">
        <v>86</v>
      </c>
      <c r="BK191" s="150">
        <f t="shared" si="9"/>
        <v>0</v>
      </c>
      <c r="BL191" s="17" t="s">
        <v>108</v>
      </c>
      <c r="BM191" s="149" t="s">
        <v>949</v>
      </c>
    </row>
    <row r="192" spans="2:65" s="1" customFormat="1" ht="16.5" customHeight="1">
      <c r="B192" s="33"/>
      <c r="C192" s="138" t="s">
        <v>586</v>
      </c>
      <c r="D192" s="138" t="s">
        <v>312</v>
      </c>
      <c r="E192" s="139" t="s">
        <v>5252</v>
      </c>
      <c r="F192" s="140" t="s">
        <v>5253</v>
      </c>
      <c r="G192" s="141" t="s">
        <v>460</v>
      </c>
      <c r="H192" s="142">
        <v>5</v>
      </c>
      <c r="I192" s="143"/>
      <c r="J192" s="144">
        <f t="shared" si="0"/>
        <v>0</v>
      </c>
      <c r="K192" s="140" t="s">
        <v>2821</v>
      </c>
      <c r="L192" s="33"/>
      <c r="M192" s="145" t="s">
        <v>1</v>
      </c>
      <c r="N192" s="146" t="s">
        <v>47</v>
      </c>
      <c r="P192" s="147">
        <f t="shared" si="1"/>
        <v>0</v>
      </c>
      <c r="Q192" s="147">
        <v>0</v>
      </c>
      <c r="R192" s="147">
        <f t="shared" si="2"/>
        <v>0</v>
      </c>
      <c r="S192" s="147">
        <v>0</v>
      </c>
      <c r="T192" s="148">
        <f t="shared" si="3"/>
        <v>0</v>
      </c>
      <c r="AR192" s="149" t="s">
        <v>108</v>
      </c>
      <c r="AT192" s="149" t="s">
        <v>312</v>
      </c>
      <c r="AU192" s="149" t="s">
        <v>86</v>
      </c>
      <c r="AY192" s="17" t="s">
        <v>310</v>
      </c>
      <c r="BE192" s="150">
        <f t="shared" si="4"/>
        <v>0</v>
      </c>
      <c r="BF192" s="150">
        <f t="shared" si="5"/>
        <v>0</v>
      </c>
      <c r="BG192" s="150">
        <f t="shared" si="6"/>
        <v>0</v>
      </c>
      <c r="BH192" s="150">
        <f t="shared" si="7"/>
        <v>0</v>
      </c>
      <c r="BI192" s="150">
        <f t="shared" si="8"/>
        <v>0</v>
      </c>
      <c r="BJ192" s="17" t="s">
        <v>86</v>
      </c>
      <c r="BK192" s="150">
        <f t="shared" si="9"/>
        <v>0</v>
      </c>
      <c r="BL192" s="17" t="s">
        <v>108</v>
      </c>
      <c r="BM192" s="149" t="s">
        <v>958</v>
      </c>
    </row>
    <row r="193" spans="2:65" s="1" customFormat="1" ht="16.5" customHeight="1">
      <c r="B193" s="33"/>
      <c r="C193" s="138" t="s">
        <v>590</v>
      </c>
      <c r="D193" s="138" t="s">
        <v>312</v>
      </c>
      <c r="E193" s="139" t="s">
        <v>5254</v>
      </c>
      <c r="F193" s="140" t="s">
        <v>5255</v>
      </c>
      <c r="G193" s="141" t="s">
        <v>460</v>
      </c>
      <c r="H193" s="142">
        <v>7</v>
      </c>
      <c r="I193" s="143"/>
      <c r="J193" s="144">
        <f t="shared" si="0"/>
        <v>0</v>
      </c>
      <c r="K193" s="140" t="s">
        <v>2821</v>
      </c>
      <c r="L193" s="33"/>
      <c r="M193" s="145" t="s">
        <v>1</v>
      </c>
      <c r="N193" s="146" t="s">
        <v>47</v>
      </c>
      <c r="P193" s="147">
        <f t="shared" si="1"/>
        <v>0</v>
      </c>
      <c r="Q193" s="147">
        <v>0</v>
      </c>
      <c r="R193" s="147">
        <f t="shared" si="2"/>
        <v>0</v>
      </c>
      <c r="S193" s="147">
        <v>0</v>
      </c>
      <c r="T193" s="148">
        <f t="shared" si="3"/>
        <v>0</v>
      </c>
      <c r="AR193" s="149" t="s">
        <v>108</v>
      </c>
      <c r="AT193" s="149" t="s">
        <v>312</v>
      </c>
      <c r="AU193" s="149" t="s">
        <v>86</v>
      </c>
      <c r="AY193" s="17" t="s">
        <v>310</v>
      </c>
      <c r="BE193" s="150">
        <f t="shared" si="4"/>
        <v>0</v>
      </c>
      <c r="BF193" s="150">
        <f t="shared" si="5"/>
        <v>0</v>
      </c>
      <c r="BG193" s="150">
        <f t="shared" si="6"/>
        <v>0</v>
      </c>
      <c r="BH193" s="150">
        <f t="shared" si="7"/>
        <v>0</v>
      </c>
      <c r="BI193" s="150">
        <f t="shared" si="8"/>
        <v>0</v>
      </c>
      <c r="BJ193" s="17" t="s">
        <v>86</v>
      </c>
      <c r="BK193" s="150">
        <f t="shared" si="9"/>
        <v>0</v>
      </c>
      <c r="BL193" s="17" t="s">
        <v>108</v>
      </c>
      <c r="BM193" s="149" t="s">
        <v>968</v>
      </c>
    </row>
    <row r="194" spans="2:65" s="1" customFormat="1" ht="16.5" customHeight="1">
      <c r="B194" s="33"/>
      <c r="C194" s="138" t="s">
        <v>594</v>
      </c>
      <c r="D194" s="138" t="s">
        <v>312</v>
      </c>
      <c r="E194" s="139" t="s">
        <v>5256</v>
      </c>
      <c r="F194" s="140" t="s">
        <v>5257</v>
      </c>
      <c r="G194" s="141" t="s">
        <v>460</v>
      </c>
      <c r="H194" s="142">
        <v>3</v>
      </c>
      <c r="I194" s="143"/>
      <c r="J194" s="144">
        <f t="shared" si="0"/>
        <v>0</v>
      </c>
      <c r="K194" s="140" t="s">
        <v>2821</v>
      </c>
      <c r="L194" s="33"/>
      <c r="M194" s="145" t="s">
        <v>1</v>
      </c>
      <c r="N194" s="146" t="s">
        <v>47</v>
      </c>
      <c r="P194" s="147">
        <f t="shared" si="1"/>
        <v>0</v>
      </c>
      <c r="Q194" s="147">
        <v>0</v>
      </c>
      <c r="R194" s="147">
        <f t="shared" si="2"/>
        <v>0</v>
      </c>
      <c r="S194" s="147">
        <v>0</v>
      </c>
      <c r="T194" s="148">
        <f t="shared" si="3"/>
        <v>0</v>
      </c>
      <c r="AR194" s="149" t="s">
        <v>108</v>
      </c>
      <c r="AT194" s="149" t="s">
        <v>312</v>
      </c>
      <c r="AU194" s="149" t="s">
        <v>86</v>
      </c>
      <c r="AY194" s="17" t="s">
        <v>310</v>
      </c>
      <c r="BE194" s="150">
        <f t="shared" si="4"/>
        <v>0</v>
      </c>
      <c r="BF194" s="150">
        <f t="shared" si="5"/>
        <v>0</v>
      </c>
      <c r="BG194" s="150">
        <f t="shared" si="6"/>
        <v>0</v>
      </c>
      <c r="BH194" s="150">
        <f t="shared" si="7"/>
        <v>0</v>
      </c>
      <c r="BI194" s="150">
        <f t="shared" si="8"/>
        <v>0</v>
      </c>
      <c r="BJ194" s="17" t="s">
        <v>86</v>
      </c>
      <c r="BK194" s="150">
        <f t="shared" si="9"/>
        <v>0</v>
      </c>
      <c r="BL194" s="17" t="s">
        <v>108</v>
      </c>
      <c r="BM194" s="149" t="s">
        <v>978</v>
      </c>
    </row>
    <row r="195" spans="2:65" s="1" customFormat="1" ht="16.5" customHeight="1">
      <c r="B195" s="33"/>
      <c r="C195" s="138" t="s">
        <v>598</v>
      </c>
      <c r="D195" s="138" t="s">
        <v>312</v>
      </c>
      <c r="E195" s="139" t="s">
        <v>5258</v>
      </c>
      <c r="F195" s="140" t="s">
        <v>5259</v>
      </c>
      <c r="G195" s="141" t="s">
        <v>460</v>
      </c>
      <c r="H195" s="142">
        <v>1</v>
      </c>
      <c r="I195" s="143"/>
      <c r="J195" s="144">
        <f t="shared" si="0"/>
        <v>0</v>
      </c>
      <c r="K195" s="140" t="s">
        <v>2896</v>
      </c>
      <c r="L195" s="33"/>
      <c r="M195" s="145" t="s">
        <v>1</v>
      </c>
      <c r="N195" s="146" t="s">
        <v>47</v>
      </c>
      <c r="P195" s="147">
        <f t="shared" si="1"/>
        <v>0</v>
      </c>
      <c r="Q195" s="147">
        <v>0</v>
      </c>
      <c r="R195" s="147">
        <f t="shared" si="2"/>
        <v>0</v>
      </c>
      <c r="S195" s="147">
        <v>0</v>
      </c>
      <c r="T195" s="148">
        <f t="shared" si="3"/>
        <v>0</v>
      </c>
      <c r="AR195" s="149" t="s">
        <v>108</v>
      </c>
      <c r="AT195" s="149" t="s">
        <v>312</v>
      </c>
      <c r="AU195" s="149" t="s">
        <v>86</v>
      </c>
      <c r="AY195" s="17" t="s">
        <v>310</v>
      </c>
      <c r="BE195" s="150">
        <f t="shared" si="4"/>
        <v>0</v>
      </c>
      <c r="BF195" s="150">
        <f t="shared" si="5"/>
        <v>0</v>
      </c>
      <c r="BG195" s="150">
        <f t="shared" si="6"/>
        <v>0</v>
      </c>
      <c r="BH195" s="150">
        <f t="shared" si="7"/>
        <v>0</v>
      </c>
      <c r="BI195" s="150">
        <f t="shared" si="8"/>
        <v>0</v>
      </c>
      <c r="BJ195" s="17" t="s">
        <v>86</v>
      </c>
      <c r="BK195" s="150">
        <f t="shared" si="9"/>
        <v>0</v>
      </c>
      <c r="BL195" s="17" t="s">
        <v>108</v>
      </c>
      <c r="BM195" s="149" t="s">
        <v>988</v>
      </c>
    </row>
    <row r="196" spans="2:65" s="1" customFormat="1" ht="16.5" customHeight="1">
      <c r="B196" s="33"/>
      <c r="C196" s="138" t="s">
        <v>613</v>
      </c>
      <c r="D196" s="138" t="s">
        <v>312</v>
      </c>
      <c r="E196" s="139" t="s">
        <v>5150</v>
      </c>
      <c r="F196" s="140" t="s">
        <v>5260</v>
      </c>
      <c r="G196" s="141" t="s">
        <v>429</v>
      </c>
      <c r="H196" s="142">
        <v>1</v>
      </c>
      <c r="I196" s="143"/>
      <c r="J196" s="144">
        <f t="shared" si="0"/>
        <v>0</v>
      </c>
      <c r="K196" s="140" t="s">
        <v>2896</v>
      </c>
      <c r="L196" s="33"/>
      <c r="M196" s="145" t="s">
        <v>1</v>
      </c>
      <c r="N196" s="146" t="s">
        <v>47</v>
      </c>
      <c r="P196" s="147">
        <f t="shared" si="1"/>
        <v>0</v>
      </c>
      <c r="Q196" s="147">
        <v>0</v>
      </c>
      <c r="R196" s="147">
        <f t="shared" si="2"/>
        <v>0</v>
      </c>
      <c r="S196" s="147">
        <v>0</v>
      </c>
      <c r="T196" s="148">
        <f t="shared" si="3"/>
        <v>0</v>
      </c>
      <c r="AR196" s="149" t="s">
        <v>108</v>
      </c>
      <c r="AT196" s="149" t="s">
        <v>312</v>
      </c>
      <c r="AU196" s="149" t="s">
        <v>86</v>
      </c>
      <c r="AY196" s="17" t="s">
        <v>310</v>
      </c>
      <c r="BE196" s="150">
        <f t="shared" si="4"/>
        <v>0</v>
      </c>
      <c r="BF196" s="150">
        <f t="shared" si="5"/>
        <v>0</v>
      </c>
      <c r="BG196" s="150">
        <f t="shared" si="6"/>
        <v>0</v>
      </c>
      <c r="BH196" s="150">
        <f t="shared" si="7"/>
        <v>0</v>
      </c>
      <c r="BI196" s="150">
        <f t="shared" si="8"/>
        <v>0</v>
      </c>
      <c r="BJ196" s="17" t="s">
        <v>86</v>
      </c>
      <c r="BK196" s="150">
        <f t="shared" si="9"/>
        <v>0</v>
      </c>
      <c r="BL196" s="17" t="s">
        <v>108</v>
      </c>
      <c r="BM196" s="149" t="s">
        <v>997</v>
      </c>
    </row>
    <row r="197" spans="2:65" s="1" customFormat="1" ht="24.2" customHeight="1">
      <c r="B197" s="33"/>
      <c r="C197" s="138" t="s">
        <v>617</v>
      </c>
      <c r="D197" s="138" t="s">
        <v>312</v>
      </c>
      <c r="E197" s="139" t="s">
        <v>5261</v>
      </c>
      <c r="F197" s="140" t="s">
        <v>5262</v>
      </c>
      <c r="G197" s="141" t="s">
        <v>460</v>
      </c>
      <c r="H197" s="142">
        <v>1</v>
      </c>
      <c r="I197" s="143"/>
      <c r="J197" s="144">
        <f t="shared" si="0"/>
        <v>0</v>
      </c>
      <c r="K197" s="140" t="s">
        <v>2896</v>
      </c>
      <c r="L197" s="33"/>
      <c r="M197" s="145" t="s">
        <v>1</v>
      </c>
      <c r="N197" s="146" t="s">
        <v>47</v>
      </c>
      <c r="P197" s="147">
        <f t="shared" si="1"/>
        <v>0</v>
      </c>
      <c r="Q197" s="147">
        <v>0</v>
      </c>
      <c r="R197" s="147">
        <f t="shared" si="2"/>
        <v>0</v>
      </c>
      <c r="S197" s="147">
        <v>0</v>
      </c>
      <c r="T197" s="148">
        <f t="shared" si="3"/>
        <v>0</v>
      </c>
      <c r="AR197" s="149" t="s">
        <v>108</v>
      </c>
      <c r="AT197" s="149" t="s">
        <v>312</v>
      </c>
      <c r="AU197" s="149" t="s">
        <v>86</v>
      </c>
      <c r="AY197" s="17" t="s">
        <v>310</v>
      </c>
      <c r="BE197" s="150">
        <f t="shared" si="4"/>
        <v>0</v>
      </c>
      <c r="BF197" s="150">
        <f t="shared" si="5"/>
        <v>0</v>
      </c>
      <c r="BG197" s="150">
        <f t="shared" si="6"/>
        <v>0</v>
      </c>
      <c r="BH197" s="150">
        <f t="shared" si="7"/>
        <v>0</v>
      </c>
      <c r="BI197" s="150">
        <f t="shared" si="8"/>
        <v>0</v>
      </c>
      <c r="BJ197" s="17" t="s">
        <v>86</v>
      </c>
      <c r="BK197" s="150">
        <f t="shared" si="9"/>
        <v>0</v>
      </c>
      <c r="BL197" s="17" t="s">
        <v>108</v>
      </c>
      <c r="BM197" s="149" t="s">
        <v>1007</v>
      </c>
    </row>
    <row r="198" spans="2:65" s="1" customFormat="1" ht="24.2" customHeight="1">
      <c r="B198" s="33"/>
      <c r="C198" s="138" t="s">
        <v>602</v>
      </c>
      <c r="D198" s="138" t="s">
        <v>312</v>
      </c>
      <c r="E198" s="139" t="s">
        <v>5263</v>
      </c>
      <c r="F198" s="140" t="s">
        <v>5264</v>
      </c>
      <c r="G198" s="141" t="s">
        <v>460</v>
      </c>
      <c r="H198" s="142">
        <v>1</v>
      </c>
      <c r="I198" s="143"/>
      <c r="J198" s="144">
        <f t="shared" si="0"/>
        <v>0</v>
      </c>
      <c r="K198" s="140" t="s">
        <v>2821</v>
      </c>
      <c r="L198" s="33"/>
      <c r="M198" s="145" t="s">
        <v>1</v>
      </c>
      <c r="N198" s="146" t="s">
        <v>47</v>
      </c>
      <c r="P198" s="147">
        <f t="shared" si="1"/>
        <v>0</v>
      </c>
      <c r="Q198" s="147">
        <v>0</v>
      </c>
      <c r="R198" s="147">
        <f t="shared" si="2"/>
        <v>0</v>
      </c>
      <c r="S198" s="147">
        <v>0</v>
      </c>
      <c r="T198" s="148">
        <f t="shared" si="3"/>
        <v>0</v>
      </c>
      <c r="AR198" s="149" t="s">
        <v>108</v>
      </c>
      <c r="AT198" s="149" t="s">
        <v>312</v>
      </c>
      <c r="AU198" s="149" t="s">
        <v>86</v>
      </c>
      <c r="AY198" s="17" t="s">
        <v>310</v>
      </c>
      <c r="BE198" s="150">
        <f t="shared" si="4"/>
        <v>0</v>
      </c>
      <c r="BF198" s="150">
        <f t="shared" si="5"/>
        <v>0</v>
      </c>
      <c r="BG198" s="150">
        <f t="shared" si="6"/>
        <v>0</v>
      </c>
      <c r="BH198" s="150">
        <f t="shared" si="7"/>
        <v>0</v>
      </c>
      <c r="BI198" s="150">
        <f t="shared" si="8"/>
        <v>0</v>
      </c>
      <c r="BJ198" s="17" t="s">
        <v>86</v>
      </c>
      <c r="BK198" s="150">
        <f t="shared" si="9"/>
        <v>0</v>
      </c>
      <c r="BL198" s="17" t="s">
        <v>108</v>
      </c>
      <c r="BM198" s="149" t="s">
        <v>1017</v>
      </c>
    </row>
    <row r="199" spans="2:65" s="1" customFormat="1" ht="16.5" customHeight="1">
      <c r="B199" s="33"/>
      <c r="C199" s="138" t="s">
        <v>607</v>
      </c>
      <c r="D199" s="138" t="s">
        <v>312</v>
      </c>
      <c r="E199" s="139" t="s">
        <v>5265</v>
      </c>
      <c r="F199" s="140" t="s">
        <v>5266</v>
      </c>
      <c r="G199" s="141" t="s">
        <v>460</v>
      </c>
      <c r="H199" s="142">
        <v>1</v>
      </c>
      <c r="I199" s="143"/>
      <c r="J199" s="144">
        <f t="shared" si="0"/>
        <v>0</v>
      </c>
      <c r="K199" s="140" t="s">
        <v>2896</v>
      </c>
      <c r="L199" s="33"/>
      <c r="M199" s="145" t="s">
        <v>1</v>
      </c>
      <c r="N199" s="146" t="s">
        <v>47</v>
      </c>
      <c r="P199" s="147">
        <f t="shared" si="1"/>
        <v>0</v>
      </c>
      <c r="Q199" s="147">
        <v>0</v>
      </c>
      <c r="R199" s="147">
        <f t="shared" si="2"/>
        <v>0</v>
      </c>
      <c r="S199" s="147">
        <v>0</v>
      </c>
      <c r="T199" s="148">
        <f t="shared" si="3"/>
        <v>0</v>
      </c>
      <c r="AR199" s="149" t="s">
        <v>108</v>
      </c>
      <c r="AT199" s="149" t="s">
        <v>312</v>
      </c>
      <c r="AU199" s="149" t="s">
        <v>86</v>
      </c>
      <c r="AY199" s="17" t="s">
        <v>310</v>
      </c>
      <c r="BE199" s="150">
        <f t="shared" si="4"/>
        <v>0</v>
      </c>
      <c r="BF199" s="150">
        <f t="shared" si="5"/>
        <v>0</v>
      </c>
      <c r="BG199" s="150">
        <f t="shared" si="6"/>
        <v>0</v>
      </c>
      <c r="BH199" s="150">
        <f t="shared" si="7"/>
        <v>0</v>
      </c>
      <c r="BI199" s="150">
        <f t="shared" si="8"/>
        <v>0</v>
      </c>
      <c r="BJ199" s="17" t="s">
        <v>86</v>
      </c>
      <c r="BK199" s="150">
        <f t="shared" si="9"/>
        <v>0</v>
      </c>
      <c r="BL199" s="17" t="s">
        <v>108</v>
      </c>
      <c r="BM199" s="149" t="s">
        <v>1025</v>
      </c>
    </row>
    <row r="200" spans="2:65" s="1" customFormat="1" ht="16.5" customHeight="1">
      <c r="B200" s="33"/>
      <c r="C200" s="138" t="s">
        <v>824</v>
      </c>
      <c r="D200" s="138" t="s">
        <v>312</v>
      </c>
      <c r="E200" s="139" t="s">
        <v>5267</v>
      </c>
      <c r="F200" s="140" t="s">
        <v>5268</v>
      </c>
      <c r="G200" s="141" t="s">
        <v>460</v>
      </c>
      <c r="H200" s="142">
        <v>3</v>
      </c>
      <c r="I200" s="143"/>
      <c r="J200" s="144">
        <f t="shared" si="0"/>
        <v>0</v>
      </c>
      <c r="K200" s="140" t="s">
        <v>2821</v>
      </c>
      <c r="L200" s="33"/>
      <c r="M200" s="145" t="s">
        <v>1</v>
      </c>
      <c r="N200" s="146" t="s">
        <v>47</v>
      </c>
      <c r="P200" s="147">
        <f t="shared" si="1"/>
        <v>0</v>
      </c>
      <c r="Q200" s="147">
        <v>0</v>
      </c>
      <c r="R200" s="147">
        <f t="shared" si="2"/>
        <v>0</v>
      </c>
      <c r="S200" s="147">
        <v>0</v>
      </c>
      <c r="T200" s="148">
        <f t="shared" si="3"/>
        <v>0</v>
      </c>
      <c r="AR200" s="149" t="s">
        <v>108</v>
      </c>
      <c r="AT200" s="149" t="s">
        <v>312</v>
      </c>
      <c r="AU200" s="149" t="s">
        <v>86</v>
      </c>
      <c r="AY200" s="17" t="s">
        <v>310</v>
      </c>
      <c r="BE200" s="150">
        <f t="shared" si="4"/>
        <v>0</v>
      </c>
      <c r="BF200" s="150">
        <f t="shared" si="5"/>
        <v>0</v>
      </c>
      <c r="BG200" s="150">
        <f t="shared" si="6"/>
        <v>0</v>
      </c>
      <c r="BH200" s="150">
        <f t="shared" si="7"/>
        <v>0</v>
      </c>
      <c r="BI200" s="150">
        <f t="shared" si="8"/>
        <v>0</v>
      </c>
      <c r="BJ200" s="17" t="s">
        <v>86</v>
      </c>
      <c r="BK200" s="150">
        <f t="shared" si="9"/>
        <v>0</v>
      </c>
      <c r="BL200" s="17" t="s">
        <v>108</v>
      </c>
      <c r="BM200" s="149" t="s">
        <v>1033</v>
      </c>
    </row>
    <row r="201" spans="2:65" s="1" customFormat="1" ht="16.5" customHeight="1">
      <c r="B201" s="33"/>
      <c r="C201" s="138" t="s">
        <v>828</v>
      </c>
      <c r="D201" s="138" t="s">
        <v>312</v>
      </c>
      <c r="E201" s="139" t="s">
        <v>5269</v>
      </c>
      <c r="F201" s="140" t="s">
        <v>5270</v>
      </c>
      <c r="G201" s="141" t="s">
        <v>460</v>
      </c>
      <c r="H201" s="142">
        <v>1</v>
      </c>
      <c r="I201" s="143"/>
      <c r="J201" s="144">
        <f t="shared" si="0"/>
        <v>0</v>
      </c>
      <c r="K201" s="140" t="s">
        <v>2821</v>
      </c>
      <c r="L201" s="33"/>
      <c r="M201" s="145" t="s">
        <v>1</v>
      </c>
      <c r="N201" s="146" t="s">
        <v>47</v>
      </c>
      <c r="P201" s="147">
        <f t="shared" si="1"/>
        <v>0</v>
      </c>
      <c r="Q201" s="147">
        <v>0</v>
      </c>
      <c r="R201" s="147">
        <f t="shared" si="2"/>
        <v>0</v>
      </c>
      <c r="S201" s="147">
        <v>0</v>
      </c>
      <c r="T201" s="148">
        <f t="shared" si="3"/>
        <v>0</v>
      </c>
      <c r="AR201" s="149" t="s">
        <v>108</v>
      </c>
      <c r="AT201" s="149" t="s">
        <v>312</v>
      </c>
      <c r="AU201" s="149" t="s">
        <v>86</v>
      </c>
      <c r="AY201" s="17" t="s">
        <v>310</v>
      </c>
      <c r="BE201" s="150">
        <f t="shared" si="4"/>
        <v>0</v>
      </c>
      <c r="BF201" s="150">
        <f t="shared" si="5"/>
        <v>0</v>
      </c>
      <c r="BG201" s="150">
        <f t="shared" si="6"/>
        <v>0</v>
      </c>
      <c r="BH201" s="150">
        <f t="shared" si="7"/>
        <v>0</v>
      </c>
      <c r="BI201" s="150">
        <f t="shared" si="8"/>
        <v>0</v>
      </c>
      <c r="BJ201" s="17" t="s">
        <v>86</v>
      </c>
      <c r="BK201" s="150">
        <f t="shared" si="9"/>
        <v>0</v>
      </c>
      <c r="BL201" s="17" t="s">
        <v>108</v>
      </c>
      <c r="BM201" s="149" t="s">
        <v>1052</v>
      </c>
    </row>
    <row r="202" spans="2:65" s="1" customFormat="1" ht="16.5" customHeight="1">
      <c r="B202" s="33"/>
      <c r="C202" s="138" t="s">
        <v>833</v>
      </c>
      <c r="D202" s="138" t="s">
        <v>312</v>
      </c>
      <c r="E202" s="139" t="s">
        <v>5271</v>
      </c>
      <c r="F202" s="140" t="s">
        <v>5272</v>
      </c>
      <c r="G202" s="141" t="s">
        <v>460</v>
      </c>
      <c r="H202" s="142">
        <v>2</v>
      </c>
      <c r="I202" s="143"/>
      <c r="J202" s="144">
        <f t="shared" si="0"/>
        <v>0</v>
      </c>
      <c r="K202" s="140" t="s">
        <v>2821</v>
      </c>
      <c r="L202" s="33"/>
      <c r="M202" s="145" t="s">
        <v>1</v>
      </c>
      <c r="N202" s="146" t="s">
        <v>47</v>
      </c>
      <c r="P202" s="147">
        <f t="shared" si="1"/>
        <v>0</v>
      </c>
      <c r="Q202" s="147">
        <v>0</v>
      </c>
      <c r="R202" s="147">
        <f t="shared" si="2"/>
        <v>0</v>
      </c>
      <c r="S202" s="147">
        <v>0</v>
      </c>
      <c r="T202" s="148">
        <f t="shared" si="3"/>
        <v>0</v>
      </c>
      <c r="AR202" s="149" t="s">
        <v>108</v>
      </c>
      <c r="AT202" s="149" t="s">
        <v>312</v>
      </c>
      <c r="AU202" s="149" t="s">
        <v>86</v>
      </c>
      <c r="AY202" s="17" t="s">
        <v>310</v>
      </c>
      <c r="BE202" s="150">
        <f t="shared" si="4"/>
        <v>0</v>
      </c>
      <c r="BF202" s="150">
        <f t="shared" si="5"/>
        <v>0</v>
      </c>
      <c r="BG202" s="150">
        <f t="shared" si="6"/>
        <v>0</v>
      </c>
      <c r="BH202" s="150">
        <f t="shared" si="7"/>
        <v>0</v>
      </c>
      <c r="BI202" s="150">
        <f t="shared" si="8"/>
        <v>0</v>
      </c>
      <c r="BJ202" s="17" t="s">
        <v>86</v>
      </c>
      <c r="BK202" s="150">
        <f t="shared" si="9"/>
        <v>0</v>
      </c>
      <c r="BL202" s="17" t="s">
        <v>108</v>
      </c>
      <c r="BM202" s="149" t="s">
        <v>1061</v>
      </c>
    </row>
    <row r="203" spans="2:65" s="1" customFormat="1" ht="16.5" customHeight="1">
      <c r="B203" s="33"/>
      <c r="C203" s="138" t="s">
        <v>839</v>
      </c>
      <c r="D203" s="138" t="s">
        <v>312</v>
      </c>
      <c r="E203" s="139" t="s">
        <v>5273</v>
      </c>
      <c r="F203" s="140" t="s">
        <v>5274</v>
      </c>
      <c r="G203" s="141" t="s">
        <v>460</v>
      </c>
      <c r="H203" s="142">
        <v>2</v>
      </c>
      <c r="I203" s="143"/>
      <c r="J203" s="144">
        <f t="shared" si="0"/>
        <v>0</v>
      </c>
      <c r="K203" s="140" t="s">
        <v>2821</v>
      </c>
      <c r="L203" s="33"/>
      <c r="M203" s="145" t="s">
        <v>1</v>
      </c>
      <c r="N203" s="146" t="s">
        <v>47</v>
      </c>
      <c r="P203" s="147">
        <f t="shared" si="1"/>
        <v>0</v>
      </c>
      <c r="Q203" s="147">
        <v>0</v>
      </c>
      <c r="R203" s="147">
        <f t="shared" si="2"/>
        <v>0</v>
      </c>
      <c r="S203" s="147">
        <v>0</v>
      </c>
      <c r="T203" s="148">
        <f t="shared" si="3"/>
        <v>0</v>
      </c>
      <c r="AR203" s="149" t="s">
        <v>108</v>
      </c>
      <c r="AT203" s="149" t="s">
        <v>312</v>
      </c>
      <c r="AU203" s="149" t="s">
        <v>86</v>
      </c>
      <c r="AY203" s="17" t="s">
        <v>310</v>
      </c>
      <c r="BE203" s="150">
        <f t="shared" si="4"/>
        <v>0</v>
      </c>
      <c r="BF203" s="150">
        <f t="shared" si="5"/>
        <v>0</v>
      </c>
      <c r="BG203" s="150">
        <f t="shared" si="6"/>
        <v>0</v>
      </c>
      <c r="BH203" s="150">
        <f t="shared" si="7"/>
        <v>0</v>
      </c>
      <c r="BI203" s="150">
        <f t="shared" si="8"/>
        <v>0</v>
      </c>
      <c r="BJ203" s="17" t="s">
        <v>86</v>
      </c>
      <c r="BK203" s="150">
        <f t="shared" si="9"/>
        <v>0</v>
      </c>
      <c r="BL203" s="17" t="s">
        <v>108</v>
      </c>
      <c r="BM203" s="149" t="s">
        <v>1069</v>
      </c>
    </row>
    <row r="204" spans="2:65" s="1" customFormat="1" ht="16.5" customHeight="1">
      <c r="B204" s="33"/>
      <c r="C204" s="138" t="s">
        <v>845</v>
      </c>
      <c r="D204" s="138" t="s">
        <v>312</v>
      </c>
      <c r="E204" s="139" t="s">
        <v>5275</v>
      </c>
      <c r="F204" s="140" t="s">
        <v>5276</v>
      </c>
      <c r="G204" s="141" t="s">
        <v>460</v>
      </c>
      <c r="H204" s="142">
        <v>2</v>
      </c>
      <c r="I204" s="143"/>
      <c r="J204" s="144">
        <f t="shared" si="0"/>
        <v>0</v>
      </c>
      <c r="K204" s="140" t="s">
        <v>2821</v>
      </c>
      <c r="L204" s="33"/>
      <c r="M204" s="145" t="s">
        <v>1</v>
      </c>
      <c r="N204" s="146" t="s">
        <v>47</v>
      </c>
      <c r="P204" s="147">
        <f t="shared" si="1"/>
        <v>0</v>
      </c>
      <c r="Q204" s="147">
        <v>0</v>
      </c>
      <c r="R204" s="147">
        <f t="shared" si="2"/>
        <v>0</v>
      </c>
      <c r="S204" s="147">
        <v>0</v>
      </c>
      <c r="T204" s="148">
        <f t="shared" si="3"/>
        <v>0</v>
      </c>
      <c r="AR204" s="149" t="s">
        <v>108</v>
      </c>
      <c r="AT204" s="149" t="s">
        <v>312</v>
      </c>
      <c r="AU204" s="149" t="s">
        <v>86</v>
      </c>
      <c r="AY204" s="17" t="s">
        <v>310</v>
      </c>
      <c r="BE204" s="150">
        <f t="shared" si="4"/>
        <v>0</v>
      </c>
      <c r="BF204" s="150">
        <f t="shared" si="5"/>
        <v>0</v>
      </c>
      <c r="BG204" s="150">
        <f t="shared" si="6"/>
        <v>0</v>
      </c>
      <c r="BH204" s="150">
        <f t="shared" si="7"/>
        <v>0</v>
      </c>
      <c r="BI204" s="150">
        <f t="shared" si="8"/>
        <v>0</v>
      </c>
      <c r="BJ204" s="17" t="s">
        <v>86</v>
      </c>
      <c r="BK204" s="150">
        <f t="shared" si="9"/>
        <v>0</v>
      </c>
      <c r="BL204" s="17" t="s">
        <v>108</v>
      </c>
      <c r="BM204" s="149" t="s">
        <v>1090</v>
      </c>
    </row>
    <row r="205" spans="2:65" s="1" customFormat="1" ht="16.5" customHeight="1">
      <c r="B205" s="33"/>
      <c r="C205" s="138" t="s">
        <v>850</v>
      </c>
      <c r="D205" s="138" t="s">
        <v>312</v>
      </c>
      <c r="E205" s="139" t="s">
        <v>5277</v>
      </c>
      <c r="F205" s="140" t="s">
        <v>5278</v>
      </c>
      <c r="G205" s="141" t="s">
        <v>460</v>
      </c>
      <c r="H205" s="142">
        <v>2</v>
      </c>
      <c r="I205" s="143"/>
      <c r="J205" s="144">
        <f t="shared" si="0"/>
        <v>0</v>
      </c>
      <c r="K205" s="140" t="s">
        <v>2821</v>
      </c>
      <c r="L205" s="33"/>
      <c r="M205" s="145" t="s">
        <v>1</v>
      </c>
      <c r="N205" s="146" t="s">
        <v>47</v>
      </c>
      <c r="P205" s="147">
        <f t="shared" si="1"/>
        <v>0</v>
      </c>
      <c r="Q205" s="147">
        <v>0</v>
      </c>
      <c r="R205" s="147">
        <f t="shared" si="2"/>
        <v>0</v>
      </c>
      <c r="S205" s="147">
        <v>0</v>
      </c>
      <c r="T205" s="148">
        <f t="shared" si="3"/>
        <v>0</v>
      </c>
      <c r="AR205" s="149" t="s">
        <v>108</v>
      </c>
      <c r="AT205" s="149" t="s">
        <v>312</v>
      </c>
      <c r="AU205" s="149" t="s">
        <v>86</v>
      </c>
      <c r="AY205" s="17" t="s">
        <v>310</v>
      </c>
      <c r="BE205" s="150">
        <f t="shared" si="4"/>
        <v>0</v>
      </c>
      <c r="BF205" s="150">
        <f t="shared" si="5"/>
        <v>0</v>
      </c>
      <c r="BG205" s="150">
        <f t="shared" si="6"/>
        <v>0</v>
      </c>
      <c r="BH205" s="150">
        <f t="shared" si="7"/>
        <v>0</v>
      </c>
      <c r="BI205" s="150">
        <f t="shared" si="8"/>
        <v>0</v>
      </c>
      <c r="BJ205" s="17" t="s">
        <v>86</v>
      </c>
      <c r="BK205" s="150">
        <f t="shared" si="9"/>
        <v>0</v>
      </c>
      <c r="BL205" s="17" t="s">
        <v>108</v>
      </c>
      <c r="BM205" s="149" t="s">
        <v>1111</v>
      </c>
    </row>
    <row r="206" spans="2:65" s="1" customFormat="1" ht="16.5" customHeight="1">
      <c r="B206" s="33"/>
      <c r="C206" s="138" t="s">
        <v>856</v>
      </c>
      <c r="D206" s="138" t="s">
        <v>312</v>
      </c>
      <c r="E206" s="139" t="s">
        <v>5279</v>
      </c>
      <c r="F206" s="140" t="s">
        <v>5280</v>
      </c>
      <c r="G206" s="141" t="s">
        <v>460</v>
      </c>
      <c r="H206" s="142">
        <v>1</v>
      </c>
      <c r="I206" s="143"/>
      <c r="J206" s="144">
        <f t="shared" si="0"/>
        <v>0</v>
      </c>
      <c r="K206" s="140" t="s">
        <v>2821</v>
      </c>
      <c r="L206" s="33"/>
      <c r="M206" s="145" t="s">
        <v>1</v>
      </c>
      <c r="N206" s="146" t="s">
        <v>47</v>
      </c>
      <c r="P206" s="147">
        <f t="shared" si="1"/>
        <v>0</v>
      </c>
      <c r="Q206" s="147">
        <v>0</v>
      </c>
      <c r="R206" s="147">
        <f t="shared" si="2"/>
        <v>0</v>
      </c>
      <c r="S206" s="147">
        <v>0</v>
      </c>
      <c r="T206" s="148">
        <f t="shared" si="3"/>
        <v>0</v>
      </c>
      <c r="AR206" s="149" t="s">
        <v>108</v>
      </c>
      <c r="AT206" s="149" t="s">
        <v>312</v>
      </c>
      <c r="AU206" s="149" t="s">
        <v>86</v>
      </c>
      <c r="AY206" s="17" t="s">
        <v>310</v>
      </c>
      <c r="BE206" s="150">
        <f t="shared" si="4"/>
        <v>0</v>
      </c>
      <c r="BF206" s="150">
        <f t="shared" si="5"/>
        <v>0</v>
      </c>
      <c r="BG206" s="150">
        <f t="shared" si="6"/>
        <v>0</v>
      </c>
      <c r="BH206" s="150">
        <f t="shared" si="7"/>
        <v>0</v>
      </c>
      <c r="BI206" s="150">
        <f t="shared" si="8"/>
        <v>0</v>
      </c>
      <c r="BJ206" s="17" t="s">
        <v>86</v>
      </c>
      <c r="BK206" s="150">
        <f t="shared" si="9"/>
        <v>0</v>
      </c>
      <c r="BL206" s="17" t="s">
        <v>108</v>
      </c>
      <c r="BM206" s="149" t="s">
        <v>1122</v>
      </c>
    </row>
    <row r="207" spans="2:65" s="1" customFormat="1" ht="24.2" customHeight="1">
      <c r="B207" s="33"/>
      <c r="C207" s="138" t="s">
        <v>860</v>
      </c>
      <c r="D207" s="138" t="s">
        <v>312</v>
      </c>
      <c r="E207" s="139" t="s">
        <v>5281</v>
      </c>
      <c r="F207" s="140" t="s">
        <v>5282</v>
      </c>
      <c r="G207" s="141" t="s">
        <v>460</v>
      </c>
      <c r="H207" s="142">
        <v>1</v>
      </c>
      <c r="I207" s="143"/>
      <c r="J207" s="144">
        <f t="shared" si="0"/>
        <v>0</v>
      </c>
      <c r="K207" s="140" t="s">
        <v>2821</v>
      </c>
      <c r="L207" s="33"/>
      <c r="M207" s="145" t="s">
        <v>1</v>
      </c>
      <c r="N207" s="146" t="s">
        <v>47</v>
      </c>
      <c r="P207" s="147">
        <f t="shared" si="1"/>
        <v>0</v>
      </c>
      <c r="Q207" s="147">
        <v>0</v>
      </c>
      <c r="R207" s="147">
        <f t="shared" si="2"/>
        <v>0</v>
      </c>
      <c r="S207" s="147">
        <v>0</v>
      </c>
      <c r="T207" s="148">
        <f t="shared" si="3"/>
        <v>0</v>
      </c>
      <c r="AR207" s="149" t="s">
        <v>108</v>
      </c>
      <c r="AT207" s="149" t="s">
        <v>312</v>
      </c>
      <c r="AU207" s="149" t="s">
        <v>86</v>
      </c>
      <c r="AY207" s="17" t="s">
        <v>310</v>
      </c>
      <c r="BE207" s="150">
        <f t="shared" si="4"/>
        <v>0</v>
      </c>
      <c r="BF207" s="150">
        <f t="shared" si="5"/>
        <v>0</v>
      </c>
      <c r="BG207" s="150">
        <f t="shared" si="6"/>
        <v>0</v>
      </c>
      <c r="BH207" s="150">
        <f t="shared" si="7"/>
        <v>0</v>
      </c>
      <c r="BI207" s="150">
        <f t="shared" si="8"/>
        <v>0</v>
      </c>
      <c r="BJ207" s="17" t="s">
        <v>86</v>
      </c>
      <c r="BK207" s="150">
        <f t="shared" si="9"/>
        <v>0</v>
      </c>
      <c r="BL207" s="17" t="s">
        <v>108</v>
      </c>
      <c r="BM207" s="149" t="s">
        <v>1131</v>
      </c>
    </row>
    <row r="208" spans="2:65" s="1" customFormat="1" ht="24.2" customHeight="1">
      <c r="B208" s="33"/>
      <c r="C208" s="138" t="s">
        <v>864</v>
      </c>
      <c r="D208" s="138" t="s">
        <v>312</v>
      </c>
      <c r="E208" s="139" t="s">
        <v>5283</v>
      </c>
      <c r="F208" s="140" t="s">
        <v>5284</v>
      </c>
      <c r="G208" s="141" t="s">
        <v>460</v>
      </c>
      <c r="H208" s="142">
        <v>1</v>
      </c>
      <c r="I208" s="143"/>
      <c r="J208" s="144">
        <f t="shared" si="0"/>
        <v>0</v>
      </c>
      <c r="K208" s="140" t="s">
        <v>2821</v>
      </c>
      <c r="L208" s="33"/>
      <c r="M208" s="145" t="s">
        <v>1</v>
      </c>
      <c r="N208" s="146" t="s">
        <v>47</v>
      </c>
      <c r="P208" s="147">
        <f t="shared" si="1"/>
        <v>0</v>
      </c>
      <c r="Q208" s="147">
        <v>0</v>
      </c>
      <c r="R208" s="147">
        <f t="shared" si="2"/>
        <v>0</v>
      </c>
      <c r="S208" s="147">
        <v>0</v>
      </c>
      <c r="T208" s="148">
        <f t="shared" si="3"/>
        <v>0</v>
      </c>
      <c r="AR208" s="149" t="s">
        <v>108</v>
      </c>
      <c r="AT208" s="149" t="s">
        <v>312</v>
      </c>
      <c r="AU208" s="149" t="s">
        <v>86</v>
      </c>
      <c r="AY208" s="17" t="s">
        <v>310</v>
      </c>
      <c r="BE208" s="150">
        <f t="shared" si="4"/>
        <v>0</v>
      </c>
      <c r="BF208" s="150">
        <f t="shared" si="5"/>
        <v>0</v>
      </c>
      <c r="BG208" s="150">
        <f t="shared" si="6"/>
        <v>0</v>
      </c>
      <c r="BH208" s="150">
        <f t="shared" si="7"/>
        <v>0</v>
      </c>
      <c r="BI208" s="150">
        <f t="shared" si="8"/>
        <v>0</v>
      </c>
      <c r="BJ208" s="17" t="s">
        <v>86</v>
      </c>
      <c r="BK208" s="150">
        <f t="shared" si="9"/>
        <v>0</v>
      </c>
      <c r="BL208" s="17" t="s">
        <v>108</v>
      </c>
      <c r="BM208" s="149" t="s">
        <v>1142</v>
      </c>
    </row>
    <row r="209" spans="2:65" s="1" customFormat="1" ht="37.9" customHeight="1">
      <c r="B209" s="33"/>
      <c r="C209" s="138" t="s">
        <v>868</v>
      </c>
      <c r="D209" s="138" t="s">
        <v>312</v>
      </c>
      <c r="E209" s="139" t="s">
        <v>5285</v>
      </c>
      <c r="F209" s="140" t="s">
        <v>5286</v>
      </c>
      <c r="G209" s="141" t="s">
        <v>460</v>
      </c>
      <c r="H209" s="142">
        <v>2</v>
      </c>
      <c r="I209" s="143"/>
      <c r="J209" s="144">
        <f t="shared" si="0"/>
        <v>0</v>
      </c>
      <c r="K209" s="140" t="s">
        <v>2821</v>
      </c>
      <c r="L209" s="33"/>
      <c r="M209" s="145" t="s">
        <v>1</v>
      </c>
      <c r="N209" s="146" t="s">
        <v>47</v>
      </c>
      <c r="P209" s="147">
        <f t="shared" si="1"/>
        <v>0</v>
      </c>
      <c r="Q209" s="147">
        <v>0</v>
      </c>
      <c r="R209" s="147">
        <f t="shared" si="2"/>
        <v>0</v>
      </c>
      <c r="S209" s="147">
        <v>0</v>
      </c>
      <c r="T209" s="148">
        <f t="shared" si="3"/>
        <v>0</v>
      </c>
      <c r="AR209" s="149" t="s">
        <v>108</v>
      </c>
      <c r="AT209" s="149" t="s">
        <v>312</v>
      </c>
      <c r="AU209" s="149" t="s">
        <v>86</v>
      </c>
      <c r="AY209" s="17" t="s">
        <v>310</v>
      </c>
      <c r="BE209" s="150">
        <f t="shared" si="4"/>
        <v>0</v>
      </c>
      <c r="BF209" s="150">
        <f t="shared" si="5"/>
        <v>0</v>
      </c>
      <c r="BG209" s="150">
        <f t="shared" si="6"/>
        <v>0</v>
      </c>
      <c r="BH209" s="150">
        <f t="shared" si="7"/>
        <v>0</v>
      </c>
      <c r="BI209" s="150">
        <f t="shared" si="8"/>
        <v>0</v>
      </c>
      <c r="BJ209" s="17" t="s">
        <v>86</v>
      </c>
      <c r="BK209" s="150">
        <f t="shared" si="9"/>
        <v>0</v>
      </c>
      <c r="BL209" s="17" t="s">
        <v>108</v>
      </c>
      <c r="BM209" s="149" t="s">
        <v>1152</v>
      </c>
    </row>
    <row r="210" spans="2:65" s="1" customFormat="1" ht="33" customHeight="1">
      <c r="B210" s="33"/>
      <c r="C210" s="138" t="s">
        <v>872</v>
      </c>
      <c r="D210" s="138" t="s">
        <v>312</v>
      </c>
      <c r="E210" s="139" t="s">
        <v>5287</v>
      </c>
      <c r="F210" s="140" t="s">
        <v>5288</v>
      </c>
      <c r="G210" s="141" t="s">
        <v>460</v>
      </c>
      <c r="H210" s="142">
        <v>1</v>
      </c>
      <c r="I210" s="143"/>
      <c r="J210" s="144">
        <f t="shared" si="0"/>
        <v>0</v>
      </c>
      <c r="K210" s="140" t="s">
        <v>2821</v>
      </c>
      <c r="L210" s="33"/>
      <c r="M210" s="145" t="s">
        <v>1</v>
      </c>
      <c r="N210" s="146" t="s">
        <v>47</v>
      </c>
      <c r="P210" s="147">
        <f t="shared" si="1"/>
        <v>0</v>
      </c>
      <c r="Q210" s="147">
        <v>0</v>
      </c>
      <c r="R210" s="147">
        <f t="shared" si="2"/>
        <v>0</v>
      </c>
      <c r="S210" s="147">
        <v>0</v>
      </c>
      <c r="T210" s="148">
        <f t="shared" si="3"/>
        <v>0</v>
      </c>
      <c r="AR210" s="149" t="s">
        <v>108</v>
      </c>
      <c r="AT210" s="149" t="s">
        <v>312</v>
      </c>
      <c r="AU210" s="149" t="s">
        <v>86</v>
      </c>
      <c r="AY210" s="17" t="s">
        <v>310</v>
      </c>
      <c r="BE210" s="150">
        <f t="shared" si="4"/>
        <v>0</v>
      </c>
      <c r="BF210" s="150">
        <f t="shared" si="5"/>
        <v>0</v>
      </c>
      <c r="BG210" s="150">
        <f t="shared" si="6"/>
        <v>0</v>
      </c>
      <c r="BH210" s="150">
        <f t="shared" si="7"/>
        <v>0</v>
      </c>
      <c r="BI210" s="150">
        <f t="shared" si="8"/>
        <v>0</v>
      </c>
      <c r="BJ210" s="17" t="s">
        <v>86</v>
      </c>
      <c r="BK210" s="150">
        <f t="shared" si="9"/>
        <v>0</v>
      </c>
      <c r="BL210" s="17" t="s">
        <v>108</v>
      </c>
      <c r="BM210" s="149" t="s">
        <v>1168</v>
      </c>
    </row>
    <row r="211" spans="2:65" s="1" customFormat="1" ht="39">
      <c r="B211" s="33"/>
      <c r="D211" s="152" t="s">
        <v>375</v>
      </c>
      <c r="F211" s="172" t="s">
        <v>5289</v>
      </c>
      <c r="I211" s="173"/>
      <c r="L211" s="33"/>
      <c r="M211" s="174"/>
      <c r="T211" s="57"/>
      <c r="AT211" s="17" t="s">
        <v>375</v>
      </c>
      <c r="AU211" s="17" t="s">
        <v>86</v>
      </c>
    </row>
    <row r="212" spans="2:65" s="1" customFormat="1" ht="24.2" customHeight="1">
      <c r="B212" s="33"/>
      <c r="C212" s="138" t="s">
        <v>876</v>
      </c>
      <c r="D212" s="138" t="s">
        <v>312</v>
      </c>
      <c r="E212" s="139" t="s">
        <v>5290</v>
      </c>
      <c r="F212" s="140" t="s">
        <v>5291</v>
      </c>
      <c r="G212" s="141" t="s">
        <v>460</v>
      </c>
      <c r="H212" s="142">
        <v>1</v>
      </c>
      <c r="I212" s="143"/>
      <c r="J212" s="144">
        <f>ROUND(I212*H212,2)</f>
        <v>0</v>
      </c>
      <c r="K212" s="140" t="s">
        <v>2821</v>
      </c>
      <c r="L212" s="33"/>
      <c r="M212" s="145" t="s">
        <v>1</v>
      </c>
      <c r="N212" s="146" t="s">
        <v>47</v>
      </c>
      <c r="P212" s="147">
        <f>O212*H212</f>
        <v>0</v>
      </c>
      <c r="Q212" s="147">
        <v>0</v>
      </c>
      <c r="R212" s="147">
        <f>Q212*H212</f>
        <v>0</v>
      </c>
      <c r="S212" s="147">
        <v>0</v>
      </c>
      <c r="T212" s="148">
        <f>S212*H212</f>
        <v>0</v>
      </c>
      <c r="AR212" s="149" t="s">
        <v>108</v>
      </c>
      <c r="AT212" s="149" t="s">
        <v>312</v>
      </c>
      <c r="AU212" s="149" t="s">
        <v>86</v>
      </c>
      <c r="AY212" s="17" t="s">
        <v>310</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108</v>
      </c>
      <c r="BM212" s="149" t="s">
        <v>1181</v>
      </c>
    </row>
    <row r="213" spans="2:65" s="1" customFormat="1" ht="21.75" customHeight="1">
      <c r="B213" s="33"/>
      <c r="C213" s="138" t="s">
        <v>880</v>
      </c>
      <c r="D213" s="138" t="s">
        <v>312</v>
      </c>
      <c r="E213" s="139" t="s">
        <v>5292</v>
      </c>
      <c r="F213" s="140" t="s">
        <v>5293</v>
      </c>
      <c r="G213" s="141" t="s">
        <v>460</v>
      </c>
      <c r="H213" s="142">
        <v>1</v>
      </c>
      <c r="I213" s="143"/>
      <c r="J213" s="144">
        <f>ROUND(I213*H213,2)</f>
        <v>0</v>
      </c>
      <c r="K213" s="140" t="s">
        <v>2821</v>
      </c>
      <c r="L213" s="33"/>
      <c r="M213" s="145" t="s">
        <v>1</v>
      </c>
      <c r="N213" s="146" t="s">
        <v>47</v>
      </c>
      <c r="P213" s="147">
        <f>O213*H213</f>
        <v>0</v>
      </c>
      <c r="Q213" s="147">
        <v>0</v>
      </c>
      <c r="R213" s="147">
        <f>Q213*H213</f>
        <v>0</v>
      </c>
      <c r="S213" s="147">
        <v>0</v>
      </c>
      <c r="T213" s="148">
        <f>S213*H213</f>
        <v>0</v>
      </c>
      <c r="AR213" s="149" t="s">
        <v>108</v>
      </c>
      <c r="AT213" s="149" t="s">
        <v>312</v>
      </c>
      <c r="AU213" s="149" t="s">
        <v>86</v>
      </c>
      <c r="AY213" s="17" t="s">
        <v>310</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1190</v>
      </c>
    </row>
    <row r="214" spans="2:65" s="1" customFormat="1" ht="24.2" customHeight="1">
      <c r="B214" s="33"/>
      <c r="C214" s="138" t="s">
        <v>886</v>
      </c>
      <c r="D214" s="138" t="s">
        <v>312</v>
      </c>
      <c r="E214" s="139" t="s">
        <v>5294</v>
      </c>
      <c r="F214" s="140" t="s">
        <v>5295</v>
      </c>
      <c r="G214" s="141" t="s">
        <v>460</v>
      </c>
      <c r="H214" s="142">
        <v>1</v>
      </c>
      <c r="I214" s="143"/>
      <c r="J214" s="144">
        <f>ROUND(I214*H214,2)</f>
        <v>0</v>
      </c>
      <c r="K214" s="140" t="s">
        <v>2821</v>
      </c>
      <c r="L214" s="33"/>
      <c r="M214" s="145" t="s">
        <v>1</v>
      </c>
      <c r="N214" s="146" t="s">
        <v>47</v>
      </c>
      <c r="P214" s="147">
        <f>O214*H214</f>
        <v>0</v>
      </c>
      <c r="Q214" s="147">
        <v>0</v>
      </c>
      <c r="R214" s="147">
        <f>Q214*H214</f>
        <v>0</v>
      </c>
      <c r="S214" s="147">
        <v>0</v>
      </c>
      <c r="T214" s="148">
        <f>S214*H214</f>
        <v>0</v>
      </c>
      <c r="AR214" s="149" t="s">
        <v>108</v>
      </c>
      <c r="AT214" s="149" t="s">
        <v>312</v>
      </c>
      <c r="AU214" s="149" t="s">
        <v>86</v>
      </c>
      <c r="AY214" s="17" t="s">
        <v>310</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108</v>
      </c>
      <c r="BM214" s="149" t="s">
        <v>1201</v>
      </c>
    </row>
    <row r="215" spans="2:65" s="11" customFormat="1" ht="25.9" customHeight="1">
      <c r="B215" s="126"/>
      <c r="D215" s="127" t="s">
        <v>81</v>
      </c>
      <c r="E215" s="128" t="s">
        <v>1127</v>
      </c>
      <c r="F215" s="128" t="s">
        <v>5164</v>
      </c>
      <c r="I215" s="129"/>
      <c r="J215" s="130">
        <f>BK215</f>
        <v>0</v>
      </c>
      <c r="L215" s="126"/>
      <c r="M215" s="131"/>
      <c r="P215" s="132">
        <f>SUM(P216:P217)</f>
        <v>0</v>
      </c>
      <c r="R215" s="132">
        <f>SUM(R216:R217)</f>
        <v>0</v>
      </c>
      <c r="T215" s="133">
        <f>SUM(T216:T217)</f>
        <v>0</v>
      </c>
      <c r="AR215" s="127" t="s">
        <v>86</v>
      </c>
      <c r="AT215" s="134" t="s">
        <v>81</v>
      </c>
      <c r="AU215" s="134" t="s">
        <v>82</v>
      </c>
      <c r="AY215" s="127" t="s">
        <v>310</v>
      </c>
      <c r="BK215" s="135">
        <f>SUM(BK216:BK217)</f>
        <v>0</v>
      </c>
    </row>
    <row r="216" spans="2:65" s="1" customFormat="1" ht="16.5" customHeight="1">
      <c r="B216" s="33"/>
      <c r="C216" s="138" t="s">
        <v>895</v>
      </c>
      <c r="D216" s="138" t="s">
        <v>312</v>
      </c>
      <c r="E216" s="139" t="s">
        <v>5165</v>
      </c>
      <c r="F216" s="140" t="s">
        <v>5166</v>
      </c>
      <c r="G216" s="141" t="s">
        <v>361</v>
      </c>
      <c r="H216" s="142">
        <v>7.399</v>
      </c>
      <c r="I216" s="143"/>
      <c r="J216" s="144">
        <f>ROUND(I216*H216,2)</f>
        <v>0</v>
      </c>
      <c r="K216" s="140" t="s">
        <v>2821</v>
      </c>
      <c r="L216" s="33"/>
      <c r="M216" s="145" t="s">
        <v>1</v>
      </c>
      <c r="N216" s="146" t="s">
        <v>47</v>
      </c>
      <c r="P216" s="147">
        <f>O216*H216</f>
        <v>0</v>
      </c>
      <c r="Q216" s="147">
        <v>0</v>
      </c>
      <c r="R216" s="147">
        <f>Q216*H216</f>
        <v>0</v>
      </c>
      <c r="S216" s="147">
        <v>0</v>
      </c>
      <c r="T216" s="148">
        <f>S216*H216</f>
        <v>0</v>
      </c>
      <c r="AR216" s="149" t="s">
        <v>108</v>
      </c>
      <c r="AT216" s="149" t="s">
        <v>312</v>
      </c>
      <c r="AU216" s="149" t="s">
        <v>86</v>
      </c>
      <c r="AY216" s="17" t="s">
        <v>310</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1210</v>
      </c>
    </row>
    <row r="217" spans="2:65" s="1" customFormat="1" ht="29.25">
      <c r="B217" s="33"/>
      <c r="D217" s="152" t="s">
        <v>375</v>
      </c>
      <c r="F217" s="172" t="s">
        <v>5167</v>
      </c>
      <c r="I217" s="173"/>
      <c r="L217" s="33"/>
      <c r="M217" s="174"/>
      <c r="T217" s="57"/>
      <c r="AT217" s="17" t="s">
        <v>375</v>
      </c>
      <c r="AU217" s="17" t="s">
        <v>86</v>
      </c>
    </row>
    <row r="218" spans="2:65" s="11" customFormat="1" ht="25.9" customHeight="1">
      <c r="B218" s="126"/>
      <c r="D218" s="127" t="s">
        <v>81</v>
      </c>
      <c r="E218" s="128" t="s">
        <v>3135</v>
      </c>
      <c r="F218" s="128" t="s">
        <v>3136</v>
      </c>
      <c r="I218" s="129"/>
      <c r="J218" s="130">
        <f>BK218</f>
        <v>0</v>
      </c>
      <c r="L218" s="126"/>
      <c r="M218" s="131"/>
      <c r="P218" s="132">
        <f>SUM(P219:P224)</f>
        <v>0</v>
      </c>
      <c r="R218" s="132">
        <f>SUM(R219:R224)</f>
        <v>0</v>
      </c>
      <c r="T218" s="133">
        <f>SUM(T219:T224)</f>
        <v>0</v>
      </c>
      <c r="AR218" s="127" t="s">
        <v>86</v>
      </c>
      <c r="AT218" s="134" t="s">
        <v>81</v>
      </c>
      <c r="AU218" s="134" t="s">
        <v>82</v>
      </c>
      <c r="AY218" s="127" t="s">
        <v>310</v>
      </c>
      <c r="BK218" s="135">
        <f>SUM(BK219:BK224)</f>
        <v>0</v>
      </c>
    </row>
    <row r="219" spans="2:65" s="1" customFormat="1" ht="24.2" customHeight="1">
      <c r="B219" s="33"/>
      <c r="C219" s="138" t="s">
        <v>900</v>
      </c>
      <c r="D219" s="138" t="s">
        <v>312</v>
      </c>
      <c r="E219" s="139" t="s">
        <v>5168</v>
      </c>
      <c r="F219" s="140" t="s">
        <v>5169</v>
      </c>
      <c r="G219" s="141" t="s">
        <v>3139</v>
      </c>
      <c r="H219" s="142">
        <v>1</v>
      </c>
      <c r="I219" s="143"/>
      <c r="J219" s="144">
        <f>ROUND(I219*H219,2)</f>
        <v>0</v>
      </c>
      <c r="K219" s="140" t="s">
        <v>2821</v>
      </c>
      <c r="L219" s="33"/>
      <c r="M219" s="145" t="s">
        <v>1</v>
      </c>
      <c r="N219" s="146" t="s">
        <v>47</v>
      </c>
      <c r="P219" s="147">
        <f>O219*H219</f>
        <v>0</v>
      </c>
      <c r="Q219" s="147">
        <v>0</v>
      </c>
      <c r="R219" s="147">
        <f>Q219*H219</f>
        <v>0</v>
      </c>
      <c r="S219" s="147">
        <v>0</v>
      </c>
      <c r="T219" s="148">
        <f>S219*H219</f>
        <v>0</v>
      </c>
      <c r="AR219" s="149" t="s">
        <v>108</v>
      </c>
      <c r="AT219" s="149" t="s">
        <v>312</v>
      </c>
      <c r="AU219" s="149" t="s">
        <v>86</v>
      </c>
      <c r="AY219" s="17" t="s">
        <v>310</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108</v>
      </c>
      <c r="BM219" s="149" t="s">
        <v>1222</v>
      </c>
    </row>
    <row r="220" spans="2:65" s="1" customFormat="1" ht="19.5">
      <c r="B220" s="33"/>
      <c r="D220" s="152" t="s">
        <v>375</v>
      </c>
      <c r="F220" s="172" t="s">
        <v>5170</v>
      </c>
      <c r="I220" s="173"/>
      <c r="L220" s="33"/>
      <c r="M220" s="174"/>
      <c r="T220" s="57"/>
      <c r="AT220" s="17" t="s">
        <v>375</v>
      </c>
      <c r="AU220" s="17" t="s">
        <v>86</v>
      </c>
    </row>
    <row r="221" spans="2:65" s="1" customFormat="1" ht="24.2" customHeight="1">
      <c r="B221" s="33"/>
      <c r="C221" s="138" t="s">
        <v>904</v>
      </c>
      <c r="D221" s="138" t="s">
        <v>312</v>
      </c>
      <c r="E221" s="139" t="s">
        <v>3137</v>
      </c>
      <c r="F221" s="140" t="s">
        <v>3138</v>
      </c>
      <c r="G221" s="141" t="s">
        <v>3139</v>
      </c>
      <c r="H221" s="142">
        <v>1</v>
      </c>
      <c r="I221" s="143"/>
      <c r="J221" s="144">
        <f>ROUND(I221*H221,2)</f>
        <v>0</v>
      </c>
      <c r="K221" s="140" t="s">
        <v>2821</v>
      </c>
      <c r="L221" s="33"/>
      <c r="M221" s="145" t="s">
        <v>1</v>
      </c>
      <c r="N221" s="146" t="s">
        <v>47</v>
      </c>
      <c r="P221" s="147">
        <f>O221*H221</f>
        <v>0</v>
      </c>
      <c r="Q221" s="147">
        <v>0</v>
      </c>
      <c r="R221" s="147">
        <f>Q221*H221</f>
        <v>0</v>
      </c>
      <c r="S221" s="147">
        <v>0</v>
      </c>
      <c r="T221" s="148">
        <f>S221*H221</f>
        <v>0</v>
      </c>
      <c r="AR221" s="149" t="s">
        <v>108</v>
      </c>
      <c r="AT221" s="149" t="s">
        <v>312</v>
      </c>
      <c r="AU221" s="149" t="s">
        <v>86</v>
      </c>
      <c r="AY221" s="17" t="s">
        <v>310</v>
      </c>
      <c r="BE221" s="150">
        <f>IF(N221="základní",J221,0)</f>
        <v>0</v>
      </c>
      <c r="BF221" s="150">
        <f>IF(N221="snížená",J221,0)</f>
        <v>0</v>
      </c>
      <c r="BG221" s="150">
        <f>IF(N221="zákl. přenesená",J221,0)</f>
        <v>0</v>
      </c>
      <c r="BH221" s="150">
        <f>IF(N221="sníž. přenesená",J221,0)</f>
        <v>0</v>
      </c>
      <c r="BI221" s="150">
        <f>IF(N221="nulová",J221,0)</f>
        <v>0</v>
      </c>
      <c r="BJ221" s="17" t="s">
        <v>86</v>
      </c>
      <c r="BK221" s="150">
        <f>ROUND(I221*H221,2)</f>
        <v>0</v>
      </c>
      <c r="BL221" s="17" t="s">
        <v>108</v>
      </c>
      <c r="BM221" s="149" t="s">
        <v>1230</v>
      </c>
    </row>
    <row r="222" spans="2:65" s="1" customFormat="1" ht="19.5">
      <c r="B222" s="33"/>
      <c r="D222" s="152" t="s">
        <v>375</v>
      </c>
      <c r="F222" s="172" t="s">
        <v>3140</v>
      </c>
      <c r="I222" s="173"/>
      <c r="L222" s="33"/>
      <c r="M222" s="174"/>
      <c r="T222" s="57"/>
      <c r="AT222" s="17" t="s">
        <v>375</v>
      </c>
      <c r="AU222" s="17" t="s">
        <v>86</v>
      </c>
    </row>
    <row r="223" spans="2:65" s="1" customFormat="1" ht="24.2" customHeight="1">
      <c r="B223" s="33"/>
      <c r="C223" s="138" t="s">
        <v>910</v>
      </c>
      <c r="D223" s="138" t="s">
        <v>312</v>
      </c>
      <c r="E223" s="139" t="s">
        <v>3141</v>
      </c>
      <c r="F223" s="140" t="s">
        <v>3142</v>
      </c>
      <c r="G223" s="141" t="s">
        <v>3139</v>
      </c>
      <c r="H223" s="142">
        <v>1</v>
      </c>
      <c r="I223" s="143"/>
      <c r="J223" s="144">
        <f>ROUND(I223*H223,2)</f>
        <v>0</v>
      </c>
      <c r="K223" s="140" t="s">
        <v>2821</v>
      </c>
      <c r="L223" s="33"/>
      <c r="M223" s="145" t="s">
        <v>1</v>
      </c>
      <c r="N223" s="146" t="s">
        <v>47</v>
      </c>
      <c r="P223" s="147">
        <f>O223*H223</f>
        <v>0</v>
      </c>
      <c r="Q223" s="147">
        <v>0</v>
      </c>
      <c r="R223" s="147">
        <f>Q223*H223</f>
        <v>0</v>
      </c>
      <c r="S223" s="147">
        <v>0</v>
      </c>
      <c r="T223" s="148">
        <f>S223*H223</f>
        <v>0</v>
      </c>
      <c r="AR223" s="149" t="s">
        <v>108</v>
      </c>
      <c r="AT223" s="149" t="s">
        <v>312</v>
      </c>
      <c r="AU223" s="149" t="s">
        <v>86</v>
      </c>
      <c r="AY223" s="17" t="s">
        <v>310</v>
      </c>
      <c r="BE223" s="150">
        <f>IF(N223="základní",J223,0)</f>
        <v>0</v>
      </c>
      <c r="BF223" s="150">
        <f>IF(N223="snížená",J223,0)</f>
        <v>0</v>
      </c>
      <c r="BG223" s="150">
        <f>IF(N223="zákl. přenesená",J223,0)</f>
        <v>0</v>
      </c>
      <c r="BH223" s="150">
        <f>IF(N223="sníž. přenesená",J223,0)</f>
        <v>0</v>
      </c>
      <c r="BI223" s="150">
        <f>IF(N223="nulová",J223,0)</f>
        <v>0</v>
      </c>
      <c r="BJ223" s="17" t="s">
        <v>86</v>
      </c>
      <c r="BK223" s="150">
        <f>ROUND(I223*H223,2)</f>
        <v>0</v>
      </c>
      <c r="BL223" s="17" t="s">
        <v>108</v>
      </c>
      <c r="BM223" s="149" t="s">
        <v>1239</v>
      </c>
    </row>
    <row r="224" spans="2:65" s="1" customFormat="1" ht="19.5">
      <c r="B224" s="33"/>
      <c r="D224" s="152" t="s">
        <v>375</v>
      </c>
      <c r="F224" s="172" t="s">
        <v>5171</v>
      </c>
      <c r="I224" s="173"/>
      <c r="L224" s="33"/>
      <c r="M224" s="175"/>
      <c r="N224" s="176"/>
      <c r="O224" s="176"/>
      <c r="P224" s="176"/>
      <c r="Q224" s="176"/>
      <c r="R224" s="176"/>
      <c r="S224" s="176"/>
      <c r="T224" s="177"/>
      <c r="AT224" s="17" t="s">
        <v>375</v>
      </c>
      <c r="AU224" s="17" t="s">
        <v>86</v>
      </c>
    </row>
    <row r="225" spans="2:12" s="1" customFormat="1" ht="6.95" customHeight="1">
      <c r="B225" s="45"/>
      <c r="C225" s="46"/>
      <c r="D225" s="46"/>
      <c r="E225" s="46"/>
      <c r="F225" s="46"/>
      <c r="G225" s="46"/>
      <c r="H225" s="46"/>
      <c r="I225" s="46"/>
      <c r="J225" s="46"/>
      <c r="K225" s="46"/>
      <c r="L225" s="33"/>
    </row>
  </sheetData>
  <sheetProtection algorithmName="SHA-512" hashValue="SVeWTkeOfGTS4KnZMbDRR70+TOrMYfbhHbP2xwZPKRDj022Hm7EFVEWdEgEmwivMIIPVQNb6o5uvlxeAtFoIgw==" saltValue="IMV40pdCos9lqFmevp7WByziWMgboTj3AtU1y4nJmN6yTntaSRbk+kac2RZ03uIca7TrAZ9T+k3WI9rQYma8Dw==" spinCount="100000" sheet="1" objects="1" scenarios="1" formatColumns="0" formatRows="0" autoFilter="0"/>
  <autoFilter ref="C129:K224" xr:uid="{00000000-0009-0000-0000-000027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2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221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281</v>
      </c>
      <c r="L12" s="33"/>
    </row>
    <row r="13" spans="2:46" s="1" customFormat="1" ht="16.5" customHeight="1">
      <c r="B13" s="33"/>
      <c r="E13" s="236" t="s">
        <v>5296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ROUND((SUM(BE132:BE211)),  2)</f>
        <v>0</v>
      </c>
      <c r="I37" s="98">
        <v>0.21</v>
      </c>
      <c r="J37" s="86">
        <f>ROUND(((SUM(BE132:BE211))*I37),  2)</f>
        <v>0</v>
      </c>
      <c r="L37" s="33"/>
    </row>
    <row r="38" spans="2:12" s="1" customFormat="1" ht="14.45" customHeight="1">
      <c r="B38" s="33"/>
      <c r="E38" s="27" t="s">
        <v>48</v>
      </c>
      <c r="F38" s="86">
        <f>ROUND((SUM(BF132:BF211)),  2)</f>
        <v>0</v>
      </c>
      <c r="I38" s="98">
        <v>0.15</v>
      </c>
      <c r="J38" s="86">
        <f>ROUND(((SUM(BF132:BF211))*I38),  2)</f>
        <v>0</v>
      </c>
      <c r="L38" s="33"/>
    </row>
    <row r="39" spans="2:12" s="1" customFormat="1" ht="14.45" hidden="1" customHeight="1">
      <c r="B39" s="33"/>
      <c r="E39" s="27" t="s">
        <v>49</v>
      </c>
      <c r="F39" s="86">
        <f>ROUND((SUM(BG132:BG211)),  2)</f>
        <v>0</v>
      </c>
      <c r="I39" s="98">
        <v>0.21</v>
      </c>
      <c r="J39" s="86">
        <f>0</f>
        <v>0</v>
      </c>
      <c r="L39" s="33"/>
    </row>
    <row r="40" spans="2:12" s="1" customFormat="1" ht="14.45" hidden="1" customHeight="1">
      <c r="B40" s="33"/>
      <c r="E40" s="27" t="s">
        <v>50</v>
      </c>
      <c r="F40" s="86">
        <f>ROUND((SUM(BH132:BH211)),  2)</f>
        <v>0</v>
      </c>
      <c r="I40" s="98">
        <v>0.15</v>
      </c>
      <c r="J40" s="86">
        <f>0</f>
        <v>0</v>
      </c>
      <c r="L40" s="33"/>
    </row>
    <row r="41" spans="2:12" s="1" customFormat="1" ht="14.45" hidden="1" customHeight="1">
      <c r="B41" s="33"/>
      <c r="E41" s="27" t="s">
        <v>51</v>
      </c>
      <c r="F41" s="86">
        <f>ROUND((SUM(BI132:BI211)),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281</v>
      </c>
      <c r="L90" s="33"/>
    </row>
    <row r="91" spans="2:12" s="1" customFormat="1" ht="16.5" customHeight="1">
      <c r="B91" s="33"/>
      <c r="E91" s="236" t="str">
        <f>E13</f>
        <v>IO 04 - Přeložení areálového plynovodu</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J132</f>
        <v>0</v>
      </c>
      <c r="L100" s="33"/>
      <c r="AU100" s="17" t="s">
        <v>288</v>
      </c>
    </row>
    <row r="101" spans="2:47" s="8" customFormat="1" ht="24.95" customHeight="1">
      <c r="B101" s="110"/>
      <c r="D101" s="111" t="s">
        <v>2810</v>
      </c>
      <c r="E101" s="112"/>
      <c r="F101" s="112"/>
      <c r="G101" s="112"/>
      <c r="H101" s="112"/>
      <c r="I101" s="112"/>
      <c r="J101" s="113">
        <f>J133</f>
        <v>0</v>
      </c>
      <c r="L101" s="110"/>
    </row>
    <row r="102" spans="2:47" s="8" customFormat="1" ht="24.95" customHeight="1">
      <c r="B102" s="110"/>
      <c r="D102" s="111" t="s">
        <v>5297</v>
      </c>
      <c r="E102" s="112"/>
      <c r="F102" s="112"/>
      <c r="G102" s="112"/>
      <c r="H102" s="112"/>
      <c r="I102" s="112"/>
      <c r="J102" s="113">
        <f>J158</f>
        <v>0</v>
      </c>
      <c r="L102" s="110"/>
    </row>
    <row r="103" spans="2:47" s="8" customFormat="1" ht="24.95" customHeight="1">
      <c r="B103" s="110"/>
      <c r="D103" s="111" t="s">
        <v>5063</v>
      </c>
      <c r="E103" s="112"/>
      <c r="F103" s="112"/>
      <c r="G103" s="112"/>
      <c r="H103" s="112"/>
      <c r="I103" s="112"/>
      <c r="J103" s="113">
        <f>J161</f>
        <v>0</v>
      </c>
      <c r="L103" s="110"/>
    </row>
    <row r="104" spans="2:47" s="8" customFormat="1" ht="24.95" customHeight="1">
      <c r="B104" s="110"/>
      <c r="D104" s="111" t="s">
        <v>5064</v>
      </c>
      <c r="E104" s="112"/>
      <c r="F104" s="112"/>
      <c r="G104" s="112"/>
      <c r="H104" s="112"/>
      <c r="I104" s="112"/>
      <c r="J104" s="113">
        <f>J165</f>
        <v>0</v>
      </c>
      <c r="L104" s="110"/>
    </row>
    <row r="105" spans="2:47" s="8" customFormat="1" ht="24.95" customHeight="1">
      <c r="B105" s="110"/>
      <c r="D105" s="111" t="s">
        <v>5065</v>
      </c>
      <c r="E105" s="112"/>
      <c r="F105" s="112"/>
      <c r="G105" s="112"/>
      <c r="H105" s="112"/>
      <c r="I105" s="112"/>
      <c r="J105" s="113">
        <f>J193</f>
        <v>0</v>
      </c>
      <c r="L105" s="110"/>
    </row>
    <row r="106" spans="2:47" s="8" customFormat="1" ht="24.95" customHeight="1">
      <c r="B106" s="110"/>
      <c r="D106" s="111" t="s">
        <v>4849</v>
      </c>
      <c r="E106" s="112"/>
      <c r="F106" s="112"/>
      <c r="G106" s="112"/>
      <c r="H106" s="112"/>
      <c r="I106" s="112"/>
      <c r="J106" s="113">
        <f>J196</f>
        <v>0</v>
      </c>
      <c r="L106" s="110"/>
    </row>
    <row r="107" spans="2:47" s="8" customFormat="1" ht="24.95" customHeight="1">
      <c r="B107" s="110"/>
      <c r="D107" s="111" t="s">
        <v>2818</v>
      </c>
      <c r="E107" s="112"/>
      <c r="F107" s="112"/>
      <c r="G107" s="112"/>
      <c r="H107" s="112"/>
      <c r="I107" s="112"/>
      <c r="J107" s="113">
        <f>J202</f>
        <v>0</v>
      </c>
      <c r="L107" s="110"/>
    </row>
    <row r="108" spans="2:47" s="8" customFormat="1" ht="24.95" customHeight="1">
      <c r="B108" s="110"/>
      <c r="D108" s="111" t="s">
        <v>3153</v>
      </c>
      <c r="E108" s="112"/>
      <c r="F108" s="112"/>
      <c r="G108" s="112"/>
      <c r="H108" s="112"/>
      <c r="I108" s="112"/>
      <c r="J108" s="113">
        <f>J209</f>
        <v>0</v>
      </c>
      <c r="L108" s="110"/>
    </row>
    <row r="109" spans="2:47" s="1" customFormat="1" ht="21.75" customHeight="1">
      <c r="B109" s="33"/>
      <c r="L109" s="33"/>
    </row>
    <row r="110" spans="2:47" s="1" customFormat="1" ht="6.95" customHeight="1">
      <c r="B110" s="45"/>
      <c r="C110" s="46"/>
      <c r="D110" s="46"/>
      <c r="E110" s="46"/>
      <c r="F110" s="46"/>
      <c r="G110" s="46"/>
      <c r="H110" s="46"/>
      <c r="I110" s="46"/>
      <c r="J110" s="46"/>
      <c r="K110" s="46"/>
      <c r="L110" s="33"/>
    </row>
    <row r="114" spans="2:12" s="1" customFormat="1" ht="6.95" customHeight="1">
      <c r="B114" s="47"/>
      <c r="C114" s="48"/>
      <c r="D114" s="48"/>
      <c r="E114" s="48"/>
      <c r="F114" s="48"/>
      <c r="G114" s="48"/>
      <c r="H114" s="48"/>
      <c r="I114" s="48"/>
      <c r="J114" s="48"/>
      <c r="K114" s="48"/>
      <c r="L114" s="33"/>
    </row>
    <row r="115" spans="2:12" s="1" customFormat="1" ht="24.95" customHeight="1">
      <c r="B115" s="33"/>
      <c r="C115" s="21" t="s">
        <v>295</v>
      </c>
      <c r="L115" s="33"/>
    </row>
    <row r="116" spans="2:12" s="1" customFormat="1" ht="6.95" customHeight="1">
      <c r="B116" s="33"/>
      <c r="L116" s="33"/>
    </row>
    <row r="117" spans="2:12" s="1" customFormat="1" ht="12" customHeight="1">
      <c r="B117" s="33"/>
      <c r="C117" s="27" t="s">
        <v>16</v>
      </c>
      <c r="L117" s="33"/>
    </row>
    <row r="118" spans="2:12" s="1" customFormat="1" ht="16.5" customHeight="1">
      <c r="B118" s="33"/>
      <c r="E118" s="254" t="str">
        <f>E7</f>
        <v>HODONÍN NEMOCNICE – VÝSTAVBA PAVILONU MAGNETICKÉ REZONANCE</v>
      </c>
      <c r="F118" s="255"/>
      <c r="G118" s="255"/>
      <c r="H118" s="255"/>
      <c r="L118" s="33"/>
    </row>
    <row r="119" spans="2:12" ht="12" customHeight="1">
      <c r="B119" s="20"/>
      <c r="C119" s="27" t="s">
        <v>277</v>
      </c>
      <c r="L119" s="20"/>
    </row>
    <row r="120" spans="2:12" ht="16.5" customHeight="1">
      <c r="B120" s="20"/>
      <c r="E120" s="254" t="s">
        <v>278</v>
      </c>
      <c r="F120" s="215"/>
      <c r="G120" s="215"/>
      <c r="H120" s="215"/>
      <c r="L120" s="20"/>
    </row>
    <row r="121" spans="2:12" ht="12" customHeight="1">
      <c r="B121" s="20"/>
      <c r="C121" s="27" t="s">
        <v>279</v>
      </c>
      <c r="L121" s="20"/>
    </row>
    <row r="122" spans="2:12" s="1" customFormat="1" ht="16.5" customHeight="1">
      <c r="B122" s="33"/>
      <c r="E122" s="249" t="s">
        <v>5000</v>
      </c>
      <c r="F122" s="256"/>
      <c r="G122" s="256"/>
      <c r="H122" s="256"/>
      <c r="L122" s="33"/>
    </row>
    <row r="123" spans="2:12" s="1" customFormat="1" ht="12" customHeight="1">
      <c r="B123" s="33"/>
      <c r="C123" s="27" t="s">
        <v>281</v>
      </c>
      <c r="L123" s="33"/>
    </row>
    <row r="124" spans="2:12" s="1" customFormat="1" ht="16.5" customHeight="1">
      <c r="B124" s="33"/>
      <c r="E124" s="236" t="str">
        <f>E13</f>
        <v>IO 04 - Přeložení areálového plynovodu</v>
      </c>
      <c r="F124" s="256"/>
      <c r="G124" s="256"/>
      <c r="H124" s="256"/>
      <c r="L124" s="33"/>
    </row>
    <row r="125" spans="2:12" s="1" customFormat="1" ht="6.95" customHeight="1">
      <c r="B125" s="33"/>
      <c r="L125" s="33"/>
    </row>
    <row r="126" spans="2:12" s="1" customFormat="1" ht="12" customHeight="1">
      <c r="B126" s="33"/>
      <c r="C126" s="27" t="s">
        <v>22</v>
      </c>
      <c r="F126" s="25" t="str">
        <f>F16</f>
        <v xml:space="preserve"> </v>
      </c>
      <c r="I126" s="27" t="s">
        <v>24</v>
      </c>
      <c r="J126" s="53" t="str">
        <f>IF(J16="","",J16)</f>
        <v>2. 12. 2022</v>
      </c>
      <c r="L126" s="33"/>
    </row>
    <row r="127" spans="2:12" s="1" customFormat="1" ht="6.95" customHeight="1">
      <c r="B127" s="33"/>
      <c r="L127" s="33"/>
    </row>
    <row r="128" spans="2:12" s="1" customFormat="1" ht="15.2" customHeight="1">
      <c r="B128" s="33"/>
      <c r="C128" s="27" t="s">
        <v>30</v>
      </c>
      <c r="F128" s="25" t="str">
        <f>E19</f>
        <v>NEMOCNICE TGM HODONÍN, p.o.</v>
      </c>
      <c r="I128" s="27" t="s">
        <v>36</v>
      </c>
      <c r="J128" s="31" t="str">
        <f>E25</f>
        <v>KANIA a.s.</v>
      </c>
      <c r="L128" s="33"/>
    </row>
    <row r="129" spans="2:65" s="1" customFormat="1" ht="15.2" customHeight="1">
      <c r="B129" s="33"/>
      <c r="C129" s="27" t="s">
        <v>34</v>
      </c>
      <c r="F129" s="25" t="str">
        <f>IF(E22="","",E22)</f>
        <v>Vyplň údaj</v>
      </c>
      <c r="I129" s="27" t="s">
        <v>39</v>
      </c>
      <c r="J129" s="31" t="str">
        <f>E28</f>
        <v xml:space="preserve"> </v>
      </c>
      <c r="L129" s="33"/>
    </row>
    <row r="130" spans="2:65" s="1" customFormat="1" ht="10.35" customHeight="1">
      <c r="B130" s="33"/>
      <c r="L130" s="33"/>
    </row>
    <row r="131" spans="2:65" s="10" customFormat="1" ht="29.25" customHeight="1">
      <c r="B131" s="118"/>
      <c r="C131" s="119" t="s">
        <v>296</v>
      </c>
      <c r="D131" s="120" t="s">
        <v>67</v>
      </c>
      <c r="E131" s="120" t="s">
        <v>63</v>
      </c>
      <c r="F131" s="120" t="s">
        <v>64</v>
      </c>
      <c r="G131" s="120" t="s">
        <v>297</v>
      </c>
      <c r="H131" s="120" t="s">
        <v>298</v>
      </c>
      <c r="I131" s="120" t="s">
        <v>299</v>
      </c>
      <c r="J131" s="120" t="s">
        <v>286</v>
      </c>
      <c r="K131" s="121" t="s">
        <v>300</v>
      </c>
      <c r="L131" s="118"/>
      <c r="M131" s="60" t="s">
        <v>1</v>
      </c>
      <c r="N131" s="61" t="s">
        <v>46</v>
      </c>
      <c r="O131" s="61" t="s">
        <v>301</v>
      </c>
      <c r="P131" s="61" t="s">
        <v>302</v>
      </c>
      <c r="Q131" s="61" t="s">
        <v>303</v>
      </c>
      <c r="R131" s="61" t="s">
        <v>304</v>
      </c>
      <c r="S131" s="61" t="s">
        <v>305</v>
      </c>
      <c r="T131" s="62" t="s">
        <v>306</v>
      </c>
    </row>
    <row r="132" spans="2:65" s="1" customFormat="1" ht="22.9" customHeight="1">
      <c r="B132" s="33"/>
      <c r="C132" s="65" t="s">
        <v>307</v>
      </c>
      <c r="J132" s="122">
        <f>BK132</f>
        <v>0</v>
      </c>
      <c r="L132" s="33"/>
      <c r="M132" s="63"/>
      <c r="N132" s="54"/>
      <c r="O132" s="54"/>
      <c r="P132" s="123">
        <f>P133+P158+P161+P165+P193+P196+P202+P209</f>
        <v>0</v>
      </c>
      <c r="Q132" s="54"/>
      <c r="R132" s="123">
        <f>R133+R158+R161+R165+R193+R196+R202+R209</f>
        <v>0</v>
      </c>
      <c r="S132" s="54"/>
      <c r="T132" s="124">
        <f>T133+T158+T161+T165+T193+T196+T202+T209</f>
        <v>0</v>
      </c>
      <c r="AT132" s="17" t="s">
        <v>81</v>
      </c>
      <c r="AU132" s="17" t="s">
        <v>288</v>
      </c>
      <c r="BK132" s="125">
        <f>BK133+BK158+BK161+BK165+BK193+BK196+BK202+BK209</f>
        <v>0</v>
      </c>
    </row>
    <row r="133" spans="2:65" s="11" customFormat="1" ht="25.9" customHeight="1">
      <c r="B133" s="126"/>
      <c r="D133" s="127" t="s">
        <v>81</v>
      </c>
      <c r="E133" s="128" t="s">
        <v>86</v>
      </c>
      <c r="F133" s="128" t="s">
        <v>311</v>
      </c>
      <c r="I133" s="129"/>
      <c r="J133" s="130">
        <f>BK133</f>
        <v>0</v>
      </c>
      <c r="L133" s="126"/>
      <c r="M133" s="131"/>
      <c r="P133" s="132">
        <f>SUM(P134:P157)</f>
        <v>0</v>
      </c>
      <c r="R133" s="132">
        <f>SUM(R134:R157)</f>
        <v>0</v>
      </c>
      <c r="T133" s="133">
        <f>SUM(T134:T157)</f>
        <v>0</v>
      </c>
      <c r="AR133" s="127" t="s">
        <v>86</v>
      </c>
      <c r="AT133" s="134" t="s">
        <v>81</v>
      </c>
      <c r="AU133" s="134" t="s">
        <v>82</v>
      </c>
      <c r="AY133" s="127" t="s">
        <v>310</v>
      </c>
      <c r="BK133" s="135">
        <f>SUM(BK134:BK157)</f>
        <v>0</v>
      </c>
    </row>
    <row r="134" spans="2:65" s="1" customFormat="1" ht="16.5" customHeight="1">
      <c r="B134" s="33"/>
      <c r="C134" s="138" t="s">
        <v>86</v>
      </c>
      <c r="D134" s="138" t="s">
        <v>312</v>
      </c>
      <c r="E134" s="139" t="s">
        <v>5066</v>
      </c>
      <c r="F134" s="140" t="s">
        <v>5067</v>
      </c>
      <c r="G134" s="141" t="s">
        <v>338</v>
      </c>
      <c r="H134" s="142">
        <v>5.1479999999999997</v>
      </c>
      <c r="I134" s="143"/>
      <c r="J134" s="144">
        <f>ROUND(I134*H134,2)</f>
        <v>0</v>
      </c>
      <c r="K134" s="140" t="s">
        <v>2821</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90</v>
      </c>
    </row>
    <row r="135" spans="2:65" s="1" customFormat="1" ht="48.75">
      <c r="B135" s="33"/>
      <c r="D135" s="152" t="s">
        <v>375</v>
      </c>
      <c r="F135" s="172" t="s">
        <v>5298</v>
      </c>
      <c r="I135" s="173"/>
      <c r="L135" s="33"/>
      <c r="M135" s="174"/>
      <c r="T135" s="57"/>
      <c r="AT135" s="17" t="s">
        <v>375</v>
      </c>
      <c r="AU135" s="17" t="s">
        <v>86</v>
      </c>
    </row>
    <row r="136" spans="2:65" s="1" customFormat="1" ht="16.5" customHeight="1">
      <c r="B136" s="33"/>
      <c r="C136" s="138" t="s">
        <v>90</v>
      </c>
      <c r="D136" s="138" t="s">
        <v>312</v>
      </c>
      <c r="E136" s="139" t="s">
        <v>5189</v>
      </c>
      <c r="F136" s="140" t="s">
        <v>5190</v>
      </c>
      <c r="G136" s="141" t="s">
        <v>338</v>
      </c>
      <c r="H136" s="142">
        <v>8</v>
      </c>
      <c r="I136" s="143"/>
      <c r="J136" s="144">
        <f>ROUND(I136*H136,2)</f>
        <v>0</v>
      </c>
      <c r="K136" s="140" t="s">
        <v>2821</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108</v>
      </c>
    </row>
    <row r="137" spans="2:65" s="1" customFormat="1" ht="48.75">
      <c r="B137" s="33"/>
      <c r="D137" s="152" t="s">
        <v>375</v>
      </c>
      <c r="F137" s="172" t="s">
        <v>5299</v>
      </c>
      <c r="I137" s="173"/>
      <c r="L137" s="33"/>
      <c r="M137" s="174"/>
      <c r="T137" s="57"/>
      <c r="AT137" s="17" t="s">
        <v>375</v>
      </c>
      <c r="AU137" s="17" t="s">
        <v>86</v>
      </c>
    </row>
    <row r="138" spans="2:65" s="1" customFormat="1" ht="16.5" customHeight="1">
      <c r="B138" s="33"/>
      <c r="C138" s="138" t="s">
        <v>98</v>
      </c>
      <c r="D138" s="138" t="s">
        <v>312</v>
      </c>
      <c r="E138" s="139" t="s">
        <v>5192</v>
      </c>
      <c r="F138" s="140" t="s">
        <v>5193</v>
      </c>
      <c r="G138" s="141" t="s">
        <v>338</v>
      </c>
      <c r="H138" s="142">
        <v>4</v>
      </c>
      <c r="I138" s="143"/>
      <c r="J138" s="144">
        <f>ROUND(I138*H138,2)</f>
        <v>0</v>
      </c>
      <c r="K138" s="140" t="s">
        <v>2821</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137</v>
      </c>
    </row>
    <row r="139" spans="2:65" s="1" customFormat="1" ht="58.5">
      <c r="B139" s="33"/>
      <c r="D139" s="152" t="s">
        <v>375</v>
      </c>
      <c r="F139" s="172" t="s">
        <v>5300</v>
      </c>
      <c r="I139" s="173"/>
      <c r="L139" s="33"/>
      <c r="M139" s="174"/>
      <c r="T139" s="57"/>
      <c r="AT139" s="17" t="s">
        <v>375</v>
      </c>
      <c r="AU139" s="17" t="s">
        <v>86</v>
      </c>
    </row>
    <row r="140" spans="2:65" s="1" customFormat="1" ht="16.5" customHeight="1">
      <c r="B140" s="33"/>
      <c r="C140" s="138" t="s">
        <v>108</v>
      </c>
      <c r="D140" s="138" t="s">
        <v>312</v>
      </c>
      <c r="E140" s="139" t="s">
        <v>5069</v>
      </c>
      <c r="F140" s="140" t="s">
        <v>5070</v>
      </c>
      <c r="G140" s="141" t="s">
        <v>338</v>
      </c>
      <c r="H140" s="142">
        <v>102.96</v>
      </c>
      <c r="I140" s="143"/>
      <c r="J140" s="144">
        <f>ROUND(I140*H140,2)</f>
        <v>0</v>
      </c>
      <c r="K140" s="140" t="s">
        <v>2821</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347</v>
      </c>
    </row>
    <row r="141" spans="2:65" s="1" customFormat="1" ht="48.75">
      <c r="B141" s="33"/>
      <c r="D141" s="152" t="s">
        <v>375</v>
      </c>
      <c r="F141" s="172" t="s">
        <v>5301</v>
      </c>
      <c r="I141" s="173"/>
      <c r="L141" s="33"/>
      <c r="M141" s="174"/>
      <c r="T141" s="57"/>
      <c r="AT141" s="17" t="s">
        <v>375</v>
      </c>
      <c r="AU141" s="17" t="s">
        <v>86</v>
      </c>
    </row>
    <row r="142" spans="2:65" s="1" customFormat="1" ht="16.5" customHeight="1">
      <c r="B142" s="33"/>
      <c r="C142" s="138" t="s">
        <v>121</v>
      </c>
      <c r="D142" s="138" t="s">
        <v>312</v>
      </c>
      <c r="E142" s="139" t="s">
        <v>5072</v>
      </c>
      <c r="F142" s="140" t="s">
        <v>5073</v>
      </c>
      <c r="G142" s="141" t="s">
        <v>338</v>
      </c>
      <c r="H142" s="142">
        <v>51.48</v>
      </c>
      <c r="I142" s="143"/>
      <c r="J142" s="144">
        <f>ROUND(I142*H142,2)</f>
        <v>0</v>
      </c>
      <c r="K142" s="140" t="s">
        <v>2821</v>
      </c>
      <c r="L142" s="33"/>
      <c r="M142" s="145" t="s">
        <v>1</v>
      </c>
      <c r="N142" s="146" t="s">
        <v>47</v>
      </c>
      <c r="P142" s="147">
        <f>O142*H142</f>
        <v>0</v>
      </c>
      <c r="Q142" s="147">
        <v>0</v>
      </c>
      <c r="R142" s="147">
        <f>Q142*H142</f>
        <v>0</v>
      </c>
      <c r="S142" s="147">
        <v>0</v>
      </c>
      <c r="T142" s="148">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180</v>
      </c>
    </row>
    <row r="143" spans="2:65" s="1" customFormat="1" ht="58.5">
      <c r="B143" s="33"/>
      <c r="D143" s="152" t="s">
        <v>375</v>
      </c>
      <c r="F143" s="172" t="s">
        <v>5302</v>
      </c>
      <c r="I143" s="173"/>
      <c r="L143" s="33"/>
      <c r="M143" s="174"/>
      <c r="T143" s="57"/>
      <c r="AT143" s="17" t="s">
        <v>375</v>
      </c>
      <c r="AU143" s="17" t="s">
        <v>86</v>
      </c>
    </row>
    <row r="144" spans="2:65" s="1" customFormat="1" ht="16.5" customHeight="1">
      <c r="B144" s="33"/>
      <c r="C144" s="138" t="s">
        <v>137</v>
      </c>
      <c r="D144" s="138" t="s">
        <v>312</v>
      </c>
      <c r="E144" s="139" t="s">
        <v>5204</v>
      </c>
      <c r="F144" s="140" t="s">
        <v>5205</v>
      </c>
      <c r="G144" s="141" t="s">
        <v>338</v>
      </c>
      <c r="H144" s="142">
        <v>51.48</v>
      </c>
      <c r="I144" s="143"/>
      <c r="J144" s="144">
        <f>ROUND(I144*H144,2)</f>
        <v>0</v>
      </c>
      <c r="K144" s="140" t="s">
        <v>2821</v>
      </c>
      <c r="L144" s="33"/>
      <c r="M144" s="145" t="s">
        <v>1</v>
      </c>
      <c r="N144" s="146" t="s">
        <v>47</v>
      </c>
      <c r="P144" s="147">
        <f>O144*H144</f>
        <v>0</v>
      </c>
      <c r="Q144" s="147">
        <v>0</v>
      </c>
      <c r="R144" s="147">
        <f>Q144*H144</f>
        <v>0</v>
      </c>
      <c r="S144" s="147">
        <v>0</v>
      </c>
      <c r="T144" s="148">
        <f>S144*H144</f>
        <v>0</v>
      </c>
      <c r="AR144" s="149" t="s">
        <v>108</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371</v>
      </c>
    </row>
    <row r="145" spans="2:65" s="1" customFormat="1" ht="29.25">
      <c r="B145" s="33"/>
      <c r="D145" s="152" t="s">
        <v>375</v>
      </c>
      <c r="F145" s="172" t="s">
        <v>5303</v>
      </c>
      <c r="I145" s="173"/>
      <c r="L145" s="33"/>
      <c r="M145" s="174"/>
      <c r="T145" s="57"/>
      <c r="AT145" s="17" t="s">
        <v>375</v>
      </c>
      <c r="AU145" s="17" t="s">
        <v>86</v>
      </c>
    </row>
    <row r="146" spans="2:65" s="1" customFormat="1" ht="16.5" customHeight="1">
      <c r="B146" s="33"/>
      <c r="C146" s="138" t="s">
        <v>342</v>
      </c>
      <c r="D146" s="138" t="s">
        <v>312</v>
      </c>
      <c r="E146" s="139" t="s">
        <v>5087</v>
      </c>
      <c r="F146" s="140" t="s">
        <v>5088</v>
      </c>
      <c r="G146" s="141" t="s">
        <v>338</v>
      </c>
      <c r="H146" s="142">
        <v>42.12</v>
      </c>
      <c r="I146" s="143"/>
      <c r="J146" s="144">
        <f>ROUND(I146*H146,2)</f>
        <v>0</v>
      </c>
      <c r="K146" s="140" t="s">
        <v>2821</v>
      </c>
      <c r="L146" s="33"/>
      <c r="M146" s="145" t="s">
        <v>1</v>
      </c>
      <c r="N146" s="146" t="s">
        <v>47</v>
      </c>
      <c r="P146" s="147">
        <f>O146*H146</f>
        <v>0</v>
      </c>
      <c r="Q146" s="147">
        <v>0</v>
      </c>
      <c r="R146" s="147">
        <f>Q146*H146</f>
        <v>0</v>
      </c>
      <c r="S146" s="147">
        <v>0</v>
      </c>
      <c r="T146" s="148">
        <f>S146*H146</f>
        <v>0</v>
      </c>
      <c r="AR146" s="149" t="s">
        <v>108</v>
      </c>
      <c r="AT146" s="149" t="s">
        <v>312</v>
      </c>
      <c r="AU146" s="149" t="s">
        <v>86</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388</v>
      </c>
    </row>
    <row r="147" spans="2:65" s="1" customFormat="1" ht="39">
      <c r="B147" s="33"/>
      <c r="D147" s="152" t="s">
        <v>375</v>
      </c>
      <c r="F147" s="172" t="s">
        <v>5304</v>
      </c>
      <c r="I147" s="173"/>
      <c r="L147" s="33"/>
      <c r="M147" s="174"/>
      <c r="T147" s="57"/>
      <c r="AT147" s="17" t="s">
        <v>375</v>
      </c>
      <c r="AU147" s="17" t="s">
        <v>86</v>
      </c>
    </row>
    <row r="148" spans="2:65" s="1" customFormat="1" ht="24.2" customHeight="1">
      <c r="B148" s="33"/>
      <c r="C148" s="138" t="s">
        <v>347</v>
      </c>
      <c r="D148" s="138" t="s">
        <v>312</v>
      </c>
      <c r="E148" s="139" t="s">
        <v>5090</v>
      </c>
      <c r="F148" s="140" t="s">
        <v>5091</v>
      </c>
      <c r="G148" s="141" t="s">
        <v>338</v>
      </c>
      <c r="H148" s="142">
        <v>210.6</v>
      </c>
      <c r="I148" s="143"/>
      <c r="J148" s="144">
        <f>ROUND(I148*H148,2)</f>
        <v>0</v>
      </c>
      <c r="K148" s="140" t="s">
        <v>2821</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404</v>
      </c>
    </row>
    <row r="149" spans="2:65" s="1" customFormat="1" ht="39">
      <c r="B149" s="33"/>
      <c r="D149" s="152" t="s">
        <v>375</v>
      </c>
      <c r="F149" s="172" t="s">
        <v>5305</v>
      </c>
      <c r="I149" s="173"/>
      <c r="L149" s="33"/>
      <c r="M149" s="174"/>
      <c r="T149" s="57"/>
      <c r="AT149" s="17" t="s">
        <v>375</v>
      </c>
      <c r="AU149" s="17" t="s">
        <v>86</v>
      </c>
    </row>
    <row r="150" spans="2:65" s="1" customFormat="1" ht="21.75" customHeight="1">
      <c r="B150" s="33"/>
      <c r="C150" s="138" t="s">
        <v>354</v>
      </c>
      <c r="D150" s="138" t="s">
        <v>312</v>
      </c>
      <c r="E150" s="139" t="s">
        <v>5093</v>
      </c>
      <c r="F150" s="140" t="s">
        <v>5094</v>
      </c>
      <c r="G150" s="141" t="s">
        <v>338</v>
      </c>
      <c r="H150" s="142">
        <v>42.12</v>
      </c>
      <c r="I150" s="143"/>
      <c r="J150" s="144">
        <f>ROUND(I150*H150,2)</f>
        <v>0</v>
      </c>
      <c r="K150" s="140" t="s">
        <v>2821</v>
      </c>
      <c r="L150" s="33"/>
      <c r="M150" s="145" t="s">
        <v>1</v>
      </c>
      <c r="N150" s="146" t="s">
        <v>47</v>
      </c>
      <c r="P150" s="147">
        <f>O150*H150</f>
        <v>0</v>
      </c>
      <c r="Q150" s="147">
        <v>0</v>
      </c>
      <c r="R150" s="147">
        <f>Q150*H150</f>
        <v>0</v>
      </c>
      <c r="S150" s="147">
        <v>0</v>
      </c>
      <c r="T150" s="148">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412</v>
      </c>
    </row>
    <row r="151" spans="2:65" s="1" customFormat="1" ht="21.75" customHeight="1">
      <c r="B151" s="33"/>
      <c r="C151" s="138" t="s">
        <v>180</v>
      </c>
      <c r="D151" s="138" t="s">
        <v>312</v>
      </c>
      <c r="E151" s="139" t="s">
        <v>5095</v>
      </c>
      <c r="F151" s="140" t="s">
        <v>5096</v>
      </c>
      <c r="G151" s="141" t="s">
        <v>338</v>
      </c>
      <c r="H151" s="142">
        <v>42.12</v>
      </c>
      <c r="I151" s="143"/>
      <c r="J151" s="144">
        <f>ROUND(I151*H151,2)</f>
        <v>0</v>
      </c>
      <c r="K151" s="140" t="s">
        <v>2821</v>
      </c>
      <c r="L151" s="33"/>
      <c r="M151" s="145" t="s">
        <v>1</v>
      </c>
      <c r="N151" s="146" t="s">
        <v>47</v>
      </c>
      <c r="P151" s="147">
        <f>O151*H151</f>
        <v>0</v>
      </c>
      <c r="Q151" s="147">
        <v>0</v>
      </c>
      <c r="R151" s="147">
        <f>Q151*H151</f>
        <v>0</v>
      </c>
      <c r="S151" s="147">
        <v>0</v>
      </c>
      <c r="T151" s="148">
        <f>S151*H151</f>
        <v>0</v>
      </c>
      <c r="AR151" s="149" t="s">
        <v>108</v>
      </c>
      <c r="AT151" s="149" t="s">
        <v>312</v>
      </c>
      <c r="AU151" s="149" t="s">
        <v>86</v>
      </c>
      <c r="AY151" s="17" t="s">
        <v>310</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421</v>
      </c>
    </row>
    <row r="152" spans="2:65" s="1" customFormat="1" ht="16.5" customHeight="1">
      <c r="B152" s="33"/>
      <c r="C152" s="138" t="s">
        <v>364</v>
      </c>
      <c r="D152" s="138" t="s">
        <v>312</v>
      </c>
      <c r="E152" s="139" t="s">
        <v>5097</v>
      </c>
      <c r="F152" s="140" t="s">
        <v>5098</v>
      </c>
      <c r="G152" s="141" t="s">
        <v>338</v>
      </c>
      <c r="H152" s="142">
        <v>68.84</v>
      </c>
      <c r="I152" s="143"/>
      <c r="J152" s="144">
        <f>ROUND(I152*H152,2)</f>
        <v>0</v>
      </c>
      <c r="K152" s="140" t="s">
        <v>2821</v>
      </c>
      <c r="L152" s="33"/>
      <c r="M152" s="145" t="s">
        <v>1</v>
      </c>
      <c r="N152" s="146" t="s">
        <v>47</v>
      </c>
      <c r="P152" s="147">
        <f>O152*H152</f>
        <v>0</v>
      </c>
      <c r="Q152" s="147">
        <v>0</v>
      </c>
      <c r="R152" s="147">
        <f>Q152*H152</f>
        <v>0</v>
      </c>
      <c r="S152" s="147">
        <v>0</v>
      </c>
      <c r="T152" s="148">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434</v>
      </c>
    </row>
    <row r="153" spans="2:65" s="1" customFormat="1" ht="48.75">
      <c r="B153" s="33"/>
      <c r="D153" s="152" t="s">
        <v>375</v>
      </c>
      <c r="F153" s="172" t="s">
        <v>5306</v>
      </c>
      <c r="I153" s="173"/>
      <c r="L153" s="33"/>
      <c r="M153" s="174"/>
      <c r="T153" s="57"/>
      <c r="AT153" s="17" t="s">
        <v>375</v>
      </c>
      <c r="AU153" s="17" t="s">
        <v>86</v>
      </c>
    </row>
    <row r="154" spans="2:65" s="1" customFormat="1" ht="16.5" customHeight="1">
      <c r="B154" s="33"/>
      <c r="C154" s="138" t="s">
        <v>371</v>
      </c>
      <c r="D154" s="138" t="s">
        <v>312</v>
      </c>
      <c r="E154" s="139" t="s">
        <v>5100</v>
      </c>
      <c r="F154" s="140" t="s">
        <v>5101</v>
      </c>
      <c r="G154" s="141" t="s">
        <v>338</v>
      </c>
      <c r="H154" s="142">
        <v>32.76</v>
      </c>
      <c r="I154" s="143"/>
      <c r="J154" s="144">
        <f>ROUND(I154*H154,2)</f>
        <v>0</v>
      </c>
      <c r="K154" s="140" t="s">
        <v>2821</v>
      </c>
      <c r="L154" s="33"/>
      <c r="M154" s="145" t="s">
        <v>1</v>
      </c>
      <c r="N154" s="146" t="s">
        <v>47</v>
      </c>
      <c r="P154" s="147">
        <f>O154*H154</f>
        <v>0</v>
      </c>
      <c r="Q154" s="147">
        <v>0</v>
      </c>
      <c r="R154" s="147">
        <f>Q154*H154</f>
        <v>0</v>
      </c>
      <c r="S154" s="147">
        <v>0</v>
      </c>
      <c r="T154" s="148">
        <f>S154*H154</f>
        <v>0</v>
      </c>
      <c r="AR154" s="149" t="s">
        <v>108</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539</v>
      </c>
    </row>
    <row r="155" spans="2:65" s="1" customFormat="1" ht="39">
      <c r="B155" s="33"/>
      <c r="D155" s="152" t="s">
        <v>375</v>
      </c>
      <c r="F155" s="172" t="s">
        <v>5307</v>
      </c>
      <c r="I155" s="173"/>
      <c r="L155" s="33"/>
      <c r="M155" s="174"/>
      <c r="T155" s="57"/>
      <c r="AT155" s="17" t="s">
        <v>375</v>
      </c>
      <c r="AU155" s="17" t="s">
        <v>86</v>
      </c>
    </row>
    <row r="156" spans="2:65" s="1" customFormat="1" ht="16.5" customHeight="1">
      <c r="B156" s="33"/>
      <c r="C156" s="138" t="s">
        <v>379</v>
      </c>
      <c r="D156" s="138" t="s">
        <v>312</v>
      </c>
      <c r="E156" s="139" t="s">
        <v>5103</v>
      </c>
      <c r="F156" s="140" t="s">
        <v>5104</v>
      </c>
      <c r="G156" s="141" t="s">
        <v>338</v>
      </c>
      <c r="H156" s="142">
        <v>42.12</v>
      </c>
      <c r="I156" s="143"/>
      <c r="J156" s="144">
        <f>ROUND(I156*H156,2)</f>
        <v>0</v>
      </c>
      <c r="K156" s="140" t="s">
        <v>2821</v>
      </c>
      <c r="L156" s="33"/>
      <c r="M156" s="145" t="s">
        <v>1</v>
      </c>
      <c r="N156" s="146" t="s">
        <v>47</v>
      </c>
      <c r="P156" s="147">
        <f>O156*H156</f>
        <v>0</v>
      </c>
      <c r="Q156" s="147">
        <v>0</v>
      </c>
      <c r="R156" s="147">
        <f>Q156*H156</f>
        <v>0</v>
      </c>
      <c r="S156" s="147">
        <v>0</v>
      </c>
      <c r="T156" s="148">
        <f>S156*H156</f>
        <v>0</v>
      </c>
      <c r="AR156" s="149" t="s">
        <v>108</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548</v>
      </c>
    </row>
    <row r="157" spans="2:65" s="1" customFormat="1" ht="16.5" customHeight="1">
      <c r="B157" s="33"/>
      <c r="C157" s="138" t="s">
        <v>388</v>
      </c>
      <c r="D157" s="138" t="s">
        <v>312</v>
      </c>
      <c r="E157" s="139" t="s">
        <v>5308</v>
      </c>
      <c r="F157" s="140" t="s">
        <v>5309</v>
      </c>
      <c r="G157" s="141" t="s">
        <v>515</v>
      </c>
      <c r="H157" s="142">
        <v>5</v>
      </c>
      <c r="I157" s="143"/>
      <c r="J157" s="144">
        <f>ROUND(I157*H157,2)</f>
        <v>0</v>
      </c>
      <c r="K157" s="140" t="s">
        <v>2821</v>
      </c>
      <c r="L157" s="33"/>
      <c r="M157" s="145" t="s">
        <v>1</v>
      </c>
      <c r="N157" s="146" t="s">
        <v>47</v>
      </c>
      <c r="P157" s="147">
        <f>O157*H157</f>
        <v>0</v>
      </c>
      <c r="Q157" s="147">
        <v>0</v>
      </c>
      <c r="R157" s="147">
        <f>Q157*H157</f>
        <v>0</v>
      </c>
      <c r="S157" s="147">
        <v>0</v>
      </c>
      <c r="T157" s="148">
        <f>S157*H157</f>
        <v>0</v>
      </c>
      <c r="AR157" s="149" t="s">
        <v>108</v>
      </c>
      <c r="AT157" s="149" t="s">
        <v>312</v>
      </c>
      <c r="AU157" s="149" t="s">
        <v>86</v>
      </c>
      <c r="AY157" s="17" t="s">
        <v>310</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558</v>
      </c>
    </row>
    <row r="158" spans="2:65" s="11" customFormat="1" ht="25.9" customHeight="1">
      <c r="B158" s="126"/>
      <c r="D158" s="127" t="s">
        <v>81</v>
      </c>
      <c r="E158" s="128" t="s">
        <v>833</v>
      </c>
      <c r="F158" s="128" t="s">
        <v>5310</v>
      </c>
      <c r="I158" s="129"/>
      <c r="J158" s="130">
        <f>BK158</f>
        <v>0</v>
      </c>
      <c r="L158" s="126"/>
      <c r="M158" s="131"/>
      <c r="P158" s="132">
        <f>SUM(P159:P160)</f>
        <v>0</v>
      </c>
      <c r="R158" s="132">
        <f>SUM(R159:R160)</f>
        <v>0</v>
      </c>
      <c r="T158" s="133">
        <f>SUM(T159:T160)</f>
        <v>0</v>
      </c>
      <c r="AR158" s="127" t="s">
        <v>86</v>
      </c>
      <c r="AT158" s="134" t="s">
        <v>81</v>
      </c>
      <c r="AU158" s="134" t="s">
        <v>82</v>
      </c>
      <c r="AY158" s="127" t="s">
        <v>310</v>
      </c>
      <c r="BK158" s="135">
        <f>SUM(BK159:BK160)</f>
        <v>0</v>
      </c>
    </row>
    <row r="159" spans="2:65" s="1" customFormat="1" ht="16.5" customHeight="1">
      <c r="B159" s="33"/>
      <c r="C159" s="138" t="s">
        <v>8</v>
      </c>
      <c r="D159" s="138" t="s">
        <v>312</v>
      </c>
      <c r="E159" s="139" t="s">
        <v>5108</v>
      </c>
      <c r="F159" s="140" t="s">
        <v>5109</v>
      </c>
      <c r="G159" s="141" t="s">
        <v>338</v>
      </c>
      <c r="H159" s="142">
        <v>9.36</v>
      </c>
      <c r="I159" s="143"/>
      <c r="J159" s="144">
        <f>ROUND(I159*H159,2)</f>
        <v>0</v>
      </c>
      <c r="K159" s="140" t="s">
        <v>2821</v>
      </c>
      <c r="L159" s="33"/>
      <c r="M159" s="145" t="s">
        <v>1</v>
      </c>
      <c r="N159" s="146" t="s">
        <v>47</v>
      </c>
      <c r="P159" s="147">
        <f>O159*H159</f>
        <v>0</v>
      </c>
      <c r="Q159" s="147">
        <v>0</v>
      </c>
      <c r="R159" s="147">
        <f>Q159*H159</f>
        <v>0</v>
      </c>
      <c r="S159" s="147">
        <v>0</v>
      </c>
      <c r="T159" s="148">
        <f>S159*H159</f>
        <v>0</v>
      </c>
      <c r="AR159" s="149" t="s">
        <v>108</v>
      </c>
      <c r="AT159" s="149" t="s">
        <v>312</v>
      </c>
      <c r="AU159" s="149" t="s">
        <v>86</v>
      </c>
      <c r="AY159" s="17" t="s">
        <v>310</v>
      </c>
      <c r="BE159" s="150">
        <f>IF(N159="základní",J159,0)</f>
        <v>0</v>
      </c>
      <c r="BF159" s="150">
        <f>IF(N159="snížená",J159,0)</f>
        <v>0</v>
      </c>
      <c r="BG159" s="150">
        <f>IF(N159="zákl. přenesená",J159,0)</f>
        <v>0</v>
      </c>
      <c r="BH159" s="150">
        <f>IF(N159="sníž. přenesená",J159,0)</f>
        <v>0</v>
      </c>
      <c r="BI159" s="150">
        <f>IF(N159="nulová",J159,0)</f>
        <v>0</v>
      </c>
      <c r="BJ159" s="17" t="s">
        <v>86</v>
      </c>
      <c r="BK159" s="150">
        <f>ROUND(I159*H159,2)</f>
        <v>0</v>
      </c>
      <c r="BL159" s="17" t="s">
        <v>108</v>
      </c>
      <c r="BM159" s="149" t="s">
        <v>566</v>
      </c>
    </row>
    <row r="160" spans="2:65" s="1" customFormat="1" ht="29.25">
      <c r="B160" s="33"/>
      <c r="D160" s="152" t="s">
        <v>375</v>
      </c>
      <c r="F160" s="172" t="s">
        <v>5311</v>
      </c>
      <c r="I160" s="173"/>
      <c r="L160" s="33"/>
      <c r="M160" s="174"/>
      <c r="T160" s="57"/>
      <c r="AT160" s="17" t="s">
        <v>375</v>
      </c>
      <c r="AU160" s="17" t="s">
        <v>86</v>
      </c>
    </row>
    <row r="161" spans="2:65" s="11" customFormat="1" ht="25.9" customHeight="1">
      <c r="B161" s="126"/>
      <c r="D161" s="127" t="s">
        <v>81</v>
      </c>
      <c r="E161" s="128" t="s">
        <v>347</v>
      </c>
      <c r="F161" s="128" t="s">
        <v>370</v>
      </c>
      <c r="I161" s="129"/>
      <c r="J161" s="130">
        <f>BK161</f>
        <v>0</v>
      </c>
      <c r="L161" s="126"/>
      <c r="M161" s="131"/>
      <c r="P161" s="132">
        <f>SUM(P162:P164)</f>
        <v>0</v>
      </c>
      <c r="R161" s="132">
        <f>SUM(R162:R164)</f>
        <v>0</v>
      </c>
      <c r="T161" s="133">
        <f>SUM(T162:T164)</f>
        <v>0</v>
      </c>
      <c r="AR161" s="127" t="s">
        <v>86</v>
      </c>
      <c r="AT161" s="134" t="s">
        <v>81</v>
      </c>
      <c r="AU161" s="134" t="s">
        <v>82</v>
      </c>
      <c r="AY161" s="127" t="s">
        <v>310</v>
      </c>
      <c r="BK161" s="135">
        <f>SUM(BK162:BK164)</f>
        <v>0</v>
      </c>
    </row>
    <row r="162" spans="2:65" s="1" customFormat="1" ht="16.5" customHeight="1">
      <c r="B162" s="33"/>
      <c r="C162" s="138" t="s">
        <v>404</v>
      </c>
      <c r="D162" s="138" t="s">
        <v>312</v>
      </c>
      <c r="E162" s="139" t="s">
        <v>5312</v>
      </c>
      <c r="F162" s="140" t="s">
        <v>5313</v>
      </c>
      <c r="G162" s="141" t="s">
        <v>718</v>
      </c>
      <c r="H162" s="142">
        <v>109</v>
      </c>
      <c r="I162" s="143"/>
      <c r="J162" s="144">
        <f>ROUND(I162*H162,2)</f>
        <v>0</v>
      </c>
      <c r="K162" s="140" t="s">
        <v>2821</v>
      </c>
      <c r="L162" s="33"/>
      <c r="M162" s="145" t="s">
        <v>1</v>
      </c>
      <c r="N162" s="146" t="s">
        <v>47</v>
      </c>
      <c r="P162" s="147">
        <f>O162*H162</f>
        <v>0</v>
      </c>
      <c r="Q162" s="147">
        <v>0</v>
      </c>
      <c r="R162" s="147">
        <f>Q162*H162</f>
        <v>0</v>
      </c>
      <c r="S162" s="147">
        <v>0</v>
      </c>
      <c r="T162" s="148">
        <f>S162*H162</f>
        <v>0</v>
      </c>
      <c r="AR162" s="149" t="s">
        <v>108</v>
      </c>
      <c r="AT162" s="149" t="s">
        <v>312</v>
      </c>
      <c r="AU162" s="149" t="s">
        <v>86</v>
      </c>
      <c r="AY162" s="17" t="s">
        <v>310</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574</v>
      </c>
    </row>
    <row r="163" spans="2:65" s="1" customFormat="1" ht="21.75" customHeight="1">
      <c r="B163" s="33"/>
      <c r="C163" s="138" t="s">
        <v>408</v>
      </c>
      <c r="D163" s="138" t="s">
        <v>312</v>
      </c>
      <c r="E163" s="139" t="s">
        <v>5314</v>
      </c>
      <c r="F163" s="140" t="s">
        <v>5315</v>
      </c>
      <c r="G163" s="141" t="s">
        <v>718</v>
      </c>
      <c r="H163" s="142">
        <v>110.63500000000001</v>
      </c>
      <c r="I163" s="143"/>
      <c r="J163" s="144">
        <f>ROUND(I163*H163,2)</f>
        <v>0</v>
      </c>
      <c r="K163" s="140" t="s">
        <v>2821</v>
      </c>
      <c r="L163" s="33"/>
      <c r="M163" s="145" t="s">
        <v>1</v>
      </c>
      <c r="N163" s="146" t="s">
        <v>47</v>
      </c>
      <c r="P163" s="147">
        <f>O163*H163</f>
        <v>0</v>
      </c>
      <c r="Q163" s="147">
        <v>0</v>
      </c>
      <c r="R163" s="147">
        <f>Q163*H163</f>
        <v>0</v>
      </c>
      <c r="S163" s="147">
        <v>0</v>
      </c>
      <c r="T163" s="148">
        <f>S163*H163</f>
        <v>0</v>
      </c>
      <c r="AR163" s="149" t="s">
        <v>108</v>
      </c>
      <c r="AT163" s="149" t="s">
        <v>312</v>
      </c>
      <c r="AU163" s="149" t="s">
        <v>86</v>
      </c>
      <c r="AY163" s="17" t="s">
        <v>310</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582</v>
      </c>
    </row>
    <row r="164" spans="2:65" s="1" customFormat="1" ht="19.5">
      <c r="B164" s="33"/>
      <c r="D164" s="152" t="s">
        <v>375</v>
      </c>
      <c r="F164" s="172" t="s">
        <v>5316</v>
      </c>
      <c r="I164" s="173"/>
      <c r="L164" s="33"/>
      <c r="M164" s="174"/>
      <c r="T164" s="57"/>
      <c r="AT164" s="17" t="s">
        <v>375</v>
      </c>
      <c r="AU164" s="17" t="s">
        <v>86</v>
      </c>
    </row>
    <row r="165" spans="2:65" s="11" customFormat="1" ht="25.9" customHeight="1">
      <c r="B165" s="126"/>
      <c r="D165" s="127" t="s">
        <v>81</v>
      </c>
      <c r="E165" s="128" t="s">
        <v>1057</v>
      </c>
      <c r="F165" s="128" t="s">
        <v>5132</v>
      </c>
      <c r="I165" s="129"/>
      <c r="J165" s="130">
        <f>BK165</f>
        <v>0</v>
      </c>
      <c r="L165" s="126"/>
      <c r="M165" s="131"/>
      <c r="P165" s="132">
        <f>SUM(P166:P192)</f>
        <v>0</v>
      </c>
      <c r="R165" s="132">
        <f>SUM(R166:R192)</f>
        <v>0</v>
      </c>
      <c r="T165" s="133">
        <f>SUM(T166:T192)</f>
        <v>0</v>
      </c>
      <c r="AR165" s="127" t="s">
        <v>86</v>
      </c>
      <c r="AT165" s="134" t="s">
        <v>81</v>
      </c>
      <c r="AU165" s="134" t="s">
        <v>82</v>
      </c>
      <c r="AY165" s="127" t="s">
        <v>310</v>
      </c>
      <c r="BK165" s="135">
        <f>SUM(BK166:BK192)</f>
        <v>0</v>
      </c>
    </row>
    <row r="166" spans="2:65" s="1" customFormat="1" ht="16.5" customHeight="1">
      <c r="B166" s="33"/>
      <c r="C166" s="138" t="s">
        <v>412</v>
      </c>
      <c r="D166" s="138" t="s">
        <v>312</v>
      </c>
      <c r="E166" s="139" t="s">
        <v>5317</v>
      </c>
      <c r="F166" s="140" t="s">
        <v>5318</v>
      </c>
      <c r="G166" s="141" t="s">
        <v>460</v>
      </c>
      <c r="H166" s="142">
        <v>13</v>
      </c>
      <c r="I166" s="143"/>
      <c r="J166" s="144">
        <f>ROUND(I166*H166,2)</f>
        <v>0</v>
      </c>
      <c r="K166" s="140" t="s">
        <v>2821</v>
      </c>
      <c r="L166" s="33"/>
      <c r="M166" s="145" t="s">
        <v>1</v>
      </c>
      <c r="N166" s="146" t="s">
        <v>47</v>
      </c>
      <c r="P166" s="147">
        <f>O166*H166</f>
        <v>0</v>
      </c>
      <c r="Q166" s="147">
        <v>0</v>
      </c>
      <c r="R166" s="147">
        <f>Q166*H166</f>
        <v>0</v>
      </c>
      <c r="S166" s="147">
        <v>0</v>
      </c>
      <c r="T166" s="148">
        <f>S166*H166</f>
        <v>0</v>
      </c>
      <c r="AR166" s="149" t="s">
        <v>108</v>
      </c>
      <c r="AT166" s="149" t="s">
        <v>312</v>
      </c>
      <c r="AU166" s="149" t="s">
        <v>86</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590</v>
      </c>
    </row>
    <row r="167" spans="2:65" s="1" customFormat="1" ht="19.5">
      <c r="B167" s="33"/>
      <c r="D167" s="152" t="s">
        <v>375</v>
      </c>
      <c r="F167" s="172" t="s">
        <v>5215</v>
      </c>
      <c r="I167" s="173"/>
      <c r="L167" s="33"/>
      <c r="M167" s="174"/>
      <c r="T167" s="57"/>
      <c r="AT167" s="17" t="s">
        <v>375</v>
      </c>
      <c r="AU167" s="17" t="s">
        <v>86</v>
      </c>
    </row>
    <row r="168" spans="2:65" s="1" customFormat="1" ht="16.5" customHeight="1">
      <c r="B168" s="33"/>
      <c r="C168" s="138" t="s">
        <v>417</v>
      </c>
      <c r="D168" s="138" t="s">
        <v>312</v>
      </c>
      <c r="E168" s="139" t="s">
        <v>5243</v>
      </c>
      <c r="F168" s="140" t="s">
        <v>5244</v>
      </c>
      <c r="G168" s="141" t="s">
        <v>460</v>
      </c>
      <c r="H168" s="142">
        <v>2</v>
      </c>
      <c r="I168" s="143"/>
      <c r="J168" s="144">
        <f>ROUND(I168*H168,2)</f>
        <v>0</v>
      </c>
      <c r="K168" s="140" t="s">
        <v>2821</v>
      </c>
      <c r="L168" s="33"/>
      <c r="M168" s="145" t="s">
        <v>1</v>
      </c>
      <c r="N168" s="146" t="s">
        <v>47</v>
      </c>
      <c r="P168" s="147">
        <f>O168*H168</f>
        <v>0</v>
      </c>
      <c r="Q168" s="147">
        <v>0</v>
      </c>
      <c r="R168" s="147">
        <f>Q168*H168</f>
        <v>0</v>
      </c>
      <c r="S168" s="147">
        <v>0</v>
      </c>
      <c r="T168" s="148">
        <f>S168*H168</f>
        <v>0</v>
      </c>
      <c r="AR168" s="149" t="s">
        <v>108</v>
      </c>
      <c r="AT168" s="149" t="s">
        <v>312</v>
      </c>
      <c r="AU168" s="149" t="s">
        <v>86</v>
      </c>
      <c r="AY168" s="17" t="s">
        <v>310</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598</v>
      </c>
    </row>
    <row r="169" spans="2:65" s="1" customFormat="1" ht="19.5">
      <c r="B169" s="33"/>
      <c r="D169" s="152" t="s">
        <v>375</v>
      </c>
      <c r="F169" s="172" t="s">
        <v>5245</v>
      </c>
      <c r="I169" s="173"/>
      <c r="L169" s="33"/>
      <c r="M169" s="174"/>
      <c r="T169" s="57"/>
      <c r="AT169" s="17" t="s">
        <v>375</v>
      </c>
      <c r="AU169" s="17" t="s">
        <v>86</v>
      </c>
    </row>
    <row r="170" spans="2:65" s="1" customFormat="1" ht="16.5" customHeight="1">
      <c r="B170" s="33"/>
      <c r="C170" s="138" t="s">
        <v>421</v>
      </c>
      <c r="D170" s="138" t="s">
        <v>312</v>
      </c>
      <c r="E170" s="139" t="s">
        <v>5246</v>
      </c>
      <c r="F170" s="140" t="s">
        <v>5247</v>
      </c>
      <c r="G170" s="141" t="s">
        <v>718</v>
      </c>
      <c r="H170" s="142">
        <v>109</v>
      </c>
      <c r="I170" s="143"/>
      <c r="J170" s="144">
        <f>ROUND(I170*H170,2)</f>
        <v>0</v>
      </c>
      <c r="K170" s="140" t="s">
        <v>2821</v>
      </c>
      <c r="L170" s="33"/>
      <c r="M170" s="145" t="s">
        <v>1</v>
      </c>
      <c r="N170" s="146" t="s">
        <v>47</v>
      </c>
      <c r="P170" s="147">
        <f>O170*H170</f>
        <v>0</v>
      </c>
      <c r="Q170" s="147">
        <v>0</v>
      </c>
      <c r="R170" s="147">
        <f>Q170*H170</f>
        <v>0</v>
      </c>
      <c r="S170" s="147">
        <v>0</v>
      </c>
      <c r="T170" s="148">
        <f>S170*H170</f>
        <v>0</v>
      </c>
      <c r="AR170" s="149" t="s">
        <v>108</v>
      </c>
      <c r="AT170" s="149" t="s">
        <v>312</v>
      </c>
      <c r="AU170" s="149" t="s">
        <v>86</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617</v>
      </c>
    </row>
    <row r="171" spans="2:65" s="1" customFormat="1" ht="16.5" customHeight="1">
      <c r="B171" s="33"/>
      <c r="C171" s="138" t="s">
        <v>7</v>
      </c>
      <c r="D171" s="138" t="s">
        <v>312</v>
      </c>
      <c r="E171" s="139" t="s">
        <v>5319</v>
      </c>
      <c r="F171" s="140" t="s">
        <v>5320</v>
      </c>
      <c r="G171" s="141" t="s">
        <v>718</v>
      </c>
      <c r="H171" s="142">
        <v>111</v>
      </c>
      <c r="I171" s="143"/>
      <c r="J171" s="144">
        <f>ROUND(I171*H171,2)</f>
        <v>0</v>
      </c>
      <c r="K171" s="140" t="s">
        <v>2821</v>
      </c>
      <c r="L171" s="33"/>
      <c r="M171" s="145" t="s">
        <v>1</v>
      </c>
      <c r="N171" s="146" t="s">
        <v>47</v>
      </c>
      <c r="P171" s="147">
        <f>O171*H171</f>
        <v>0</v>
      </c>
      <c r="Q171" s="147">
        <v>0</v>
      </c>
      <c r="R171" s="147">
        <f>Q171*H171</f>
        <v>0</v>
      </c>
      <c r="S171" s="147">
        <v>0</v>
      </c>
      <c r="T171" s="148">
        <f>S171*H171</f>
        <v>0</v>
      </c>
      <c r="AR171" s="149" t="s">
        <v>108</v>
      </c>
      <c r="AT171" s="149" t="s">
        <v>312</v>
      </c>
      <c r="AU171" s="149" t="s">
        <v>86</v>
      </c>
      <c r="AY171" s="17" t="s">
        <v>310</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607</v>
      </c>
    </row>
    <row r="172" spans="2:65" s="1" customFormat="1" ht="16.5" customHeight="1">
      <c r="B172" s="33"/>
      <c r="C172" s="138" t="s">
        <v>434</v>
      </c>
      <c r="D172" s="138" t="s">
        <v>312</v>
      </c>
      <c r="E172" s="139" t="s">
        <v>5321</v>
      </c>
      <c r="F172" s="140" t="s">
        <v>5322</v>
      </c>
      <c r="G172" s="141" t="s">
        <v>1744</v>
      </c>
      <c r="H172" s="142">
        <v>1</v>
      </c>
      <c r="I172" s="143"/>
      <c r="J172" s="144">
        <f>ROUND(I172*H172,2)</f>
        <v>0</v>
      </c>
      <c r="K172" s="140" t="s">
        <v>2821</v>
      </c>
      <c r="L172" s="33"/>
      <c r="M172" s="145" t="s">
        <v>1</v>
      </c>
      <c r="N172" s="146" t="s">
        <v>47</v>
      </c>
      <c r="P172" s="147">
        <f>O172*H172</f>
        <v>0</v>
      </c>
      <c r="Q172" s="147">
        <v>0</v>
      </c>
      <c r="R172" s="147">
        <f>Q172*H172</f>
        <v>0</v>
      </c>
      <c r="S172" s="147">
        <v>0</v>
      </c>
      <c r="T172" s="148">
        <f>S172*H172</f>
        <v>0</v>
      </c>
      <c r="AR172" s="149" t="s">
        <v>108</v>
      </c>
      <c r="AT172" s="149" t="s">
        <v>312</v>
      </c>
      <c r="AU172" s="149" t="s">
        <v>86</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828</v>
      </c>
    </row>
    <row r="173" spans="2:65" s="1" customFormat="1" ht="29.25">
      <c r="B173" s="33"/>
      <c r="D173" s="152" t="s">
        <v>375</v>
      </c>
      <c r="F173" s="172" t="s">
        <v>5323</v>
      </c>
      <c r="I173" s="173"/>
      <c r="L173" s="33"/>
      <c r="M173" s="174"/>
      <c r="T173" s="57"/>
      <c r="AT173" s="17" t="s">
        <v>375</v>
      </c>
      <c r="AU173" s="17" t="s">
        <v>86</v>
      </c>
    </row>
    <row r="174" spans="2:65" s="1" customFormat="1" ht="16.5" customHeight="1">
      <c r="B174" s="33"/>
      <c r="C174" s="138" t="s">
        <v>534</v>
      </c>
      <c r="D174" s="138" t="s">
        <v>312</v>
      </c>
      <c r="E174" s="139" t="s">
        <v>5324</v>
      </c>
      <c r="F174" s="140" t="s">
        <v>5325</v>
      </c>
      <c r="G174" s="141" t="s">
        <v>1744</v>
      </c>
      <c r="H174" s="142">
        <v>1</v>
      </c>
      <c r="I174" s="143"/>
      <c r="J174" s="144">
        <f t="shared" ref="J174:J187" si="0">ROUND(I174*H174,2)</f>
        <v>0</v>
      </c>
      <c r="K174" s="140" t="s">
        <v>2821</v>
      </c>
      <c r="L174" s="33"/>
      <c r="M174" s="145" t="s">
        <v>1</v>
      </c>
      <c r="N174" s="146" t="s">
        <v>47</v>
      </c>
      <c r="P174" s="147">
        <f t="shared" ref="P174:P187" si="1">O174*H174</f>
        <v>0</v>
      </c>
      <c r="Q174" s="147">
        <v>0</v>
      </c>
      <c r="R174" s="147">
        <f t="shared" ref="R174:R187" si="2">Q174*H174</f>
        <v>0</v>
      </c>
      <c r="S174" s="147">
        <v>0</v>
      </c>
      <c r="T174" s="148">
        <f t="shared" ref="T174:T187" si="3">S174*H174</f>
        <v>0</v>
      </c>
      <c r="AR174" s="149" t="s">
        <v>108</v>
      </c>
      <c r="AT174" s="149" t="s">
        <v>312</v>
      </c>
      <c r="AU174" s="149" t="s">
        <v>86</v>
      </c>
      <c r="AY174" s="17" t="s">
        <v>310</v>
      </c>
      <c r="BE174" s="150">
        <f t="shared" ref="BE174:BE187" si="4">IF(N174="základní",J174,0)</f>
        <v>0</v>
      </c>
      <c r="BF174" s="150">
        <f t="shared" ref="BF174:BF187" si="5">IF(N174="snížená",J174,0)</f>
        <v>0</v>
      </c>
      <c r="BG174" s="150">
        <f t="shared" ref="BG174:BG187" si="6">IF(N174="zákl. přenesená",J174,0)</f>
        <v>0</v>
      </c>
      <c r="BH174" s="150">
        <f t="shared" ref="BH174:BH187" si="7">IF(N174="sníž. přenesená",J174,0)</f>
        <v>0</v>
      </c>
      <c r="BI174" s="150">
        <f t="shared" ref="BI174:BI187" si="8">IF(N174="nulová",J174,0)</f>
        <v>0</v>
      </c>
      <c r="BJ174" s="17" t="s">
        <v>86</v>
      </c>
      <c r="BK174" s="150">
        <f t="shared" ref="BK174:BK187" si="9">ROUND(I174*H174,2)</f>
        <v>0</v>
      </c>
      <c r="BL174" s="17" t="s">
        <v>108</v>
      </c>
      <c r="BM174" s="149" t="s">
        <v>839</v>
      </c>
    </row>
    <row r="175" spans="2:65" s="1" customFormat="1" ht="16.5" customHeight="1">
      <c r="B175" s="33"/>
      <c r="C175" s="138" t="s">
        <v>539</v>
      </c>
      <c r="D175" s="138" t="s">
        <v>312</v>
      </c>
      <c r="E175" s="139" t="s">
        <v>4888</v>
      </c>
      <c r="F175" s="140" t="s">
        <v>4889</v>
      </c>
      <c r="G175" s="141" t="s">
        <v>460</v>
      </c>
      <c r="H175" s="142">
        <v>1</v>
      </c>
      <c r="I175" s="143"/>
      <c r="J175" s="144">
        <f t="shared" si="0"/>
        <v>0</v>
      </c>
      <c r="K175" s="140" t="s">
        <v>2821</v>
      </c>
      <c r="L175" s="33"/>
      <c r="M175" s="145" t="s">
        <v>1</v>
      </c>
      <c r="N175" s="146" t="s">
        <v>47</v>
      </c>
      <c r="P175" s="147">
        <f t="shared" si="1"/>
        <v>0</v>
      </c>
      <c r="Q175" s="147">
        <v>0</v>
      </c>
      <c r="R175" s="147">
        <f t="shared" si="2"/>
        <v>0</v>
      </c>
      <c r="S175" s="147">
        <v>0</v>
      </c>
      <c r="T175" s="148">
        <f t="shared" si="3"/>
        <v>0</v>
      </c>
      <c r="AR175" s="149" t="s">
        <v>108</v>
      </c>
      <c r="AT175" s="149" t="s">
        <v>312</v>
      </c>
      <c r="AU175" s="149" t="s">
        <v>86</v>
      </c>
      <c r="AY175" s="17" t="s">
        <v>310</v>
      </c>
      <c r="BE175" s="150">
        <f t="shared" si="4"/>
        <v>0</v>
      </c>
      <c r="BF175" s="150">
        <f t="shared" si="5"/>
        <v>0</v>
      </c>
      <c r="BG175" s="150">
        <f t="shared" si="6"/>
        <v>0</v>
      </c>
      <c r="BH175" s="150">
        <f t="shared" si="7"/>
        <v>0</v>
      </c>
      <c r="BI175" s="150">
        <f t="shared" si="8"/>
        <v>0</v>
      </c>
      <c r="BJ175" s="17" t="s">
        <v>86</v>
      </c>
      <c r="BK175" s="150">
        <f t="shared" si="9"/>
        <v>0</v>
      </c>
      <c r="BL175" s="17" t="s">
        <v>108</v>
      </c>
      <c r="BM175" s="149" t="s">
        <v>850</v>
      </c>
    </row>
    <row r="176" spans="2:65" s="1" customFormat="1" ht="16.5" customHeight="1">
      <c r="B176" s="33"/>
      <c r="C176" s="138" t="s">
        <v>543</v>
      </c>
      <c r="D176" s="138" t="s">
        <v>312</v>
      </c>
      <c r="E176" s="139" t="s">
        <v>5326</v>
      </c>
      <c r="F176" s="140" t="s">
        <v>5327</v>
      </c>
      <c r="G176" s="141" t="s">
        <v>460</v>
      </c>
      <c r="H176" s="142">
        <v>1</v>
      </c>
      <c r="I176" s="143"/>
      <c r="J176" s="144">
        <f t="shared" si="0"/>
        <v>0</v>
      </c>
      <c r="K176" s="140" t="s">
        <v>2821</v>
      </c>
      <c r="L176" s="33"/>
      <c r="M176" s="145" t="s">
        <v>1</v>
      </c>
      <c r="N176" s="146" t="s">
        <v>47</v>
      </c>
      <c r="P176" s="147">
        <f t="shared" si="1"/>
        <v>0</v>
      </c>
      <c r="Q176" s="147">
        <v>0</v>
      </c>
      <c r="R176" s="147">
        <f t="shared" si="2"/>
        <v>0</v>
      </c>
      <c r="S176" s="147">
        <v>0</v>
      </c>
      <c r="T176" s="148">
        <f t="shared" si="3"/>
        <v>0</v>
      </c>
      <c r="AR176" s="149" t="s">
        <v>108</v>
      </c>
      <c r="AT176" s="149" t="s">
        <v>312</v>
      </c>
      <c r="AU176" s="149" t="s">
        <v>86</v>
      </c>
      <c r="AY176" s="17" t="s">
        <v>310</v>
      </c>
      <c r="BE176" s="150">
        <f t="shared" si="4"/>
        <v>0</v>
      </c>
      <c r="BF176" s="150">
        <f t="shared" si="5"/>
        <v>0</v>
      </c>
      <c r="BG176" s="150">
        <f t="shared" si="6"/>
        <v>0</v>
      </c>
      <c r="BH176" s="150">
        <f t="shared" si="7"/>
        <v>0</v>
      </c>
      <c r="BI176" s="150">
        <f t="shared" si="8"/>
        <v>0</v>
      </c>
      <c r="BJ176" s="17" t="s">
        <v>86</v>
      </c>
      <c r="BK176" s="150">
        <f t="shared" si="9"/>
        <v>0</v>
      </c>
      <c r="BL176" s="17" t="s">
        <v>108</v>
      </c>
      <c r="BM176" s="149" t="s">
        <v>860</v>
      </c>
    </row>
    <row r="177" spans="2:65" s="1" customFormat="1" ht="16.5" customHeight="1">
      <c r="B177" s="33"/>
      <c r="C177" s="138" t="s">
        <v>548</v>
      </c>
      <c r="D177" s="138" t="s">
        <v>312</v>
      </c>
      <c r="E177" s="139" t="s">
        <v>5328</v>
      </c>
      <c r="F177" s="140" t="s">
        <v>5329</v>
      </c>
      <c r="G177" s="141" t="s">
        <v>460</v>
      </c>
      <c r="H177" s="142">
        <v>6</v>
      </c>
      <c r="I177" s="143"/>
      <c r="J177" s="144">
        <f t="shared" si="0"/>
        <v>0</v>
      </c>
      <c r="K177" s="140" t="s">
        <v>2821</v>
      </c>
      <c r="L177" s="33"/>
      <c r="M177" s="145" t="s">
        <v>1</v>
      </c>
      <c r="N177" s="146" t="s">
        <v>47</v>
      </c>
      <c r="P177" s="147">
        <f t="shared" si="1"/>
        <v>0</v>
      </c>
      <c r="Q177" s="147">
        <v>0</v>
      </c>
      <c r="R177" s="147">
        <f t="shared" si="2"/>
        <v>0</v>
      </c>
      <c r="S177" s="147">
        <v>0</v>
      </c>
      <c r="T177" s="148">
        <f t="shared" si="3"/>
        <v>0</v>
      </c>
      <c r="AR177" s="149" t="s">
        <v>108</v>
      </c>
      <c r="AT177" s="149" t="s">
        <v>312</v>
      </c>
      <c r="AU177" s="149" t="s">
        <v>86</v>
      </c>
      <c r="AY177" s="17" t="s">
        <v>310</v>
      </c>
      <c r="BE177" s="150">
        <f t="shared" si="4"/>
        <v>0</v>
      </c>
      <c r="BF177" s="150">
        <f t="shared" si="5"/>
        <v>0</v>
      </c>
      <c r="BG177" s="150">
        <f t="shared" si="6"/>
        <v>0</v>
      </c>
      <c r="BH177" s="150">
        <f t="shared" si="7"/>
        <v>0</v>
      </c>
      <c r="BI177" s="150">
        <f t="shared" si="8"/>
        <v>0</v>
      </c>
      <c r="BJ177" s="17" t="s">
        <v>86</v>
      </c>
      <c r="BK177" s="150">
        <f t="shared" si="9"/>
        <v>0</v>
      </c>
      <c r="BL177" s="17" t="s">
        <v>108</v>
      </c>
      <c r="BM177" s="149" t="s">
        <v>868</v>
      </c>
    </row>
    <row r="178" spans="2:65" s="1" customFormat="1" ht="16.5" customHeight="1">
      <c r="B178" s="33"/>
      <c r="C178" s="138" t="s">
        <v>553</v>
      </c>
      <c r="D178" s="138" t="s">
        <v>312</v>
      </c>
      <c r="E178" s="139" t="s">
        <v>5330</v>
      </c>
      <c r="F178" s="140" t="s">
        <v>5331</v>
      </c>
      <c r="G178" s="141" t="s">
        <v>460</v>
      </c>
      <c r="H178" s="142">
        <v>2</v>
      </c>
      <c r="I178" s="143"/>
      <c r="J178" s="144">
        <f t="shared" si="0"/>
        <v>0</v>
      </c>
      <c r="K178" s="140" t="s">
        <v>2821</v>
      </c>
      <c r="L178" s="33"/>
      <c r="M178" s="145" t="s">
        <v>1</v>
      </c>
      <c r="N178" s="146" t="s">
        <v>47</v>
      </c>
      <c r="P178" s="147">
        <f t="shared" si="1"/>
        <v>0</v>
      </c>
      <c r="Q178" s="147">
        <v>0</v>
      </c>
      <c r="R178" s="147">
        <f t="shared" si="2"/>
        <v>0</v>
      </c>
      <c r="S178" s="147">
        <v>0</v>
      </c>
      <c r="T178" s="148">
        <f t="shared" si="3"/>
        <v>0</v>
      </c>
      <c r="AR178" s="149" t="s">
        <v>108</v>
      </c>
      <c r="AT178" s="149" t="s">
        <v>312</v>
      </c>
      <c r="AU178" s="149" t="s">
        <v>86</v>
      </c>
      <c r="AY178" s="17" t="s">
        <v>310</v>
      </c>
      <c r="BE178" s="150">
        <f t="shared" si="4"/>
        <v>0</v>
      </c>
      <c r="BF178" s="150">
        <f t="shared" si="5"/>
        <v>0</v>
      </c>
      <c r="BG178" s="150">
        <f t="shared" si="6"/>
        <v>0</v>
      </c>
      <c r="BH178" s="150">
        <f t="shared" si="7"/>
        <v>0</v>
      </c>
      <c r="BI178" s="150">
        <f t="shared" si="8"/>
        <v>0</v>
      </c>
      <c r="BJ178" s="17" t="s">
        <v>86</v>
      </c>
      <c r="BK178" s="150">
        <f t="shared" si="9"/>
        <v>0</v>
      </c>
      <c r="BL178" s="17" t="s">
        <v>108</v>
      </c>
      <c r="BM178" s="149" t="s">
        <v>876</v>
      </c>
    </row>
    <row r="179" spans="2:65" s="1" customFormat="1" ht="16.5" customHeight="1">
      <c r="B179" s="33"/>
      <c r="C179" s="138" t="s">
        <v>558</v>
      </c>
      <c r="D179" s="138" t="s">
        <v>312</v>
      </c>
      <c r="E179" s="139" t="s">
        <v>5332</v>
      </c>
      <c r="F179" s="140" t="s">
        <v>5333</v>
      </c>
      <c r="G179" s="141" t="s">
        <v>718</v>
      </c>
      <c r="H179" s="142">
        <v>109</v>
      </c>
      <c r="I179" s="143"/>
      <c r="J179" s="144">
        <f t="shared" si="0"/>
        <v>0</v>
      </c>
      <c r="K179" s="140" t="s">
        <v>2821</v>
      </c>
      <c r="L179" s="33"/>
      <c r="M179" s="145" t="s">
        <v>1</v>
      </c>
      <c r="N179" s="146" t="s">
        <v>47</v>
      </c>
      <c r="P179" s="147">
        <f t="shared" si="1"/>
        <v>0</v>
      </c>
      <c r="Q179" s="147">
        <v>0</v>
      </c>
      <c r="R179" s="147">
        <f t="shared" si="2"/>
        <v>0</v>
      </c>
      <c r="S179" s="147">
        <v>0</v>
      </c>
      <c r="T179" s="148">
        <f t="shared" si="3"/>
        <v>0</v>
      </c>
      <c r="AR179" s="149" t="s">
        <v>108</v>
      </c>
      <c r="AT179" s="149" t="s">
        <v>312</v>
      </c>
      <c r="AU179" s="149" t="s">
        <v>86</v>
      </c>
      <c r="AY179" s="17" t="s">
        <v>310</v>
      </c>
      <c r="BE179" s="150">
        <f t="shared" si="4"/>
        <v>0</v>
      </c>
      <c r="BF179" s="150">
        <f t="shared" si="5"/>
        <v>0</v>
      </c>
      <c r="BG179" s="150">
        <f t="shared" si="6"/>
        <v>0</v>
      </c>
      <c r="BH179" s="150">
        <f t="shared" si="7"/>
        <v>0</v>
      </c>
      <c r="BI179" s="150">
        <f t="shared" si="8"/>
        <v>0</v>
      </c>
      <c r="BJ179" s="17" t="s">
        <v>86</v>
      </c>
      <c r="BK179" s="150">
        <f t="shared" si="9"/>
        <v>0</v>
      </c>
      <c r="BL179" s="17" t="s">
        <v>108</v>
      </c>
      <c r="BM179" s="149" t="s">
        <v>886</v>
      </c>
    </row>
    <row r="180" spans="2:65" s="1" customFormat="1" ht="16.5" customHeight="1">
      <c r="B180" s="33"/>
      <c r="C180" s="138" t="s">
        <v>562</v>
      </c>
      <c r="D180" s="138" t="s">
        <v>312</v>
      </c>
      <c r="E180" s="139" t="s">
        <v>5334</v>
      </c>
      <c r="F180" s="140" t="s">
        <v>5335</v>
      </c>
      <c r="G180" s="141" t="s">
        <v>460</v>
      </c>
      <c r="H180" s="142">
        <v>1</v>
      </c>
      <c r="I180" s="143"/>
      <c r="J180" s="144">
        <f t="shared" si="0"/>
        <v>0</v>
      </c>
      <c r="K180" s="140" t="s">
        <v>2896</v>
      </c>
      <c r="L180" s="33"/>
      <c r="M180" s="145" t="s">
        <v>1</v>
      </c>
      <c r="N180" s="146" t="s">
        <v>47</v>
      </c>
      <c r="P180" s="147">
        <f t="shared" si="1"/>
        <v>0</v>
      </c>
      <c r="Q180" s="147">
        <v>0</v>
      </c>
      <c r="R180" s="147">
        <f t="shared" si="2"/>
        <v>0</v>
      </c>
      <c r="S180" s="147">
        <v>0</v>
      </c>
      <c r="T180" s="148">
        <f t="shared" si="3"/>
        <v>0</v>
      </c>
      <c r="AR180" s="149" t="s">
        <v>108</v>
      </c>
      <c r="AT180" s="149" t="s">
        <v>312</v>
      </c>
      <c r="AU180" s="149" t="s">
        <v>86</v>
      </c>
      <c r="AY180" s="17" t="s">
        <v>310</v>
      </c>
      <c r="BE180" s="150">
        <f t="shared" si="4"/>
        <v>0</v>
      </c>
      <c r="BF180" s="150">
        <f t="shared" si="5"/>
        <v>0</v>
      </c>
      <c r="BG180" s="150">
        <f t="shared" si="6"/>
        <v>0</v>
      </c>
      <c r="BH180" s="150">
        <f t="shared" si="7"/>
        <v>0</v>
      </c>
      <c r="BI180" s="150">
        <f t="shared" si="8"/>
        <v>0</v>
      </c>
      <c r="BJ180" s="17" t="s">
        <v>86</v>
      </c>
      <c r="BK180" s="150">
        <f t="shared" si="9"/>
        <v>0</v>
      </c>
      <c r="BL180" s="17" t="s">
        <v>108</v>
      </c>
      <c r="BM180" s="149" t="s">
        <v>900</v>
      </c>
    </row>
    <row r="181" spans="2:65" s="1" customFormat="1" ht="16.5" customHeight="1">
      <c r="B181" s="33"/>
      <c r="C181" s="138" t="s">
        <v>566</v>
      </c>
      <c r="D181" s="138" t="s">
        <v>312</v>
      </c>
      <c r="E181" s="139" t="s">
        <v>5148</v>
      </c>
      <c r="F181" s="140" t="s">
        <v>5336</v>
      </c>
      <c r="G181" s="141" t="s">
        <v>1972</v>
      </c>
      <c r="H181" s="142">
        <v>2</v>
      </c>
      <c r="I181" s="143"/>
      <c r="J181" s="144">
        <f t="shared" si="0"/>
        <v>0</v>
      </c>
      <c r="K181" s="140" t="s">
        <v>2896</v>
      </c>
      <c r="L181" s="33"/>
      <c r="M181" s="145" t="s">
        <v>1</v>
      </c>
      <c r="N181" s="146" t="s">
        <v>47</v>
      </c>
      <c r="P181" s="147">
        <f t="shared" si="1"/>
        <v>0</v>
      </c>
      <c r="Q181" s="147">
        <v>0</v>
      </c>
      <c r="R181" s="147">
        <f t="shared" si="2"/>
        <v>0</v>
      </c>
      <c r="S181" s="147">
        <v>0</v>
      </c>
      <c r="T181" s="148">
        <f t="shared" si="3"/>
        <v>0</v>
      </c>
      <c r="AR181" s="149" t="s">
        <v>108</v>
      </c>
      <c r="AT181" s="149" t="s">
        <v>312</v>
      </c>
      <c r="AU181" s="149" t="s">
        <v>86</v>
      </c>
      <c r="AY181" s="17" t="s">
        <v>310</v>
      </c>
      <c r="BE181" s="150">
        <f t="shared" si="4"/>
        <v>0</v>
      </c>
      <c r="BF181" s="150">
        <f t="shared" si="5"/>
        <v>0</v>
      </c>
      <c r="BG181" s="150">
        <f t="shared" si="6"/>
        <v>0</v>
      </c>
      <c r="BH181" s="150">
        <f t="shared" si="7"/>
        <v>0</v>
      </c>
      <c r="BI181" s="150">
        <f t="shared" si="8"/>
        <v>0</v>
      </c>
      <c r="BJ181" s="17" t="s">
        <v>86</v>
      </c>
      <c r="BK181" s="150">
        <f t="shared" si="9"/>
        <v>0</v>
      </c>
      <c r="BL181" s="17" t="s">
        <v>108</v>
      </c>
      <c r="BM181" s="149" t="s">
        <v>910</v>
      </c>
    </row>
    <row r="182" spans="2:65" s="1" customFormat="1" ht="16.5" customHeight="1">
      <c r="B182" s="33"/>
      <c r="C182" s="138" t="s">
        <v>570</v>
      </c>
      <c r="D182" s="138" t="s">
        <v>312</v>
      </c>
      <c r="E182" s="139" t="s">
        <v>5337</v>
      </c>
      <c r="F182" s="140" t="s">
        <v>5338</v>
      </c>
      <c r="G182" s="141" t="s">
        <v>460</v>
      </c>
      <c r="H182" s="142">
        <v>1</v>
      </c>
      <c r="I182" s="143"/>
      <c r="J182" s="144">
        <f t="shared" si="0"/>
        <v>0</v>
      </c>
      <c r="K182" s="140" t="s">
        <v>2896</v>
      </c>
      <c r="L182" s="33"/>
      <c r="M182" s="145" t="s">
        <v>1</v>
      </c>
      <c r="N182" s="146" t="s">
        <v>47</v>
      </c>
      <c r="P182" s="147">
        <f t="shared" si="1"/>
        <v>0</v>
      </c>
      <c r="Q182" s="147">
        <v>0</v>
      </c>
      <c r="R182" s="147">
        <f t="shared" si="2"/>
        <v>0</v>
      </c>
      <c r="S182" s="147">
        <v>0</v>
      </c>
      <c r="T182" s="148">
        <f t="shared" si="3"/>
        <v>0</v>
      </c>
      <c r="AR182" s="149" t="s">
        <v>108</v>
      </c>
      <c r="AT182" s="149" t="s">
        <v>312</v>
      </c>
      <c r="AU182" s="149" t="s">
        <v>86</v>
      </c>
      <c r="AY182" s="17" t="s">
        <v>310</v>
      </c>
      <c r="BE182" s="150">
        <f t="shared" si="4"/>
        <v>0</v>
      </c>
      <c r="BF182" s="150">
        <f t="shared" si="5"/>
        <v>0</v>
      </c>
      <c r="BG182" s="150">
        <f t="shared" si="6"/>
        <v>0</v>
      </c>
      <c r="BH182" s="150">
        <f t="shared" si="7"/>
        <v>0</v>
      </c>
      <c r="BI182" s="150">
        <f t="shared" si="8"/>
        <v>0</v>
      </c>
      <c r="BJ182" s="17" t="s">
        <v>86</v>
      </c>
      <c r="BK182" s="150">
        <f t="shared" si="9"/>
        <v>0</v>
      </c>
      <c r="BL182" s="17" t="s">
        <v>108</v>
      </c>
      <c r="BM182" s="149" t="s">
        <v>921</v>
      </c>
    </row>
    <row r="183" spans="2:65" s="1" customFormat="1" ht="16.5" customHeight="1">
      <c r="B183" s="33"/>
      <c r="C183" s="138" t="s">
        <v>574</v>
      </c>
      <c r="D183" s="138" t="s">
        <v>312</v>
      </c>
      <c r="E183" s="139" t="s">
        <v>5339</v>
      </c>
      <c r="F183" s="140" t="s">
        <v>5340</v>
      </c>
      <c r="G183" s="141" t="s">
        <v>460</v>
      </c>
      <c r="H183" s="142">
        <v>1</v>
      </c>
      <c r="I183" s="143"/>
      <c r="J183" s="144">
        <f t="shared" si="0"/>
        <v>0</v>
      </c>
      <c r="K183" s="140" t="s">
        <v>2896</v>
      </c>
      <c r="L183" s="33"/>
      <c r="M183" s="145" t="s">
        <v>1</v>
      </c>
      <c r="N183" s="146" t="s">
        <v>47</v>
      </c>
      <c r="P183" s="147">
        <f t="shared" si="1"/>
        <v>0</v>
      </c>
      <c r="Q183" s="147">
        <v>0</v>
      </c>
      <c r="R183" s="147">
        <f t="shared" si="2"/>
        <v>0</v>
      </c>
      <c r="S183" s="147">
        <v>0</v>
      </c>
      <c r="T183" s="148">
        <f t="shared" si="3"/>
        <v>0</v>
      </c>
      <c r="AR183" s="149" t="s">
        <v>108</v>
      </c>
      <c r="AT183" s="149" t="s">
        <v>312</v>
      </c>
      <c r="AU183" s="149" t="s">
        <v>86</v>
      </c>
      <c r="AY183" s="17" t="s">
        <v>310</v>
      </c>
      <c r="BE183" s="150">
        <f t="shared" si="4"/>
        <v>0</v>
      </c>
      <c r="BF183" s="150">
        <f t="shared" si="5"/>
        <v>0</v>
      </c>
      <c r="BG183" s="150">
        <f t="shared" si="6"/>
        <v>0</v>
      </c>
      <c r="BH183" s="150">
        <f t="shared" si="7"/>
        <v>0</v>
      </c>
      <c r="BI183" s="150">
        <f t="shared" si="8"/>
        <v>0</v>
      </c>
      <c r="BJ183" s="17" t="s">
        <v>86</v>
      </c>
      <c r="BK183" s="150">
        <f t="shared" si="9"/>
        <v>0</v>
      </c>
      <c r="BL183" s="17" t="s">
        <v>108</v>
      </c>
      <c r="BM183" s="149" t="s">
        <v>930</v>
      </c>
    </row>
    <row r="184" spans="2:65" s="1" customFormat="1" ht="16.5" customHeight="1">
      <c r="B184" s="33"/>
      <c r="C184" s="138" t="s">
        <v>578</v>
      </c>
      <c r="D184" s="138" t="s">
        <v>312</v>
      </c>
      <c r="E184" s="139" t="s">
        <v>5341</v>
      </c>
      <c r="F184" s="140" t="s">
        <v>5342</v>
      </c>
      <c r="G184" s="141" t="s">
        <v>460</v>
      </c>
      <c r="H184" s="142">
        <v>5</v>
      </c>
      <c r="I184" s="143"/>
      <c r="J184" s="144">
        <f t="shared" si="0"/>
        <v>0</v>
      </c>
      <c r="K184" s="140" t="s">
        <v>2821</v>
      </c>
      <c r="L184" s="33"/>
      <c r="M184" s="145" t="s">
        <v>1</v>
      </c>
      <c r="N184" s="146" t="s">
        <v>47</v>
      </c>
      <c r="P184" s="147">
        <f t="shared" si="1"/>
        <v>0</v>
      </c>
      <c r="Q184" s="147">
        <v>0</v>
      </c>
      <c r="R184" s="147">
        <f t="shared" si="2"/>
        <v>0</v>
      </c>
      <c r="S184" s="147">
        <v>0</v>
      </c>
      <c r="T184" s="148">
        <f t="shared" si="3"/>
        <v>0</v>
      </c>
      <c r="AR184" s="149" t="s">
        <v>108</v>
      </c>
      <c r="AT184" s="149" t="s">
        <v>312</v>
      </c>
      <c r="AU184" s="149" t="s">
        <v>86</v>
      </c>
      <c r="AY184" s="17" t="s">
        <v>310</v>
      </c>
      <c r="BE184" s="150">
        <f t="shared" si="4"/>
        <v>0</v>
      </c>
      <c r="BF184" s="150">
        <f t="shared" si="5"/>
        <v>0</v>
      </c>
      <c r="BG184" s="150">
        <f t="shared" si="6"/>
        <v>0</v>
      </c>
      <c r="BH184" s="150">
        <f t="shared" si="7"/>
        <v>0</v>
      </c>
      <c r="BI184" s="150">
        <f t="shared" si="8"/>
        <v>0</v>
      </c>
      <c r="BJ184" s="17" t="s">
        <v>86</v>
      </c>
      <c r="BK184" s="150">
        <f t="shared" si="9"/>
        <v>0</v>
      </c>
      <c r="BL184" s="17" t="s">
        <v>108</v>
      </c>
      <c r="BM184" s="149" t="s">
        <v>938</v>
      </c>
    </row>
    <row r="185" spans="2:65" s="1" customFormat="1" ht="16.5" customHeight="1">
      <c r="B185" s="33"/>
      <c r="C185" s="138" t="s">
        <v>582</v>
      </c>
      <c r="D185" s="138" t="s">
        <v>312</v>
      </c>
      <c r="E185" s="139" t="s">
        <v>5343</v>
      </c>
      <c r="F185" s="140" t="s">
        <v>5344</v>
      </c>
      <c r="G185" s="141" t="s">
        <v>460</v>
      </c>
      <c r="H185" s="142">
        <v>1</v>
      </c>
      <c r="I185" s="143"/>
      <c r="J185" s="144">
        <f t="shared" si="0"/>
        <v>0</v>
      </c>
      <c r="K185" s="140" t="s">
        <v>2896</v>
      </c>
      <c r="L185" s="33"/>
      <c r="M185" s="145" t="s">
        <v>1</v>
      </c>
      <c r="N185" s="146" t="s">
        <v>47</v>
      </c>
      <c r="P185" s="147">
        <f t="shared" si="1"/>
        <v>0</v>
      </c>
      <c r="Q185" s="147">
        <v>0</v>
      </c>
      <c r="R185" s="147">
        <f t="shared" si="2"/>
        <v>0</v>
      </c>
      <c r="S185" s="147">
        <v>0</v>
      </c>
      <c r="T185" s="148">
        <f t="shared" si="3"/>
        <v>0</v>
      </c>
      <c r="AR185" s="149" t="s">
        <v>108</v>
      </c>
      <c r="AT185" s="149" t="s">
        <v>312</v>
      </c>
      <c r="AU185" s="149" t="s">
        <v>86</v>
      </c>
      <c r="AY185" s="17" t="s">
        <v>310</v>
      </c>
      <c r="BE185" s="150">
        <f t="shared" si="4"/>
        <v>0</v>
      </c>
      <c r="BF185" s="150">
        <f t="shared" si="5"/>
        <v>0</v>
      </c>
      <c r="BG185" s="150">
        <f t="shared" si="6"/>
        <v>0</v>
      </c>
      <c r="BH185" s="150">
        <f t="shared" si="7"/>
        <v>0</v>
      </c>
      <c r="BI185" s="150">
        <f t="shared" si="8"/>
        <v>0</v>
      </c>
      <c r="BJ185" s="17" t="s">
        <v>86</v>
      </c>
      <c r="BK185" s="150">
        <f t="shared" si="9"/>
        <v>0</v>
      </c>
      <c r="BL185" s="17" t="s">
        <v>108</v>
      </c>
      <c r="BM185" s="149" t="s">
        <v>949</v>
      </c>
    </row>
    <row r="186" spans="2:65" s="1" customFormat="1" ht="16.5" customHeight="1">
      <c r="B186" s="33"/>
      <c r="C186" s="138" t="s">
        <v>586</v>
      </c>
      <c r="D186" s="138" t="s">
        <v>312</v>
      </c>
      <c r="E186" s="139" t="s">
        <v>5345</v>
      </c>
      <c r="F186" s="140" t="s">
        <v>5346</v>
      </c>
      <c r="G186" s="141" t="s">
        <v>460</v>
      </c>
      <c r="H186" s="142">
        <v>1</v>
      </c>
      <c r="I186" s="143"/>
      <c r="J186" s="144">
        <f t="shared" si="0"/>
        <v>0</v>
      </c>
      <c r="K186" s="140" t="s">
        <v>2896</v>
      </c>
      <c r="L186" s="33"/>
      <c r="M186" s="145" t="s">
        <v>1</v>
      </c>
      <c r="N186" s="146" t="s">
        <v>47</v>
      </c>
      <c r="P186" s="147">
        <f t="shared" si="1"/>
        <v>0</v>
      </c>
      <c r="Q186" s="147">
        <v>0</v>
      </c>
      <c r="R186" s="147">
        <f t="shared" si="2"/>
        <v>0</v>
      </c>
      <c r="S186" s="147">
        <v>0</v>
      </c>
      <c r="T186" s="148">
        <f t="shared" si="3"/>
        <v>0</v>
      </c>
      <c r="AR186" s="149" t="s">
        <v>108</v>
      </c>
      <c r="AT186" s="149" t="s">
        <v>312</v>
      </c>
      <c r="AU186" s="149" t="s">
        <v>86</v>
      </c>
      <c r="AY186" s="17" t="s">
        <v>310</v>
      </c>
      <c r="BE186" s="150">
        <f t="shared" si="4"/>
        <v>0</v>
      </c>
      <c r="BF186" s="150">
        <f t="shared" si="5"/>
        <v>0</v>
      </c>
      <c r="BG186" s="150">
        <f t="shared" si="6"/>
        <v>0</v>
      </c>
      <c r="BH186" s="150">
        <f t="shared" si="7"/>
        <v>0</v>
      </c>
      <c r="BI186" s="150">
        <f t="shared" si="8"/>
        <v>0</v>
      </c>
      <c r="BJ186" s="17" t="s">
        <v>86</v>
      </c>
      <c r="BK186" s="150">
        <f t="shared" si="9"/>
        <v>0</v>
      </c>
      <c r="BL186" s="17" t="s">
        <v>108</v>
      </c>
      <c r="BM186" s="149" t="s">
        <v>958</v>
      </c>
    </row>
    <row r="187" spans="2:65" s="1" customFormat="1" ht="33" customHeight="1">
      <c r="B187" s="33"/>
      <c r="C187" s="138" t="s">
        <v>590</v>
      </c>
      <c r="D187" s="138" t="s">
        <v>312</v>
      </c>
      <c r="E187" s="139" t="s">
        <v>5347</v>
      </c>
      <c r="F187" s="140" t="s">
        <v>5348</v>
      </c>
      <c r="G187" s="141" t="s">
        <v>460</v>
      </c>
      <c r="H187" s="142">
        <v>1</v>
      </c>
      <c r="I187" s="143"/>
      <c r="J187" s="144">
        <f t="shared" si="0"/>
        <v>0</v>
      </c>
      <c r="K187" s="140" t="s">
        <v>2821</v>
      </c>
      <c r="L187" s="33"/>
      <c r="M187" s="145" t="s">
        <v>1</v>
      </c>
      <c r="N187" s="146" t="s">
        <v>47</v>
      </c>
      <c r="P187" s="147">
        <f t="shared" si="1"/>
        <v>0</v>
      </c>
      <c r="Q187" s="147">
        <v>0</v>
      </c>
      <c r="R187" s="147">
        <f t="shared" si="2"/>
        <v>0</v>
      </c>
      <c r="S187" s="147">
        <v>0</v>
      </c>
      <c r="T187" s="148">
        <f t="shared" si="3"/>
        <v>0</v>
      </c>
      <c r="AR187" s="149" t="s">
        <v>108</v>
      </c>
      <c r="AT187" s="149" t="s">
        <v>312</v>
      </c>
      <c r="AU187" s="149" t="s">
        <v>86</v>
      </c>
      <c r="AY187" s="17" t="s">
        <v>310</v>
      </c>
      <c r="BE187" s="150">
        <f t="shared" si="4"/>
        <v>0</v>
      </c>
      <c r="BF187" s="150">
        <f t="shared" si="5"/>
        <v>0</v>
      </c>
      <c r="BG187" s="150">
        <f t="shared" si="6"/>
        <v>0</v>
      </c>
      <c r="BH187" s="150">
        <f t="shared" si="7"/>
        <v>0</v>
      </c>
      <c r="BI187" s="150">
        <f t="shared" si="8"/>
        <v>0</v>
      </c>
      <c r="BJ187" s="17" t="s">
        <v>86</v>
      </c>
      <c r="BK187" s="150">
        <f t="shared" si="9"/>
        <v>0</v>
      </c>
      <c r="BL187" s="17" t="s">
        <v>108</v>
      </c>
      <c r="BM187" s="149" t="s">
        <v>968</v>
      </c>
    </row>
    <row r="188" spans="2:65" s="1" customFormat="1" ht="39">
      <c r="B188" s="33"/>
      <c r="D188" s="152" t="s">
        <v>375</v>
      </c>
      <c r="F188" s="172" t="s">
        <v>5349</v>
      </c>
      <c r="I188" s="173"/>
      <c r="L188" s="33"/>
      <c r="M188" s="174"/>
      <c r="T188" s="57"/>
      <c r="AT188" s="17" t="s">
        <v>375</v>
      </c>
      <c r="AU188" s="17" t="s">
        <v>86</v>
      </c>
    </row>
    <row r="189" spans="2:65" s="1" customFormat="1" ht="33" customHeight="1">
      <c r="B189" s="33"/>
      <c r="C189" s="138" t="s">
        <v>594</v>
      </c>
      <c r="D189" s="138" t="s">
        <v>312</v>
      </c>
      <c r="E189" s="139" t="s">
        <v>5350</v>
      </c>
      <c r="F189" s="140" t="s">
        <v>5351</v>
      </c>
      <c r="G189" s="141" t="s">
        <v>460</v>
      </c>
      <c r="H189" s="142">
        <v>2</v>
      </c>
      <c r="I189" s="143"/>
      <c r="J189" s="144">
        <f>ROUND(I189*H189,2)</f>
        <v>0</v>
      </c>
      <c r="K189" s="140" t="s">
        <v>2821</v>
      </c>
      <c r="L189" s="33"/>
      <c r="M189" s="145" t="s">
        <v>1</v>
      </c>
      <c r="N189" s="146" t="s">
        <v>47</v>
      </c>
      <c r="P189" s="147">
        <f>O189*H189</f>
        <v>0</v>
      </c>
      <c r="Q189" s="147">
        <v>0</v>
      </c>
      <c r="R189" s="147">
        <f>Q189*H189</f>
        <v>0</v>
      </c>
      <c r="S189" s="147">
        <v>0</v>
      </c>
      <c r="T189" s="148">
        <f>S189*H189</f>
        <v>0</v>
      </c>
      <c r="AR189" s="149" t="s">
        <v>108</v>
      </c>
      <c r="AT189" s="149" t="s">
        <v>312</v>
      </c>
      <c r="AU189" s="149" t="s">
        <v>86</v>
      </c>
      <c r="AY189" s="17" t="s">
        <v>310</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978</v>
      </c>
    </row>
    <row r="190" spans="2:65" s="1" customFormat="1" ht="39">
      <c r="B190" s="33"/>
      <c r="D190" s="152" t="s">
        <v>375</v>
      </c>
      <c r="F190" s="172" t="s">
        <v>5352</v>
      </c>
      <c r="I190" s="173"/>
      <c r="L190" s="33"/>
      <c r="M190" s="174"/>
      <c r="T190" s="57"/>
      <c r="AT190" s="17" t="s">
        <v>375</v>
      </c>
      <c r="AU190" s="17" t="s">
        <v>86</v>
      </c>
    </row>
    <row r="191" spans="2:65" s="1" customFormat="1" ht="33" customHeight="1">
      <c r="B191" s="33"/>
      <c r="C191" s="138" t="s">
        <v>598</v>
      </c>
      <c r="D191" s="138" t="s">
        <v>312</v>
      </c>
      <c r="E191" s="139" t="s">
        <v>5353</v>
      </c>
      <c r="F191" s="140" t="s">
        <v>5354</v>
      </c>
      <c r="G191" s="141" t="s">
        <v>460</v>
      </c>
      <c r="H191" s="142">
        <v>2</v>
      </c>
      <c r="I191" s="143"/>
      <c r="J191" s="144">
        <f>ROUND(I191*H191,2)</f>
        <v>0</v>
      </c>
      <c r="K191" s="140" t="s">
        <v>2821</v>
      </c>
      <c r="L191" s="33"/>
      <c r="M191" s="145" t="s">
        <v>1</v>
      </c>
      <c r="N191" s="146" t="s">
        <v>47</v>
      </c>
      <c r="P191" s="147">
        <f>O191*H191</f>
        <v>0</v>
      </c>
      <c r="Q191" s="147">
        <v>0</v>
      </c>
      <c r="R191" s="147">
        <f>Q191*H191</f>
        <v>0</v>
      </c>
      <c r="S191" s="147">
        <v>0</v>
      </c>
      <c r="T191" s="148">
        <f>S191*H191</f>
        <v>0</v>
      </c>
      <c r="AR191" s="149" t="s">
        <v>108</v>
      </c>
      <c r="AT191" s="149" t="s">
        <v>312</v>
      </c>
      <c r="AU191" s="149" t="s">
        <v>86</v>
      </c>
      <c r="AY191" s="17" t="s">
        <v>310</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988</v>
      </c>
    </row>
    <row r="192" spans="2:65" s="1" customFormat="1" ht="39">
      <c r="B192" s="33"/>
      <c r="D192" s="152" t="s">
        <v>375</v>
      </c>
      <c r="F192" s="172" t="s">
        <v>5355</v>
      </c>
      <c r="I192" s="173"/>
      <c r="L192" s="33"/>
      <c r="M192" s="174"/>
      <c r="T192" s="57"/>
      <c r="AT192" s="17" t="s">
        <v>375</v>
      </c>
      <c r="AU192" s="17" t="s">
        <v>86</v>
      </c>
    </row>
    <row r="193" spans="2:65" s="11" customFormat="1" ht="25.9" customHeight="1">
      <c r="B193" s="126"/>
      <c r="D193" s="127" t="s">
        <v>81</v>
      </c>
      <c r="E193" s="128" t="s">
        <v>1127</v>
      </c>
      <c r="F193" s="128" t="s">
        <v>5164</v>
      </c>
      <c r="I193" s="129"/>
      <c r="J193" s="130">
        <f>BK193</f>
        <v>0</v>
      </c>
      <c r="L193" s="126"/>
      <c r="M193" s="131"/>
      <c r="P193" s="132">
        <f>SUM(P194:P195)</f>
        <v>0</v>
      </c>
      <c r="R193" s="132">
        <f>SUM(R194:R195)</f>
        <v>0</v>
      </c>
      <c r="T193" s="133">
        <f>SUM(T194:T195)</f>
        <v>0</v>
      </c>
      <c r="AR193" s="127" t="s">
        <v>86</v>
      </c>
      <c r="AT193" s="134" t="s">
        <v>81</v>
      </c>
      <c r="AU193" s="134" t="s">
        <v>82</v>
      </c>
      <c r="AY193" s="127" t="s">
        <v>310</v>
      </c>
      <c r="BK193" s="135">
        <f>SUM(BK194:BK195)</f>
        <v>0</v>
      </c>
    </row>
    <row r="194" spans="2:65" s="1" customFormat="1" ht="16.5" customHeight="1">
      <c r="B194" s="33"/>
      <c r="C194" s="138" t="s">
        <v>613</v>
      </c>
      <c r="D194" s="138" t="s">
        <v>312</v>
      </c>
      <c r="E194" s="139" t="s">
        <v>5165</v>
      </c>
      <c r="F194" s="140" t="s">
        <v>5166</v>
      </c>
      <c r="G194" s="141" t="s">
        <v>361</v>
      </c>
      <c r="H194" s="142">
        <v>73.867000000000004</v>
      </c>
      <c r="I194" s="143"/>
      <c r="J194" s="144">
        <f>ROUND(I194*H194,2)</f>
        <v>0</v>
      </c>
      <c r="K194" s="140" t="s">
        <v>2821</v>
      </c>
      <c r="L194" s="33"/>
      <c r="M194" s="145" t="s">
        <v>1</v>
      </c>
      <c r="N194" s="146" t="s">
        <v>47</v>
      </c>
      <c r="P194" s="147">
        <f>O194*H194</f>
        <v>0</v>
      </c>
      <c r="Q194" s="147">
        <v>0</v>
      </c>
      <c r="R194" s="147">
        <f>Q194*H194</f>
        <v>0</v>
      </c>
      <c r="S194" s="147">
        <v>0</v>
      </c>
      <c r="T194" s="148">
        <f>S194*H194</f>
        <v>0</v>
      </c>
      <c r="AR194" s="149" t="s">
        <v>108</v>
      </c>
      <c r="AT194" s="149" t="s">
        <v>312</v>
      </c>
      <c r="AU194" s="149" t="s">
        <v>86</v>
      </c>
      <c r="AY194" s="17" t="s">
        <v>310</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108</v>
      </c>
      <c r="BM194" s="149" t="s">
        <v>997</v>
      </c>
    </row>
    <row r="195" spans="2:65" s="1" customFormat="1" ht="29.25">
      <c r="B195" s="33"/>
      <c r="D195" s="152" t="s">
        <v>375</v>
      </c>
      <c r="F195" s="172" t="s">
        <v>5167</v>
      </c>
      <c r="I195" s="173"/>
      <c r="L195" s="33"/>
      <c r="M195" s="174"/>
      <c r="T195" s="57"/>
      <c r="AT195" s="17" t="s">
        <v>375</v>
      </c>
      <c r="AU195" s="17" t="s">
        <v>86</v>
      </c>
    </row>
    <row r="196" spans="2:65" s="11" customFormat="1" ht="25.9" customHeight="1">
      <c r="B196" s="126"/>
      <c r="D196" s="127" t="s">
        <v>81</v>
      </c>
      <c r="E196" s="128" t="s">
        <v>4851</v>
      </c>
      <c r="F196" s="128" t="s">
        <v>4852</v>
      </c>
      <c r="I196" s="129"/>
      <c r="J196" s="130">
        <f>BK196</f>
        <v>0</v>
      </c>
      <c r="L196" s="126"/>
      <c r="M196" s="131"/>
      <c r="P196" s="132">
        <f>SUM(P197:P201)</f>
        <v>0</v>
      </c>
      <c r="R196" s="132">
        <f>SUM(R197:R201)</f>
        <v>0</v>
      </c>
      <c r="T196" s="133">
        <f>SUM(T197:T201)</f>
        <v>0</v>
      </c>
      <c r="AR196" s="127" t="s">
        <v>86</v>
      </c>
      <c r="AT196" s="134" t="s">
        <v>81</v>
      </c>
      <c r="AU196" s="134" t="s">
        <v>82</v>
      </c>
      <c r="AY196" s="127" t="s">
        <v>310</v>
      </c>
      <c r="BK196" s="135">
        <f>SUM(BK197:BK201)</f>
        <v>0</v>
      </c>
    </row>
    <row r="197" spans="2:65" s="1" customFormat="1" ht="16.5" customHeight="1">
      <c r="B197" s="33"/>
      <c r="C197" s="138" t="s">
        <v>617</v>
      </c>
      <c r="D197" s="138" t="s">
        <v>312</v>
      </c>
      <c r="E197" s="139" t="s">
        <v>5356</v>
      </c>
      <c r="F197" s="140" t="s">
        <v>5357</v>
      </c>
      <c r="G197" s="141" t="s">
        <v>460</v>
      </c>
      <c r="H197" s="142">
        <v>2</v>
      </c>
      <c r="I197" s="143"/>
      <c r="J197" s="144">
        <f>ROUND(I197*H197,2)</f>
        <v>0</v>
      </c>
      <c r="K197" s="140" t="s">
        <v>2821</v>
      </c>
      <c r="L197" s="33"/>
      <c r="M197" s="145" t="s">
        <v>1</v>
      </c>
      <c r="N197" s="146" t="s">
        <v>47</v>
      </c>
      <c r="P197" s="147">
        <f>O197*H197</f>
        <v>0</v>
      </c>
      <c r="Q197" s="147">
        <v>0</v>
      </c>
      <c r="R197" s="147">
        <f>Q197*H197</f>
        <v>0</v>
      </c>
      <c r="S197" s="147">
        <v>0</v>
      </c>
      <c r="T197" s="148">
        <f>S197*H197</f>
        <v>0</v>
      </c>
      <c r="AR197" s="149" t="s">
        <v>108</v>
      </c>
      <c r="AT197" s="149" t="s">
        <v>312</v>
      </c>
      <c r="AU197" s="149" t="s">
        <v>86</v>
      </c>
      <c r="AY197" s="17" t="s">
        <v>310</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1007</v>
      </c>
    </row>
    <row r="198" spans="2:65" s="1" customFormat="1" ht="16.5" customHeight="1">
      <c r="B198" s="33"/>
      <c r="C198" s="138" t="s">
        <v>602</v>
      </c>
      <c r="D198" s="138" t="s">
        <v>312</v>
      </c>
      <c r="E198" s="139" t="s">
        <v>5358</v>
      </c>
      <c r="F198" s="140" t="s">
        <v>5359</v>
      </c>
      <c r="G198" s="141" t="s">
        <v>1744</v>
      </c>
      <c r="H198" s="142">
        <v>1</v>
      </c>
      <c r="I198" s="143"/>
      <c r="J198" s="144">
        <f>ROUND(I198*H198,2)</f>
        <v>0</v>
      </c>
      <c r="K198" s="140" t="s">
        <v>2821</v>
      </c>
      <c r="L198" s="33"/>
      <c r="M198" s="145" t="s">
        <v>1</v>
      </c>
      <c r="N198" s="146" t="s">
        <v>47</v>
      </c>
      <c r="P198" s="147">
        <f>O198*H198</f>
        <v>0</v>
      </c>
      <c r="Q198" s="147">
        <v>0</v>
      </c>
      <c r="R198" s="147">
        <f>Q198*H198</f>
        <v>0</v>
      </c>
      <c r="S198" s="147">
        <v>0</v>
      </c>
      <c r="T198" s="148">
        <f>S198*H198</f>
        <v>0</v>
      </c>
      <c r="AR198" s="149" t="s">
        <v>108</v>
      </c>
      <c r="AT198" s="149" t="s">
        <v>312</v>
      </c>
      <c r="AU198" s="149" t="s">
        <v>86</v>
      </c>
      <c r="AY198" s="17" t="s">
        <v>310</v>
      </c>
      <c r="BE198" s="150">
        <f>IF(N198="základní",J198,0)</f>
        <v>0</v>
      </c>
      <c r="BF198" s="150">
        <f>IF(N198="snížená",J198,0)</f>
        <v>0</v>
      </c>
      <c r="BG198" s="150">
        <f>IF(N198="zákl. přenesená",J198,0)</f>
        <v>0</v>
      </c>
      <c r="BH198" s="150">
        <f>IF(N198="sníž. přenesená",J198,0)</f>
        <v>0</v>
      </c>
      <c r="BI198" s="150">
        <f>IF(N198="nulová",J198,0)</f>
        <v>0</v>
      </c>
      <c r="BJ198" s="17" t="s">
        <v>86</v>
      </c>
      <c r="BK198" s="150">
        <f>ROUND(I198*H198,2)</f>
        <v>0</v>
      </c>
      <c r="BL198" s="17" t="s">
        <v>108</v>
      </c>
      <c r="BM198" s="149" t="s">
        <v>1017</v>
      </c>
    </row>
    <row r="199" spans="2:65" s="1" customFormat="1" ht="16.5" customHeight="1">
      <c r="B199" s="33"/>
      <c r="C199" s="138" t="s">
        <v>607</v>
      </c>
      <c r="D199" s="138" t="s">
        <v>312</v>
      </c>
      <c r="E199" s="139" t="s">
        <v>5360</v>
      </c>
      <c r="F199" s="140" t="s">
        <v>5361</v>
      </c>
      <c r="G199" s="141" t="s">
        <v>460</v>
      </c>
      <c r="H199" s="142">
        <v>1</v>
      </c>
      <c r="I199" s="143"/>
      <c r="J199" s="144">
        <f>ROUND(I199*H199,2)</f>
        <v>0</v>
      </c>
      <c r="K199" s="140" t="s">
        <v>2821</v>
      </c>
      <c r="L199" s="33"/>
      <c r="M199" s="145" t="s">
        <v>1</v>
      </c>
      <c r="N199" s="146" t="s">
        <v>47</v>
      </c>
      <c r="P199" s="147">
        <f>O199*H199</f>
        <v>0</v>
      </c>
      <c r="Q199" s="147">
        <v>0</v>
      </c>
      <c r="R199" s="147">
        <f>Q199*H199</f>
        <v>0</v>
      </c>
      <c r="S199" s="147">
        <v>0</v>
      </c>
      <c r="T199" s="148">
        <f>S199*H199</f>
        <v>0</v>
      </c>
      <c r="AR199" s="149" t="s">
        <v>108</v>
      </c>
      <c r="AT199" s="149" t="s">
        <v>312</v>
      </c>
      <c r="AU199" s="149" t="s">
        <v>86</v>
      </c>
      <c r="AY199" s="17" t="s">
        <v>310</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1025</v>
      </c>
    </row>
    <row r="200" spans="2:65" s="1" customFormat="1" ht="16.5" customHeight="1">
      <c r="B200" s="33"/>
      <c r="C200" s="138" t="s">
        <v>824</v>
      </c>
      <c r="D200" s="138" t="s">
        <v>312</v>
      </c>
      <c r="E200" s="139" t="s">
        <v>4857</v>
      </c>
      <c r="F200" s="140" t="s">
        <v>4858</v>
      </c>
      <c r="G200" s="141" t="s">
        <v>361</v>
      </c>
      <c r="H200" s="142">
        <v>0.105</v>
      </c>
      <c r="I200" s="143"/>
      <c r="J200" s="144">
        <f>ROUND(I200*H200,2)</f>
        <v>0</v>
      </c>
      <c r="K200" s="140" t="s">
        <v>2821</v>
      </c>
      <c r="L200" s="33"/>
      <c r="M200" s="145" t="s">
        <v>1</v>
      </c>
      <c r="N200" s="146" t="s">
        <v>47</v>
      </c>
      <c r="P200" s="147">
        <f>O200*H200</f>
        <v>0</v>
      </c>
      <c r="Q200" s="147">
        <v>0</v>
      </c>
      <c r="R200" s="147">
        <f>Q200*H200</f>
        <v>0</v>
      </c>
      <c r="S200" s="147">
        <v>0</v>
      </c>
      <c r="T200" s="148">
        <f>S200*H200</f>
        <v>0</v>
      </c>
      <c r="AR200" s="149" t="s">
        <v>108</v>
      </c>
      <c r="AT200" s="149" t="s">
        <v>312</v>
      </c>
      <c r="AU200" s="149" t="s">
        <v>86</v>
      </c>
      <c r="AY200" s="17" t="s">
        <v>310</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108</v>
      </c>
      <c r="BM200" s="149" t="s">
        <v>1033</v>
      </c>
    </row>
    <row r="201" spans="2:65" s="1" customFormat="1" ht="19.5">
      <c r="B201" s="33"/>
      <c r="D201" s="152" t="s">
        <v>375</v>
      </c>
      <c r="F201" s="172" t="s">
        <v>4859</v>
      </c>
      <c r="I201" s="173"/>
      <c r="L201" s="33"/>
      <c r="M201" s="174"/>
      <c r="T201" s="57"/>
      <c r="AT201" s="17" t="s">
        <v>375</v>
      </c>
      <c r="AU201" s="17" t="s">
        <v>86</v>
      </c>
    </row>
    <row r="202" spans="2:65" s="11" customFormat="1" ht="25.9" customHeight="1">
      <c r="B202" s="126"/>
      <c r="D202" s="127" t="s">
        <v>81</v>
      </c>
      <c r="E202" s="128" t="s">
        <v>3135</v>
      </c>
      <c r="F202" s="128" t="s">
        <v>3136</v>
      </c>
      <c r="I202" s="129"/>
      <c r="J202" s="130">
        <f>BK202</f>
        <v>0</v>
      </c>
      <c r="L202" s="126"/>
      <c r="M202" s="131"/>
      <c r="P202" s="132">
        <f>SUM(P203:P208)</f>
        <v>0</v>
      </c>
      <c r="R202" s="132">
        <f>SUM(R203:R208)</f>
        <v>0</v>
      </c>
      <c r="T202" s="133">
        <f>SUM(T203:T208)</f>
        <v>0</v>
      </c>
      <c r="AR202" s="127" t="s">
        <v>86</v>
      </c>
      <c r="AT202" s="134" t="s">
        <v>81</v>
      </c>
      <c r="AU202" s="134" t="s">
        <v>82</v>
      </c>
      <c r="AY202" s="127" t="s">
        <v>310</v>
      </c>
      <c r="BK202" s="135">
        <f>SUM(BK203:BK208)</f>
        <v>0</v>
      </c>
    </row>
    <row r="203" spans="2:65" s="1" customFormat="1" ht="24.2" customHeight="1">
      <c r="B203" s="33"/>
      <c r="C203" s="138" t="s">
        <v>828</v>
      </c>
      <c r="D203" s="138" t="s">
        <v>312</v>
      </c>
      <c r="E203" s="139" t="s">
        <v>5168</v>
      </c>
      <c r="F203" s="140" t="s">
        <v>5169</v>
      </c>
      <c r="G203" s="141" t="s">
        <v>3139</v>
      </c>
      <c r="H203" s="142">
        <v>1</v>
      </c>
      <c r="I203" s="143"/>
      <c r="J203" s="144">
        <f>ROUND(I203*H203,2)</f>
        <v>0</v>
      </c>
      <c r="K203" s="140" t="s">
        <v>2821</v>
      </c>
      <c r="L203" s="33"/>
      <c r="M203" s="145" t="s">
        <v>1</v>
      </c>
      <c r="N203" s="146" t="s">
        <v>47</v>
      </c>
      <c r="P203" s="147">
        <f>O203*H203</f>
        <v>0</v>
      </c>
      <c r="Q203" s="147">
        <v>0</v>
      </c>
      <c r="R203" s="147">
        <f>Q203*H203</f>
        <v>0</v>
      </c>
      <c r="S203" s="147">
        <v>0</v>
      </c>
      <c r="T203" s="148">
        <f>S203*H203</f>
        <v>0</v>
      </c>
      <c r="AR203" s="149" t="s">
        <v>108</v>
      </c>
      <c r="AT203" s="149" t="s">
        <v>312</v>
      </c>
      <c r="AU203" s="149" t="s">
        <v>86</v>
      </c>
      <c r="AY203" s="17" t="s">
        <v>310</v>
      </c>
      <c r="BE203" s="150">
        <f>IF(N203="základní",J203,0)</f>
        <v>0</v>
      </c>
      <c r="BF203" s="150">
        <f>IF(N203="snížená",J203,0)</f>
        <v>0</v>
      </c>
      <c r="BG203" s="150">
        <f>IF(N203="zákl. přenesená",J203,0)</f>
        <v>0</v>
      </c>
      <c r="BH203" s="150">
        <f>IF(N203="sníž. přenesená",J203,0)</f>
        <v>0</v>
      </c>
      <c r="BI203" s="150">
        <f>IF(N203="nulová",J203,0)</f>
        <v>0</v>
      </c>
      <c r="BJ203" s="17" t="s">
        <v>86</v>
      </c>
      <c r="BK203" s="150">
        <f>ROUND(I203*H203,2)</f>
        <v>0</v>
      </c>
      <c r="BL203" s="17" t="s">
        <v>108</v>
      </c>
      <c r="BM203" s="149" t="s">
        <v>1052</v>
      </c>
    </row>
    <row r="204" spans="2:65" s="1" customFormat="1" ht="19.5">
      <c r="B204" s="33"/>
      <c r="D204" s="152" t="s">
        <v>375</v>
      </c>
      <c r="F204" s="172" t="s">
        <v>5170</v>
      </c>
      <c r="I204" s="173"/>
      <c r="L204" s="33"/>
      <c r="M204" s="174"/>
      <c r="T204" s="57"/>
      <c r="AT204" s="17" t="s">
        <v>375</v>
      </c>
      <c r="AU204" s="17" t="s">
        <v>86</v>
      </c>
    </row>
    <row r="205" spans="2:65" s="1" customFormat="1" ht="24.2" customHeight="1">
      <c r="B205" s="33"/>
      <c r="C205" s="138" t="s">
        <v>833</v>
      </c>
      <c r="D205" s="138" t="s">
        <v>312</v>
      </c>
      <c r="E205" s="139" t="s">
        <v>3137</v>
      </c>
      <c r="F205" s="140" t="s">
        <v>3138</v>
      </c>
      <c r="G205" s="141" t="s">
        <v>3139</v>
      </c>
      <c r="H205" s="142">
        <v>1</v>
      </c>
      <c r="I205" s="143"/>
      <c r="J205" s="144">
        <f>ROUND(I205*H205,2)</f>
        <v>0</v>
      </c>
      <c r="K205" s="140" t="s">
        <v>2821</v>
      </c>
      <c r="L205" s="33"/>
      <c r="M205" s="145" t="s">
        <v>1</v>
      </c>
      <c r="N205" s="146" t="s">
        <v>47</v>
      </c>
      <c r="P205" s="147">
        <f>O205*H205</f>
        <v>0</v>
      </c>
      <c r="Q205" s="147">
        <v>0</v>
      </c>
      <c r="R205" s="147">
        <f>Q205*H205</f>
        <v>0</v>
      </c>
      <c r="S205" s="147">
        <v>0</v>
      </c>
      <c r="T205" s="148">
        <f>S205*H205</f>
        <v>0</v>
      </c>
      <c r="AR205" s="149" t="s">
        <v>108</v>
      </c>
      <c r="AT205" s="149" t="s">
        <v>312</v>
      </c>
      <c r="AU205" s="149" t="s">
        <v>86</v>
      </c>
      <c r="AY205" s="17" t="s">
        <v>310</v>
      </c>
      <c r="BE205" s="150">
        <f>IF(N205="základní",J205,0)</f>
        <v>0</v>
      </c>
      <c r="BF205" s="150">
        <f>IF(N205="snížená",J205,0)</f>
        <v>0</v>
      </c>
      <c r="BG205" s="150">
        <f>IF(N205="zákl. přenesená",J205,0)</f>
        <v>0</v>
      </c>
      <c r="BH205" s="150">
        <f>IF(N205="sníž. přenesená",J205,0)</f>
        <v>0</v>
      </c>
      <c r="BI205" s="150">
        <f>IF(N205="nulová",J205,0)</f>
        <v>0</v>
      </c>
      <c r="BJ205" s="17" t="s">
        <v>86</v>
      </c>
      <c r="BK205" s="150">
        <f>ROUND(I205*H205,2)</f>
        <v>0</v>
      </c>
      <c r="BL205" s="17" t="s">
        <v>108</v>
      </c>
      <c r="BM205" s="149" t="s">
        <v>1061</v>
      </c>
    </row>
    <row r="206" spans="2:65" s="1" customFormat="1" ht="19.5">
      <c r="B206" s="33"/>
      <c r="D206" s="152" t="s">
        <v>375</v>
      </c>
      <c r="F206" s="172" t="s">
        <v>3140</v>
      </c>
      <c r="I206" s="173"/>
      <c r="L206" s="33"/>
      <c r="M206" s="174"/>
      <c r="T206" s="57"/>
      <c r="AT206" s="17" t="s">
        <v>375</v>
      </c>
      <c r="AU206" s="17" t="s">
        <v>86</v>
      </c>
    </row>
    <row r="207" spans="2:65" s="1" customFormat="1" ht="24.2" customHeight="1">
      <c r="B207" s="33"/>
      <c r="C207" s="138" t="s">
        <v>839</v>
      </c>
      <c r="D207" s="138" t="s">
        <v>312</v>
      </c>
      <c r="E207" s="139" t="s">
        <v>3141</v>
      </c>
      <c r="F207" s="140" t="s">
        <v>3142</v>
      </c>
      <c r="G207" s="141" t="s">
        <v>3139</v>
      </c>
      <c r="H207" s="142">
        <v>1</v>
      </c>
      <c r="I207" s="143"/>
      <c r="J207" s="144">
        <f>ROUND(I207*H207,2)</f>
        <v>0</v>
      </c>
      <c r="K207" s="140" t="s">
        <v>2821</v>
      </c>
      <c r="L207" s="33"/>
      <c r="M207" s="145" t="s">
        <v>1</v>
      </c>
      <c r="N207" s="146" t="s">
        <v>47</v>
      </c>
      <c r="P207" s="147">
        <f>O207*H207</f>
        <v>0</v>
      </c>
      <c r="Q207" s="147">
        <v>0</v>
      </c>
      <c r="R207" s="147">
        <f>Q207*H207</f>
        <v>0</v>
      </c>
      <c r="S207" s="147">
        <v>0</v>
      </c>
      <c r="T207" s="148">
        <f>S207*H207</f>
        <v>0</v>
      </c>
      <c r="AR207" s="149" t="s">
        <v>108</v>
      </c>
      <c r="AT207" s="149" t="s">
        <v>312</v>
      </c>
      <c r="AU207" s="149" t="s">
        <v>86</v>
      </c>
      <c r="AY207" s="17" t="s">
        <v>310</v>
      </c>
      <c r="BE207" s="150">
        <f>IF(N207="základní",J207,0)</f>
        <v>0</v>
      </c>
      <c r="BF207" s="150">
        <f>IF(N207="snížená",J207,0)</f>
        <v>0</v>
      </c>
      <c r="BG207" s="150">
        <f>IF(N207="zákl. přenesená",J207,0)</f>
        <v>0</v>
      </c>
      <c r="BH207" s="150">
        <f>IF(N207="sníž. přenesená",J207,0)</f>
        <v>0</v>
      </c>
      <c r="BI207" s="150">
        <f>IF(N207="nulová",J207,0)</f>
        <v>0</v>
      </c>
      <c r="BJ207" s="17" t="s">
        <v>86</v>
      </c>
      <c r="BK207" s="150">
        <f>ROUND(I207*H207,2)</f>
        <v>0</v>
      </c>
      <c r="BL207" s="17" t="s">
        <v>108</v>
      </c>
      <c r="BM207" s="149" t="s">
        <v>1069</v>
      </c>
    </row>
    <row r="208" spans="2:65" s="1" customFormat="1" ht="19.5">
      <c r="B208" s="33"/>
      <c r="D208" s="152" t="s">
        <v>375</v>
      </c>
      <c r="F208" s="172" t="s">
        <v>5171</v>
      </c>
      <c r="I208" s="173"/>
      <c r="L208" s="33"/>
      <c r="M208" s="174"/>
      <c r="T208" s="57"/>
      <c r="AT208" s="17" t="s">
        <v>375</v>
      </c>
      <c r="AU208" s="17" t="s">
        <v>86</v>
      </c>
    </row>
    <row r="209" spans="2:65" s="11" customFormat="1" ht="25.9" customHeight="1">
      <c r="B209" s="126"/>
      <c r="D209" s="127" t="s">
        <v>81</v>
      </c>
      <c r="E209" s="128" t="s">
        <v>3387</v>
      </c>
      <c r="F209" s="128" t="s">
        <v>3388</v>
      </c>
      <c r="I209" s="129"/>
      <c r="J209" s="130">
        <f>BK209</f>
        <v>0</v>
      </c>
      <c r="L209" s="126"/>
      <c r="M209" s="131"/>
      <c r="P209" s="132">
        <f>SUM(P210:P211)</f>
        <v>0</v>
      </c>
      <c r="R209" s="132">
        <f>SUM(R210:R211)</f>
        <v>0</v>
      </c>
      <c r="T209" s="133">
        <f>SUM(T210:T211)</f>
        <v>0</v>
      </c>
      <c r="AR209" s="127" t="s">
        <v>86</v>
      </c>
      <c r="AT209" s="134" t="s">
        <v>81</v>
      </c>
      <c r="AU209" s="134" t="s">
        <v>82</v>
      </c>
      <c r="AY209" s="127" t="s">
        <v>310</v>
      </c>
      <c r="BK209" s="135">
        <f>SUM(BK210:BK211)</f>
        <v>0</v>
      </c>
    </row>
    <row r="210" spans="2:65" s="1" customFormat="1" ht="24.2" customHeight="1">
      <c r="B210" s="33"/>
      <c r="C210" s="138" t="s">
        <v>845</v>
      </c>
      <c r="D210" s="138" t="s">
        <v>312</v>
      </c>
      <c r="E210" s="139" t="s">
        <v>5362</v>
      </c>
      <c r="F210" s="140" t="s">
        <v>5363</v>
      </c>
      <c r="G210" s="141" t="s">
        <v>3139</v>
      </c>
      <c r="H210" s="142">
        <v>1</v>
      </c>
      <c r="I210" s="143"/>
      <c r="J210" s="144">
        <f>ROUND(I210*H210,2)</f>
        <v>0</v>
      </c>
      <c r="K210" s="140" t="s">
        <v>2821</v>
      </c>
      <c r="L210" s="33"/>
      <c r="M210" s="145" t="s">
        <v>1</v>
      </c>
      <c r="N210" s="146" t="s">
        <v>47</v>
      </c>
      <c r="P210" s="147">
        <f>O210*H210</f>
        <v>0</v>
      </c>
      <c r="Q210" s="147">
        <v>0</v>
      </c>
      <c r="R210" s="147">
        <f>Q210*H210</f>
        <v>0</v>
      </c>
      <c r="S210" s="147">
        <v>0</v>
      </c>
      <c r="T210" s="148">
        <f>S210*H210</f>
        <v>0</v>
      </c>
      <c r="AR210" s="149" t="s">
        <v>108</v>
      </c>
      <c r="AT210" s="149" t="s">
        <v>312</v>
      </c>
      <c r="AU210" s="149" t="s">
        <v>86</v>
      </c>
      <c r="AY210" s="17" t="s">
        <v>310</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108</v>
      </c>
      <c r="BM210" s="149" t="s">
        <v>1090</v>
      </c>
    </row>
    <row r="211" spans="2:65" s="1" customFormat="1" ht="19.5">
      <c r="B211" s="33"/>
      <c r="D211" s="152" t="s">
        <v>375</v>
      </c>
      <c r="F211" s="172" t="s">
        <v>5364</v>
      </c>
      <c r="I211" s="173"/>
      <c r="L211" s="33"/>
      <c r="M211" s="175"/>
      <c r="N211" s="176"/>
      <c r="O211" s="176"/>
      <c r="P211" s="176"/>
      <c r="Q211" s="176"/>
      <c r="R211" s="176"/>
      <c r="S211" s="176"/>
      <c r="T211" s="177"/>
      <c r="AT211" s="17" t="s">
        <v>375</v>
      </c>
      <c r="AU211" s="17" t="s">
        <v>86</v>
      </c>
    </row>
    <row r="212" spans="2:65" s="1" customFormat="1" ht="6.95" customHeight="1">
      <c r="B212" s="45"/>
      <c r="C212" s="46"/>
      <c r="D212" s="46"/>
      <c r="E212" s="46"/>
      <c r="F212" s="46"/>
      <c r="G212" s="46"/>
      <c r="H212" s="46"/>
      <c r="I212" s="46"/>
      <c r="J212" s="46"/>
      <c r="K212" s="46"/>
      <c r="L212" s="33"/>
    </row>
  </sheetData>
  <sheetProtection algorithmName="SHA-512" hashValue="b46rbGJC28sFUBMwM++cZTgpHtMC1GIL9x8wYqvSyUBYr5VDEcYFWVEBwJbDnsxvuLJyCVRp0DSldqSIM5Kg/g==" saltValue="PC2XuQt+AeYoejQngcdk6NEXHqDl7G+y6NANzkOaxqvNLRVckbvLxvb//MloS9sfwTJMrMRon7B4FE2amkErGQ==" spinCount="100000" sheet="1" objects="1" scenarios="1" formatColumns="0" formatRows="0" autoFilter="0"/>
  <autoFilter ref="C131:K211" xr:uid="{00000000-0009-0000-0000-000028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225</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621</v>
      </c>
      <c r="L12" s="33"/>
    </row>
    <row r="13" spans="2:46" s="1" customFormat="1" ht="16.5" customHeight="1">
      <c r="B13" s="33"/>
      <c r="E13" s="236" t="s">
        <v>5006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ROUND((SUM(BE128:BE145)),  2)</f>
        <v>0</v>
      </c>
      <c r="I37" s="98">
        <v>0.21</v>
      </c>
      <c r="J37" s="86">
        <f>ROUND(((SUM(BE128:BE145))*I37),  2)</f>
        <v>0</v>
      </c>
      <c r="L37" s="33"/>
    </row>
    <row r="38" spans="2:12" s="1" customFormat="1" ht="14.45" customHeight="1">
      <c r="B38" s="33"/>
      <c r="E38" s="27" t="s">
        <v>48</v>
      </c>
      <c r="F38" s="86">
        <f>ROUND((SUM(BF128:BF145)),  2)</f>
        <v>0</v>
      </c>
      <c r="I38" s="98">
        <v>0.15</v>
      </c>
      <c r="J38" s="86">
        <f>ROUND(((SUM(BF128:BF145))*I38),  2)</f>
        <v>0</v>
      </c>
      <c r="L38" s="33"/>
    </row>
    <row r="39" spans="2:12" s="1" customFormat="1" ht="14.45" hidden="1" customHeight="1">
      <c r="B39" s="33"/>
      <c r="E39" s="27" t="s">
        <v>49</v>
      </c>
      <c r="F39" s="86">
        <f>ROUND((SUM(BG128:BG145)),  2)</f>
        <v>0</v>
      </c>
      <c r="I39" s="98">
        <v>0.21</v>
      </c>
      <c r="J39" s="86">
        <f>0</f>
        <v>0</v>
      </c>
      <c r="L39" s="33"/>
    </row>
    <row r="40" spans="2:12" s="1" customFormat="1" ht="14.45" hidden="1" customHeight="1">
      <c r="B40" s="33"/>
      <c r="E40" s="27" t="s">
        <v>50</v>
      </c>
      <c r="F40" s="86">
        <f>ROUND((SUM(BH128:BH145)),  2)</f>
        <v>0</v>
      </c>
      <c r="I40" s="98">
        <v>0.15</v>
      </c>
      <c r="J40" s="86">
        <f>0</f>
        <v>0</v>
      </c>
      <c r="L40" s="33"/>
    </row>
    <row r="41" spans="2:12" s="1" customFormat="1" ht="14.45" hidden="1" customHeight="1">
      <c r="B41" s="33"/>
      <c r="E41" s="27" t="s">
        <v>51</v>
      </c>
      <c r="F41" s="86">
        <f>ROUND((SUM(BI128:BI145)),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621</v>
      </c>
      <c r="L90" s="33"/>
    </row>
    <row r="91" spans="2:12" s="1" customFormat="1" ht="16.5" customHeight="1">
      <c r="B91" s="33"/>
      <c r="E91" s="236" t="str">
        <f>E13</f>
        <v>01 -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J128</f>
        <v>0</v>
      </c>
      <c r="L100" s="33"/>
      <c r="AU100" s="17" t="s">
        <v>288</v>
      </c>
    </row>
    <row r="101" spans="2:47" s="8" customFormat="1" ht="24.95" customHeight="1">
      <c r="B101" s="110"/>
      <c r="D101" s="111" t="s">
        <v>5008</v>
      </c>
      <c r="E101" s="112"/>
      <c r="F101" s="112"/>
      <c r="G101" s="112"/>
      <c r="H101" s="112"/>
      <c r="I101" s="112"/>
      <c r="J101" s="113">
        <f>J129</f>
        <v>0</v>
      </c>
      <c r="L101" s="110"/>
    </row>
    <row r="102" spans="2:47" s="8" customFormat="1" ht="24.95" customHeight="1">
      <c r="B102" s="110"/>
      <c r="D102" s="111" t="s">
        <v>5051</v>
      </c>
      <c r="E102" s="112"/>
      <c r="F102" s="112"/>
      <c r="G102" s="112"/>
      <c r="H102" s="112"/>
      <c r="I102" s="112"/>
      <c r="J102" s="113">
        <f>J131</f>
        <v>0</v>
      </c>
      <c r="L102" s="110"/>
    </row>
    <row r="103" spans="2:47" s="8" customFormat="1" ht="24.95" customHeight="1">
      <c r="B103" s="110"/>
      <c r="D103" s="111" t="s">
        <v>5365</v>
      </c>
      <c r="E103" s="112"/>
      <c r="F103" s="112"/>
      <c r="G103" s="112"/>
      <c r="H103" s="112"/>
      <c r="I103" s="112"/>
      <c r="J103" s="113">
        <f>J135</f>
        <v>0</v>
      </c>
      <c r="L103" s="110"/>
    </row>
    <row r="104" spans="2:47" s="8" customFormat="1" ht="24.95" customHeight="1">
      <c r="B104" s="110"/>
      <c r="D104" s="111" t="s">
        <v>5366</v>
      </c>
      <c r="E104" s="112"/>
      <c r="F104" s="112"/>
      <c r="G104" s="112"/>
      <c r="H104" s="112"/>
      <c r="I104" s="112"/>
      <c r="J104" s="113">
        <f>J141</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295</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277</v>
      </c>
      <c r="L115" s="20"/>
    </row>
    <row r="116" spans="2:63" ht="16.5" customHeight="1">
      <c r="B116" s="20"/>
      <c r="E116" s="254" t="s">
        <v>278</v>
      </c>
      <c r="F116" s="215"/>
      <c r="G116" s="215"/>
      <c r="H116" s="215"/>
      <c r="L116" s="20"/>
    </row>
    <row r="117" spans="2:63" ht="12" customHeight="1">
      <c r="B117" s="20"/>
      <c r="C117" s="27" t="s">
        <v>279</v>
      </c>
      <c r="L117" s="20"/>
    </row>
    <row r="118" spans="2:63" s="1" customFormat="1" ht="16.5" customHeight="1">
      <c r="B118" s="33"/>
      <c r="E118" s="249" t="s">
        <v>5000</v>
      </c>
      <c r="F118" s="256"/>
      <c r="G118" s="256"/>
      <c r="H118" s="256"/>
      <c r="L118" s="33"/>
    </row>
    <row r="119" spans="2:63" s="1" customFormat="1" ht="12" customHeight="1">
      <c r="B119" s="33"/>
      <c r="C119" s="27" t="s">
        <v>621</v>
      </c>
      <c r="L119" s="33"/>
    </row>
    <row r="120" spans="2:63" s="1" customFormat="1" ht="16.5" customHeight="1">
      <c r="B120" s="33"/>
      <c r="E120" s="236" t="str">
        <f>E13</f>
        <v>01 -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296</v>
      </c>
      <c r="D127" s="120" t="s">
        <v>67</v>
      </c>
      <c r="E127" s="120" t="s">
        <v>63</v>
      </c>
      <c r="F127" s="120" t="s">
        <v>64</v>
      </c>
      <c r="G127" s="120" t="s">
        <v>297</v>
      </c>
      <c r="H127" s="120" t="s">
        <v>298</v>
      </c>
      <c r="I127" s="120" t="s">
        <v>299</v>
      </c>
      <c r="J127" s="120" t="s">
        <v>286</v>
      </c>
      <c r="K127" s="121" t="s">
        <v>300</v>
      </c>
      <c r="L127" s="118"/>
      <c r="M127" s="60" t="s">
        <v>1</v>
      </c>
      <c r="N127" s="61" t="s">
        <v>46</v>
      </c>
      <c r="O127" s="61" t="s">
        <v>301</v>
      </c>
      <c r="P127" s="61" t="s">
        <v>302</v>
      </c>
      <c r="Q127" s="61" t="s">
        <v>303</v>
      </c>
      <c r="R127" s="61" t="s">
        <v>304</v>
      </c>
      <c r="S127" s="61" t="s">
        <v>305</v>
      </c>
      <c r="T127" s="62" t="s">
        <v>306</v>
      </c>
    </row>
    <row r="128" spans="2:63" s="1" customFormat="1" ht="22.9" customHeight="1">
      <c r="B128" s="33"/>
      <c r="C128" s="65" t="s">
        <v>307</v>
      </c>
      <c r="J128" s="122">
        <f>BK128</f>
        <v>0</v>
      </c>
      <c r="L128" s="33"/>
      <c r="M128" s="63"/>
      <c r="N128" s="54"/>
      <c r="O128" s="54"/>
      <c r="P128" s="123">
        <f>P129+P131+P135+P141</f>
        <v>0</v>
      </c>
      <c r="Q128" s="54"/>
      <c r="R128" s="123">
        <f>R129+R131+R135+R141</f>
        <v>0</v>
      </c>
      <c r="S128" s="54"/>
      <c r="T128" s="124">
        <f>T129+T131+T135+T141</f>
        <v>0</v>
      </c>
      <c r="AT128" s="17" t="s">
        <v>81</v>
      </c>
      <c r="AU128" s="17" t="s">
        <v>288</v>
      </c>
      <c r="BK128" s="125">
        <f>BK129+BK131+BK135+BK141</f>
        <v>0</v>
      </c>
    </row>
    <row r="129" spans="2:65" s="11" customFormat="1" ht="25.9" customHeight="1">
      <c r="B129" s="126"/>
      <c r="D129" s="127" t="s">
        <v>81</v>
      </c>
      <c r="E129" s="128" t="s">
        <v>82</v>
      </c>
      <c r="F129" s="128" t="s">
        <v>5011</v>
      </c>
      <c r="I129" s="129"/>
      <c r="J129" s="130">
        <f>BK129</f>
        <v>0</v>
      </c>
      <c r="L129" s="126"/>
      <c r="M129" s="131"/>
      <c r="P129" s="132">
        <f>P130</f>
        <v>0</v>
      </c>
      <c r="R129" s="132">
        <f>R130</f>
        <v>0</v>
      </c>
      <c r="T129" s="133">
        <f>T130</f>
        <v>0</v>
      </c>
      <c r="AR129" s="127" t="s">
        <v>86</v>
      </c>
      <c r="AT129" s="134" t="s">
        <v>81</v>
      </c>
      <c r="AU129" s="134" t="s">
        <v>82</v>
      </c>
      <c r="AY129" s="127" t="s">
        <v>310</v>
      </c>
      <c r="BK129" s="135">
        <f>BK130</f>
        <v>0</v>
      </c>
    </row>
    <row r="130" spans="2:65" s="1" customFormat="1" ht="16.5" customHeight="1">
      <c r="B130" s="33"/>
      <c r="C130" s="138" t="s">
        <v>86</v>
      </c>
      <c r="D130" s="138" t="s">
        <v>312</v>
      </c>
      <c r="E130" s="139" t="s">
        <v>86</v>
      </c>
      <c r="F130" s="140" t="s">
        <v>5053</v>
      </c>
      <c r="G130" s="141" t="s">
        <v>718</v>
      </c>
      <c r="H130" s="142">
        <v>785</v>
      </c>
      <c r="I130" s="143"/>
      <c r="J130" s="144">
        <f>ROUND(I130*H130,2)</f>
        <v>0</v>
      </c>
      <c r="K130" s="140" t="s">
        <v>430</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90</v>
      </c>
    </row>
    <row r="131" spans="2:65" s="11" customFormat="1" ht="25.9" customHeight="1">
      <c r="B131" s="126"/>
      <c r="D131" s="127" t="s">
        <v>81</v>
      </c>
      <c r="E131" s="128" t="s">
        <v>86</v>
      </c>
      <c r="F131" s="128" t="s">
        <v>3990</v>
      </c>
      <c r="I131" s="129"/>
      <c r="J131" s="130">
        <f>BK131</f>
        <v>0</v>
      </c>
      <c r="L131" s="126"/>
      <c r="M131" s="131"/>
      <c r="P131" s="132">
        <f>SUM(P132:P134)</f>
        <v>0</v>
      </c>
      <c r="R131" s="132">
        <f>SUM(R132:R134)</f>
        <v>0</v>
      </c>
      <c r="T131" s="133">
        <f>SUM(T132:T134)</f>
        <v>0</v>
      </c>
      <c r="AR131" s="127" t="s">
        <v>86</v>
      </c>
      <c r="AT131" s="134" t="s">
        <v>81</v>
      </c>
      <c r="AU131" s="134" t="s">
        <v>82</v>
      </c>
      <c r="AY131" s="127" t="s">
        <v>310</v>
      </c>
      <c r="BK131" s="135">
        <f>SUM(BK132:BK134)</f>
        <v>0</v>
      </c>
    </row>
    <row r="132" spans="2:65" s="1" customFormat="1" ht="16.5" customHeight="1">
      <c r="B132" s="33"/>
      <c r="C132" s="138" t="s">
        <v>90</v>
      </c>
      <c r="D132" s="138" t="s">
        <v>312</v>
      </c>
      <c r="E132" s="139" t="s">
        <v>90</v>
      </c>
      <c r="F132" s="140" t="s">
        <v>5367</v>
      </c>
      <c r="G132" s="141" t="s">
        <v>718</v>
      </c>
      <c r="H132" s="142">
        <v>150</v>
      </c>
      <c r="I132" s="143"/>
      <c r="J132" s="144">
        <f>ROUND(I132*H132,2)</f>
        <v>0</v>
      </c>
      <c r="K132" s="140" t="s">
        <v>430</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108</v>
      </c>
    </row>
    <row r="133" spans="2:65" s="1" customFormat="1" ht="16.5" customHeight="1">
      <c r="B133" s="33"/>
      <c r="C133" s="138" t="s">
        <v>98</v>
      </c>
      <c r="D133" s="138" t="s">
        <v>312</v>
      </c>
      <c r="E133" s="139" t="s">
        <v>98</v>
      </c>
      <c r="F133" s="140" t="s">
        <v>5368</v>
      </c>
      <c r="G133" s="141" t="s">
        <v>718</v>
      </c>
      <c r="H133" s="142">
        <v>600</v>
      </c>
      <c r="I133" s="143"/>
      <c r="J133" s="144">
        <f>ROUND(I133*H133,2)</f>
        <v>0</v>
      </c>
      <c r="K133" s="140" t="s">
        <v>430</v>
      </c>
      <c r="L133" s="33"/>
      <c r="M133" s="145" t="s">
        <v>1</v>
      </c>
      <c r="N133" s="146" t="s">
        <v>47</v>
      </c>
      <c r="P133" s="147">
        <f>O133*H133</f>
        <v>0</v>
      </c>
      <c r="Q133" s="147">
        <v>0</v>
      </c>
      <c r="R133" s="147">
        <f>Q133*H133</f>
        <v>0</v>
      </c>
      <c r="S133" s="147">
        <v>0</v>
      </c>
      <c r="T133" s="148">
        <f>S133*H133</f>
        <v>0</v>
      </c>
      <c r="AR133" s="149" t="s">
        <v>108</v>
      </c>
      <c r="AT133" s="149" t="s">
        <v>312</v>
      </c>
      <c r="AU133" s="149" t="s">
        <v>86</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137</v>
      </c>
    </row>
    <row r="134" spans="2:65" s="1" customFormat="1" ht="16.5" customHeight="1">
      <c r="B134" s="33"/>
      <c r="C134" s="138" t="s">
        <v>108</v>
      </c>
      <c r="D134" s="138" t="s">
        <v>312</v>
      </c>
      <c r="E134" s="139" t="s">
        <v>108</v>
      </c>
      <c r="F134" s="140" t="s">
        <v>5369</v>
      </c>
      <c r="G134" s="141" t="s">
        <v>718</v>
      </c>
      <c r="H134" s="142">
        <v>150</v>
      </c>
      <c r="I134" s="143"/>
      <c r="J134" s="144">
        <f>ROUND(I134*H134,2)</f>
        <v>0</v>
      </c>
      <c r="K134" s="140" t="s">
        <v>430</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347</v>
      </c>
    </row>
    <row r="135" spans="2:65" s="11" customFormat="1" ht="25.9" customHeight="1">
      <c r="B135" s="126"/>
      <c r="D135" s="127" t="s">
        <v>81</v>
      </c>
      <c r="E135" s="128" t="s">
        <v>108</v>
      </c>
      <c r="F135" s="128" t="s">
        <v>5017</v>
      </c>
      <c r="I135" s="129"/>
      <c r="J135" s="130">
        <f>BK135</f>
        <v>0</v>
      </c>
      <c r="L135" s="126"/>
      <c r="M135" s="131"/>
      <c r="P135" s="132">
        <f>SUM(P136:P140)</f>
        <v>0</v>
      </c>
      <c r="R135" s="132">
        <f>SUM(R136:R140)</f>
        <v>0</v>
      </c>
      <c r="T135" s="133">
        <f>SUM(T136:T140)</f>
        <v>0</v>
      </c>
      <c r="AR135" s="127" t="s">
        <v>86</v>
      </c>
      <c r="AT135" s="134" t="s">
        <v>81</v>
      </c>
      <c r="AU135" s="134" t="s">
        <v>82</v>
      </c>
      <c r="AY135" s="127" t="s">
        <v>310</v>
      </c>
      <c r="BK135" s="135">
        <f>SUM(BK136:BK140)</f>
        <v>0</v>
      </c>
    </row>
    <row r="136" spans="2:65" s="1" customFormat="1" ht="16.5" customHeight="1">
      <c r="B136" s="33"/>
      <c r="C136" s="138" t="s">
        <v>121</v>
      </c>
      <c r="D136" s="138" t="s">
        <v>312</v>
      </c>
      <c r="E136" s="139" t="s">
        <v>121</v>
      </c>
      <c r="F136" s="140" t="s">
        <v>5370</v>
      </c>
      <c r="G136" s="141" t="s">
        <v>718</v>
      </c>
      <c r="H136" s="142">
        <v>110</v>
      </c>
      <c r="I136" s="143"/>
      <c r="J136" s="144">
        <f>ROUND(I136*H136,2)</f>
        <v>0</v>
      </c>
      <c r="K136" s="140" t="s">
        <v>430</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180</v>
      </c>
    </row>
    <row r="137" spans="2:65" s="1" customFormat="1" ht="16.5" customHeight="1">
      <c r="B137" s="33"/>
      <c r="C137" s="138" t="s">
        <v>137</v>
      </c>
      <c r="D137" s="138" t="s">
        <v>312</v>
      </c>
      <c r="E137" s="139" t="s">
        <v>137</v>
      </c>
      <c r="F137" s="140" t="s">
        <v>5371</v>
      </c>
      <c r="G137" s="141" t="s">
        <v>718</v>
      </c>
      <c r="H137" s="142">
        <v>110</v>
      </c>
      <c r="I137" s="143"/>
      <c r="J137" s="144">
        <f>ROUND(I137*H137,2)</f>
        <v>0</v>
      </c>
      <c r="K137" s="140" t="s">
        <v>430</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371</v>
      </c>
    </row>
    <row r="138" spans="2:65" s="1" customFormat="1" ht="16.5" customHeight="1">
      <c r="B138" s="33"/>
      <c r="C138" s="138" t="s">
        <v>342</v>
      </c>
      <c r="D138" s="138" t="s">
        <v>312</v>
      </c>
      <c r="E138" s="139" t="s">
        <v>342</v>
      </c>
      <c r="F138" s="140" t="s">
        <v>5020</v>
      </c>
      <c r="G138" s="141" t="s">
        <v>718</v>
      </c>
      <c r="H138" s="142">
        <v>320</v>
      </c>
      <c r="I138" s="143"/>
      <c r="J138" s="144">
        <f>ROUND(I138*H138,2)</f>
        <v>0</v>
      </c>
      <c r="K138" s="140" t="s">
        <v>430</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388</v>
      </c>
    </row>
    <row r="139" spans="2:65" s="1" customFormat="1" ht="16.5" customHeight="1">
      <c r="B139" s="33"/>
      <c r="C139" s="138" t="s">
        <v>347</v>
      </c>
      <c r="D139" s="138" t="s">
        <v>312</v>
      </c>
      <c r="E139" s="139" t="s">
        <v>347</v>
      </c>
      <c r="F139" s="140" t="s">
        <v>5372</v>
      </c>
      <c r="G139" s="141" t="s">
        <v>718</v>
      </c>
      <c r="H139" s="142">
        <v>110</v>
      </c>
      <c r="I139" s="143"/>
      <c r="J139" s="144">
        <f>ROUND(I139*H139,2)</f>
        <v>0</v>
      </c>
      <c r="K139" s="140" t="s">
        <v>430</v>
      </c>
      <c r="L139" s="33"/>
      <c r="M139" s="145" t="s">
        <v>1</v>
      </c>
      <c r="N139" s="146" t="s">
        <v>47</v>
      </c>
      <c r="P139" s="147">
        <f>O139*H139</f>
        <v>0</v>
      </c>
      <c r="Q139" s="147">
        <v>0</v>
      </c>
      <c r="R139" s="147">
        <f>Q139*H139</f>
        <v>0</v>
      </c>
      <c r="S139" s="147">
        <v>0</v>
      </c>
      <c r="T139" s="148">
        <f>S139*H139</f>
        <v>0</v>
      </c>
      <c r="AR139" s="149" t="s">
        <v>108</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404</v>
      </c>
    </row>
    <row r="140" spans="2:65" s="1" customFormat="1" ht="16.5" customHeight="1">
      <c r="B140" s="33"/>
      <c r="C140" s="138" t="s">
        <v>354</v>
      </c>
      <c r="D140" s="138" t="s">
        <v>312</v>
      </c>
      <c r="E140" s="139" t="s">
        <v>354</v>
      </c>
      <c r="F140" s="140" t="s">
        <v>5022</v>
      </c>
      <c r="G140" s="141" t="s">
        <v>338</v>
      </c>
      <c r="H140" s="142">
        <v>1.89</v>
      </c>
      <c r="I140" s="143"/>
      <c r="J140" s="144">
        <f>ROUND(I140*H140,2)</f>
        <v>0</v>
      </c>
      <c r="K140" s="140" t="s">
        <v>430</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412</v>
      </c>
    </row>
    <row r="141" spans="2:65" s="11" customFormat="1" ht="25.9" customHeight="1">
      <c r="B141" s="126"/>
      <c r="D141" s="127" t="s">
        <v>81</v>
      </c>
      <c r="E141" s="128" t="s">
        <v>354</v>
      </c>
      <c r="F141" s="128" t="s">
        <v>426</v>
      </c>
      <c r="I141" s="129"/>
      <c r="J141" s="130">
        <f>BK141</f>
        <v>0</v>
      </c>
      <c r="L141" s="126"/>
      <c r="M141" s="131"/>
      <c r="P141" s="132">
        <f>SUM(P142:P145)</f>
        <v>0</v>
      </c>
      <c r="R141" s="132">
        <f>SUM(R142:R145)</f>
        <v>0</v>
      </c>
      <c r="T141" s="133">
        <f>SUM(T142:T145)</f>
        <v>0</v>
      </c>
      <c r="AR141" s="127" t="s">
        <v>86</v>
      </c>
      <c r="AT141" s="134" t="s">
        <v>81</v>
      </c>
      <c r="AU141" s="134" t="s">
        <v>82</v>
      </c>
      <c r="AY141" s="127" t="s">
        <v>310</v>
      </c>
      <c r="BK141" s="135">
        <f>SUM(BK142:BK145)</f>
        <v>0</v>
      </c>
    </row>
    <row r="142" spans="2:65" s="1" customFormat="1" ht="16.5" customHeight="1">
      <c r="B142" s="33"/>
      <c r="C142" s="138" t="s">
        <v>180</v>
      </c>
      <c r="D142" s="138" t="s">
        <v>312</v>
      </c>
      <c r="E142" s="139" t="s">
        <v>180</v>
      </c>
      <c r="F142" s="140" t="s">
        <v>5373</v>
      </c>
      <c r="G142" s="141" t="s">
        <v>652</v>
      </c>
      <c r="H142" s="142">
        <v>50</v>
      </c>
      <c r="I142" s="143"/>
      <c r="J142" s="144">
        <f>ROUND(I142*H142,2)</f>
        <v>0</v>
      </c>
      <c r="K142" s="140" t="s">
        <v>430</v>
      </c>
      <c r="L142" s="33"/>
      <c r="M142" s="145" t="s">
        <v>1</v>
      </c>
      <c r="N142" s="146" t="s">
        <v>47</v>
      </c>
      <c r="P142" s="147">
        <f>O142*H142</f>
        <v>0</v>
      </c>
      <c r="Q142" s="147">
        <v>0</v>
      </c>
      <c r="R142" s="147">
        <f>Q142*H142</f>
        <v>0</v>
      </c>
      <c r="S142" s="147">
        <v>0</v>
      </c>
      <c r="T142" s="148">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421</v>
      </c>
    </row>
    <row r="143" spans="2:65" s="1" customFormat="1" ht="16.5" customHeight="1">
      <c r="B143" s="33"/>
      <c r="C143" s="138" t="s">
        <v>364</v>
      </c>
      <c r="D143" s="138" t="s">
        <v>312</v>
      </c>
      <c r="E143" s="139" t="s">
        <v>364</v>
      </c>
      <c r="F143" s="140" t="s">
        <v>3968</v>
      </c>
      <c r="G143" s="141" t="s">
        <v>652</v>
      </c>
      <c r="H143" s="142">
        <v>6</v>
      </c>
      <c r="I143" s="143"/>
      <c r="J143" s="144">
        <f>ROUND(I143*H143,2)</f>
        <v>0</v>
      </c>
      <c r="K143" s="140" t="s">
        <v>430</v>
      </c>
      <c r="L143" s="33"/>
      <c r="M143" s="145" t="s">
        <v>1</v>
      </c>
      <c r="N143" s="146" t="s">
        <v>47</v>
      </c>
      <c r="P143" s="147">
        <f>O143*H143</f>
        <v>0</v>
      </c>
      <c r="Q143" s="147">
        <v>0</v>
      </c>
      <c r="R143" s="147">
        <f>Q143*H143</f>
        <v>0</v>
      </c>
      <c r="S143" s="147">
        <v>0</v>
      </c>
      <c r="T143" s="148">
        <f>S143*H143</f>
        <v>0</v>
      </c>
      <c r="AR143" s="149" t="s">
        <v>108</v>
      </c>
      <c r="AT143" s="149" t="s">
        <v>312</v>
      </c>
      <c r="AU143" s="149" t="s">
        <v>86</v>
      </c>
      <c r="AY143" s="17" t="s">
        <v>310</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434</v>
      </c>
    </row>
    <row r="144" spans="2:65" s="1" customFormat="1" ht="16.5" customHeight="1">
      <c r="B144" s="33"/>
      <c r="C144" s="138" t="s">
        <v>371</v>
      </c>
      <c r="D144" s="138" t="s">
        <v>312</v>
      </c>
      <c r="E144" s="139" t="s">
        <v>371</v>
      </c>
      <c r="F144" s="140" t="s">
        <v>4067</v>
      </c>
      <c r="G144" s="141" t="s">
        <v>652</v>
      </c>
      <c r="H144" s="142">
        <v>12</v>
      </c>
      <c r="I144" s="143"/>
      <c r="J144" s="144">
        <f>ROUND(I144*H144,2)</f>
        <v>0</v>
      </c>
      <c r="K144" s="140" t="s">
        <v>430</v>
      </c>
      <c r="L144" s="33"/>
      <c r="M144" s="145" t="s">
        <v>1</v>
      </c>
      <c r="N144" s="146" t="s">
        <v>47</v>
      </c>
      <c r="P144" s="147">
        <f>O144*H144</f>
        <v>0</v>
      </c>
      <c r="Q144" s="147">
        <v>0</v>
      </c>
      <c r="R144" s="147">
        <f>Q144*H144</f>
        <v>0</v>
      </c>
      <c r="S144" s="147">
        <v>0</v>
      </c>
      <c r="T144" s="148">
        <f>S144*H144</f>
        <v>0</v>
      </c>
      <c r="AR144" s="149" t="s">
        <v>108</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539</v>
      </c>
    </row>
    <row r="145" spans="2:65" s="1" customFormat="1" ht="16.5" customHeight="1">
      <c r="B145" s="33"/>
      <c r="C145" s="138" t="s">
        <v>379</v>
      </c>
      <c r="D145" s="138" t="s">
        <v>312</v>
      </c>
      <c r="E145" s="139" t="s">
        <v>379</v>
      </c>
      <c r="F145" s="140" t="s">
        <v>3971</v>
      </c>
      <c r="G145" s="141" t="s">
        <v>652</v>
      </c>
      <c r="H145" s="142">
        <v>20</v>
      </c>
      <c r="I145" s="143"/>
      <c r="J145" s="144">
        <f>ROUND(I145*H145,2)</f>
        <v>0</v>
      </c>
      <c r="K145" s="140" t="s">
        <v>430</v>
      </c>
      <c r="L145" s="33"/>
      <c r="M145" s="188" t="s">
        <v>1</v>
      </c>
      <c r="N145" s="189" t="s">
        <v>47</v>
      </c>
      <c r="O145" s="176"/>
      <c r="P145" s="190">
        <f>O145*H145</f>
        <v>0</v>
      </c>
      <c r="Q145" s="190">
        <v>0</v>
      </c>
      <c r="R145" s="190">
        <f>Q145*H145</f>
        <v>0</v>
      </c>
      <c r="S145" s="190">
        <v>0</v>
      </c>
      <c r="T145" s="191">
        <f>S145*H145</f>
        <v>0</v>
      </c>
      <c r="AR145" s="149" t="s">
        <v>108</v>
      </c>
      <c r="AT145" s="149" t="s">
        <v>312</v>
      </c>
      <c r="AU145" s="149" t="s">
        <v>86</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548</v>
      </c>
    </row>
    <row r="146" spans="2:65" s="1" customFormat="1" ht="6.95" customHeight="1">
      <c r="B146" s="45"/>
      <c r="C146" s="46"/>
      <c r="D146" s="46"/>
      <c r="E146" s="46"/>
      <c r="F146" s="46"/>
      <c r="G146" s="46"/>
      <c r="H146" s="46"/>
      <c r="I146" s="46"/>
      <c r="J146" s="46"/>
      <c r="K146" s="46"/>
      <c r="L146" s="33"/>
    </row>
  </sheetData>
  <sheetProtection algorithmName="SHA-512" hashValue="PteAElDPD7CQL+DonSypRlhy/3fHM/zPMoGB82iVkOWIMOHDK5GzHC35T/e0AL/HlHOj/WHYS5PhpUrNdKAPgQ==" saltValue="X7k1lvJpq2Awi2Zal1CEhsnQ5JX85sfIwsSCR2Xtqj7mFrn250Nbwe2lF0GgG9iFw7i5lcHUcgNWNJkR6dSZ8A==" spinCount="100000" sheet="1" objects="1" scenarios="1" formatColumns="0" formatRows="0" autoFilter="0"/>
  <autoFilter ref="C127:K145" xr:uid="{00000000-0009-0000-0000-000029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226</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621</v>
      </c>
      <c r="L12" s="33"/>
    </row>
    <row r="13" spans="2:46" s="1" customFormat="1" ht="16.5" customHeight="1">
      <c r="B13" s="33"/>
      <c r="E13" s="236" t="s">
        <v>5060</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ROUND((SUM(BE125:BE131)),  2)</f>
        <v>0</v>
      </c>
      <c r="I37" s="98">
        <v>0.21</v>
      </c>
      <c r="J37" s="86">
        <f>ROUND(((SUM(BE125:BE131))*I37),  2)</f>
        <v>0</v>
      </c>
      <c r="L37" s="33"/>
    </row>
    <row r="38" spans="2:12" s="1" customFormat="1" ht="14.45" customHeight="1">
      <c r="B38" s="33"/>
      <c r="E38" s="27" t="s">
        <v>48</v>
      </c>
      <c r="F38" s="86">
        <f>ROUND((SUM(BF125:BF131)),  2)</f>
        <v>0</v>
      </c>
      <c r="I38" s="98">
        <v>0.15</v>
      </c>
      <c r="J38" s="86">
        <f>ROUND(((SUM(BF125:BF131))*I38),  2)</f>
        <v>0</v>
      </c>
      <c r="L38" s="33"/>
    </row>
    <row r="39" spans="2:12" s="1" customFormat="1" ht="14.45" hidden="1" customHeight="1">
      <c r="B39" s="33"/>
      <c r="E39" s="27" t="s">
        <v>49</v>
      </c>
      <c r="F39" s="86">
        <f>ROUND((SUM(BG125:BG131)),  2)</f>
        <v>0</v>
      </c>
      <c r="I39" s="98">
        <v>0.21</v>
      </c>
      <c r="J39" s="86">
        <f>0</f>
        <v>0</v>
      </c>
      <c r="L39" s="33"/>
    </row>
    <row r="40" spans="2:12" s="1" customFormat="1" ht="14.45" hidden="1" customHeight="1">
      <c r="B40" s="33"/>
      <c r="E40" s="27" t="s">
        <v>50</v>
      </c>
      <c r="F40" s="86">
        <f>ROUND((SUM(BH125:BH131)),  2)</f>
        <v>0</v>
      </c>
      <c r="I40" s="98">
        <v>0.15</v>
      </c>
      <c r="J40" s="86">
        <f>0</f>
        <v>0</v>
      </c>
      <c r="L40" s="33"/>
    </row>
    <row r="41" spans="2:12" s="1" customFormat="1" ht="14.45" hidden="1" customHeight="1">
      <c r="B41" s="33"/>
      <c r="E41" s="27" t="s">
        <v>51</v>
      </c>
      <c r="F41" s="86">
        <f>ROUND((SUM(BI125:BI131)),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621</v>
      </c>
      <c r="L90" s="33"/>
    </row>
    <row r="91" spans="2:12" s="1" customFormat="1" ht="16.5" customHeight="1">
      <c r="B91" s="33"/>
      <c r="E91" s="236" t="str">
        <f>E13</f>
        <v xml:space="preserve">02 -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J125</f>
        <v>0</v>
      </c>
      <c r="L100" s="33"/>
      <c r="AU100" s="17" t="s">
        <v>288</v>
      </c>
    </row>
    <row r="101" spans="2:47" s="8" customFormat="1" ht="24.95" customHeight="1">
      <c r="B101" s="110"/>
      <c r="D101" s="111" t="s">
        <v>294</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295</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277</v>
      </c>
      <c r="L112" s="20"/>
    </row>
    <row r="113" spans="2:65" ht="16.5" customHeight="1">
      <c r="B113" s="20"/>
      <c r="E113" s="254" t="s">
        <v>278</v>
      </c>
      <c r="F113" s="215"/>
      <c r="G113" s="215"/>
      <c r="H113" s="215"/>
      <c r="L113" s="20"/>
    </row>
    <row r="114" spans="2:65" ht="12" customHeight="1">
      <c r="B114" s="20"/>
      <c r="C114" s="27" t="s">
        <v>279</v>
      </c>
      <c r="L114" s="20"/>
    </row>
    <row r="115" spans="2:65" s="1" customFormat="1" ht="16.5" customHeight="1">
      <c r="B115" s="33"/>
      <c r="E115" s="249" t="s">
        <v>5000</v>
      </c>
      <c r="F115" s="256"/>
      <c r="G115" s="256"/>
      <c r="H115" s="256"/>
      <c r="L115" s="33"/>
    </row>
    <row r="116" spans="2:65" s="1" customFormat="1" ht="12" customHeight="1">
      <c r="B116" s="33"/>
      <c r="C116" s="27" t="s">
        <v>621</v>
      </c>
      <c r="L116" s="33"/>
    </row>
    <row r="117" spans="2:65" s="1" customFormat="1" ht="16.5" customHeight="1">
      <c r="B117" s="33"/>
      <c r="E117" s="236" t="str">
        <f>E13</f>
        <v xml:space="preserve">02 -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296</v>
      </c>
      <c r="D124" s="120" t="s">
        <v>67</v>
      </c>
      <c r="E124" s="120" t="s">
        <v>63</v>
      </c>
      <c r="F124" s="120" t="s">
        <v>64</v>
      </c>
      <c r="G124" s="120" t="s">
        <v>297</v>
      </c>
      <c r="H124" s="120" t="s">
        <v>298</v>
      </c>
      <c r="I124" s="120" t="s">
        <v>299</v>
      </c>
      <c r="J124" s="120" t="s">
        <v>286</v>
      </c>
      <c r="K124" s="121" t="s">
        <v>300</v>
      </c>
      <c r="L124" s="118"/>
      <c r="M124" s="60" t="s">
        <v>1</v>
      </c>
      <c r="N124" s="61" t="s">
        <v>46</v>
      </c>
      <c r="O124" s="61" t="s">
        <v>301</v>
      </c>
      <c r="P124" s="61" t="s">
        <v>302</v>
      </c>
      <c r="Q124" s="61" t="s">
        <v>303</v>
      </c>
      <c r="R124" s="61" t="s">
        <v>304</v>
      </c>
      <c r="S124" s="61" t="s">
        <v>305</v>
      </c>
      <c r="T124" s="62" t="s">
        <v>306</v>
      </c>
    </row>
    <row r="125" spans="2:65" s="1" customFormat="1" ht="22.9" customHeight="1">
      <c r="B125" s="33"/>
      <c r="C125" s="65" t="s">
        <v>307</v>
      </c>
      <c r="J125" s="122">
        <f>BK125</f>
        <v>0</v>
      </c>
      <c r="L125" s="33"/>
      <c r="M125" s="63"/>
      <c r="N125" s="54"/>
      <c r="O125" s="54"/>
      <c r="P125" s="123">
        <f>P126</f>
        <v>0</v>
      </c>
      <c r="Q125" s="54"/>
      <c r="R125" s="123">
        <f>R126</f>
        <v>0</v>
      </c>
      <c r="S125" s="54"/>
      <c r="T125" s="124">
        <f>T126</f>
        <v>0</v>
      </c>
      <c r="AT125" s="17" t="s">
        <v>81</v>
      </c>
      <c r="AU125" s="17" t="s">
        <v>288</v>
      </c>
      <c r="BK125" s="125">
        <f>BK126</f>
        <v>0</v>
      </c>
    </row>
    <row r="126" spans="2:65" s="11" customFormat="1" ht="25.9" customHeight="1">
      <c r="B126" s="126"/>
      <c r="D126" s="127" t="s">
        <v>81</v>
      </c>
      <c r="E126" s="128" t="s">
        <v>425</v>
      </c>
      <c r="F126" s="128" t="s">
        <v>426</v>
      </c>
      <c r="I126" s="129"/>
      <c r="J126" s="130">
        <f>BK126</f>
        <v>0</v>
      </c>
      <c r="L126" s="126"/>
      <c r="M126" s="131"/>
      <c r="P126" s="132">
        <f>SUM(P127:P131)</f>
        <v>0</v>
      </c>
      <c r="R126" s="132">
        <f>SUM(R127:R131)</f>
        <v>0</v>
      </c>
      <c r="T126" s="133">
        <f>SUM(T127:T131)</f>
        <v>0</v>
      </c>
      <c r="AR126" s="127" t="s">
        <v>108</v>
      </c>
      <c r="AT126" s="134" t="s">
        <v>81</v>
      </c>
      <c r="AU126" s="134" t="s">
        <v>82</v>
      </c>
      <c r="AY126" s="127" t="s">
        <v>310</v>
      </c>
      <c r="BK126" s="135">
        <f>SUM(BK127:BK131)</f>
        <v>0</v>
      </c>
    </row>
    <row r="127" spans="2:65" s="1" customFormat="1" ht="16.5" customHeight="1">
      <c r="B127" s="33"/>
      <c r="C127" s="138" t="s">
        <v>86</v>
      </c>
      <c r="D127" s="138" t="s">
        <v>312</v>
      </c>
      <c r="E127" s="139" t="s">
        <v>4751</v>
      </c>
      <c r="F127" s="140" t="s">
        <v>5039</v>
      </c>
      <c r="G127" s="141" t="s">
        <v>460</v>
      </c>
      <c r="H127" s="142">
        <v>1</v>
      </c>
      <c r="I127" s="143"/>
      <c r="J127" s="144">
        <f>ROUND(I127*H127,2)</f>
        <v>0</v>
      </c>
      <c r="K127" s="140" t="s">
        <v>430</v>
      </c>
      <c r="L127" s="33"/>
      <c r="M127" s="145" t="s">
        <v>1</v>
      </c>
      <c r="N127" s="146" t="s">
        <v>47</v>
      </c>
      <c r="P127" s="147">
        <f>O127*H127</f>
        <v>0</v>
      </c>
      <c r="Q127" s="147">
        <v>0</v>
      </c>
      <c r="R127" s="147">
        <f>Q127*H127</f>
        <v>0</v>
      </c>
      <c r="S127" s="147">
        <v>0</v>
      </c>
      <c r="T127" s="148">
        <f>S127*H127</f>
        <v>0</v>
      </c>
      <c r="AR127" s="149" t="s">
        <v>2433</v>
      </c>
      <c r="AT127" s="149" t="s">
        <v>312</v>
      </c>
      <c r="AU127" s="149" t="s">
        <v>86</v>
      </c>
      <c r="AY127" s="17" t="s">
        <v>310</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2433</v>
      </c>
      <c r="BM127" s="149" t="s">
        <v>5040</v>
      </c>
    </row>
    <row r="128" spans="2:65" s="1" customFormat="1" ht="16.5" customHeight="1">
      <c r="B128" s="33"/>
      <c r="C128" s="138" t="s">
        <v>90</v>
      </c>
      <c r="D128" s="138" t="s">
        <v>312</v>
      </c>
      <c r="E128" s="139" t="s">
        <v>4754</v>
      </c>
      <c r="F128" s="140" t="s">
        <v>5041</v>
      </c>
      <c r="G128" s="141" t="s">
        <v>460</v>
      </c>
      <c r="H128" s="142">
        <v>1</v>
      </c>
      <c r="I128" s="143"/>
      <c r="J128" s="144">
        <f>ROUND(I128*H128,2)</f>
        <v>0</v>
      </c>
      <c r="K128" s="140" t="s">
        <v>430</v>
      </c>
      <c r="L128" s="33"/>
      <c r="M128" s="145" t="s">
        <v>1</v>
      </c>
      <c r="N128" s="146" t="s">
        <v>47</v>
      </c>
      <c r="P128" s="147">
        <f>O128*H128</f>
        <v>0</v>
      </c>
      <c r="Q128" s="147">
        <v>0</v>
      </c>
      <c r="R128" s="147">
        <f>Q128*H128</f>
        <v>0</v>
      </c>
      <c r="S128" s="147">
        <v>0</v>
      </c>
      <c r="T128" s="148">
        <f>S128*H128</f>
        <v>0</v>
      </c>
      <c r="AR128" s="149" t="s">
        <v>2433</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2433</v>
      </c>
      <c r="BM128" s="149" t="s">
        <v>5042</v>
      </c>
    </row>
    <row r="129" spans="2:65" s="1" customFormat="1" ht="16.5" customHeight="1">
      <c r="B129" s="33"/>
      <c r="C129" s="138" t="s">
        <v>98</v>
      </c>
      <c r="D129" s="138" t="s">
        <v>312</v>
      </c>
      <c r="E129" s="139" t="s">
        <v>5043</v>
      </c>
      <c r="F129" s="140" t="s">
        <v>3408</v>
      </c>
      <c r="G129" s="141" t="s">
        <v>460</v>
      </c>
      <c r="H129" s="142">
        <v>1</v>
      </c>
      <c r="I129" s="143"/>
      <c r="J129" s="144">
        <f>ROUND(I129*H129,2)</f>
        <v>0</v>
      </c>
      <c r="K129" s="140" t="s">
        <v>430</v>
      </c>
      <c r="L129" s="33"/>
      <c r="M129" s="145" t="s">
        <v>1</v>
      </c>
      <c r="N129" s="146" t="s">
        <v>47</v>
      </c>
      <c r="P129" s="147">
        <f>O129*H129</f>
        <v>0</v>
      </c>
      <c r="Q129" s="147">
        <v>0</v>
      </c>
      <c r="R129" s="147">
        <f>Q129*H129</f>
        <v>0</v>
      </c>
      <c r="S129" s="147">
        <v>0</v>
      </c>
      <c r="T129" s="148">
        <f>S129*H129</f>
        <v>0</v>
      </c>
      <c r="AR129" s="149" t="s">
        <v>2433</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2433</v>
      </c>
      <c r="BM129" s="149" t="s">
        <v>5044</v>
      </c>
    </row>
    <row r="130" spans="2:65" s="1" customFormat="1" ht="16.5" customHeight="1">
      <c r="B130" s="33"/>
      <c r="C130" s="138" t="s">
        <v>108</v>
      </c>
      <c r="D130" s="138" t="s">
        <v>312</v>
      </c>
      <c r="E130" s="139" t="s">
        <v>5045</v>
      </c>
      <c r="F130" s="140" t="s">
        <v>5046</v>
      </c>
      <c r="G130" s="141" t="s">
        <v>460</v>
      </c>
      <c r="H130" s="142">
        <v>1</v>
      </c>
      <c r="I130" s="143"/>
      <c r="J130" s="144">
        <f>ROUND(I130*H130,2)</f>
        <v>0</v>
      </c>
      <c r="K130" s="140" t="s">
        <v>430</v>
      </c>
      <c r="L130" s="33"/>
      <c r="M130" s="145" t="s">
        <v>1</v>
      </c>
      <c r="N130" s="146" t="s">
        <v>47</v>
      </c>
      <c r="P130" s="147">
        <f>O130*H130</f>
        <v>0</v>
      </c>
      <c r="Q130" s="147">
        <v>0</v>
      </c>
      <c r="R130" s="147">
        <f>Q130*H130</f>
        <v>0</v>
      </c>
      <c r="S130" s="147">
        <v>0</v>
      </c>
      <c r="T130" s="148">
        <f>S130*H130</f>
        <v>0</v>
      </c>
      <c r="AR130" s="149" t="s">
        <v>2433</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2433</v>
      </c>
      <c r="BM130" s="149" t="s">
        <v>5047</v>
      </c>
    </row>
    <row r="131" spans="2:65" s="1" customFormat="1" ht="16.5" customHeight="1">
      <c r="B131" s="33"/>
      <c r="C131" s="138" t="s">
        <v>121</v>
      </c>
      <c r="D131" s="138" t="s">
        <v>312</v>
      </c>
      <c r="E131" s="139" t="s">
        <v>5048</v>
      </c>
      <c r="F131" s="140" t="s">
        <v>5049</v>
      </c>
      <c r="G131" s="141" t="s">
        <v>460</v>
      </c>
      <c r="H131" s="142">
        <v>1</v>
      </c>
      <c r="I131" s="143"/>
      <c r="J131" s="144">
        <f>ROUND(I131*H131,2)</f>
        <v>0</v>
      </c>
      <c r="K131" s="140" t="s">
        <v>430</v>
      </c>
      <c r="L131" s="33"/>
      <c r="M131" s="188" t="s">
        <v>1</v>
      </c>
      <c r="N131" s="189" t="s">
        <v>47</v>
      </c>
      <c r="O131" s="176"/>
      <c r="P131" s="190">
        <f>O131*H131</f>
        <v>0</v>
      </c>
      <c r="Q131" s="190">
        <v>0</v>
      </c>
      <c r="R131" s="190">
        <f>Q131*H131</f>
        <v>0</v>
      </c>
      <c r="S131" s="190">
        <v>0</v>
      </c>
      <c r="T131" s="191">
        <f>S131*H131</f>
        <v>0</v>
      </c>
      <c r="AR131" s="149" t="s">
        <v>2433</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2433</v>
      </c>
      <c r="BM131" s="149" t="s">
        <v>5050</v>
      </c>
    </row>
    <row r="132" spans="2:65" s="1" customFormat="1" ht="6.95" customHeight="1">
      <c r="B132" s="45"/>
      <c r="C132" s="46"/>
      <c r="D132" s="46"/>
      <c r="E132" s="46"/>
      <c r="F132" s="46"/>
      <c r="G132" s="46"/>
      <c r="H132" s="46"/>
      <c r="I132" s="46"/>
      <c r="J132" s="46"/>
      <c r="K132" s="46"/>
      <c r="L132" s="33"/>
    </row>
  </sheetData>
  <sheetProtection algorithmName="SHA-512" hashValue="UIDqS35eF39hPqNXuQiQLnDjlTyE9/UKd1X4ursxBghwMUrWjnIS1iyVD7hQW/SAdu/wvcdep3sa5XzQXB0HSw==" saltValue="CnleyN1ymPAT84TdqDq5lxD5Vg/veF0sT0SAgGBrXZ7RWFN3k45dDX3nBHOAfq4brgSy3D9bbsbvgoSzTfqXEA==" spinCount="100000" sheet="1" objects="1" scenarios="1" formatColumns="0" formatRows="0" autoFilter="0"/>
  <autoFilter ref="C124:K131" xr:uid="{00000000-0009-0000-0000-00002A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229</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278</v>
      </c>
      <c r="F9" s="215"/>
      <c r="G9" s="215"/>
      <c r="H9" s="215"/>
      <c r="L9" s="20"/>
    </row>
    <row r="10" spans="2:46" ht="12" customHeight="1">
      <c r="B10" s="20"/>
      <c r="D10" s="27" t="s">
        <v>279</v>
      </c>
      <c r="L10" s="20"/>
    </row>
    <row r="11" spans="2:46" s="1" customFormat="1" ht="16.5" customHeight="1">
      <c r="B11" s="33"/>
      <c r="E11" s="249" t="s">
        <v>5000</v>
      </c>
      <c r="F11" s="256"/>
      <c r="G11" s="256"/>
      <c r="H11" s="256"/>
      <c r="L11" s="33"/>
    </row>
    <row r="12" spans="2:46" s="1" customFormat="1" ht="12" customHeight="1">
      <c r="B12" s="33"/>
      <c r="D12" s="27" t="s">
        <v>281</v>
      </c>
      <c r="L12" s="33"/>
    </row>
    <row r="13" spans="2:46" s="1" customFormat="1" ht="16.5" customHeight="1">
      <c r="B13" s="33"/>
      <c r="E13" s="236" t="s">
        <v>5374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ROUND(J130,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ROUND((SUM(BE130:BE194)),  2)</f>
        <v>0</v>
      </c>
      <c r="I37" s="98">
        <v>0.21</v>
      </c>
      <c r="J37" s="86">
        <f>ROUND(((SUM(BE130:BE194))*I37),  2)</f>
        <v>0</v>
      </c>
      <c r="L37" s="33"/>
    </row>
    <row r="38" spans="2:12" s="1" customFormat="1" ht="14.45" customHeight="1">
      <c r="B38" s="33"/>
      <c r="E38" s="27" t="s">
        <v>48</v>
      </c>
      <c r="F38" s="86">
        <f>ROUND((SUM(BF130:BF194)),  2)</f>
        <v>0</v>
      </c>
      <c r="I38" s="98">
        <v>0.15</v>
      </c>
      <c r="J38" s="86">
        <f>ROUND(((SUM(BF130:BF194))*I38),  2)</f>
        <v>0</v>
      </c>
      <c r="L38" s="33"/>
    </row>
    <row r="39" spans="2:12" s="1" customFormat="1" ht="14.45" hidden="1" customHeight="1">
      <c r="B39" s="33"/>
      <c r="E39" s="27" t="s">
        <v>49</v>
      </c>
      <c r="F39" s="86">
        <f>ROUND((SUM(BG130:BG194)),  2)</f>
        <v>0</v>
      </c>
      <c r="I39" s="98">
        <v>0.21</v>
      </c>
      <c r="J39" s="86">
        <f>0</f>
        <v>0</v>
      </c>
      <c r="L39" s="33"/>
    </row>
    <row r="40" spans="2:12" s="1" customFormat="1" ht="14.45" hidden="1" customHeight="1">
      <c r="B40" s="33"/>
      <c r="E40" s="27" t="s">
        <v>50</v>
      </c>
      <c r="F40" s="86">
        <f>ROUND((SUM(BH130:BH194)),  2)</f>
        <v>0</v>
      </c>
      <c r="I40" s="98">
        <v>0.15</v>
      </c>
      <c r="J40" s="86">
        <f>0</f>
        <v>0</v>
      </c>
      <c r="L40" s="33"/>
    </row>
    <row r="41" spans="2:12" s="1" customFormat="1" ht="14.45" hidden="1" customHeight="1">
      <c r="B41" s="33"/>
      <c r="E41" s="27" t="s">
        <v>51</v>
      </c>
      <c r="F41" s="86">
        <f>ROUND((SUM(BI130:BI194)),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278</v>
      </c>
      <c r="F87" s="215"/>
      <c r="G87" s="215"/>
      <c r="H87" s="215"/>
      <c r="L87" s="20"/>
    </row>
    <row r="88" spans="2:12" ht="12" customHeight="1">
      <c r="B88" s="20"/>
      <c r="C88" s="27" t="s">
        <v>279</v>
      </c>
      <c r="L88" s="20"/>
    </row>
    <row r="89" spans="2:12" s="1" customFormat="1" ht="16.5" customHeight="1">
      <c r="B89" s="33"/>
      <c r="E89" s="249" t="s">
        <v>5000</v>
      </c>
      <c r="F89" s="256"/>
      <c r="G89" s="256"/>
      <c r="H89" s="256"/>
      <c r="L89" s="33"/>
    </row>
    <row r="90" spans="2:12" s="1" customFormat="1" ht="12" customHeight="1">
      <c r="B90" s="33"/>
      <c r="C90" s="27" t="s">
        <v>281</v>
      </c>
      <c r="L90" s="33"/>
    </row>
    <row r="91" spans="2:12" s="1" customFormat="1" ht="16.5" customHeight="1">
      <c r="B91" s="33"/>
      <c r="E91" s="236" t="str">
        <f>E13</f>
        <v>IO 06 - Areálový vodovod</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J130</f>
        <v>0</v>
      </c>
      <c r="L100" s="33"/>
      <c r="AU100" s="17" t="s">
        <v>288</v>
      </c>
    </row>
    <row r="101" spans="2:47" s="8" customFormat="1" ht="24.95" customHeight="1">
      <c r="B101" s="110"/>
      <c r="D101" s="111" t="s">
        <v>2810</v>
      </c>
      <c r="E101" s="112"/>
      <c r="F101" s="112"/>
      <c r="G101" s="112"/>
      <c r="H101" s="112"/>
      <c r="I101" s="112"/>
      <c r="J101" s="113">
        <f>J131</f>
        <v>0</v>
      </c>
      <c r="L101" s="110"/>
    </row>
    <row r="102" spans="2:47" s="8" customFormat="1" ht="24.95" customHeight="1">
      <c r="B102" s="110"/>
      <c r="D102" s="111" t="s">
        <v>5062</v>
      </c>
      <c r="E102" s="112"/>
      <c r="F102" s="112"/>
      <c r="G102" s="112"/>
      <c r="H102" s="112"/>
      <c r="I102" s="112"/>
      <c r="J102" s="113">
        <f>J159</f>
        <v>0</v>
      </c>
      <c r="L102" s="110"/>
    </row>
    <row r="103" spans="2:47" s="8" customFormat="1" ht="24.95" customHeight="1">
      <c r="B103" s="110"/>
      <c r="D103" s="111" t="s">
        <v>5187</v>
      </c>
      <c r="E103" s="112"/>
      <c r="F103" s="112"/>
      <c r="G103" s="112"/>
      <c r="H103" s="112"/>
      <c r="I103" s="112"/>
      <c r="J103" s="113">
        <f>J162</f>
        <v>0</v>
      </c>
      <c r="L103" s="110"/>
    </row>
    <row r="104" spans="2:47" s="8" customFormat="1" ht="24.95" customHeight="1">
      <c r="B104" s="110"/>
      <c r="D104" s="111" t="s">
        <v>5064</v>
      </c>
      <c r="E104" s="112"/>
      <c r="F104" s="112"/>
      <c r="G104" s="112"/>
      <c r="H104" s="112"/>
      <c r="I104" s="112"/>
      <c r="J104" s="113">
        <f>J167</f>
        <v>0</v>
      </c>
      <c r="L104" s="110"/>
    </row>
    <row r="105" spans="2:47" s="8" customFormat="1" ht="24.95" customHeight="1">
      <c r="B105" s="110"/>
      <c r="D105" s="111" t="s">
        <v>5065</v>
      </c>
      <c r="E105" s="112"/>
      <c r="F105" s="112"/>
      <c r="G105" s="112"/>
      <c r="H105" s="112"/>
      <c r="I105" s="112"/>
      <c r="J105" s="113">
        <f>J185</f>
        <v>0</v>
      </c>
      <c r="L105" s="110"/>
    </row>
    <row r="106" spans="2:47" s="8" customFormat="1" ht="24.95" customHeight="1">
      <c r="B106" s="110"/>
      <c r="D106" s="111" t="s">
        <v>2818</v>
      </c>
      <c r="E106" s="112"/>
      <c r="F106" s="112"/>
      <c r="G106" s="112"/>
      <c r="H106" s="112"/>
      <c r="I106" s="112"/>
      <c r="J106" s="113">
        <f>J188</f>
        <v>0</v>
      </c>
      <c r="L106" s="110"/>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12" s="1" customFormat="1" ht="24.95" customHeight="1">
      <c r="B113" s="33"/>
      <c r="C113" s="21" t="s">
        <v>295</v>
      </c>
      <c r="L113" s="33"/>
    </row>
    <row r="114" spans="2:12" s="1" customFormat="1" ht="6.95" customHeight="1">
      <c r="B114" s="33"/>
      <c r="L114" s="33"/>
    </row>
    <row r="115" spans="2:12" s="1" customFormat="1" ht="12" customHeight="1">
      <c r="B115" s="33"/>
      <c r="C115" s="27" t="s">
        <v>16</v>
      </c>
      <c r="L115" s="33"/>
    </row>
    <row r="116" spans="2:12" s="1" customFormat="1" ht="16.5" customHeight="1">
      <c r="B116" s="33"/>
      <c r="E116" s="254" t="str">
        <f>E7</f>
        <v>HODONÍN NEMOCNICE – VÝSTAVBA PAVILONU MAGNETICKÉ REZONANCE</v>
      </c>
      <c r="F116" s="255"/>
      <c r="G116" s="255"/>
      <c r="H116" s="255"/>
      <c r="L116" s="33"/>
    </row>
    <row r="117" spans="2:12" ht="12" customHeight="1">
      <c r="B117" s="20"/>
      <c r="C117" s="27" t="s">
        <v>277</v>
      </c>
      <c r="L117" s="20"/>
    </row>
    <row r="118" spans="2:12" ht="16.5" customHeight="1">
      <c r="B118" s="20"/>
      <c r="E118" s="254" t="s">
        <v>278</v>
      </c>
      <c r="F118" s="215"/>
      <c r="G118" s="215"/>
      <c r="H118" s="215"/>
      <c r="L118" s="20"/>
    </row>
    <row r="119" spans="2:12" ht="12" customHeight="1">
      <c r="B119" s="20"/>
      <c r="C119" s="27" t="s">
        <v>279</v>
      </c>
      <c r="L119" s="20"/>
    </row>
    <row r="120" spans="2:12" s="1" customFormat="1" ht="16.5" customHeight="1">
      <c r="B120" s="33"/>
      <c r="E120" s="249" t="s">
        <v>5000</v>
      </c>
      <c r="F120" s="256"/>
      <c r="G120" s="256"/>
      <c r="H120" s="256"/>
      <c r="L120" s="33"/>
    </row>
    <row r="121" spans="2:12" s="1" customFormat="1" ht="12" customHeight="1">
      <c r="B121" s="33"/>
      <c r="C121" s="27" t="s">
        <v>281</v>
      </c>
      <c r="L121" s="33"/>
    </row>
    <row r="122" spans="2:12" s="1" customFormat="1" ht="16.5" customHeight="1">
      <c r="B122" s="33"/>
      <c r="E122" s="236" t="str">
        <f>E13</f>
        <v>IO 06 - Areálový vodovod</v>
      </c>
      <c r="F122" s="256"/>
      <c r="G122" s="256"/>
      <c r="H122" s="256"/>
      <c r="L122" s="33"/>
    </row>
    <row r="123" spans="2:12" s="1" customFormat="1" ht="6.95" customHeight="1">
      <c r="B123" s="33"/>
      <c r="L123" s="33"/>
    </row>
    <row r="124" spans="2:12" s="1" customFormat="1" ht="12" customHeight="1">
      <c r="B124" s="33"/>
      <c r="C124" s="27" t="s">
        <v>22</v>
      </c>
      <c r="F124" s="25" t="str">
        <f>F16</f>
        <v xml:space="preserve"> </v>
      </c>
      <c r="I124" s="27" t="s">
        <v>24</v>
      </c>
      <c r="J124" s="53" t="str">
        <f>IF(J16="","",J16)</f>
        <v>2. 12. 2022</v>
      </c>
      <c r="L124" s="33"/>
    </row>
    <row r="125" spans="2:12" s="1" customFormat="1" ht="6.95" customHeight="1">
      <c r="B125" s="33"/>
      <c r="L125" s="33"/>
    </row>
    <row r="126" spans="2:12" s="1" customFormat="1" ht="15.2" customHeight="1">
      <c r="B126" s="33"/>
      <c r="C126" s="27" t="s">
        <v>30</v>
      </c>
      <c r="F126" s="25" t="str">
        <f>E19</f>
        <v>NEMOCNICE TGM HODONÍN, p.o.</v>
      </c>
      <c r="I126" s="27" t="s">
        <v>36</v>
      </c>
      <c r="J126" s="31" t="str">
        <f>E25</f>
        <v>KANIA a.s.</v>
      </c>
      <c r="L126" s="33"/>
    </row>
    <row r="127" spans="2:12" s="1" customFormat="1" ht="15.2" customHeight="1">
      <c r="B127" s="33"/>
      <c r="C127" s="27" t="s">
        <v>34</v>
      </c>
      <c r="F127" s="25" t="str">
        <f>IF(E22="","",E22)</f>
        <v>Vyplň údaj</v>
      </c>
      <c r="I127" s="27" t="s">
        <v>39</v>
      </c>
      <c r="J127" s="31" t="str">
        <f>E28</f>
        <v xml:space="preserve"> </v>
      </c>
      <c r="L127" s="33"/>
    </row>
    <row r="128" spans="2:12" s="1" customFormat="1" ht="10.35" customHeight="1">
      <c r="B128" s="33"/>
      <c r="L128" s="33"/>
    </row>
    <row r="129" spans="2:65" s="10" customFormat="1" ht="29.25" customHeight="1">
      <c r="B129" s="118"/>
      <c r="C129" s="119" t="s">
        <v>296</v>
      </c>
      <c r="D129" s="120" t="s">
        <v>67</v>
      </c>
      <c r="E129" s="120" t="s">
        <v>63</v>
      </c>
      <c r="F129" s="120" t="s">
        <v>64</v>
      </c>
      <c r="G129" s="120" t="s">
        <v>297</v>
      </c>
      <c r="H129" s="120" t="s">
        <v>298</v>
      </c>
      <c r="I129" s="120" t="s">
        <v>299</v>
      </c>
      <c r="J129" s="120" t="s">
        <v>286</v>
      </c>
      <c r="K129" s="121" t="s">
        <v>300</v>
      </c>
      <c r="L129" s="118"/>
      <c r="M129" s="60" t="s">
        <v>1</v>
      </c>
      <c r="N129" s="61" t="s">
        <v>46</v>
      </c>
      <c r="O129" s="61" t="s">
        <v>301</v>
      </c>
      <c r="P129" s="61" t="s">
        <v>302</v>
      </c>
      <c r="Q129" s="61" t="s">
        <v>303</v>
      </c>
      <c r="R129" s="61" t="s">
        <v>304</v>
      </c>
      <c r="S129" s="61" t="s">
        <v>305</v>
      </c>
      <c r="T129" s="62" t="s">
        <v>306</v>
      </c>
    </row>
    <row r="130" spans="2:65" s="1" customFormat="1" ht="22.9" customHeight="1">
      <c r="B130" s="33"/>
      <c r="C130" s="65" t="s">
        <v>307</v>
      </c>
      <c r="J130" s="122">
        <f>BK130</f>
        <v>0</v>
      </c>
      <c r="L130" s="33"/>
      <c r="M130" s="63"/>
      <c r="N130" s="54"/>
      <c r="O130" s="54"/>
      <c r="P130" s="123">
        <f>P131+P159+P162+P167+P185+P188</f>
        <v>0</v>
      </c>
      <c r="Q130" s="54"/>
      <c r="R130" s="123">
        <f>R131+R159+R162+R167+R185+R188</f>
        <v>0</v>
      </c>
      <c r="S130" s="54"/>
      <c r="T130" s="124">
        <f>T131+T159+T162+T167+T185+T188</f>
        <v>0</v>
      </c>
      <c r="AT130" s="17" t="s">
        <v>81</v>
      </c>
      <c r="AU130" s="17" t="s">
        <v>288</v>
      </c>
      <c r="BK130" s="125">
        <f>BK131+BK159+BK162+BK167+BK185+BK188</f>
        <v>0</v>
      </c>
    </row>
    <row r="131" spans="2:65" s="11" customFormat="1" ht="25.9" customHeight="1">
      <c r="B131" s="126"/>
      <c r="D131" s="127" t="s">
        <v>81</v>
      </c>
      <c r="E131" s="128" t="s">
        <v>86</v>
      </c>
      <c r="F131" s="128" t="s">
        <v>311</v>
      </c>
      <c r="I131" s="129"/>
      <c r="J131" s="130">
        <f>BK131</f>
        <v>0</v>
      </c>
      <c r="L131" s="126"/>
      <c r="M131" s="131"/>
      <c r="P131" s="132">
        <f>SUM(P132:P158)</f>
        <v>0</v>
      </c>
      <c r="R131" s="132">
        <f>SUM(R132:R158)</f>
        <v>0</v>
      </c>
      <c r="T131" s="133">
        <f>SUM(T132:T158)</f>
        <v>0</v>
      </c>
      <c r="AR131" s="127" t="s">
        <v>86</v>
      </c>
      <c r="AT131" s="134" t="s">
        <v>81</v>
      </c>
      <c r="AU131" s="134" t="s">
        <v>82</v>
      </c>
      <c r="AY131" s="127" t="s">
        <v>310</v>
      </c>
      <c r="BK131" s="135">
        <f>SUM(BK132:BK158)</f>
        <v>0</v>
      </c>
    </row>
    <row r="132" spans="2:65" s="1" customFormat="1" ht="16.5" customHeight="1">
      <c r="B132" s="33"/>
      <c r="C132" s="138" t="s">
        <v>86</v>
      </c>
      <c r="D132" s="138" t="s">
        <v>312</v>
      </c>
      <c r="E132" s="139" t="s">
        <v>5066</v>
      </c>
      <c r="F132" s="140" t="s">
        <v>5067</v>
      </c>
      <c r="G132" s="141" t="s">
        <v>338</v>
      </c>
      <c r="H132" s="142">
        <v>8.1</v>
      </c>
      <c r="I132" s="143"/>
      <c r="J132" s="144">
        <f>ROUND(I132*H132,2)</f>
        <v>0</v>
      </c>
      <c r="K132" s="140" t="s">
        <v>2821</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90</v>
      </c>
    </row>
    <row r="133" spans="2:65" s="1" customFormat="1" ht="48.75">
      <c r="B133" s="33"/>
      <c r="D133" s="152" t="s">
        <v>375</v>
      </c>
      <c r="F133" s="172" t="s">
        <v>5375</v>
      </c>
      <c r="I133" s="173"/>
      <c r="L133" s="33"/>
      <c r="M133" s="174"/>
      <c r="T133" s="57"/>
      <c r="AT133" s="17" t="s">
        <v>375</v>
      </c>
      <c r="AU133" s="17" t="s">
        <v>86</v>
      </c>
    </row>
    <row r="134" spans="2:65" s="1" customFormat="1" ht="16.5" customHeight="1">
      <c r="B134" s="33"/>
      <c r="C134" s="138" t="s">
        <v>90</v>
      </c>
      <c r="D134" s="138" t="s">
        <v>312</v>
      </c>
      <c r="E134" s="139" t="s">
        <v>5069</v>
      </c>
      <c r="F134" s="140" t="s">
        <v>5070</v>
      </c>
      <c r="G134" s="141" t="s">
        <v>338</v>
      </c>
      <c r="H134" s="142">
        <v>162</v>
      </c>
      <c r="I134" s="143"/>
      <c r="J134" s="144">
        <f>ROUND(I134*H134,2)</f>
        <v>0</v>
      </c>
      <c r="K134" s="140" t="s">
        <v>2821</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108</v>
      </c>
    </row>
    <row r="135" spans="2:65" s="1" customFormat="1" ht="48.75">
      <c r="B135" s="33"/>
      <c r="D135" s="152" t="s">
        <v>375</v>
      </c>
      <c r="F135" s="172" t="s">
        <v>5376</v>
      </c>
      <c r="I135" s="173"/>
      <c r="L135" s="33"/>
      <c r="M135" s="174"/>
      <c r="T135" s="57"/>
      <c r="AT135" s="17" t="s">
        <v>375</v>
      </c>
      <c r="AU135" s="17" t="s">
        <v>86</v>
      </c>
    </row>
    <row r="136" spans="2:65" s="1" customFormat="1" ht="16.5" customHeight="1">
      <c r="B136" s="33"/>
      <c r="C136" s="138" t="s">
        <v>98</v>
      </c>
      <c r="D136" s="138" t="s">
        <v>312</v>
      </c>
      <c r="E136" s="139" t="s">
        <v>5072</v>
      </c>
      <c r="F136" s="140" t="s">
        <v>5073</v>
      </c>
      <c r="G136" s="141" t="s">
        <v>338</v>
      </c>
      <c r="H136" s="142">
        <v>81</v>
      </c>
      <c r="I136" s="143"/>
      <c r="J136" s="144">
        <f>ROUND(I136*H136,2)</f>
        <v>0</v>
      </c>
      <c r="K136" s="140" t="s">
        <v>2821</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58.5">
      <c r="B137" s="33"/>
      <c r="D137" s="152" t="s">
        <v>375</v>
      </c>
      <c r="F137" s="172" t="s">
        <v>5377</v>
      </c>
      <c r="I137" s="173"/>
      <c r="L137" s="33"/>
      <c r="M137" s="174"/>
      <c r="T137" s="57"/>
      <c r="AT137" s="17" t="s">
        <v>375</v>
      </c>
      <c r="AU137" s="17" t="s">
        <v>86</v>
      </c>
    </row>
    <row r="138" spans="2:65" s="1" customFormat="1" ht="16.5" customHeight="1">
      <c r="B138" s="33"/>
      <c r="C138" s="138" t="s">
        <v>108</v>
      </c>
      <c r="D138" s="138" t="s">
        <v>312</v>
      </c>
      <c r="E138" s="139" t="s">
        <v>5199</v>
      </c>
      <c r="F138" s="140" t="s">
        <v>5200</v>
      </c>
      <c r="G138" s="141" t="s">
        <v>315</v>
      </c>
      <c r="H138" s="142">
        <v>360</v>
      </c>
      <c r="I138" s="143"/>
      <c r="J138" s="144">
        <f>ROUND(I138*H138,2)</f>
        <v>0</v>
      </c>
      <c r="K138" s="140" t="s">
        <v>2821</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347</v>
      </c>
    </row>
    <row r="139" spans="2:65" s="1" customFormat="1" ht="29.25">
      <c r="B139" s="33"/>
      <c r="D139" s="152" t="s">
        <v>375</v>
      </c>
      <c r="F139" s="172" t="s">
        <v>5378</v>
      </c>
      <c r="I139" s="173"/>
      <c r="L139" s="33"/>
      <c r="M139" s="174"/>
      <c r="T139" s="57"/>
      <c r="AT139" s="17" t="s">
        <v>375</v>
      </c>
      <c r="AU139" s="17" t="s">
        <v>86</v>
      </c>
    </row>
    <row r="140" spans="2:65" s="1" customFormat="1" ht="16.5" customHeight="1">
      <c r="B140" s="33"/>
      <c r="C140" s="138" t="s">
        <v>121</v>
      </c>
      <c r="D140" s="138" t="s">
        <v>312</v>
      </c>
      <c r="E140" s="139" t="s">
        <v>5202</v>
      </c>
      <c r="F140" s="140" t="s">
        <v>5203</v>
      </c>
      <c r="G140" s="141" t="s">
        <v>315</v>
      </c>
      <c r="H140" s="142">
        <v>360</v>
      </c>
      <c r="I140" s="143"/>
      <c r="J140" s="144">
        <f>ROUND(I140*H140,2)</f>
        <v>0</v>
      </c>
      <c r="K140" s="140" t="s">
        <v>2821</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180</v>
      </c>
    </row>
    <row r="141" spans="2:65" s="1" customFormat="1" ht="19.5">
      <c r="B141" s="33"/>
      <c r="D141" s="152" t="s">
        <v>375</v>
      </c>
      <c r="F141" s="172" t="s">
        <v>5080</v>
      </c>
      <c r="I141" s="173"/>
      <c r="L141" s="33"/>
      <c r="M141" s="174"/>
      <c r="T141" s="57"/>
      <c r="AT141" s="17" t="s">
        <v>375</v>
      </c>
      <c r="AU141" s="17" t="s">
        <v>86</v>
      </c>
    </row>
    <row r="142" spans="2:65" s="1" customFormat="1" ht="16.5" customHeight="1">
      <c r="B142" s="33"/>
      <c r="C142" s="138" t="s">
        <v>137</v>
      </c>
      <c r="D142" s="138" t="s">
        <v>312</v>
      </c>
      <c r="E142" s="139" t="s">
        <v>5081</v>
      </c>
      <c r="F142" s="140" t="s">
        <v>5082</v>
      </c>
      <c r="G142" s="141" t="s">
        <v>338</v>
      </c>
      <c r="H142" s="142">
        <v>162</v>
      </c>
      <c r="I142" s="143"/>
      <c r="J142" s="144">
        <f>ROUND(I142*H142,2)</f>
        <v>0</v>
      </c>
      <c r="K142" s="140" t="s">
        <v>2821</v>
      </c>
      <c r="L142" s="33"/>
      <c r="M142" s="145" t="s">
        <v>1</v>
      </c>
      <c r="N142" s="146" t="s">
        <v>47</v>
      </c>
      <c r="P142" s="147">
        <f>O142*H142</f>
        <v>0</v>
      </c>
      <c r="Q142" s="147">
        <v>0</v>
      </c>
      <c r="R142" s="147">
        <f>Q142*H142</f>
        <v>0</v>
      </c>
      <c r="S142" s="147">
        <v>0</v>
      </c>
      <c r="T142" s="148">
        <f>S142*H142</f>
        <v>0</v>
      </c>
      <c r="AR142" s="149" t="s">
        <v>108</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108</v>
      </c>
      <c r="BM142" s="149" t="s">
        <v>371</v>
      </c>
    </row>
    <row r="143" spans="2:65" s="1" customFormat="1" ht="19.5">
      <c r="B143" s="33"/>
      <c r="D143" s="152" t="s">
        <v>375</v>
      </c>
      <c r="F143" s="172" t="s">
        <v>5083</v>
      </c>
      <c r="I143" s="173"/>
      <c r="L143" s="33"/>
      <c r="M143" s="174"/>
      <c r="T143" s="57"/>
      <c r="AT143" s="17" t="s">
        <v>375</v>
      </c>
      <c r="AU143" s="17" t="s">
        <v>86</v>
      </c>
    </row>
    <row r="144" spans="2:65" s="1" customFormat="1" ht="16.5" customHeight="1">
      <c r="B144" s="33"/>
      <c r="C144" s="138" t="s">
        <v>342</v>
      </c>
      <c r="D144" s="138" t="s">
        <v>312</v>
      </c>
      <c r="E144" s="139" t="s">
        <v>5084</v>
      </c>
      <c r="F144" s="140" t="s">
        <v>5085</v>
      </c>
      <c r="G144" s="141" t="s">
        <v>338</v>
      </c>
      <c r="H144" s="142">
        <v>81</v>
      </c>
      <c r="I144" s="143"/>
      <c r="J144" s="144">
        <f>ROUND(I144*H144,2)</f>
        <v>0</v>
      </c>
      <c r="K144" s="140" t="s">
        <v>2821</v>
      </c>
      <c r="L144" s="33"/>
      <c r="M144" s="145" t="s">
        <v>1</v>
      </c>
      <c r="N144" s="146" t="s">
        <v>47</v>
      </c>
      <c r="P144" s="147">
        <f>O144*H144</f>
        <v>0</v>
      </c>
      <c r="Q144" s="147">
        <v>0</v>
      </c>
      <c r="R144" s="147">
        <f>Q144*H144</f>
        <v>0</v>
      </c>
      <c r="S144" s="147">
        <v>0</v>
      </c>
      <c r="T144" s="148">
        <f>S144*H144</f>
        <v>0</v>
      </c>
      <c r="AR144" s="149" t="s">
        <v>108</v>
      </c>
      <c r="AT144" s="149" t="s">
        <v>312</v>
      </c>
      <c r="AU144" s="149" t="s">
        <v>86</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108</v>
      </c>
      <c r="BM144" s="149" t="s">
        <v>388</v>
      </c>
    </row>
    <row r="145" spans="2:65" s="1" customFormat="1" ht="29.25">
      <c r="B145" s="33"/>
      <c r="D145" s="152" t="s">
        <v>375</v>
      </c>
      <c r="F145" s="172" t="s">
        <v>5379</v>
      </c>
      <c r="I145" s="173"/>
      <c r="L145" s="33"/>
      <c r="M145" s="174"/>
      <c r="T145" s="57"/>
      <c r="AT145" s="17" t="s">
        <v>375</v>
      </c>
      <c r="AU145" s="17" t="s">
        <v>86</v>
      </c>
    </row>
    <row r="146" spans="2:65" s="1" customFormat="1" ht="16.5" customHeight="1">
      <c r="B146" s="33"/>
      <c r="C146" s="138" t="s">
        <v>347</v>
      </c>
      <c r="D146" s="138" t="s">
        <v>312</v>
      </c>
      <c r="E146" s="139" t="s">
        <v>5087</v>
      </c>
      <c r="F146" s="140" t="s">
        <v>5088</v>
      </c>
      <c r="G146" s="141" t="s">
        <v>338</v>
      </c>
      <c r="H146" s="142">
        <v>48.6</v>
      </c>
      <c r="I146" s="143"/>
      <c r="J146" s="144">
        <f>ROUND(I146*H146,2)</f>
        <v>0</v>
      </c>
      <c r="K146" s="140" t="s">
        <v>2821</v>
      </c>
      <c r="L146" s="33"/>
      <c r="M146" s="145" t="s">
        <v>1</v>
      </c>
      <c r="N146" s="146" t="s">
        <v>47</v>
      </c>
      <c r="P146" s="147">
        <f>O146*H146</f>
        <v>0</v>
      </c>
      <c r="Q146" s="147">
        <v>0</v>
      </c>
      <c r="R146" s="147">
        <f>Q146*H146</f>
        <v>0</v>
      </c>
      <c r="S146" s="147">
        <v>0</v>
      </c>
      <c r="T146" s="148">
        <f>S146*H146</f>
        <v>0</v>
      </c>
      <c r="AR146" s="149" t="s">
        <v>108</v>
      </c>
      <c r="AT146" s="149" t="s">
        <v>312</v>
      </c>
      <c r="AU146" s="149" t="s">
        <v>86</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404</v>
      </c>
    </row>
    <row r="147" spans="2:65" s="1" customFormat="1" ht="39">
      <c r="B147" s="33"/>
      <c r="D147" s="152" t="s">
        <v>375</v>
      </c>
      <c r="F147" s="172" t="s">
        <v>5380</v>
      </c>
      <c r="I147" s="173"/>
      <c r="L147" s="33"/>
      <c r="M147" s="174"/>
      <c r="T147" s="57"/>
      <c r="AT147" s="17" t="s">
        <v>375</v>
      </c>
      <c r="AU147" s="17" t="s">
        <v>86</v>
      </c>
    </row>
    <row r="148" spans="2:65" s="1" customFormat="1" ht="24.2" customHeight="1">
      <c r="B148" s="33"/>
      <c r="C148" s="138" t="s">
        <v>354</v>
      </c>
      <c r="D148" s="138" t="s">
        <v>312</v>
      </c>
      <c r="E148" s="139" t="s">
        <v>5090</v>
      </c>
      <c r="F148" s="140" t="s">
        <v>5091</v>
      </c>
      <c r="G148" s="141" t="s">
        <v>338</v>
      </c>
      <c r="H148" s="142">
        <v>243</v>
      </c>
      <c r="I148" s="143"/>
      <c r="J148" s="144">
        <f>ROUND(I148*H148,2)</f>
        <v>0</v>
      </c>
      <c r="K148" s="140" t="s">
        <v>2821</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412</v>
      </c>
    </row>
    <row r="149" spans="2:65" s="1" customFormat="1" ht="39">
      <c r="B149" s="33"/>
      <c r="D149" s="152" t="s">
        <v>375</v>
      </c>
      <c r="F149" s="172" t="s">
        <v>5381</v>
      </c>
      <c r="I149" s="173"/>
      <c r="L149" s="33"/>
      <c r="M149" s="174"/>
      <c r="T149" s="57"/>
      <c r="AT149" s="17" t="s">
        <v>375</v>
      </c>
      <c r="AU149" s="17" t="s">
        <v>86</v>
      </c>
    </row>
    <row r="150" spans="2:65" s="1" customFormat="1" ht="21.75" customHeight="1">
      <c r="B150" s="33"/>
      <c r="C150" s="138" t="s">
        <v>180</v>
      </c>
      <c r="D150" s="138" t="s">
        <v>312</v>
      </c>
      <c r="E150" s="139" t="s">
        <v>5093</v>
      </c>
      <c r="F150" s="140" t="s">
        <v>5094</v>
      </c>
      <c r="G150" s="141" t="s">
        <v>338</v>
      </c>
      <c r="H150" s="142">
        <v>48.6</v>
      </c>
      <c r="I150" s="143"/>
      <c r="J150" s="144">
        <f>ROUND(I150*H150,2)</f>
        <v>0</v>
      </c>
      <c r="K150" s="140" t="s">
        <v>2821</v>
      </c>
      <c r="L150" s="33"/>
      <c r="M150" s="145" t="s">
        <v>1</v>
      </c>
      <c r="N150" s="146" t="s">
        <v>47</v>
      </c>
      <c r="P150" s="147">
        <f>O150*H150</f>
        <v>0</v>
      </c>
      <c r="Q150" s="147">
        <v>0</v>
      </c>
      <c r="R150" s="147">
        <f>Q150*H150</f>
        <v>0</v>
      </c>
      <c r="S150" s="147">
        <v>0</v>
      </c>
      <c r="T150" s="148">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421</v>
      </c>
    </row>
    <row r="151" spans="2:65" s="1" customFormat="1" ht="21.75" customHeight="1">
      <c r="B151" s="33"/>
      <c r="C151" s="138" t="s">
        <v>364</v>
      </c>
      <c r="D151" s="138" t="s">
        <v>312</v>
      </c>
      <c r="E151" s="139" t="s">
        <v>5095</v>
      </c>
      <c r="F151" s="140" t="s">
        <v>5096</v>
      </c>
      <c r="G151" s="141" t="s">
        <v>338</v>
      </c>
      <c r="H151" s="142">
        <v>48.6</v>
      </c>
      <c r="I151" s="143"/>
      <c r="J151" s="144">
        <f>ROUND(I151*H151,2)</f>
        <v>0</v>
      </c>
      <c r="K151" s="140" t="s">
        <v>2821</v>
      </c>
      <c r="L151" s="33"/>
      <c r="M151" s="145" t="s">
        <v>1</v>
      </c>
      <c r="N151" s="146" t="s">
        <v>47</v>
      </c>
      <c r="P151" s="147">
        <f>O151*H151</f>
        <v>0</v>
      </c>
      <c r="Q151" s="147">
        <v>0</v>
      </c>
      <c r="R151" s="147">
        <f>Q151*H151</f>
        <v>0</v>
      </c>
      <c r="S151" s="147">
        <v>0</v>
      </c>
      <c r="T151" s="148">
        <f>S151*H151</f>
        <v>0</v>
      </c>
      <c r="AR151" s="149" t="s">
        <v>108</v>
      </c>
      <c r="AT151" s="149" t="s">
        <v>312</v>
      </c>
      <c r="AU151" s="149" t="s">
        <v>86</v>
      </c>
      <c r="AY151" s="17" t="s">
        <v>310</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434</v>
      </c>
    </row>
    <row r="152" spans="2:65" s="1" customFormat="1" ht="16.5" customHeight="1">
      <c r="B152" s="33"/>
      <c r="C152" s="138" t="s">
        <v>371</v>
      </c>
      <c r="D152" s="138" t="s">
        <v>312</v>
      </c>
      <c r="E152" s="139" t="s">
        <v>5097</v>
      </c>
      <c r="F152" s="140" t="s">
        <v>5098</v>
      </c>
      <c r="G152" s="141" t="s">
        <v>338</v>
      </c>
      <c r="H152" s="142">
        <v>113.4</v>
      </c>
      <c r="I152" s="143"/>
      <c r="J152" s="144">
        <f>ROUND(I152*H152,2)</f>
        <v>0</v>
      </c>
      <c r="K152" s="140" t="s">
        <v>2821</v>
      </c>
      <c r="L152" s="33"/>
      <c r="M152" s="145" t="s">
        <v>1</v>
      </c>
      <c r="N152" s="146" t="s">
        <v>47</v>
      </c>
      <c r="P152" s="147">
        <f>O152*H152</f>
        <v>0</v>
      </c>
      <c r="Q152" s="147">
        <v>0</v>
      </c>
      <c r="R152" s="147">
        <f>Q152*H152</f>
        <v>0</v>
      </c>
      <c r="S152" s="147">
        <v>0</v>
      </c>
      <c r="T152" s="148">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539</v>
      </c>
    </row>
    <row r="153" spans="2:65" s="1" customFormat="1" ht="39">
      <c r="B153" s="33"/>
      <c r="D153" s="152" t="s">
        <v>375</v>
      </c>
      <c r="F153" s="172" t="s">
        <v>5382</v>
      </c>
      <c r="I153" s="173"/>
      <c r="L153" s="33"/>
      <c r="M153" s="174"/>
      <c r="T153" s="57"/>
      <c r="AT153" s="17" t="s">
        <v>375</v>
      </c>
      <c r="AU153" s="17" t="s">
        <v>86</v>
      </c>
    </row>
    <row r="154" spans="2:65" s="1" customFormat="1" ht="16.5" customHeight="1">
      <c r="B154" s="33"/>
      <c r="C154" s="138" t="s">
        <v>379</v>
      </c>
      <c r="D154" s="138" t="s">
        <v>312</v>
      </c>
      <c r="E154" s="139" t="s">
        <v>5100</v>
      </c>
      <c r="F154" s="140" t="s">
        <v>5101</v>
      </c>
      <c r="G154" s="141" t="s">
        <v>338</v>
      </c>
      <c r="H154" s="142">
        <v>37.799999999999997</v>
      </c>
      <c r="I154" s="143"/>
      <c r="J154" s="144">
        <f>ROUND(I154*H154,2)</f>
        <v>0</v>
      </c>
      <c r="K154" s="140" t="s">
        <v>2821</v>
      </c>
      <c r="L154" s="33"/>
      <c r="M154" s="145" t="s">
        <v>1</v>
      </c>
      <c r="N154" s="146" t="s">
        <v>47</v>
      </c>
      <c r="P154" s="147">
        <f>O154*H154</f>
        <v>0</v>
      </c>
      <c r="Q154" s="147">
        <v>0</v>
      </c>
      <c r="R154" s="147">
        <f>Q154*H154</f>
        <v>0</v>
      </c>
      <c r="S154" s="147">
        <v>0</v>
      </c>
      <c r="T154" s="148">
        <f>S154*H154</f>
        <v>0</v>
      </c>
      <c r="AR154" s="149" t="s">
        <v>108</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548</v>
      </c>
    </row>
    <row r="155" spans="2:65" s="1" customFormat="1" ht="39">
      <c r="B155" s="33"/>
      <c r="D155" s="152" t="s">
        <v>375</v>
      </c>
      <c r="F155" s="172" t="s">
        <v>5383</v>
      </c>
      <c r="I155" s="173"/>
      <c r="L155" s="33"/>
      <c r="M155" s="174"/>
      <c r="T155" s="57"/>
      <c r="AT155" s="17" t="s">
        <v>375</v>
      </c>
      <c r="AU155" s="17" t="s">
        <v>86</v>
      </c>
    </row>
    <row r="156" spans="2:65" s="1" customFormat="1" ht="16.5" customHeight="1">
      <c r="B156" s="33"/>
      <c r="C156" s="138" t="s">
        <v>388</v>
      </c>
      <c r="D156" s="138" t="s">
        <v>312</v>
      </c>
      <c r="E156" s="139" t="s">
        <v>5103</v>
      </c>
      <c r="F156" s="140" t="s">
        <v>5104</v>
      </c>
      <c r="G156" s="141" t="s">
        <v>338</v>
      </c>
      <c r="H156" s="142">
        <v>48.6</v>
      </c>
      <c r="I156" s="143"/>
      <c r="J156" s="144">
        <f>ROUND(I156*H156,2)</f>
        <v>0</v>
      </c>
      <c r="K156" s="140" t="s">
        <v>2821</v>
      </c>
      <c r="L156" s="33"/>
      <c r="M156" s="145" t="s">
        <v>1</v>
      </c>
      <c r="N156" s="146" t="s">
        <v>47</v>
      </c>
      <c r="P156" s="147">
        <f>O156*H156</f>
        <v>0</v>
      </c>
      <c r="Q156" s="147">
        <v>0</v>
      </c>
      <c r="R156" s="147">
        <f>Q156*H156</f>
        <v>0</v>
      </c>
      <c r="S156" s="147">
        <v>0</v>
      </c>
      <c r="T156" s="148">
        <f>S156*H156</f>
        <v>0</v>
      </c>
      <c r="AR156" s="149" t="s">
        <v>108</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558</v>
      </c>
    </row>
    <row r="157" spans="2:65" s="1" customFormat="1" ht="16.5" customHeight="1">
      <c r="B157" s="33"/>
      <c r="C157" s="138" t="s">
        <v>8</v>
      </c>
      <c r="D157" s="138" t="s">
        <v>312</v>
      </c>
      <c r="E157" s="139" t="s">
        <v>5105</v>
      </c>
      <c r="F157" s="140" t="s">
        <v>5106</v>
      </c>
      <c r="G157" s="141" t="s">
        <v>718</v>
      </c>
      <c r="H157" s="142">
        <v>5</v>
      </c>
      <c r="I157" s="143"/>
      <c r="J157" s="144">
        <f>ROUND(I157*H157,2)</f>
        <v>0</v>
      </c>
      <c r="K157" s="140" t="s">
        <v>2821</v>
      </c>
      <c r="L157" s="33"/>
      <c r="M157" s="145" t="s">
        <v>1</v>
      </c>
      <c r="N157" s="146" t="s">
        <v>47</v>
      </c>
      <c r="P157" s="147">
        <f>O157*H157</f>
        <v>0</v>
      </c>
      <c r="Q157" s="147">
        <v>0</v>
      </c>
      <c r="R157" s="147">
        <f>Q157*H157</f>
        <v>0</v>
      </c>
      <c r="S157" s="147">
        <v>0</v>
      </c>
      <c r="T157" s="148">
        <f>S157*H157</f>
        <v>0</v>
      </c>
      <c r="AR157" s="149" t="s">
        <v>108</v>
      </c>
      <c r="AT157" s="149" t="s">
        <v>312</v>
      </c>
      <c r="AU157" s="149" t="s">
        <v>86</v>
      </c>
      <c r="AY157" s="17" t="s">
        <v>310</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566</v>
      </c>
    </row>
    <row r="158" spans="2:65" s="1" customFormat="1" ht="19.5">
      <c r="B158" s="33"/>
      <c r="D158" s="152" t="s">
        <v>375</v>
      </c>
      <c r="F158" s="172" t="s">
        <v>5107</v>
      </c>
      <c r="I158" s="173"/>
      <c r="L158" s="33"/>
      <c r="M158" s="174"/>
      <c r="T158" s="57"/>
      <c r="AT158" s="17" t="s">
        <v>375</v>
      </c>
      <c r="AU158" s="17" t="s">
        <v>86</v>
      </c>
    </row>
    <row r="159" spans="2:65" s="11" customFormat="1" ht="25.9" customHeight="1">
      <c r="B159" s="126"/>
      <c r="D159" s="127" t="s">
        <v>81</v>
      </c>
      <c r="E159" s="128" t="s">
        <v>108</v>
      </c>
      <c r="F159" s="128" t="s">
        <v>807</v>
      </c>
      <c r="I159" s="129"/>
      <c r="J159" s="130">
        <f>BK159</f>
        <v>0</v>
      </c>
      <c r="L159" s="126"/>
      <c r="M159" s="131"/>
      <c r="P159" s="132">
        <f>SUM(P160:P161)</f>
        <v>0</v>
      </c>
      <c r="R159" s="132">
        <f>SUM(R160:R161)</f>
        <v>0</v>
      </c>
      <c r="T159" s="133">
        <f>SUM(T160:T161)</f>
        <v>0</v>
      </c>
      <c r="AR159" s="127" t="s">
        <v>86</v>
      </c>
      <c r="AT159" s="134" t="s">
        <v>81</v>
      </c>
      <c r="AU159" s="134" t="s">
        <v>82</v>
      </c>
      <c r="AY159" s="127" t="s">
        <v>310</v>
      </c>
      <c r="BK159" s="135">
        <f>SUM(BK160:BK161)</f>
        <v>0</v>
      </c>
    </row>
    <row r="160" spans="2:65" s="1" customFormat="1" ht="16.5" customHeight="1">
      <c r="B160" s="33"/>
      <c r="C160" s="138" t="s">
        <v>404</v>
      </c>
      <c r="D160" s="138" t="s">
        <v>312</v>
      </c>
      <c r="E160" s="139" t="s">
        <v>5108</v>
      </c>
      <c r="F160" s="140" t="s">
        <v>5109</v>
      </c>
      <c r="G160" s="141" t="s">
        <v>338</v>
      </c>
      <c r="H160" s="142">
        <v>10.8</v>
      </c>
      <c r="I160" s="143"/>
      <c r="J160" s="144">
        <f>ROUND(I160*H160,2)</f>
        <v>0</v>
      </c>
      <c r="K160" s="140" t="s">
        <v>2821</v>
      </c>
      <c r="L160" s="33"/>
      <c r="M160" s="145" t="s">
        <v>1</v>
      </c>
      <c r="N160" s="146" t="s">
        <v>47</v>
      </c>
      <c r="P160" s="147">
        <f>O160*H160</f>
        <v>0</v>
      </c>
      <c r="Q160" s="147">
        <v>0</v>
      </c>
      <c r="R160" s="147">
        <f>Q160*H160</f>
        <v>0</v>
      </c>
      <c r="S160" s="147">
        <v>0</v>
      </c>
      <c r="T160" s="148">
        <f>S160*H160</f>
        <v>0</v>
      </c>
      <c r="AR160" s="149" t="s">
        <v>108</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574</v>
      </c>
    </row>
    <row r="161" spans="2:65" s="1" customFormat="1" ht="29.25">
      <c r="B161" s="33"/>
      <c r="D161" s="152" t="s">
        <v>375</v>
      </c>
      <c r="F161" s="172" t="s">
        <v>5384</v>
      </c>
      <c r="I161" s="173"/>
      <c r="L161" s="33"/>
      <c r="M161" s="174"/>
      <c r="T161" s="57"/>
      <c r="AT161" s="17" t="s">
        <v>375</v>
      </c>
      <c r="AU161" s="17" t="s">
        <v>86</v>
      </c>
    </row>
    <row r="162" spans="2:65" s="11" customFormat="1" ht="25.9" customHeight="1">
      <c r="B162" s="126"/>
      <c r="D162" s="127" t="s">
        <v>81</v>
      </c>
      <c r="E162" s="128" t="s">
        <v>1029</v>
      </c>
      <c r="F162" s="128" t="s">
        <v>5212</v>
      </c>
      <c r="I162" s="129"/>
      <c r="J162" s="130">
        <f>BK162</f>
        <v>0</v>
      </c>
      <c r="L162" s="126"/>
      <c r="M162" s="131"/>
      <c r="P162" s="132">
        <f>SUM(P163:P166)</f>
        <v>0</v>
      </c>
      <c r="R162" s="132">
        <f>SUM(R163:R166)</f>
        <v>0</v>
      </c>
      <c r="T162" s="133">
        <f>SUM(T163:T166)</f>
        <v>0</v>
      </c>
      <c r="AR162" s="127" t="s">
        <v>86</v>
      </c>
      <c r="AT162" s="134" t="s">
        <v>81</v>
      </c>
      <c r="AU162" s="134" t="s">
        <v>82</v>
      </c>
      <c r="AY162" s="127" t="s">
        <v>310</v>
      </c>
      <c r="BK162" s="135">
        <f>SUM(BK163:BK166)</f>
        <v>0</v>
      </c>
    </row>
    <row r="163" spans="2:65" s="1" customFormat="1" ht="21.75" customHeight="1">
      <c r="B163" s="33"/>
      <c r="C163" s="138" t="s">
        <v>408</v>
      </c>
      <c r="D163" s="138" t="s">
        <v>312</v>
      </c>
      <c r="E163" s="139" t="s">
        <v>5385</v>
      </c>
      <c r="F163" s="140" t="s">
        <v>5386</v>
      </c>
      <c r="G163" s="141" t="s">
        <v>718</v>
      </c>
      <c r="H163" s="142">
        <v>150</v>
      </c>
      <c r="I163" s="143"/>
      <c r="J163" s="144">
        <f>ROUND(I163*H163,2)</f>
        <v>0</v>
      </c>
      <c r="K163" s="140" t="s">
        <v>2821</v>
      </c>
      <c r="L163" s="33"/>
      <c r="M163" s="145" t="s">
        <v>1</v>
      </c>
      <c r="N163" s="146" t="s">
        <v>47</v>
      </c>
      <c r="P163" s="147">
        <f>O163*H163</f>
        <v>0</v>
      </c>
      <c r="Q163" s="147">
        <v>0</v>
      </c>
      <c r="R163" s="147">
        <f>Q163*H163</f>
        <v>0</v>
      </c>
      <c r="S163" s="147">
        <v>0</v>
      </c>
      <c r="T163" s="148">
        <f>S163*H163</f>
        <v>0</v>
      </c>
      <c r="AR163" s="149" t="s">
        <v>108</v>
      </c>
      <c r="AT163" s="149" t="s">
        <v>312</v>
      </c>
      <c r="AU163" s="149" t="s">
        <v>86</v>
      </c>
      <c r="AY163" s="17" t="s">
        <v>310</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582</v>
      </c>
    </row>
    <row r="164" spans="2:65" s="1" customFormat="1" ht="19.5">
      <c r="B164" s="33"/>
      <c r="D164" s="152" t="s">
        <v>375</v>
      </c>
      <c r="F164" s="172" t="s">
        <v>5387</v>
      </c>
      <c r="I164" s="173"/>
      <c r="L164" s="33"/>
      <c r="M164" s="174"/>
      <c r="T164" s="57"/>
      <c r="AT164" s="17" t="s">
        <v>375</v>
      </c>
      <c r="AU164" s="17" t="s">
        <v>86</v>
      </c>
    </row>
    <row r="165" spans="2:65" s="1" customFormat="1" ht="24.2" customHeight="1">
      <c r="B165" s="33"/>
      <c r="C165" s="138" t="s">
        <v>412</v>
      </c>
      <c r="D165" s="138" t="s">
        <v>312</v>
      </c>
      <c r="E165" s="139" t="s">
        <v>5388</v>
      </c>
      <c r="F165" s="140" t="s">
        <v>5389</v>
      </c>
      <c r="G165" s="141" t="s">
        <v>718</v>
      </c>
      <c r="H165" s="142">
        <v>152.25</v>
      </c>
      <c r="I165" s="143"/>
      <c r="J165" s="144">
        <f>ROUND(I165*H165,2)</f>
        <v>0</v>
      </c>
      <c r="K165" s="140" t="s">
        <v>2821</v>
      </c>
      <c r="L165" s="33"/>
      <c r="M165" s="145" t="s">
        <v>1</v>
      </c>
      <c r="N165" s="146" t="s">
        <v>47</v>
      </c>
      <c r="P165" s="147">
        <f>O165*H165</f>
        <v>0</v>
      </c>
      <c r="Q165" s="147">
        <v>0</v>
      </c>
      <c r="R165" s="147">
        <f>Q165*H165</f>
        <v>0</v>
      </c>
      <c r="S165" s="147">
        <v>0</v>
      </c>
      <c r="T165" s="148">
        <f>S165*H165</f>
        <v>0</v>
      </c>
      <c r="AR165" s="149" t="s">
        <v>108</v>
      </c>
      <c r="AT165" s="149" t="s">
        <v>312</v>
      </c>
      <c r="AU165" s="149" t="s">
        <v>86</v>
      </c>
      <c r="AY165" s="17" t="s">
        <v>310</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590</v>
      </c>
    </row>
    <row r="166" spans="2:65" s="1" customFormat="1" ht="19.5">
      <c r="B166" s="33"/>
      <c r="D166" s="152" t="s">
        <v>375</v>
      </c>
      <c r="F166" s="172" t="s">
        <v>5390</v>
      </c>
      <c r="I166" s="173"/>
      <c r="L166" s="33"/>
      <c r="M166" s="174"/>
      <c r="T166" s="57"/>
      <c r="AT166" s="17" t="s">
        <v>375</v>
      </c>
      <c r="AU166" s="17" t="s">
        <v>86</v>
      </c>
    </row>
    <row r="167" spans="2:65" s="11" customFormat="1" ht="25.9" customHeight="1">
      <c r="B167" s="126"/>
      <c r="D167" s="127" t="s">
        <v>81</v>
      </c>
      <c r="E167" s="128" t="s">
        <v>1057</v>
      </c>
      <c r="F167" s="128" t="s">
        <v>5132</v>
      </c>
      <c r="I167" s="129"/>
      <c r="J167" s="130">
        <f>BK167</f>
        <v>0</v>
      </c>
      <c r="L167" s="126"/>
      <c r="M167" s="131"/>
      <c r="P167" s="132">
        <f>SUM(P168:P184)</f>
        <v>0</v>
      </c>
      <c r="R167" s="132">
        <f>SUM(R168:R184)</f>
        <v>0</v>
      </c>
      <c r="T167" s="133">
        <f>SUM(T168:T184)</f>
        <v>0</v>
      </c>
      <c r="AR167" s="127" t="s">
        <v>86</v>
      </c>
      <c r="AT167" s="134" t="s">
        <v>81</v>
      </c>
      <c r="AU167" s="134" t="s">
        <v>82</v>
      </c>
      <c r="AY167" s="127" t="s">
        <v>310</v>
      </c>
      <c r="BK167" s="135">
        <f>SUM(BK168:BK184)</f>
        <v>0</v>
      </c>
    </row>
    <row r="168" spans="2:65" s="1" customFormat="1" ht="16.5" customHeight="1">
      <c r="B168" s="33"/>
      <c r="C168" s="138" t="s">
        <v>417</v>
      </c>
      <c r="D168" s="138" t="s">
        <v>312</v>
      </c>
      <c r="E168" s="139" t="s">
        <v>5221</v>
      </c>
      <c r="F168" s="140" t="s">
        <v>5222</v>
      </c>
      <c r="G168" s="141" t="s">
        <v>460</v>
      </c>
      <c r="H168" s="142">
        <v>2</v>
      </c>
      <c r="I168" s="143"/>
      <c r="J168" s="144">
        <f>ROUND(I168*H168,2)</f>
        <v>0</v>
      </c>
      <c r="K168" s="140" t="s">
        <v>2821</v>
      </c>
      <c r="L168" s="33"/>
      <c r="M168" s="145" t="s">
        <v>1</v>
      </c>
      <c r="N168" s="146" t="s">
        <v>47</v>
      </c>
      <c r="P168" s="147">
        <f>O168*H168</f>
        <v>0</v>
      </c>
      <c r="Q168" s="147">
        <v>0</v>
      </c>
      <c r="R168" s="147">
        <f>Q168*H168</f>
        <v>0</v>
      </c>
      <c r="S168" s="147">
        <v>0</v>
      </c>
      <c r="T168" s="148">
        <f>S168*H168</f>
        <v>0</v>
      </c>
      <c r="AR168" s="149" t="s">
        <v>108</v>
      </c>
      <c r="AT168" s="149" t="s">
        <v>312</v>
      </c>
      <c r="AU168" s="149" t="s">
        <v>86</v>
      </c>
      <c r="AY168" s="17" t="s">
        <v>310</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598</v>
      </c>
    </row>
    <row r="169" spans="2:65" s="1" customFormat="1" ht="19.5">
      <c r="B169" s="33"/>
      <c r="D169" s="152" t="s">
        <v>375</v>
      </c>
      <c r="F169" s="172" t="s">
        <v>5215</v>
      </c>
      <c r="I169" s="173"/>
      <c r="L169" s="33"/>
      <c r="M169" s="174"/>
      <c r="T169" s="57"/>
      <c r="AT169" s="17" t="s">
        <v>375</v>
      </c>
      <c r="AU169" s="17" t="s">
        <v>86</v>
      </c>
    </row>
    <row r="170" spans="2:65" s="1" customFormat="1" ht="16.5" customHeight="1">
      <c r="B170" s="33"/>
      <c r="C170" s="138" t="s">
        <v>421</v>
      </c>
      <c r="D170" s="138" t="s">
        <v>312</v>
      </c>
      <c r="E170" s="139" t="s">
        <v>5225</v>
      </c>
      <c r="F170" s="140" t="s">
        <v>5226</v>
      </c>
      <c r="G170" s="141" t="s">
        <v>460</v>
      </c>
      <c r="H170" s="142">
        <v>1</v>
      </c>
      <c r="I170" s="143"/>
      <c r="J170" s="144">
        <f>ROUND(I170*H170,2)</f>
        <v>0</v>
      </c>
      <c r="K170" s="140" t="s">
        <v>2821</v>
      </c>
      <c r="L170" s="33"/>
      <c r="M170" s="145" t="s">
        <v>1</v>
      </c>
      <c r="N170" s="146" t="s">
        <v>47</v>
      </c>
      <c r="P170" s="147">
        <f>O170*H170</f>
        <v>0</v>
      </c>
      <c r="Q170" s="147">
        <v>0</v>
      </c>
      <c r="R170" s="147">
        <f>Q170*H170</f>
        <v>0</v>
      </c>
      <c r="S170" s="147">
        <v>0</v>
      </c>
      <c r="T170" s="148">
        <f>S170*H170</f>
        <v>0</v>
      </c>
      <c r="AR170" s="149" t="s">
        <v>108</v>
      </c>
      <c r="AT170" s="149" t="s">
        <v>312</v>
      </c>
      <c r="AU170" s="149" t="s">
        <v>86</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617</v>
      </c>
    </row>
    <row r="171" spans="2:65" s="1" customFormat="1" ht="19.5">
      <c r="B171" s="33"/>
      <c r="D171" s="152" t="s">
        <v>375</v>
      </c>
      <c r="F171" s="172" t="s">
        <v>5215</v>
      </c>
      <c r="I171" s="173"/>
      <c r="L171" s="33"/>
      <c r="M171" s="174"/>
      <c r="T171" s="57"/>
      <c r="AT171" s="17" t="s">
        <v>375</v>
      </c>
      <c r="AU171" s="17" t="s">
        <v>86</v>
      </c>
    </row>
    <row r="172" spans="2:65" s="1" customFormat="1" ht="16.5" customHeight="1">
      <c r="B172" s="33"/>
      <c r="C172" s="138" t="s">
        <v>7</v>
      </c>
      <c r="D172" s="138" t="s">
        <v>312</v>
      </c>
      <c r="E172" s="139" t="s">
        <v>5391</v>
      </c>
      <c r="F172" s="140" t="s">
        <v>5392</v>
      </c>
      <c r="G172" s="141" t="s">
        <v>460</v>
      </c>
      <c r="H172" s="142">
        <v>2</v>
      </c>
      <c r="I172" s="143"/>
      <c r="J172" s="144">
        <f>ROUND(I172*H172,2)</f>
        <v>0</v>
      </c>
      <c r="K172" s="140" t="s">
        <v>2821</v>
      </c>
      <c r="L172" s="33"/>
      <c r="M172" s="145" t="s">
        <v>1</v>
      </c>
      <c r="N172" s="146" t="s">
        <v>47</v>
      </c>
      <c r="P172" s="147">
        <f>O172*H172</f>
        <v>0</v>
      </c>
      <c r="Q172" s="147">
        <v>0</v>
      </c>
      <c r="R172" s="147">
        <f>Q172*H172</f>
        <v>0</v>
      </c>
      <c r="S172" s="147">
        <v>0</v>
      </c>
      <c r="T172" s="148">
        <f>S172*H172</f>
        <v>0</v>
      </c>
      <c r="AR172" s="149" t="s">
        <v>108</v>
      </c>
      <c r="AT172" s="149" t="s">
        <v>312</v>
      </c>
      <c r="AU172" s="149" t="s">
        <v>86</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607</v>
      </c>
    </row>
    <row r="173" spans="2:65" s="1" customFormat="1" ht="19.5">
      <c r="B173" s="33"/>
      <c r="D173" s="152" t="s">
        <v>375</v>
      </c>
      <c r="F173" s="172" t="s">
        <v>5215</v>
      </c>
      <c r="I173" s="173"/>
      <c r="L173" s="33"/>
      <c r="M173" s="174"/>
      <c r="T173" s="57"/>
      <c r="AT173" s="17" t="s">
        <v>375</v>
      </c>
      <c r="AU173" s="17" t="s">
        <v>86</v>
      </c>
    </row>
    <row r="174" spans="2:65" s="1" customFormat="1" ht="24.2" customHeight="1">
      <c r="B174" s="33"/>
      <c r="C174" s="138" t="s">
        <v>434</v>
      </c>
      <c r="D174" s="138" t="s">
        <v>312</v>
      </c>
      <c r="E174" s="139" t="s">
        <v>5393</v>
      </c>
      <c r="F174" s="140" t="s">
        <v>5394</v>
      </c>
      <c r="G174" s="141" t="s">
        <v>460</v>
      </c>
      <c r="H174" s="142">
        <v>1</v>
      </c>
      <c r="I174" s="143"/>
      <c r="J174" s="144">
        <f>ROUND(I174*H174,2)</f>
        <v>0</v>
      </c>
      <c r="K174" s="140" t="s">
        <v>2821</v>
      </c>
      <c r="L174" s="33"/>
      <c r="M174" s="145" t="s">
        <v>1</v>
      </c>
      <c r="N174" s="146" t="s">
        <v>47</v>
      </c>
      <c r="P174" s="147">
        <f>O174*H174</f>
        <v>0</v>
      </c>
      <c r="Q174" s="147">
        <v>0</v>
      </c>
      <c r="R174" s="147">
        <f>Q174*H174</f>
        <v>0</v>
      </c>
      <c r="S174" s="147">
        <v>0</v>
      </c>
      <c r="T174" s="148">
        <f>S174*H174</f>
        <v>0</v>
      </c>
      <c r="AR174" s="149" t="s">
        <v>108</v>
      </c>
      <c r="AT174" s="149" t="s">
        <v>312</v>
      </c>
      <c r="AU174" s="149" t="s">
        <v>86</v>
      </c>
      <c r="AY174" s="17" t="s">
        <v>310</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828</v>
      </c>
    </row>
    <row r="175" spans="2:65" s="1" customFormat="1" ht="16.5" customHeight="1">
      <c r="B175" s="33"/>
      <c r="C175" s="138" t="s">
        <v>534</v>
      </c>
      <c r="D175" s="138" t="s">
        <v>312</v>
      </c>
      <c r="E175" s="139" t="s">
        <v>5395</v>
      </c>
      <c r="F175" s="140" t="s">
        <v>5396</v>
      </c>
      <c r="G175" s="141" t="s">
        <v>718</v>
      </c>
      <c r="H175" s="142">
        <v>150</v>
      </c>
      <c r="I175" s="143"/>
      <c r="J175" s="144">
        <f>ROUND(I175*H175,2)</f>
        <v>0</v>
      </c>
      <c r="K175" s="140" t="s">
        <v>2821</v>
      </c>
      <c r="L175" s="33"/>
      <c r="M175" s="145" t="s">
        <v>1</v>
      </c>
      <c r="N175" s="146" t="s">
        <v>47</v>
      </c>
      <c r="P175" s="147">
        <f>O175*H175</f>
        <v>0</v>
      </c>
      <c r="Q175" s="147">
        <v>0</v>
      </c>
      <c r="R175" s="147">
        <f>Q175*H175</f>
        <v>0</v>
      </c>
      <c r="S175" s="147">
        <v>0</v>
      </c>
      <c r="T175" s="148">
        <f>S175*H175</f>
        <v>0</v>
      </c>
      <c r="AR175" s="149" t="s">
        <v>108</v>
      </c>
      <c r="AT175" s="149" t="s">
        <v>312</v>
      </c>
      <c r="AU175" s="149" t="s">
        <v>86</v>
      </c>
      <c r="AY175" s="17" t="s">
        <v>310</v>
      </c>
      <c r="BE175" s="150">
        <f>IF(N175="základní",J175,0)</f>
        <v>0</v>
      </c>
      <c r="BF175" s="150">
        <f>IF(N175="snížená",J175,0)</f>
        <v>0</v>
      </c>
      <c r="BG175" s="150">
        <f>IF(N175="zákl. přenesená",J175,0)</f>
        <v>0</v>
      </c>
      <c r="BH175" s="150">
        <f>IF(N175="sníž. přenesená",J175,0)</f>
        <v>0</v>
      </c>
      <c r="BI175" s="150">
        <f>IF(N175="nulová",J175,0)</f>
        <v>0</v>
      </c>
      <c r="BJ175" s="17" t="s">
        <v>86</v>
      </c>
      <c r="BK175" s="150">
        <f>ROUND(I175*H175,2)</f>
        <v>0</v>
      </c>
      <c r="BL175" s="17" t="s">
        <v>108</v>
      </c>
      <c r="BM175" s="149" t="s">
        <v>839</v>
      </c>
    </row>
    <row r="176" spans="2:65" s="1" customFormat="1" ht="19.5">
      <c r="B176" s="33"/>
      <c r="D176" s="152" t="s">
        <v>375</v>
      </c>
      <c r="F176" s="172" t="s">
        <v>5239</v>
      </c>
      <c r="I176" s="173"/>
      <c r="L176" s="33"/>
      <c r="M176" s="174"/>
      <c r="T176" s="57"/>
      <c r="AT176" s="17" t="s">
        <v>375</v>
      </c>
      <c r="AU176" s="17" t="s">
        <v>86</v>
      </c>
    </row>
    <row r="177" spans="2:65" s="1" customFormat="1" ht="16.5" customHeight="1">
      <c r="B177" s="33"/>
      <c r="C177" s="138" t="s">
        <v>539</v>
      </c>
      <c r="D177" s="138" t="s">
        <v>312</v>
      </c>
      <c r="E177" s="139" t="s">
        <v>5397</v>
      </c>
      <c r="F177" s="140" t="s">
        <v>5398</v>
      </c>
      <c r="G177" s="141" t="s">
        <v>718</v>
      </c>
      <c r="H177" s="142">
        <v>150</v>
      </c>
      <c r="I177" s="143"/>
      <c r="J177" s="144">
        <f>ROUND(I177*H177,2)</f>
        <v>0</v>
      </c>
      <c r="K177" s="140" t="s">
        <v>2821</v>
      </c>
      <c r="L177" s="33"/>
      <c r="M177" s="145" t="s">
        <v>1</v>
      </c>
      <c r="N177" s="146" t="s">
        <v>47</v>
      </c>
      <c r="P177" s="147">
        <f>O177*H177</f>
        <v>0</v>
      </c>
      <c r="Q177" s="147">
        <v>0</v>
      </c>
      <c r="R177" s="147">
        <f>Q177*H177</f>
        <v>0</v>
      </c>
      <c r="S177" s="147">
        <v>0</v>
      </c>
      <c r="T177" s="148">
        <f>S177*H177</f>
        <v>0</v>
      </c>
      <c r="AR177" s="149" t="s">
        <v>108</v>
      </c>
      <c r="AT177" s="149" t="s">
        <v>312</v>
      </c>
      <c r="AU177" s="149" t="s">
        <v>86</v>
      </c>
      <c r="AY177" s="17" t="s">
        <v>310</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850</v>
      </c>
    </row>
    <row r="178" spans="2:65" s="1" customFormat="1" ht="19.5">
      <c r="B178" s="33"/>
      <c r="D178" s="152" t="s">
        <v>375</v>
      </c>
      <c r="F178" s="172" t="s">
        <v>5242</v>
      </c>
      <c r="I178" s="173"/>
      <c r="L178" s="33"/>
      <c r="M178" s="174"/>
      <c r="T178" s="57"/>
      <c r="AT178" s="17" t="s">
        <v>375</v>
      </c>
      <c r="AU178" s="17" t="s">
        <v>86</v>
      </c>
    </row>
    <row r="179" spans="2:65" s="1" customFormat="1" ht="16.5" customHeight="1">
      <c r="B179" s="33"/>
      <c r="C179" s="138" t="s">
        <v>543</v>
      </c>
      <c r="D179" s="138" t="s">
        <v>312</v>
      </c>
      <c r="E179" s="139" t="s">
        <v>5246</v>
      </c>
      <c r="F179" s="140" t="s">
        <v>5247</v>
      </c>
      <c r="G179" s="141" t="s">
        <v>718</v>
      </c>
      <c r="H179" s="142">
        <v>150</v>
      </c>
      <c r="I179" s="143"/>
      <c r="J179" s="144">
        <f t="shared" ref="J179:J184" si="0">ROUND(I179*H179,2)</f>
        <v>0</v>
      </c>
      <c r="K179" s="140" t="s">
        <v>2821</v>
      </c>
      <c r="L179" s="33"/>
      <c r="M179" s="145" t="s">
        <v>1</v>
      </c>
      <c r="N179" s="146" t="s">
        <v>47</v>
      </c>
      <c r="P179" s="147">
        <f t="shared" ref="P179:P184" si="1">O179*H179</f>
        <v>0</v>
      </c>
      <c r="Q179" s="147">
        <v>0</v>
      </c>
      <c r="R179" s="147">
        <f t="shared" ref="R179:R184" si="2">Q179*H179</f>
        <v>0</v>
      </c>
      <c r="S179" s="147">
        <v>0</v>
      </c>
      <c r="T179" s="148">
        <f t="shared" ref="T179:T184" si="3">S179*H179</f>
        <v>0</v>
      </c>
      <c r="AR179" s="149" t="s">
        <v>108</v>
      </c>
      <c r="AT179" s="149" t="s">
        <v>312</v>
      </c>
      <c r="AU179" s="149" t="s">
        <v>86</v>
      </c>
      <c r="AY179" s="17" t="s">
        <v>310</v>
      </c>
      <c r="BE179" s="150">
        <f t="shared" ref="BE179:BE184" si="4">IF(N179="základní",J179,0)</f>
        <v>0</v>
      </c>
      <c r="BF179" s="150">
        <f t="shared" ref="BF179:BF184" si="5">IF(N179="snížená",J179,0)</f>
        <v>0</v>
      </c>
      <c r="BG179" s="150">
        <f t="shared" ref="BG179:BG184" si="6">IF(N179="zákl. přenesená",J179,0)</f>
        <v>0</v>
      </c>
      <c r="BH179" s="150">
        <f t="shared" ref="BH179:BH184" si="7">IF(N179="sníž. přenesená",J179,0)</f>
        <v>0</v>
      </c>
      <c r="BI179" s="150">
        <f t="shared" ref="BI179:BI184" si="8">IF(N179="nulová",J179,0)</f>
        <v>0</v>
      </c>
      <c r="BJ179" s="17" t="s">
        <v>86</v>
      </c>
      <c r="BK179" s="150">
        <f t="shared" ref="BK179:BK184" si="9">ROUND(I179*H179,2)</f>
        <v>0</v>
      </c>
      <c r="BL179" s="17" t="s">
        <v>108</v>
      </c>
      <c r="BM179" s="149" t="s">
        <v>860</v>
      </c>
    </row>
    <row r="180" spans="2:65" s="1" customFormat="1" ht="16.5" customHeight="1">
      <c r="B180" s="33"/>
      <c r="C180" s="138" t="s">
        <v>548</v>
      </c>
      <c r="D180" s="138" t="s">
        <v>312</v>
      </c>
      <c r="E180" s="139" t="s">
        <v>5319</v>
      </c>
      <c r="F180" s="140" t="s">
        <v>5320</v>
      </c>
      <c r="G180" s="141" t="s">
        <v>718</v>
      </c>
      <c r="H180" s="142">
        <v>154</v>
      </c>
      <c r="I180" s="143"/>
      <c r="J180" s="144">
        <f t="shared" si="0"/>
        <v>0</v>
      </c>
      <c r="K180" s="140" t="s">
        <v>2821</v>
      </c>
      <c r="L180" s="33"/>
      <c r="M180" s="145" t="s">
        <v>1</v>
      </c>
      <c r="N180" s="146" t="s">
        <v>47</v>
      </c>
      <c r="P180" s="147">
        <f t="shared" si="1"/>
        <v>0</v>
      </c>
      <c r="Q180" s="147">
        <v>0</v>
      </c>
      <c r="R180" s="147">
        <f t="shared" si="2"/>
        <v>0</v>
      </c>
      <c r="S180" s="147">
        <v>0</v>
      </c>
      <c r="T180" s="148">
        <f t="shared" si="3"/>
        <v>0</v>
      </c>
      <c r="AR180" s="149" t="s">
        <v>108</v>
      </c>
      <c r="AT180" s="149" t="s">
        <v>312</v>
      </c>
      <c r="AU180" s="149" t="s">
        <v>86</v>
      </c>
      <c r="AY180" s="17" t="s">
        <v>310</v>
      </c>
      <c r="BE180" s="150">
        <f t="shared" si="4"/>
        <v>0</v>
      </c>
      <c r="BF180" s="150">
        <f t="shared" si="5"/>
        <v>0</v>
      </c>
      <c r="BG180" s="150">
        <f t="shared" si="6"/>
        <v>0</v>
      </c>
      <c r="BH180" s="150">
        <f t="shared" si="7"/>
        <v>0</v>
      </c>
      <c r="BI180" s="150">
        <f t="shared" si="8"/>
        <v>0</v>
      </c>
      <c r="BJ180" s="17" t="s">
        <v>86</v>
      </c>
      <c r="BK180" s="150">
        <f t="shared" si="9"/>
        <v>0</v>
      </c>
      <c r="BL180" s="17" t="s">
        <v>108</v>
      </c>
      <c r="BM180" s="149" t="s">
        <v>868</v>
      </c>
    </row>
    <row r="181" spans="2:65" s="1" customFormat="1" ht="16.5" customHeight="1">
      <c r="B181" s="33"/>
      <c r="C181" s="138" t="s">
        <v>553</v>
      </c>
      <c r="D181" s="138" t="s">
        <v>312</v>
      </c>
      <c r="E181" s="139" t="s">
        <v>5148</v>
      </c>
      <c r="F181" s="140" t="s">
        <v>5399</v>
      </c>
      <c r="G181" s="141" t="s">
        <v>429</v>
      </c>
      <c r="H181" s="142">
        <v>1</v>
      </c>
      <c r="I181" s="143"/>
      <c r="J181" s="144">
        <f t="shared" si="0"/>
        <v>0</v>
      </c>
      <c r="K181" s="140" t="s">
        <v>2896</v>
      </c>
      <c r="L181" s="33"/>
      <c r="M181" s="145" t="s">
        <v>1</v>
      </c>
      <c r="N181" s="146" t="s">
        <v>47</v>
      </c>
      <c r="P181" s="147">
        <f t="shared" si="1"/>
        <v>0</v>
      </c>
      <c r="Q181" s="147">
        <v>0</v>
      </c>
      <c r="R181" s="147">
        <f t="shared" si="2"/>
        <v>0</v>
      </c>
      <c r="S181" s="147">
        <v>0</v>
      </c>
      <c r="T181" s="148">
        <f t="shared" si="3"/>
        <v>0</v>
      </c>
      <c r="AR181" s="149" t="s">
        <v>108</v>
      </c>
      <c r="AT181" s="149" t="s">
        <v>312</v>
      </c>
      <c r="AU181" s="149" t="s">
        <v>86</v>
      </c>
      <c r="AY181" s="17" t="s">
        <v>310</v>
      </c>
      <c r="BE181" s="150">
        <f t="shared" si="4"/>
        <v>0</v>
      </c>
      <c r="BF181" s="150">
        <f t="shared" si="5"/>
        <v>0</v>
      </c>
      <c r="BG181" s="150">
        <f t="shared" si="6"/>
        <v>0</v>
      </c>
      <c r="BH181" s="150">
        <f t="shared" si="7"/>
        <v>0</v>
      </c>
      <c r="BI181" s="150">
        <f t="shared" si="8"/>
        <v>0</v>
      </c>
      <c r="BJ181" s="17" t="s">
        <v>86</v>
      </c>
      <c r="BK181" s="150">
        <f t="shared" si="9"/>
        <v>0</v>
      </c>
      <c r="BL181" s="17" t="s">
        <v>108</v>
      </c>
      <c r="BM181" s="149" t="s">
        <v>876</v>
      </c>
    </row>
    <row r="182" spans="2:65" s="1" customFormat="1" ht="16.5" customHeight="1">
      <c r="B182" s="33"/>
      <c r="C182" s="138" t="s">
        <v>558</v>
      </c>
      <c r="D182" s="138" t="s">
        <v>312</v>
      </c>
      <c r="E182" s="139" t="s">
        <v>5150</v>
      </c>
      <c r="F182" s="140" t="s">
        <v>5400</v>
      </c>
      <c r="G182" s="141" t="s">
        <v>429</v>
      </c>
      <c r="H182" s="142">
        <v>1</v>
      </c>
      <c r="I182" s="143"/>
      <c r="J182" s="144">
        <f t="shared" si="0"/>
        <v>0</v>
      </c>
      <c r="K182" s="140" t="s">
        <v>2896</v>
      </c>
      <c r="L182" s="33"/>
      <c r="M182" s="145" t="s">
        <v>1</v>
      </c>
      <c r="N182" s="146" t="s">
        <v>47</v>
      </c>
      <c r="P182" s="147">
        <f t="shared" si="1"/>
        <v>0</v>
      </c>
      <c r="Q182" s="147">
        <v>0</v>
      </c>
      <c r="R182" s="147">
        <f t="shared" si="2"/>
        <v>0</v>
      </c>
      <c r="S182" s="147">
        <v>0</v>
      </c>
      <c r="T182" s="148">
        <f t="shared" si="3"/>
        <v>0</v>
      </c>
      <c r="AR182" s="149" t="s">
        <v>108</v>
      </c>
      <c r="AT182" s="149" t="s">
        <v>312</v>
      </c>
      <c r="AU182" s="149" t="s">
        <v>86</v>
      </c>
      <c r="AY182" s="17" t="s">
        <v>310</v>
      </c>
      <c r="BE182" s="150">
        <f t="shared" si="4"/>
        <v>0</v>
      </c>
      <c r="BF182" s="150">
        <f t="shared" si="5"/>
        <v>0</v>
      </c>
      <c r="BG182" s="150">
        <f t="shared" si="6"/>
        <v>0</v>
      </c>
      <c r="BH182" s="150">
        <f t="shared" si="7"/>
        <v>0</v>
      </c>
      <c r="BI182" s="150">
        <f t="shared" si="8"/>
        <v>0</v>
      </c>
      <c r="BJ182" s="17" t="s">
        <v>86</v>
      </c>
      <c r="BK182" s="150">
        <f t="shared" si="9"/>
        <v>0</v>
      </c>
      <c r="BL182" s="17" t="s">
        <v>108</v>
      </c>
      <c r="BM182" s="149" t="s">
        <v>886</v>
      </c>
    </row>
    <row r="183" spans="2:65" s="1" customFormat="1" ht="16.5" customHeight="1">
      <c r="B183" s="33"/>
      <c r="C183" s="138" t="s">
        <v>562</v>
      </c>
      <c r="D183" s="138" t="s">
        <v>312</v>
      </c>
      <c r="E183" s="139" t="s">
        <v>5401</v>
      </c>
      <c r="F183" s="140" t="s">
        <v>5402</v>
      </c>
      <c r="G183" s="141" t="s">
        <v>460</v>
      </c>
      <c r="H183" s="142">
        <v>1</v>
      </c>
      <c r="I183" s="143"/>
      <c r="J183" s="144">
        <f t="shared" si="0"/>
        <v>0</v>
      </c>
      <c r="K183" s="140" t="s">
        <v>2896</v>
      </c>
      <c r="L183" s="33"/>
      <c r="M183" s="145" t="s">
        <v>1</v>
      </c>
      <c r="N183" s="146" t="s">
        <v>47</v>
      </c>
      <c r="P183" s="147">
        <f t="shared" si="1"/>
        <v>0</v>
      </c>
      <c r="Q183" s="147">
        <v>0</v>
      </c>
      <c r="R183" s="147">
        <f t="shared" si="2"/>
        <v>0</v>
      </c>
      <c r="S183" s="147">
        <v>0</v>
      </c>
      <c r="T183" s="148">
        <f t="shared" si="3"/>
        <v>0</v>
      </c>
      <c r="AR183" s="149" t="s">
        <v>108</v>
      </c>
      <c r="AT183" s="149" t="s">
        <v>312</v>
      </c>
      <c r="AU183" s="149" t="s">
        <v>86</v>
      </c>
      <c r="AY183" s="17" t="s">
        <v>310</v>
      </c>
      <c r="BE183" s="150">
        <f t="shared" si="4"/>
        <v>0</v>
      </c>
      <c r="BF183" s="150">
        <f t="shared" si="5"/>
        <v>0</v>
      </c>
      <c r="BG183" s="150">
        <f t="shared" si="6"/>
        <v>0</v>
      </c>
      <c r="BH183" s="150">
        <f t="shared" si="7"/>
        <v>0</v>
      </c>
      <c r="BI183" s="150">
        <f t="shared" si="8"/>
        <v>0</v>
      </c>
      <c r="BJ183" s="17" t="s">
        <v>86</v>
      </c>
      <c r="BK183" s="150">
        <f t="shared" si="9"/>
        <v>0</v>
      </c>
      <c r="BL183" s="17" t="s">
        <v>108</v>
      </c>
      <c r="BM183" s="149" t="s">
        <v>900</v>
      </c>
    </row>
    <row r="184" spans="2:65" s="1" customFormat="1" ht="24.2" customHeight="1">
      <c r="B184" s="33"/>
      <c r="C184" s="138" t="s">
        <v>566</v>
      </c>
      <c r="D184" s="138" t="s">
        <v>312</v>
      </c>
      <c r="E184" s="139" t="s">
        <v>5403</v>
      </c>
      <c r="F184" s="140" t="s">
        <v>5404</v>
      </c>
      <c r="G184" s="141" t="s">
        <v>460</v>
      </c>
      <c r="H184" s="142">
        <v>1</v>
      </c>
      <c r="I184" s="143"/>
      <c r="J184" s="144">
        <f t="shared" si="0"/>
        <v>0</v>
      </c>
      <c r="K184" s="140" t="s">
        <v>2821</v>
      </c>
      <c r="L184" s="33"/>
      <c r="M184" s="145" t="s">
        <v>1</v>
      </c>
      <c r="N184" s="146" t="s">
        <v>47</v>
      </c>
      <c r="P184" s="147">
        <f t="shared" si="1"/>
        <v>0</v>
      </c>
      <c r="Q184" s="147">
        <v>0</v>
      </c>
      <c r="R184" s="147">
        <f t="shared" si="2"/>
        <v>0</v>
      </c>
      <c r="S184" s="147">
        <v>0</v>
      </c>
      <c r="T184" s="148">
        <f t="shared" si="3"/>
        <v>0</v>
      </c>
      <c r="AR184" s="149" t="s">
        <v>108</v>
      </c>
      <c r="AT184" s="149" t="s">
        <v>312</v>
      </c>
      <c r="AU184" s="149" t="s">
        <v>86</v>
      </c>
      <c r="AY184" s="17" t="s">
        <v>310</v>
      </c>
      <c r="BE184" s="150">
        <f t="shared" si="4"/>
        <v>0</v>
      </c>
      <c r="BF184" s="150">
        <f t="shared" si="5"/>
        <v>0</v>
      </c>
      <c r="BG184" s="150">
        <f t="shared" si="6"/>
        <v>0</v>
      </c>
      <c r="BH184" s="150">
        <f t="shared" si="7"/>
        <v>0</v>
      </c>
      <c r="BI184" s="150">
        <f t="shared" si="8"/>
        <v>0</v>
      </c>
      <c r="BJ184" s="17" t="s">
        <v>86</v>
      </c>
      <c r="BK184" s="150">
        <f t="shared" si="9"/>
        <v>0</v>
      </c>
      <c r="BL184" s="17" t="s">
        <v>108</v>
      </c>
      <c r="BM184" s="149" t="s">
        <v>910</v>
      </c>
    </row>
    <row r="185" spans="2:65" s="11" customFormat="1" ht="25.9" customHeight="1">
      <c r="B185" s="126"/>
      <c r="D185" s="127" t="s">
        <v>81</v>
      </c>
      <c r="E185" s="128" t="s">
        <v>1127</v>
      </c>
      <c r="F185" s="128" t="s">
        <v>5164</v>
      </c>
      <c r="I185" s="129"/>
      <c r="J185" s="130">
        <f>BK185</f>
        <v>0</v>
      </c>
      <c r="L185" s="126"/>
      <c r="M185" s="131"/>
      <c r="P185" s="132">
        <f>SUM(P186:P187)</f>
        <v>0</v>
      </c>
      <c r="R185" s="132">
        <f>SUM(R186:R187)</f>
        <v>0</v>
      </c>
      <c r="T185" s="133">
        <f>SUM(T186:T187)</f>
        <v>0</v>
      </c>
      <c r="AR185" s="127" t="s">
        <v>86</v>
      </c>
      <c r="AT185" s="134" t="s">
        <v>81</v>
      </c>
      <c r="AU185" s="134" t="s">
        <v>82</v>
      </c>
      <c r="AY185" s="127" t="s">
        <v>310</v>
      </c>
      <c r="BK185" s="135">
        <f>SUM(BK186:BK187)</f>
        <v>0</v>
      </c>
    </row>
    <row r="186" spans="2:65" s="1" customFormat="1" ht="16.5" customHeight="1">
      <c r="B186" s="33"/>
      <c r="C186" s="138" t="s">
        <v>570</v>
      </c>
      <c r="D186" s="138" t="s">
        <v>312</v>
      </c>
      <c r="E186" s="139" t="s">
        <v>5165</v>
      </c>
      <c r="F186" s="140" t="s">
        <v>5166</v>
      </c>
      <c r="G186" s="141" t="s">
        <v>361</v>
      </c>
      <c r="H186" s="142">
        <v>90.534000000000006</v>
      </c>
      <c r="I186" s="143"/>
      <c r="J186" s="144">
        <f>ROUND(I186*H186,2)</f>
        <v>0</v>
      </c>
      <c r="K186" s="140" t="s">
        <v>2821</v>
      </c>
      <c r="L186" s="33"/>
      <c r="M186" s="145" t="s">
        <v>1</v>
      </c>
      <c r="N186" s="146" t="s">
        <v>47</v>
      </c>
      <c r="P186" s="147">
        <f>O186*H186</f>
        <v>0</v>
      </c>
      <c r="Q186" s="147">
        <v>0</v>
      </c>
      <c r="R186" s="147">
        <f>Q186*H186</f>
        <v>0</v>
      </c>
      <c r="S186" s="147">
        <v>0</v>
      </c>
      <c r="T186" s="148">
        <f>S186*H186</f>
        <v>0</v>
      </c>
      <c r="AR186" s="149" t="s">
        <v>108</v>
      </c>
      <c r="AT186" s="149" t="s">
        <v>312</v>
      </c>
      <c r="AU186" s="149" t="s">
        <v>86</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921</v>
      </c>
    </row>
    <row r="187" spans="2:65" s="1" customFormat="1" ht="29.25">
      <c r="B187" s="33"/>
      <c r="D187" s="152" t="s">
        <v>375</v>
      </c>
      <c r="F187" s="172" t="s">
        <v>5167</v>
      </c>
      <c r="I187" s="173"/>
      <c r="L187" s="33"/>
      <c r="M187" s="174"/>
      <c r="T187" s="57"/>
      <c r="AT187" s="17" t="s">
        <v>375</v>
      </c>
      <c r="AU187" s="17" t="s">
        <v>86</v>
      </c>
    </row>
    <row r="188" spans="2:65" s="11" customFormat="1" ht="25.9" customHeight="1">
      <c r="B188" s="126"/>
      <c r="D188" s="127" t="s">
        <v>81</v>
      </c>
      <c r="E188" s="128" t="s">
        <v>3135</v>
      </c>
      <c r="F188" s="128" t="s">
        <v>3136</v>
      </c>
      <c r="I188" s="129"/>
      <c r="J188" s="130">
        <f>BK188</f>
        <v>0</v>
      </c>
      <c r="L188" s="126"/>
      <c r="M188" s="131"/>
      <c r="P188" s="132">
        <f>SUM(P189:P194)</f>
        <v>0</v>
      </c>
      <c r="R188" s="132">
        <f>SUM(R189:R194)</f>
        <v>0</v>
      </c>
      <c r="T188" s="133">
        <f>SUM(T189:T194)</f>
        <v>0</v>
      </c>
      <c r="AR188" s="127" t="s">
        <v>86</v>
      </c>
      <c r="AT188" s="134" t="s">
        <v>81</v>
      </c>
      <c r="AU188" s="134" t="s">
        <v>82</v>
      </c>
      <c r="AY188" s="127" t="s">
        <v>310</v>
      </c>
      <c r="BK188" s="135">
        <f>SUM(BK189:BK194)</f>
        <v>0</v>
      </c>
    </row>
    <row r="189" spans="2:65" s="1" customFormat="1" ht="24.2" customHeight="1">
      <c r="B189" s="33"/>
      <c r="C189" s="138" t="s">
        <v>574</v>
      </c>
      <c r="D189" s="138" t="s">
        <v>312</v>
      </c>
      <c r="E189" s="139" t="s">
        <v>5168</v>
      </c>
      <c r="F189" s="140" t="s">
        <v>5169</v>
      </c>
      <c r="G189" s="141" t="s">
        <v>3139</v>
      </c>
      <c r="H189" s="142">
        <v>1</v>
      </c>
      <c r="I189" s="143"/>
      <c r="J189" s="144">
        <f>ROUND(I189*H189,2)</f>
        <v>0</v>
      </c>
      <c r="K189" s="140" t="s">
        <v>2821</v>
      </c>
      <c r="L189" s="33"/>
      <c r="M189" s="145" t="s">
        <v>1</v>
      </c>
      <c r="N189" s="146" t="s">
        <v>47</v>
      </c>
      <c r="P189" s="147">
        <f>O189*H189</f>
        <v>0</v>
      </c>
      <c r="Q189" s="147">
        <v>0</v>
      </c>
      <c r="R189" s="147">
        <f>Q189*H189</f>
        <v>0</v>
      </c>
      <c r="S189" s="147">
        <v>0</v>
      </c>
      <c r="T189" s="148">
        <f>S189*H189</f>
        <v>0</v>
      </c>
      <c r="AR189" s="149" t="s">
        <v>108</v>
      </c>
      <c r="AT189" s="149" t="s">
        <v>312</v>
      </c>
      <c r="AU189" s="149" t="s">
        <v>86</v>
      </c>
      <c r="AY189" s="17" t="s">
        <v>310</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930</v>
      </c>
    </row>
    <row r="190" spans="2:65" s="1" customFormat="1" ht="19.5">
      <c r="B190" s="33"/>
      <c r="D190" s="152" t="s">
        <v>375</v>
      </c>
      <c r="F190" s="172" t="s">
        <v>5170</v>
      </c>
      <c r="I190" s="173"/>
      <c r="L190" s="33"/>
      <c r="M190" s="174"/>
      <c r="T190" s="57"/>
      <c r="AT190" s="17" t="s">
        <v>375</v>
      </c>
      <c r="AU190" s="17" t="s">
        <v>86</v>
      </c>
    </row>
    <row r="191" spans="2:65" s="1" customFormat="1" ht="24.2" customHeight="1">
      <c r="B191" s="33"/>
      <c r="C191" s="138" t="s">
        <v>578</v>
      </c>
      <c r="D191" s="138" t="s">
        <v>312</v>
      </c>
      <c r="E191" s="139" t="s">
        <v>3137</v>
      </c>
      <c r="F191" s="140" t="s">
        <v>3138</v>
      </c>
      <c r="G191" s="141" t="s">
        <v>3139</v>
      </c>
      <c r="H191" s="142">
        <v>1</v>
      </c>
      <c r="I191" s="143"/>
      <c r="J191" s="144">
        <f>ROUND(I191*H191,2)</f>
        <v>0</v>
      </c>
      <c r="K191" s="140" t="s">
        <v>2821</v>
      </c>
      <c r="L191" s="33"/>
      <c r="M191" s="145" t="s">
        <v>1</v>
      </c>
      <c r="N191" s="146" t="s">
        <v>47</v>
      </c>
      <c r="P191" s="147">
        <f>O191*H191</f>
        <v>0</v>
      </c>
      <c r="Q191" s="147">
        <v>0</v>
      </c>
      <c r="R191" s="147">
        <f>Q191*H191</f>
        <v>0</v>
      </c>
      <c r="S191" s="147">
        <v>0</v>
      </c>
      <c r="T191" s="148">
        <f>S191*H191</f>
        <v>0</v>
      </c>
      <c r="AR191" s="149" t="s">
        <v>108</v>
      </c>
      <c r="AT191" s="149" t="s">
        <v>312</v>
      </c>
      <c r="AU191" s="149" t="s">
        <v>86</v>
      </c>
      <c r="AY191" s="17" t="s">
        <v>310</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938</v>
      </c>
    </row>
    <row r="192" spans="2:65" s="1" customFormat="1" ht="19.5">
      <c r="B192" s="33"/>
      <c r="D192" s="152" t="s">
        <v>375</v>
      </c>
      <c r="F192" s="172" t="s">
        <v>3140</v>
      </c>
      <c r="I192" s="173"/>
      <c r="L192" s="33"/>
      <c r="M192" s="174"/>
      <c r="T192" s="57"/>
      <c r="AT192" s="17" t="s">
        <v>375</v>
      </c>
      <c r="AU192" s="17" t="s">
        <v>86</v>
      </c>
    </row>
    <row r="193" spans="2:65" s="1" customFormat="1" ht="24.2" customHeight="1">
      <c r="B193" s="33"/>
      <c r="C193" s="138" t="s">
        <v>582</v>
      </c>
      <c r="D193" s="138" t="s">
        <v>312</v>
      </c>
      <c r="E193" s="139" t="s">
        <v>3141</v>
      </c>
      <c r="F193" s="140" t="s">
        <v>3142</v>
      </c>
      <c r="G193" s="141" t="s">
        <v>3139</v>
      </c>
      <c r="H193" s="142">
        <v>1</v>
      </c>
      <c r="I193" s="143"/>
      <c r="J193" s="144">
        <f>ROUND(I193*H193,2)</f>
        <v>0</v>
      </c>
      <c r="K193" s="140" t="s">
        <v>2821</v>
      </c>
      <c r="L193" s="33"/>
      <c r="M193" s="145" t="s">
        <v>1</v>
      </c>
      <c r="N193" s="146" t="s">
        <v>47</v>
      </c>
      <c r="P193" s="147">
        <f>O193*H193</f>
        <v>0</v>
      </c>
      <c r="Q193" s="147">
        <v>0</v>
      </c>
      <c r="R193" s="147">
        <f>Q193*H193</f>
        <v>0</v>
      </c>
      <c r="S193" s="147">
        <v>0</v>
      </c>
      <c r="T193" s="148">
        <f>S193*H193</f>
        <v>0</v>
      </c>
      <c r="AR193" s="149" t="s">
        <v>108</v>
      </c>
      <c r="AT193" s="149" t="s">
        <v>312</v>
      </c>
      <c r="AU193" s="149" t="s">
        <v>86</v>
      </c>
      <c r="AY193" s="17" t="s">
        <v>310</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949</v>
      </c>
    </row>
    <row r="194" spans="2:65" s="1" customFormat="1" ht="19.5">
      <c r="B194" s="33"/>
      <c r="D194" s="152" t="s">
        <v>375</v>
      </c>
      <c r="F194" s="172" t="s">
        <v>5171</v>
      </c>
      <c r="I194" s="173"/>
      <c r="L194" s="33"/>
      <c r="M194" s="175"/>
      <c r="N194" s="176"/>
      <c r="O194" s="176"/>
      <c r="P194" s="176"/>
      <c r="Q194" s="176"/>
      <c r="R194" s="176"/>
      <c r="S194" s="176"/>
      <c r="T194" s="177"/>
      <c r="AT194" s="17" t="s">
        <v>375</v>
      </c>
      <c r="AU194" s="17" t="s">
        <v>86</v>
      </c>
    </row>
    <row r="195" spans="2:65" s="1" customFormat="1" ht="6.95" customHeight="1">
      <c r="B195" s="45"/>
      <c r="C195" s="46"/>
      <c r="D195" s="46"/>
      <c r="E195" s="46"/>
      <c r="F195" s="46"/>
      <c r="G195" s="46"/>
      <c r="H195" s="46"/>
      <c r="I195" s="46"/>
      <c r="J195" s="46"/>
      <c r="K195" s="46"/>
      <c r="L195" s="33"/>
    </row>
  </sheetData>
  <sheetProtection algorithmName="SHA-512" hashValue="AGmbqP6eJHWQnBXpzqdpMRcYWkAGRZ52t5eQJFpWl737orzNoRDLE49jqAHbXx0C4S9pKVbOQtDJ3NJR1L0OQg==" saltValue="votwEpNcqR73FVH5UW28yYAftg+cy6ffT+RQiSEqCtfRM45TUI12qVNehYyhD6titEJMlyYEWjdmeoGIspE0wQ==" spinCount="100000" sheet="1" objects="1" scenarios="1" formatColumns="0" formatRows="0" autoFilter="0"/>
  <autoFilter ref="C129:K194" xr:uid="{00000000-0009-0000-0000-00002B000000}"/>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234</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281</v>
      </c>
      <c r="L12" s="33"/>
    </row>
    <row r="13" spans="2:46" s="1" customFormat="1" ht="16.5" customHeight="1">
      <c r="B13" s="33"/>
      <c r="E13" s="236" t="s">
        <v>5406</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ROUND((SUM(BE126:BE132)),  2)</f>
        <v>0</v>
      </c>
      <c r="I37" s="98">
        <v>0.21</v>
      </c>
      <c r="J37" s="86">
        <f>ROUND(((SUM(BE126:BE132))*I37),  2)</f>
        <v>0</v>
      </c>
      <c r="L37" s="33"/>
    </row>
    <row r="38" spans="2:12" s="1" customFormat="1" ht="14.45" customHeight="1">
      <c r="B38" s="33"/>
      <c r="E38" s="27" t="s">
        <v>48</v>
      </c>
      <c r="F38" s="86">
        <f>ROUND((SUM(BF126:BF132)),  2)</f>
        <v>0</v>
      </c>
      <c r="I38" s="98">
        <v>0.15</v>
      </c>
      <c r="J38" s="86">
        <f>ROUND(((SUM(BF126:BF132))*I38),  2)</f>
        <v>0</v>
      </c>
      <c r="L38" s="33"/>
    </row>
    <row r="39" spans="2:12" s="1" customFormat="1" ht="14.45" hidden="1" customHeight="1">
      <c r="B39" s="33"/>
      <c r="E39" s="27" t="s">
        <v>49</v>
      </c>
      <c r="F39" s="86">
        <f>ROUND((SUM(BG126:BG132)),  2)</f>
        <v>0</v>
      </c>
      <c r="I39" s="98">
        <v>0.21</v>
      </c>
      <c r="J39" s="86">
        <f>0</f>
        <v>0</v>
      </c>
      <c r="L39" s="33"/>
    </row>
    <row r="40" spans="2:12" s="1" customFormat="1" ht="14.45" hidden="1" customHeight="1">
      <c r="B40" s="33"/>
      <c r="E40" s="27" t="s">
        <v>50</v>
      </c>
      <c r="F40" s="86">
        <f>ROUND((SUM(BH126:BH132)),  2)</f>
        <v>0</v>
      </c>
      <c r="I40" s="98">
        <v>0.15</v>
      </c>
      <c r="J40" s="86">
        <f>0</f>
        <v>0</v>
      </c>
      <c r="L40" s="33"/>
    </row>
    <row r="41" spans="2:12" s="1" customFormat="1" ht="14.45" hidden="1" customHeight="1">
      <c r="B41" s="33"/>
      <c r="E41" s="27" t="s">
        <v>51</v>
      </c>
      <c r="F41" s="86">
        <f>ROUND((SUM(BI126:BI132)),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281</v>
      </c>
      <c r="L90" s="33"/>
    </row>
    <row r="91" spans="2:12" s="1" customFormat="1" ht="16.5" customHeight="1">
      <c r="B91" s="33"/>
      <c r="E91" s="236" t="str">
        <f>E13</f>
        <v>SO 001_2 - Příprava území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289</v>
      </c>
      <c r="E101" s="112"/>
      <c r="F101" s="112"/>
      <c r="G101" s="112"/>
      <c r="H101" s="112"/>
      <c r="I101" s="112"/>
      <c r="J101" s="113">
        <f>J127</f>
        <v>0</v>
      </c>
      <c r="L101" s="110"/>
    </row>
    <row r="102" spans="2:47" s="9" customFormat="1" ht="19.899999999999999" customHeight="1">
      <c r="B102" s="114"/>
      <c r="D102" s="115" t="s">
        <v>624</v>
      </c>
      <c r="E102" s="116"/>
      <c r="F102" s="116"/>
      <c r="G102" s="116"/>
      <c r="H102" s="116"/>
      <c r="I102" s="116"/>
      <c r="J102" s="117">
        <f>J128</f>
        <v>0</v>
      </c>
      <c r="L102" s="114"/>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3" ht="12" customHeight="1">
      <c r="B113" s="20"/>
      <c r="C113" s="27" t="s">
        <v>277</v>
      </c>
      <c r="L113" s="20"/>
    </row>
    <row r="114" spans="2:63" ht="16.5" customHeight="1">
      <c r="B114" s="20"/>
      <c r="E114" s="254" t="s">
        <v>5405</v>
      </c>
      <c r="F114" s="215"/>
      <c r="G114" s="215"/>
      <c r="H114" s="215"/>
      <c r="L114" s="20"/>
    </row>
    <row r="115" spans="2:63" ht="12" customHeight="1">
      <c r="B115" s="20"/>
      <c r="C115" s="27" t="s">
        <v>279</v>
      </c>
      <c r="L115" s="20"/>
    </row>
    <row r="116" spans="2:63" s="1" customFormat="1" ht="16.5" customHeight="1">
      <c r="B116" s="33"/>
      <c r="E116" s="249" t="s">
        <v>280</v>
      </c>
      <c r="F116" s="256"/>
      <c r="G116" s="256"/>
      <c r="H116" s="256"/>
      <c r="L116" s="33"/>
    </row>
    <row r="117" spans="2:63" s="1" customFormat="1" ht="12" customHeight="1">
      <c r="B117" s="33"/>
      <c r="C117" s="27" t="s">
        <v>281</v>
      </c>
      <c r="L117" s="33"/>
    </row>
    <row r="118" spans="2:63" s="1" customFormat="1" ht="16.5" customHeight="1">
      <c r="B118" s="33"/>
      <c r="E118" s="236" t="str">
        <f>E13</f>
        <v>SO 001_2 - Příprava území</v>
      </c>
      <c r="F118" s="256"/>
      <c r="G118" s="256"/>
      <c r="H118" s="256"/>
      <c r="L118" s="33"/>
    </row>
    <row r="119" spans="2:63" s="1" customFormat="1" ht="6.95" customHeight="1">
      <c r="B119" s="33"/>
      <c r="L119" s="33"/>
    </row>
    <row r="120" spans="2:63" s="1" customFormat="1" ht="12" customHeight="1">
      <c r="B120" s="33"/>
      <c r="C120" s="27" t="s">
        <v>22</v>
      </c>
      <c r="F120" s="25" t="str">
        <f>F16</f>
        <v xml:space="preserve"> </v>
      </c>
      <c r="I120" s="27" t="s">
        <v>24</v>
      </c>
      <c r="J120" s="53" t="str">
        <f>IF(J16="","",J16)</f>
        <v>2. 12. 2022</v>
      </c>
      <c r="L120" s="33"/>
    </row>
    <row r="121" spans="2:63" s="1" customFormat="1" ht="6.95" customHeight="1">
      <c r="B121" s="33"/>
      <c r="L121" s="33"/>
    </row>
    <row r="122" spans="2:63" s="1" customFormat="1" ht="15.2" customHeight="1">
      <c r="B122" s="33"/>
      <c r="C122" s="27" t="s">
        <v>30</v>
      </c>
      <c r="F122" s="25" t="str">
        <f>E19</f>
        <v>NEMOCNICE TGM HODONÍN, p.o.</v>
      </c>
      <c r="I122" s="27" t="s">
        <v>36</v>
      </c>
      <c r="J122" s="31" t="str">
        <f>E25</f>
        <v>KANIA a.s.</v>
      </c>
      <c r="L122" s="33"/>
    </row>
    <row r="123" spans="2:63" s="1" customFormat="1" ht="15.2" customHeight="1">
      <c r="B123" s="33"/>
      <c r="C123" s="27" t="s">
        <v>34</v>
      </c>
      <c r="F123" s="25" t="str">
        <f>IF(E22="","",E22)</f>
        <v>Vyplň údaj</v>
      </c>
      <c r="I123" s="27" t="s">
        <v>39</v>
      </c>
      <c r="J123" s="31" t="str">
        <f>E28</f>
        <v xml:space="preserve"> </v>
      </c>
      <c r="L123" s="33"/>
    </row>
    <row r="124" spans="2:63" s="1" customFormat="1" ht="10.35" customHeight="1">
      <c r="B124" s="33"/>
      <c r="L124" s="33"/>
    </row>
    <row r="125" spans="2:63"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3" s="1" customFormat="1" ht="22.9" customHeight="1">
      <c r="B126" s="33"/>
      <c r="C126" s="65" t="s">
        <v>307</v>
      </c>
      <c r="J126" s="122">
        <f>BK126</f>
        <v>0</v>
      </c>
      <c r="L126" s="33"/>
      <c r="M126" s="63"/>
      <c r="N126" s="54"/>
      <c r="O126" s="54"/>
      <c r="P126" s="123">
        <f>P127</f>
        <v>0</v>
      </c>
      <c r="Q126" s="54"/>
      <c r="R126" s="123">
        <f>R127</f>
        <v>37.5</v>
      </c>
      <c r="S126" s="54"/>
      <c r="T126" s="124">
        <f>T127</f>
        <v>0</v>
      </c>
      <c r="AT126" s="17" t="s">
        <v>81</v>
      </c>
      <c r="AU126" s="17" t="s">
        <v>288</v>
      </c>
      <c r="BK126" s="125">
        <f>BK127</f>
        <v>0</v>
      </c>
    </row>
    <row r="127" spans="2:63" s="11" customFormat="1" ht="25.9" customHeight="1">
      <c r="B127" s="126"/>
      <c r="D127" s="127" t="s">
        <v>81</v>
      </c>
      <c r="E127" s="128" t="s">
        <v>308</v>
      </c>
      <c r="F127" s="128" t="s">
        <v>309</v>
      </c>
      <c r="I127" s="129"/>
      <c r="J127" s="130">
        <f>BK127</f>
        <v>0</v>
      </c>
      <c r="L127" s="126"/>
      <c r="M127" s="131"/>
      <c r="P127" s="132">
        <f>P128</f>
        <v>0</v>
      </c>
      <c r="R127" s="132">
        <f>R128</f>
        <v>37.5</v>
      </c>
      <c r="T127" s="133">
        <f>T128</f>
        <v>0</v>
      </c>
      <c r="AR127" s="127" t="s">
        <v>86</v>
      </c>
      <c r="AT127" s="134" t="s">
        <v>81</v>
      </c>
      <c r="AU127" s="134" t="s">
        <v>82</v>
      </c>
      <c r="AY127" s="127" t="s">
        <v>310</v>
      </c>
      <c r="BK127" s="135">
        <f>BK128</f>
        <v>0</v>
      </c>
    </row>
    <row r="128" spans="2:63" s="11" customFormat="1" ht="22.9" customHeight="1">
      <c r="B128" s="126"/>
      <c r="D128" s="127" t="s">
        <v>81</v>
      </c>
      <c r="E128" s="136" t="s">
        <v>98</v>
      </c>
      <c r="F128" s="136" t="s">
        <v>726</v>
      </c>
      <c r="I128" s="129"/>
      <c r="J128" s="137">
        <f>BK128</f>
        <v>0</v>
      </c>
      <c r="L128" s="126"/>
      <c r="M128" s="131"/>
      <c r="P128" s="132">
        <f>SUM(P129:P132)</f>
        <v>0</v>
      </c>
      <c r="R128" s="132">
        <f>SUM(R129:R132)</f>
        <v>37.5</v>
      </c>
      <c r="T128" s="133">
        <f>SUM(T129:T132)</f>
        <v>0</v>
      </c>
      <c r="AR128" s="127" t="s">
        <v>86</v>
      </c>
      <c r="AT128" s="134" t="s">
        <v>81</v>
      </c>
      <c r="AU128" s="134" t="s">
        <v>86</v>
      </c>
      <c r="AY128" s="127" t="s">
        <v>310</v>
      </c>
      <c r="BK128" s="135">
        <f>SUM(BK129:BK132)</f>
        <v>0</v>
      </c>
    </row>
    <row r="129" spans="2:65" s="1" customFormat="1" ht="16.5" customHeight="1">
      <c r="B129" s="33"/>
      <c r="C129" s="138" t="s">
        <v>86</v>
      </c>
      <c r="D129" s="138" t="s">
        <v>312</v>
      </c>
      <c r="E129" s="139" t="s">
        <v>5407</v>
      </c>
      <c r="F129" s="140" t="s">
        <v>5408</v>
      </c>
      <c r="G129" s="141" t="s">
        <v>460</v>
      </c>
      <c r="H129" s="142">
        <v>3</v>
      </c>
      <c r="I129" s="143"/>
      <c r="J129" s="144">
        <f>ROUND(I129*H129,2)</f>
        <v>0</v>
      </c>
      <c r="K129" s="140" t="s">
        <v>430</v>
      </c>
      <c r="L129" s="33"/>
      <c r="M129" s="145" t="s">
        <v>1</v>
      </c>
      <c r="N129" s="146" t="s">
        <v>47</v>
      </c>
      <c r="P129" s="147">
        <f>O129*H129</f>
        <v>0</v>
      </c>
      <c r="Q129" s="147">
        <v>12.5</v>
      </c>
      <c r="R129" s="147">
        <f>Q129*H129</f>
        <v>37.5</v>
      </c>
      <c r="S129" s="147">
        <v>0</v>
      </c>
      <c r="T129" s="148">
        <f>S129*H129</f>
        <v>0</v>
      </c>
      <c r="AR129" s="149" t="s">
        <v>108</v>
      </c>
      <c r="AT129" s="149" t="s">
        <v>312</v>
      </c>
      <c r="AU129" s="149" t="s">
        <v>90</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5409</v>
      </c>
    </row>
    <row r="130" spans="2:65" s="1" customFormat="1" ht="87.75">
      <c r="B130" s="33"/>
      <c r="D130" s="152" t="s">
        <v>375</v>
      </c>
      <c r="F130" s="172" t="s">
        <v>5410</v>
      </c>
      <c r="I130" s="173"/>
      <c r="L130" s="33"/>
      <c r="M130" s="174"/>
      <c r="T130" s="57"/>
      <c r="AT130" s="17" t="s">
        <v>375</v>
      </c>
      <c r="AU130" s="17" t="s">
        <v>90</v>
      </c>
    </row>
    <row r="131" spans="2:65" s="12" customFormat="1" ht="11.25">
      <c r="B131" s="151"/>
      <c r="D131" s="152" t="s">
        <v>318</v>
      </c>
      <c r="E131" s="153" t="s">
        <v>1</v>
      </c>
      <c r="F131" s="154" t="s">
        <v>5411</v>
      </c>
      <c r="H131" s="155">
        <v>3</v>
      </c>
      <c r="I131" s="156"/>
      <c r="L131" s="151"/>
      <c r="M131" s="157"/>
      <c r="T131" s="158"/>
      <c r="AT131" s="153" t="s">
        <v>318</v>
      </c>
      <c r="AU131" s="153" t="s">
        <v>90</v>
      </c>
      <c r="AV131" s="12" t="s">
        <v>90</v>
      </c>
      <c r="AW131" s="12" t="s">
        <v>38</v>
      </c>
      <c r="AX131" s="12" t="s">
        <v>82</v>
      </c>
      <c r="AY131" s="153" t="s">
        <v>310</v>
      </c>
    </row>
    <row r="132" spans="2:65" s="13" customFormat="1" ht="11.25">
      <c r="B132" s="159"/>
      <c r="D132" s="152" t="s">
        <v>318</v>
      </c>
      <c r="E132" s="160" t="s">
        <v>1</v>
      </c>
      <c r="F132" s="161" t="s">
        <v>320</v>
      </c>
      <c r="H132" s="162">
        <v>3</v>
      </c>
      <c r="I132" s="163"/>
      <c r="L132" s="159"/>
      <c r="M132" s="200"/>
      <c r="N132" s="201"/>
      <c r="O132" s="201"/>
      <c r="P132" s="201"/>
      <c r="Q132" s="201"/>
      <c r="R132" s="201"/>
      <c r="S132" s="201"/>
      <c r="T132" s="202"/>
      <c r="AT132" s="160" t="s">
        <v>318</v>
      </c>
      <c r="AU132" s="160" t="s">
        <v>90</v>
      </c>
      <c r="AV132" s="13" t="s">
        <v>108</v>
      </c>
      <c r="AW132" s="13" t="s">
        <v>38</v>
      </c>
      <c r="AX132" s="13" t="s">
        <v>86</v>
      </c>
      <c r="AY132" s="160" t="s">
        <v>310</v>
      </c>
    </row>
    <row r="133" spans="2:65" s="1" customFormat="1" ht="6.95" customHeight="1">
      <c r="B133" s="45"/>
      <c r="C133" s="46"/>
      <c r="D133" s="46"/>
      <c r="E133" s="46"/>
      <c r="F133" s="46"/>
      <c r="G133" s="46"/>
      <c r="H133" s="46"/>
      <c r="I133" s="46"/>
      <c r="J133" s="46"/>
      <c r="K133" s="46"/>
      <c r="L133" s="33"/>
    </row>
  </sheetData>
  <sheetProtection algorithmName="SHA-512" hashValue="MEFZ/iEYkEyvCrNfhPJJ4QQEpSFHq10KijzUpRgWisAsFvbPgTPCag/je3N9nBHC6ZRFAo/LrU3qUgeBF3FMTw==" saltValue="KO7pb1R4ZeM/2PykRYqB4lBetFwCrbCMJnjIQLRn2SQi7aLFn6gi9GVh769x4o/BwKgpGlzhsMHifdWQJ+aHcA==" spinCount="100000" sheet="1" objects="1" scenarios="1" formatColumns="0" formatRows="0" autoFilter="0"/>
  <autoFilter ref="C125:K132" xr:uid="{00000000-0009-0000-0000-00002C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6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236</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621</v>
      </c>
      <c r="L12" s="33"/>
    </row>
    <row r="13" spans="2:46" s="1" customFormat="1" ht="16.5" customHeight="1">
      <c r="B13" s="33"/>
      <c r="E13" s="236" t="s">
        <v>622</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ROUND(J142,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ROUND((SUM(BE142:BE608)),  2)</f>
        <v>0</v>
      </c>
      <c r="I37" s="98">
        <v>0.21</v>
      </c>
      <c r="J37" s="86">
        <f>ROUND(((SUM(BE142:BE608))*I37),  2)</f>
        <v>0</v>
      </c>
      <c r="L37" s="33"/>
    </row>
    <row r="38" spans="2:12" s="1" customFormat="1" ht="14.45" customHeight="1">
      <c r="B38" s="33"/>
      <c r="E38" s="27" t="s">
        <v>48</v>
      </c>
      <c r="F38" s="86">
        <f>ROUND((SUM(BF142:BF608)),  2)</f>
        <v>0</v>
      </c>
      <c r="I38" s="98">
        <v>0.15</v>
      </c>
      <c r="J38" s="86">
        <f>ROUND(((SUM(BF142:BF608))*I38),  2)</f>
        <v>0</v>
      </c>
      <c r="L38" s="33"/>
    </row>
    <row r="39" spans="2:12" s="1" customFormat="1" ht="14.45" hidden="1" customHeight="1">
      <c r="B39" s="33"/>
      <c r="E39" s="27" t="s">
        <v>49</v>
      </c>
      <c r="F39" s="86">
        <f>ROUND((SUM(BG142:BG608)),  2)</f>
        <v>0</v>
      </c>
      <c r="I39" s="98">
        <v>0.21</v>
      </c>
      <c r="J39" s="86">
        <f>0</f>
        <v>0</v>
      </c>
      <c r="L39" s="33"/>
    </row>
    <row r="40" spans="2:12" s="1" customFormat="1" ht="14.45" hidden="1" customHeight="1">
      <c r="B40" s="33"/>
      <c r="E40" s="27" t="s">
        <v>50</v>
      </c>
      <c r="F40" s="86">
        <f>ROUND((SUM(BH142:BH608)),  2)</f>
        <v>0</v>
      </c>
      <c r="I40" s="98">
        <v>0.15</v>
      </c>
      <c r="J40" s="86">
        <f>0</f>
        <v>0</v>
      </c>
      <c r="L40" s="33"/>
    </row>
    <row r="41" spans="2:12" s="1" customFormat="1" ht="14.45" hidden="1" customHeight="1">
      <c r="B41" s="33"/>
      <c r="E41" s="27" t="s">
        <v>51</v>
      </c>
      <c r="F41" s="86">
        <f>ROUND((SUM(BI142:BI608)),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621</v>
      </c>
      <c r="L90" s="33"/>
    </row>
    <row r="91" spans="2:12" s="1" customFormat="1" ht="16.5" customHeight="1">
      <c r="B91" s="33"/>
      <c r="E91" s="236" t="str">
        <f>E13</f>
        <v>D.1.1 - Architektonicko-stavební řešení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J142</f>
        <v>0</v>
      </c>
      <c r="L100" s="33"/>
      <c r="AU100" s="17" t="s">
        <v>288</v>
      </c>
    </row>
    <row r="101" spans="2:47" s="8" customFormat="1" ht="24.95" customHeight="1">
      <c r="B101" s="110"/>
      <c r="D101" s="111" t="s">
        <v>289</v>
      </c>
      <c r="E101" s="112"/>
      <c r="F101" s="112"/>
      <c r="G101" s="112"/>
      <c r="H101" s="112"/>
      <c r="I101" s="112"/>
      <c r="J101" s="113">
        <f>J143</f>
        <v>0</v>
      </c>
      <c r="L101" s="110"/>
    </row>
    <row r="102" spans="2:47" s="9" customFormat="1" ht="19.899999999999999" customHeight="1">
      <c r="B102" s="114"/>
      <c r="D102" s="115" t="s">
        <v>626</v>
      </c>
      <c r="E102" s="116"/>
      <c r="F102" s="116"/>
      <c r="G102" s="116"/>
      <c r="H102" s="116"/>
      <c r="I102" s="116"/>
      <c r="J102" s="117">
        <f>J144</f>
        <v>0</v>
      </c>
      <c r="L102" s="114"/>
    </row>
    <row r="103" spans="2:47" s="9" customFormat="1" ht="19.899999999999999" customHeight="1">
      <c r="B103" s="114"/>
      <c r="D103" s="115" t="s">
        <v>292</v>
      </c>
      <c r="E103" s="116"/>
      <c r="F103" s="116"/>
      <c r="G103" s="116"/>
      <c r="H103" s="116"/>
      <c r="I103" s="116"/>
      <c r="J103" s="117">
        <f>J201</f>
        <v>0</v>
      </c>
      <c r="L103" s="114"/>
    </row>
    <row r="104" spans="2:47" s="9" customFormat="1" ht="19.899999999999999" customHeight="1">
      <c r="B104" s="114"/>
      <c r="D104" s="115" t="s">
        <v>451</v>
      </c>
      <c r="E104" s="116"/>
      <c r="F104" s="116"/>
      <c r="G104" s="116"/>
      <c r="H104" s="116"/>
      <c r="I104" s="116"/>
      <c r="J104" s="117">
        <f>J213</f>
        <v>0</v>
      </c>
      <c r="L104" s="114"/>
    </row>
    <row r="105" spans="2:47" s="8" customFormat="1" ht="24.95" customHeight="1">
      <c r="B105" s="110"/>
      <c r="D105" s="111" t="s">
        <v>627</v>
      </c>
      <c r="E105" s="112"/>
      <c r="F105" s="112"/>
      <c r="G105" s="112"/>
      <c r="H105" s="112"/>
      <c r="I105" s="112"/>
      <c r="J105" s="113">
        <f>J216</f>
        <v>0</v>
      </c>
      <c r="L105" s="110"/>
    </row>
    <row r="106" spans="2:47" s="9" customFormat="1" ht="19.899999999999999" customHeight="1">
      <c r="B106" s="114"/>
      <c r="D106" s="115" t="s">
        <v>630</v>
      </c>
      <c r="E106" s="116"/>
      <c r="F106" s="116"/>
      <c r="G106" s="116"/>
      <c r="H106" s="116"/>
      <c r="I106" s="116"/>
      <c r="J106" s="117">
        <f>J217</f>
        <v>0</v>
      </c>
      <c r="L106" s="114"/>
    </row>
    <row r="107" spans="2:47" s="9" customFormat="1" ht="19.899999999999999" customHeight="1">
      <c r="B107" s="114"/>
      <c r="D107" s="115" t="s">
        <v>635</v>
      </c>
      <c r="E107" s="116"/>
      <c r="F107" s="116"/>
      <c r="G107" s="116"/>
      <c r="H107" s="116"/>
      <c r="I107" s="116"/>
      <c r="J107" s="117">
        <f>J232</f>
        <v>0</v>
      </c>
      <c r="L107" s="114"/>
    </row>
    <row r="108" spans="2:47" s="9" customFormat="1" ht="19.899999999999999" customHeight="1">
      <c r="B108" s="114"/>
      <c r="D108" s="115" t="s">
        <v>637</v>
      </c>
      <c r="E108" s="116"/>
      <c r="F108" s="116"/>
      <c r="G108" s="116"/>
      <c r="H108" s="116"/>
      <c r="I108" s="116"/>
      <c r="J108" s="117">
        <f>J284</f>
        <v>0</v>
      </c>
      <c r="L108" s="114"/>
    </row>
    <row r="109" spans="2:47" s="9" customFormat="1" ht="19.899999999999999" customHeight="1">
      <c r="B109" s="114"/>
      <c r="D109" s="115" t="s">
        <v>638</v>
      </c>
      <c r="E109" s="116"/>
      <c r="F109" s="116"/>
      <c r="G109" s="116"/>
      <c r="H109" s="116"/>
      <c r="I109" s="116"/>
      <c r="J109" s="117">
        <f>J304</f>
        <v>0</v>
      </c>
      <c r="L109" s="114"/>
    </row>
    <row r="110" spans="2:47" s="9" customFormat="1" ht="19.899999999999999" customHeight="1">
      <c r="B110" s="114"/>
      <c r="D110" s="115" t="s">
        <v>639</v>
      </c>
      <c r="E110" s="116"/>
      <c r="F110" s="116"/>
      <c r="G110" s="116"/>
      <c r="H110" s="116"/>
      <c r="I110" s="116"/>
      <c r="J110" s="117">
        <f>J322</f>
        <v>0</v>
      </c>
      <c r="L110" s="114"/>
    </row>
    <row r="111" spans="2:47" s="9" customFormat="1" ht="19.899999999999999" customHeight="1">
      <c r="B111" s="114"/>
      <c r="D111" s="115" t="s">
        <v>640</v>
      </c>
      <c r="E111" s="116"/>
      <c r="F111" s="116"/>
      <c r="G111" s="116"/>
      <c r="H111" s="116"/>
      <c r="I111" s="116"/>
      <c r="J111" s="117">
        <f>J352</f>
        <v>0</v>
      </c>
      <c r="L111" s="114"/>
    </row>
    <row r="112" spans="2:47" s="9" customFormat="1" ht="19.899999999999999" customHeight="1">
      <c r="B112" s="114"/>
      <c r="D112" s="115" t="s">
        <v>641</v>
      </c>
      <c r="E112" s="116"/>
      <c r="F112" s="116"/>
      <c r="G112" s="116"/>
      <c r="H112" s="116"/>
      <c r="I112" s="116"/>
      <c r="J112" s="117">
        <f>J411</f>
        <v>0</v>
      </c>
      <c r="L112" s="114"/>
    </row>
    <row r="113" spans="2:12" s="9" customFormat="1" ht="19.899999999999999" customHeight="1">
      <c r="B113" s="114"/>
      <c r="D113" s="115" t="s">
        <v>642</v>
      </c>
      <c r="E113" s="116"/>
      <c r="F113" s="116"/>
      <c r="G113" s="116"/>
      <c r="H113" s="116"/>
      <c r="I113" s="116"/>
      <c r="J113" s="117">
        <f>J419</f>
        <v>0</v>
      </c>
      <c r="L113" s="114"/>
    </row>
    <row r="114" spans="2:12" s="9" customFormat="1" ht="19.899999999999999" customHeight="1">
      <c r="B114" s="114"/>
      <c r="D114" s="115" t="s">
        <v>643</v>
      </c>
      <c r="E114" s="116"/>
      <c r="F114" s="116"/>
      <c r="G114" s="116"/>
      <c r="H114" s="116"/>
      <c r="I114" s="116"/>
      <c r="J114" s="117">
        <f>J446</f>
        <v>0</v>
      </c>
      <c r="L114" s="114"/>
    </row>
    <row r="115" spans="2:12" s="9" customFormat="1" ht="19.899999999999999" customHeight="1">
      <c r="B115" s="114"/>
      <c r="D115" s="115" t="s">
        <v>644</v>
      </c>
      <c r="E115" s="116"/>
      <c r="F115" s="116"/>
      <c r="G115" s="116"/>
      <c r="H115" s="116"/>
      <c r="I115" s="116"/>
      <c r="J115" s="117">
        <f>J452</f>
        <v>0</v>
      </c>
      <c r="L115" s="114"/>
    </row>
    <row r="116" spans="2:12" s="8" customFormat="1" ht="24.95" customHeight="1">
      <c r="B116" s="110"/>
      <c r="D116" s="111" t="s">
        <v>646</v>
      </c>
      <c r="E116" s="112"/>
      <c r="F116" s="112"/>
      <c r="G116" s="112"/>
      <c r="H116" s="112"/>
      <c r="I116" s="112"/>
      <c r="J116" s="113">
        <f>J466</f>
        <v>0</v>
      </c>
      <c r="L116" s="110"/>
    </row>
    <row r="117" spans="2:12" s="9" customFormat="1" ht="19.899999999999999" customHeight="1">
      <c r="B117" s="114"/>
      <c r="D117" s="115" t="s">
        <v>647</v>
      </c>
      <c r="E117" s="116"/>
      <c r="F117" s="116"/>
      <c r="G117" s="116"/>
      <c r="H117" s="116"/>
      <c r="I117" s="116"/>
      <c r="J117" s="117">
        <f>J467</f>
        <v>0</v>
      </c>
      <c r="L117" s="114"/>
    </row>
    <row r="118" spans="2:12" s="9" customFormat="1" ht="19.899999999999999" customHeight="1">
      <c r="B118" s="114"/>
      <c r="D118" s="115" t="s">
        <v>5412</v>
      </c>
      <c r="E118" s="116"/>
      <c r="F118" s="116"/>
      <c r="G118" s="116"/>
      <c r="H118" s="116"/>
      <c r="I118" s="116"/>
      <c r="J118" s="117">
        <f>J480</f>
        <v>0</v>
      </c>
      <c r="L118" s="114"/>
    </row>
    <row r="119" spans="2:12" s="1" customFormat="1" ht="21.75" customHeight="1">
      <c r="B119" s="33"/>
      <c r="L119" s="33"/>
    </row>
    <row r="120" spans="2:12" s="1" customFormat="1" ht="6.95" customHeight="1">
      <c r="B120" s="45"/>
      <c r="C120" s="46"/>
      <c r="D120" s="46"/>
      <c r="E120" s="46"/>
      <c r="F120" s="46"/>
      <c r="G120" s="46"/>
      <c r="H120" s="46"/>
      <c r="I120" s="46"/>
      <c r="J120" s="46"/>
      <c r="K120" s="46"/>
      <c r="L120" s="33"/>
    </row>
    <row r="124" spans="2:12" s="1" customFormat="1" ht="6.95" customHeight="1">
      <c r="B124" s="47"/>
      <c r="C124" s="48"/>
      <c r="D124" s="48"/>
      <c r="E124" s="48"/>
      <c r="F124" s="48"/>
      <c r="G124" s="48"/>
      <c r="H124" s="48"/>
      <c r="I124" s="48"/>
      <c r="J124" s="48"/>
      <c r="K124" s="48"/>
      <c r="L124" s="33"/>
    </row>
    <row r="125" spans="2:12" s="1" customFormat="1" ht="24.95" customHeight="1">
      <c r="B125" s="33"/>
      <c r="C125" s="21" t="s">
        <v>295</v>
      </c>
      <c r="L125" s="33"/>
    </row>
    <row r="126" spans="2:12" s="1" customFormat="1" ht="6.95" customHeight="1">
      <c r="B126" s="33"/>
      <c r="L126" s="33"/>
    </row>
    <row r="127" spans="2:12" s="1" customFormat="1" ht="12" customHeight="1">
      <c r="B127" s="33"/>
      <c r="C127" s="27" t="s">
        <v>16</v>
      </c>
      <c r="L127" s="33"/>
    </row>
    <row r="128" spans="2:12" s="1" customFormat="1" ht="16.5" customHeight="1">
      <c r="B128" s="33"/>
      <c r="E128" s="254" t="str">
        <f>E7</f>
        <v>HODONÍN NEMOCNICE – VÝSTAVBA PAVILONU MAGNETICKÉ REZONANCE</v>
      </c>
      <c r="F128" s="255"/>
      <c r="G128" s="255"/>
      <c r="H128" s="255"/>
      <c r="L128" s="33"/>
    </row>
    <row r="129" spans="2:63" ht="12" customHeight="1">
      <c r="B129" s="20"/>
      <c r="C129" s="27" t="s">
        <v>277</v>
      </c>
      <c r="L129" s="20"/>
    </row>
    <row r="130" spans="2:63" ht="16.5" customHeight="1">
      <c r="B130" s="20"/>
      <c r="E130" s="254" t="s">
        <v>5405</v>
      </c>
      <c r="F130" s="215"/>
      <c r="G130" s="215"/>
      <c r="H130" s="215"/>
      <c r="L130" s="20"/>
    </row>
    <row r="131" spans="2:63" ht="12" customHeight="1">
      <c r="B131" s="20"/>
      <c r="C131" s="27" t="s">
        <v>279</v>
      </c>
      <c r="L131" s="20"/>
    </row>
    <row r="132" spans="2:63" s="1" customFormat="1" ht="16.5" customHeight="1">
      <c r="B132" s="33"/>
      <c r="E132" s="249" t="s">
        <v>280</v>
      </c>
      <c r="F132" s="256"/>
      <c r="G132" s="256"/>
      <c r="H132" s="256"/>
      <c r="L132" s="33"/>
    </row>
    <row r="133" spans="2:63" s="1" customFormat="1" ht="12" customHeight="1">
      <c r="B133" s="33"/>
      <c r="C133" s="27" t="s">
        <v>621</v>
      </c>
      <c r="L133" s="33"/>
    </row>
    <row r="134" spans="2:63" s="1" customFormat="1" ht="16.5" customHeight="1">
      <c r="B134" s="33"/>
      <c r="E134" s="236" t="str">
        <f>E13</f>
        <v>D.1.1 - Architektonicko-stavební řešení</v>
      </c>
      <c r="F134" s="256"/>
      <c r="G134" s="256"/>
      <c r="H134" s="256"/>
      <c r="L134" s="33"/>
    </row>
    <row r="135" spans="2:63" s="1" customFormat="1" ht="6.95" customHeight="1">
      <c r="B135" s="33"/>
      <c r="L135" s="33"/>
    </row>
    <row r="136" spans="2:63" s="1" customFormat="1" ht="12" customHeight="1">
      <c r="B136" s="33"/>
      <c r="C136" s="27" t="s">
        <v>22</v>
      </c>
      <c r="F136" s="25" t="str">
        <f>F16</f>
        <v xml:space="preserve"> </v>
      </c>
      <c r="I136" s="27" t="s">
        <v>24</v>
      </c>
      <c r="J136" s="53" t="str">
        <f>IF(J16="","",J16)</f>
        <v>2. 12. 2022</v>
      </c>
      <c r="L136" s="33"/>
    </row>
    <row r="137" spans="2:63" s="1" customFormat="1" ht="6.95" customHeight="1">
      <c r="B137" s="33"/>
      <c r="L137" s="33"/>
    </row>
    <row r="138" spans="2:63" s="1" customFormat="1" ht="15.2" customHeight="1">
      <c r="B138" s="33"/>
      <c r="C138" s="27" t="s">
        <v>30</v>
      </c>
      <c r="F138" s="25" t="str">
        <f>E19</f>
        <v>NEMOCNICE TGM HODONÍN, p.o.</v>
      </c>
      <c r="I138" s="27" t="s">
        <v>36</v>
      </c>
      <c r="J138" s="31" t="str">
        <f>E25</f>
        <v>KANIA a.s.</v>
      </c>
      <c r="L138" s="33"/>
    </row>
    <row r="139" spans="2:63" s="1" customFormat="1" ht="15.2" customHeight="1">
      <c r="B139" s="33"/>
      <c r="C139" s="27" t="s">
        <v>34</v>
      </c>
      <c r="F139" s="25" t="str">
        <f>IF(E22="","",E22)</f>
        <v>Vyplň údaj</v>
      </c>
      <c r="I139" s="27" t="s">
        <v>39</v>
      </c>
      <c r="J139" s="31" t="str">
        <f>E28</f>
        <v xml:space="preserve"> </v>
      </c>
      <c r="L139" s="33"/>
    </row>
    <row r="140" spans="2:63" s="1" customFormat="1" ht="10.35" customHeight="1">
      <c r="B140" s="33"/>
      <c r="L140" s="33"/>
    </row>
    <row r="141" spans="2:63" s="10" customFormat="1" ht="29.25" customHeight="1">
      <c r="B141" s="118"/>
      <c r="C141" s="119" t="s">
        <v>296</v>
      </c>
      <c r="D141" s="120" t="s">
        <v>67</v>
      </c>
      <c r="E141" s="120" t="s">
        <v>63</v>
      </c>
      <c r="F141" s="120" t="s">
        <v>64</v>
      </c>
      <c r="G141" s="120" t="s">
        <v>297</v>
      </c>
      <c r="H141" s="120" t="s">
        <v>298</v>
      </c>
      <c r="I141" s="120" t="s">
        <v>299</v>
      </c>
      <c r="J141" s="120" t="s">
        <v>286</v>
      </c>
      <c r="K141" s="121" t="s">
        <v>300</v>
      </c>
      <c r="L141" s="118"/>
      <c r="M141" s="60" t="s">
        <v>1</v>
      </c>
      <c r="N141" s="61" t="s">
        <v>46</v>
      </c>
      <c r="O141" s="61" t="s">
        <v>301</v>
      </c>
      <c r="P141" s="61" t="s">
        <v>302</v>
      </c>
      <c r="Q141" s="61" t="s">
        <v>303</v>
      </c>
      <c r="R141" s="61" t="s">
        <v>304</v>
      </c>
      <c r="S141" s="61" t="s">
        <v>305</v>
      </c>
      <c r="T141" s="62" t="s">
        <v>306</v>
      </c>
    </row>
    <row r="142" spans="2:63" s="1" customFormat="1" ht="22.9" customHeight="1">
      <c r="B142" s="33"/>
      <c r="C142" s="65" t="s">
        <v>307</v>
      </c>
      <c r="J142" s="122">
        <f>BK142</f>
        <v>0</v>
      </c>
      <c r="L142" s="33"/>
      <c r="M142" s="63"/>
      <c r="N142" s="54"/>
      <c r="O142" s="54"/>
      <c r="P142" s="123">
        <f>P143+P216+P466</f>
        <v>0</v>
      </c>
      <c r="Q142" s="54"/>
      <c r="R142" s="123">
        <f>R143+R216+R466</f>
        <v>254.26431097</v>
      </c>
      <c r="S142" s="54"/>
      <c r="T142" s="124">
        <f>T143+T216+T466</f>
        <v>0</v>
      </c>
      <c r="AT142" s="17" t="s">
        <v>81</v>
      </c>
      <c r="AU142" s="17" t="s">
        <v>288</v>
      </c>
      <c r="BK142" s="125">
        <f>BK143+BK216+BK466</f>
        <v>0</v>
      </c>
    </row>
    <row r="143" spans="2:63" s="11" customFormat="1" ht="25.9" customHeight="1">
      <c r="B143" s="126"/>
      <c r="D143" s="127" t="s">
        <v>81</v>
      </c>
      <c r="E143" s="128" t="s">
        <v>308</v>
      </c>
      <c r="F143" s="128" t="s">
        <v>309</v>
      </c>
      <c r="I143" s="129"/>
      <c r="J143" s="130">
        <f>BK143</f>
        <v>0</v>
      </c>
      <c r="L143" s="126"/>
      <c r="M143" s="131"/>
      <c r="P143" s="132">
        <f>P144+P201+P213</f>
        <v>0</v>
      </c>
      <c r="R143" s="132">
        <f>R144+R201+R213</f>
        <v>190.24705696999999</v>
      </c>
      <c r="T143" s="133">
        <f>T144+T201+T213</f>
        <v>0</v>
      </c>
      <c r="AR143" s="127" t="s">
        <v>86</v>
      </c>
      <c r="AT143" s="134" t="s">
        <v>81</v>
      </c>
      <c r="AU143" s="134" t="s">
        <v>82</v>
      </c>
      <c r="AY143" s="127" t="s">
        <v>310</v>
      </c>
      <c r="BK143" s="135">
        <f>BK144+BK201+BK213</f>
        <v>0</v>
      </c>
    </row>
    <row r="144" spans="2:63" s="11" customFormat="1" ht="22.9" customHeight="1">
      <c r="B144" s="126"/>
      <c r="D144" s="127" t="s">
        <v>81</v>
      </c>
      <c r="E144" s="136" t="s">
        <v>137</v>
      </c>
      <c r="F144" s="136" t="s">
        <v>838</v>
      </c>
      <c r="I144" s="129"/>
      <c r="J144" s="137">
        <f>BK144</f>
        <v>0</v>
      </c>
      <c r="L144" s="126"/>
      <c r="M144" s="131"/>
      <c r="P144" s="132">
        <f>SUM(P145:P200)</f>
        <v>0</v>
      </c>
      <c r="R144" s="132">
        <f>SUM(R145:R200)</f>
        <v>190.18318395</v>
      </c>
      <c r="T144" s="133">
        <f>SUM(T145:T200)</f>
        <v>0</v>
      </c>
      <c r="AR144" s="127" t="s">
        <v>86</v>
      </c>
      <c r="AT144" s="134" t="s">
        <v>81</v>
      </c>
      <c r="AU144" s="134" t="s">
        <v>86</v>
      </c>
      <c r="AY144" s="127" t="s">
        <v>310</v>
      </c>
      <c r="BK144" s="135">
        <f>SUM(BK145:BK200)</f>
        <v>0</v>
      </c>
    </row>
    <row r="145" spans="2:65" s="1" customFormat="1" ht="16.5" customHeight="1">
      <c r="B145" s="33"/>
      <c r="C145" s="138" t="s">
        <v>86</v>
      </c>
      <c r="D145" s="138" t="s">
        <v>312</v>
      </c>
      <c r="E145" s="139" t="s">
        <v>887</v>
      </c>
      <c r="F145" s="140" t="s">
        <v>888</v>
      </c>
      <c r="G145" s="141" t="s">
        <v>315</v>
      </c>
      <c r="H145" s="142">
        <v>474.548</v>
      </c>
      <c r="I145" s="143"/>
      <c r="J145" s="144">
        <f>ROUND(I145*H145,2)</f>
        <v>0</v>
      </c>
      <c r="K145" s="140" t="s">
        <v>316</v>
      </c>
      <c r="L145" s="33"/>
      <c r="M145" s="145" t="s">
        <v>1</v>
      </c>
      <c r="N145" s="146" t="s">
        <v>47</v>
      </c>
      <c r="P145" s="147">
        <f>O145*H145</f>
        <v>0</v>
      </c>
      <c r="Q145" s="147">
        <v>6.4999999999999997E-3</v>
      </c>
      <c r="R145" s="147">
        <f>Q145*H145</f>
        <v>3.084562</v>
      </c>
      <c r="S145" s="147">
        <v>0</v>
      </c>
      <c r="T145" s="148">
        <f>S145*H145</f>
        <v>0</v>
      </c>
      <c r="AR145" s="149" t="s">
        <v>108</v>
      </c>
      <c r="AT145" s="149" t="s">
        <v>312</v>
      </c>
      <c r="AU145" s="149" t="s">
        <v>90</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889</v>
      </c>
    </row>
    <row r="146" spans="2:65" s="14" customFormat="1" ht="11.25">
      <c r="B146" s="166"/>
      <c r="D146" s="152" t="s">
        <v>318</v>
      </c>
      <c r="E146" s="167" t="s">
        <v>1</v>
      </c>
      <c r="F146" s="168" t="s">
        <v>731</v>
      </c>
      <c r="H146" s="167" t="s">
        <v>1</v>
      </c>
      <c r="I146" s="169"/>
      <c r="L146" s="166"/>
      <c r="M146" s="170"/>
      <c r="T146" s="171"/>
      <c r="AT146" s="167" t="s">
        <v>318</v>
      </c>
      <c r="AU146" s="167" t="s">
        <v>90</v>
      </c>
      <c r="AV146" s="14" t="s">
        <v>86</v>
      </c>
      <c r="AW146" s="14" t="s">
        <v>38</v>
      </c>
      <c r="AX146" s="14" t="s">
        <v>82</v>
      </c>
      <c r="AY146" s="167" t="s">
        <v>310</v>
      </c>
    </row>
    <row r="147" spans="2:65" s="14" customFormat="1" ht="11.25">
      <c r="B147" s="166"/>
      <c r="D147" s="152" t="s">
        <v>318</v>
      </c>
      <c r="E147" s="167" t="s">
        <v>1</v>
      </c>
      <c r="F147" s="168" t="s">
        <v>890</v>
      </c>
      <c r="H147" s="167" t="s">
        <v>1</v>
      </c>
      <c r="I147" s="169"/>
      <c r="L147" s="166"/>
      <c r="M147" s="170"/>
      <c r="T147" s="171"/>
      <c r="AT147" s="167" t="s">
        <v>318</v>
      </c>
      <c r="AU147" s="167" t="s">
        <v>90</v>
      </c>
      <c r="AV147" s="14" t="s">
        <v>86</v>
      </c>
      <c r="AW147" s="14" t="s">
        <v>38</v>
      </c>
      <c r="AX147" s="14" t="s">
        <v>82</v>
      </c>
      <c r="AY147" s="167" t="s">
        <v>310</v>
      </c>
    </row>
    <row r="148" spans="2:65" s="12" customFormat="1" ht="11.25">
      <c r="B148" s="151"/>
      <c r="D148" s="152" t="s">
        <v>318</v>
      </c>
      <c r="E148" s="153" t="s">
        <v>1</v>
      </c>
      <c r="F148" s="154" t="s">
        <v>5413</v>
      </c>
      <c r="H148" s="155">
        <v>474.548</v>
      </c>
      <c r="I148" s="156"/>
      <c r="L148" s="151"/>
      <c r="M148" s="157"/>
      <c r="T148" s="158"/>
      <c r="AT148" s="153" t="s">
        <v>318</v>
      </c>
      <c r="AU148" s="153" t="s">
        <v>90</v>
      </c>
      <c r="AV148" s="12" t="s">
        <v>90</v>
      </c>
      <c r="AW148" s="12" t="s">
        <v>38</v>
      </c>
      <c r="AX148" s="12" t="s">
        <v>82</v>
      </c>
      <c r="AY148" s="153" t="s">
        <v>310</v>
      </c>
    </row>
    <row r="149" spans="2:65" s="13" customFormat="1" ht="11.25">
      <c r="B149" s="159"/>
      <c r="D149" s="152" t="s">
        <v>318</v>
      </c>
      <c r="E149" s="160" t="s">
        <v>1</v>
      </c>
      <c r="F149" s="161" t="s">
        <v>320</v>
      </c>
      <c r="H149" s="162">
        <v>474.548</v>
      </c>
      <c r="I149" s="163"/>
      <c r="L149" s="159"/>
      <c r="M149" s="164"/>
      <c r="T149" s="165"/>
      <c r="AT149" s="160" t="s">
        <v>318</v>
      </c>
      <c r="AU149" s="160" t="s">
        <v>90</v>
      </c>
      <c r="AV149" s="13" t="s">
        <v>108</v>
      </c>
      <c r="AW149" s="13" t="s">
        <v>38</v>
      </c>
      <c r="AX149" s="13" t="s">
        <v>86</v>
      </c>
      <c r="AY149" s="160" t="s">
        <v>310</v>
      </c>
    </row>
    <row r="150" spans="2:65" s="1" customFormat="1" ht="16.5" customHeight="1">
      <c r="B150" s="33"/>
      <c r="C150" s="138" t="s">
        <v>90</v>
      </c>
      <c r="D150" s="138" t="s">
        <v>312</v>
      </c>
      <c r="E150" s="139" t="s">
        <v>905</v>
      </c>
      <c r="F150" s="140" t="s">
        <v>906</v>
      </c>
      <c r="G150" s="141" t="s">
        <v>315</v>
      </c>
      <c r="H150" s="142">
        <v>47.454999999999998</v>
      </c>
      <c r="I150" s="143"/>
      <c r="J150" s="144">
        <f>ROUND(I150*H150,2)</f>
        <v>0</v>
      </c>
      <c r="K150" s="140" t="s">
        <v>316</v>
      </c>
      <c r="L150" s="33"/>
      <c r="M150" s="145" t="s">
        <v>1</v>
      </c>
      <c r="N150" s="146" t="s">
        <v>47</v>
      </c>
      <c r="P150" s="147">
        <f>O150*H150</f>
        <v>0</v>
      </c>
      <c r="Q150" s="147">
        <v>0.04</v>
      </c>
      <c r="R150" s="147">
        <f>Q150*H150</f>
        <v>1.8981999999999999</v>
      </c>
      <c r="S150" s="147">
        <v>0</v>
      </c>
      <c r="T150" s="148">
        <f>S150*H150</f>
        <v>0</v>
      </c>
      <c r="AR150" s="149" t="s">
        <v>108</v>
      </c>
      <c r="AT150" s="149" t="s">
        <v>312</v>
      </c>
      <c r="AU150" s="149" t="s">
        <v>90</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907</v>
      </c>
    </row>
    <row r="151" spans="2:65" s="12" customFormat="1" ht="11.25">
      <c r="B151" s="151"/>
      <c r="D151" s="152" t="s">
        <v>318</v>
      </c>
      <c r="E151" s="153" t="s">
        <v>1</v>
      </c>
      <c r="F151" s="154" t="s">
        <v>5414</v>
      </c>
      <c r="H151" s="155">
        <v>47.454999999999998</v>
      </c>
      <c r="I151" s="156"/>
      <c r="L151" s="151"/>
      <c r="M151" s="157"/>
      <c r="T151" s="158"/>
      <c r="AT151" s="153" t="s">
        <v>318</v>
      </c>
      <c r="AU151" s="153" t="s">
        <v>90</v>
      </c>
      <c r="AV151" s="12" t="s">
        <v>90</v>
      </c>
      <c r="AW151" s="12" t="s">
        <v>38</v>
      </c>
      <c r="AX151" s="12" t="s">
        <v>82</v>
      </c>
      <c r="AY151" s="153" t="s">
        <v>310</v>
      </c>
    </row>
    <row r="152" spans="2:65" s="13" customFormat="1" ht="11.25">
      <c r="B152" s="159"/>
      <c r="D152" s="152" t="s">
        <v>318</v>
      </c>
      <c r="E152" s="160" t="s">
        <v>1</v>
      </c>
      <c r="F152" s="161" t="s">
        <v>320</v>
      </c>
      <c r="H152" s="162">
        <v>47.454999999999998</v>
      </c>
      <c r="I152" s="163"/>
      <c r="L152" s="159"/>
      <c r="M152" s="164"/>
      <c r="T152" s="165"/>
      <c r="AT152" s="160" t="s">
        <v>318</v>
      </c>
      <c r="AU152" s="160" t="s">
        <v>90</v>
      </c>
      <c r="AV152" s="13" t="s">
        <v>108</v>
      </c>
      <c r="AW152" s="13" t="s">
        <v>38</v>
      </c>
      <c r="AX152" s="13" t="s">
        <v>86</v>
      </c>
      <c r="AY152" s="160" t="s">
        <v>310</v>
      </c>
    </row>
    <row r="153" spans="2:65" s="1" customFormat="1" ht="16.5" customHeight="1">
      <c r="B153" s="33"/>
      <c r="C153" s="138" t="s">
        <v>98</v>
      </c>
      <c r="D153" s="138" t="s">
        <v>312</v>
      </c>
      <c r="E153" s="139" t="s">
        <v>911</v>
      </c>
      <c r="F153" s="140" t="s">
        <v>912</v>
      </c>
      <c r="G153" s="141" t="s">
        <v>315</v>
      </c>
      <c r="H153" s="142">
        <v>474.548</v>
      </c>
      <c r="I153" s="143"/>
      <c r="J153" s="144">
        <f>ROUND(I153*H153,2)</f>
        <v>0</v>
      </c>
      <c r="K153" s="140" t="s">
        <v>316</v>
      </c>
      <c r="L153" s="33"/>
      <c r="M153" s="145" t="s">
        <v>1</v>
      </c>
      <c r="N153" s="146" t="s">
        <v>47</v>
      </c>
      <c r="P153" s="147">
        <f>O153*H153</f>
        <v>0</v>
      </c>
      <c r="Q153" s="147">
        <v>4.3800000000000002E-3</v>
      </c>
      <c r="R153" s="147">
        <f>Q153*H153</f>
        <v>2.07852024</v>
      </c>
      <c r="S153" s="147">
        <v>0</v>
      </c>
      <c r="T153" s="148">
        <f>S153*H153</f>
        <v>0</v>
      </c>
      <c r="AR153" s="149" t="s">
        <v>108</v>
      </c>
      <c r="AT153" s="149" t="s">
        <v>312</v>
      </c>
      <c r="AU153" s="149" t="s">
        <v>90</v>
      </c>
      <c r="AY153" s="17" t="s">
        <v>310</v>
      </c>
      <c r="BE153" s="150">
        <f>IF(N153="základní",J153,0)</f>
        <v>0</v>
      </c>
      <c r="BF153" s="150">
        <f>IF(N153="snížená",J153,0)</f>
        <v>0</v>
      </c>
      <c r="BG153" s="150">
        <f>IF(N153="zákl. přenesená",J153,0)</f>
        <v>0</v>
      </c>
      <c r="BH153" s="150">
        <f>IF(N153="sníž. přenesená",J153,0)</f>
        <v>0</v>
      </c>
      <c r="BI153" s="150">
        <f>IF(N153="nulová",J153,0)</f>
        <v>0</v>
      </c>
      <c r="BJ153" s="17" t="s">
        <v>86</v>
      </c>
      <c r="BK153" s="150">
        <f>ROUND(I153*H153,2)</f>
        <v>0</v>
      </c>
      <c r="BL153" s="17" t="s">
        <v>108</v>
      </c>
      <c r="BM153" s="149" t="s">
        <v>913</v>
      </c>
    </row>
    <row r="154" spans="2:65" s="1" customFormat="1" ht="24.2" customHeight="1">
      <c r="B154" s="33"/>
      <c r="C154" s="138" t="s">
        <v>108</v>
      </c>
      <c r="D154" s="138" t="s">
        <v>312</v>
      </c>
      <c r="E154" s="139" t="s">
        <v>922</v>
      </c>
      <c r="F154" s="140" t="s">
        <v>923</v>
      </c>
      <c r="G154" s="141" t="s">
        <v>315</v>
      </c>
      <c r="H154" s="142">
        <v>474.548</v>
      </c>
      <c r="I154" s="143"/>
      <c r="J154" s="144">
        <f>ROUND(I154*H154,2)</f>
        <v>0</v>
      </c>
      <c r="K154" s="140" t="s">
        <v>430</v>
      </c>
      <c r="L154" s="33"/>
      <c r="M154" s="145" t="s">
        <v>1</v>
      </c>
      <c r="N154" s="146" t="s">
        <v>47</v>
      </c>
      <c r="P154" s="147">
        <f>O154*H154</f>
        <v>0</v>
      </c>
      <c r="Q154" s="147">
        <v>0</v>
      </c>
      <c r="R154" s="147">
        <f>Q154*H154</f>
        <v>0</v>
      </c>
      <c r="S154" s="147">
        <v>0</v>
      </c>
      <c r="T154" s="148">
        <f>S154*H154</f>
        <v>0</v>
      </c>
      <c r="AR154" s="149" t="s">
        <v>108</v>
      </c>
      <c r="AT154" s="149" t="s">
        <v>312</v>
      </c>
      <c r="AU154" s="149" t="s">
        <v>90</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924</v>
      </c>
    </row>
    <row r="155" spans="2:65" s="14" customFormat="1" ht="11.25">
      <c r="B155" s="166"/>
      <c r="D155" s="152" t="s">
        <v>318</v>
      </c>
      <c r="E155" s="167" t="s">
        <v>1</v>
      </c>
      <c r="F155" s="168" t="s">
        <v>918</v>
      </c>
      <c r="H155" s="167" t="s">
        <v>1</v>
      </c>
      <c r="I155" s="169"/>
      <c r="L155" s="166"/>
      <c r="M155" s="170"/>
      <c r="T155" s="171"/>
      <c r="AT155" s="167" t="s">
        <v>318</v>
      </c>
      <c r="AU155" s="167" t="s">
        <v>90</v>
      </c>
      <c r="AV155" s="14" t="s">
        <v>86</v>
      </c>
      <c r="AW155" s="14" t="s">
        <v>38</v>
      </c>
      <c r="AX155" s="14" t="s">
        <v>82</v>
      </c>
      <c r="AY155" s="167" t="s">
        <v>310</v>
      </c>
    </row>
    <row r="156" spans="2:65" s="14" customFormat="1" ht="11.25">
      <c r="B156" s="166"/>
      <c r="D156" s="152" t="s">
        <v>318</v>
      </c>
      <c r="E156" s="167" t="s">
        <v>1</v>
      </c>
      <c r="F156" s="168" t="s">
        <v>919</v>
      </c>
      <c r="H156" s="167" t="s">
        <v>1</v>
      </c>
      <c r="I156" s="169"/>
      <c r="L156" s="166"/>
      <c r="M156" s="170"/>
      <c r="T156" s="171"/>
      <c r="AT156" s="167" t="s">
        <v>318</v>
      </c>
      <c r="AU156" s="167" t="s">
        <v>90</v>
      </c>
      <c r="AV156" s="14" t="s">
        <v>86</v>
      </c>
      <c r="AW156" s="14" t="s">
        <v>38</v>
      </c>
      <c r="AX156" s="14" t="s">
        <v>82</v>
      </c>
      <c r="AY156" s="167" t="s">
        <v>310</v>
      </c>
    </row>
    <row r="157" spans="2:65" s="14" customFormat="1" ht="11.25">
      <c r="B157" s="166"/>
      <c r="D157" s="152" t="s">
        <v>318</v>
      </c>
      <c r="E157" s="167" t="s">
        <v>1</v>
      </c>
      <c r="F157" s="168" t="s">
        <v>5415</v>
      </c>
      <c r="H157" s="167" t="s">
        <v>1</v>
      </c>
      <c r="I157" s="169"/>
      <c r="L157" s="166"/>
      <c r="M157" s="170"/>
      <c r="T157" s="171"/>
      <c r="AT157" s="167" t="s">
        <v>318</v>
      </c>
      <c r="AU157" s="167" t="s">
        <v>90</v>
      </c>
      <c r="AV157" s="14" t="s">
        <v>86</v>
      </c>
      <c r="AW157" s="14" t="s">
        <v>38</v>
      </c>
      <c r="AX157" s="14" t="s">
        <v>82</v>
      </c>
      <c r="AY157" s="167" t="s">
        <v>310</v>
      </c>
    </row>
    <row r="158" spans="2:65" s="12" customFormat="1" ht="11.25">
      <c r="B158" s="151"/>
      <c r="D158" s="152" t="s">
        <v>318</v>
      </c>
      <c r="E158" s="153" t="s">
        <v>1</v>
      </c>
      <c r="F158" s="154" t="s">
        <v>5413</v>
      </c>
      <c r="H158" s="155">
        <v>474.548</v>
      </c>
      <c r="I158" s="156"/>
      <c r="L158" s="151"/>
      <c r="M158" s="157"/>
      <c r="T158" s="158"/>
      <c r="AT158" s="153" t="s">
        <v>318</v>
      </c>
      <c r="AU158" s="153" t="s">
        <v>90</v>
      </c>
      <c r="AV158" s="12" t="s">
        <v>90</v>
      </c>
      <c r="AW158" s="12" t="s">
        <v>38</v>
      </c>
      <c r="AX158" s="12" t="s">
        <v>82</v>
      </c>
      <c r="AY158" s="153" t="s">
        <v>310</v>
      </c>
    </row>
    <row r="159" spans="2:65" s="13" customFormat="1" ht="11.25">
      <c r="B159" s="159"/>
      <c r="D159" s="152" t="s">
        <v>318</v>
      </c>
      <c r="E159" s="160" t="s">
        <v>1</v>
      </c>
      <c r="F159" s="161" t="s">
        <v>320</v>
      </c>
      <c r="H159" s="162">
        <v>474.548</v>
      </c>
      <c r="I159" s="163"/>
      <c r="L159" s="159"/>
      <c r="M159" s="164"/>
      <c r="T159" s="165"/>
      <c r="AT159" s="160" t="s">
        <v>318</v>
      </c>
      <c r="AU159" s="160" t="s">
        <v>90</v>
      </c>
      <c r="AV159" s="13" t="s">
        <v>108</v>
      </c>
      <c r="AW159" s="13" t="s">
        <v>38</v>
      </c>
      <c r="AX159" s="13" t="s">
        <v>86</v>
      </c>
      <c r="AY159" s="160" t="s">
        <v>310</v>
      </c>
    </row>
    <row r="160" spans="2:65" s="1" customFormat="1" ht="16.5" customHeight="1">
      <c r="B160" s="33"/>
      <c r="C160" s="138" t="s">
        <v>121</v>
      </c>
      <c r="D160" s="138" t="s">
        <v>312</v>
      </c>
      <c r="E160" s="139" t="s">
        <v>927</v>
      </c>
      <c r="F160" s="140" t="s">
        <v>928</v>
      </c>
      <c r="G160" s="141" t="s">
        <v>315</v>
      </c>
      <c r="H160" s="142">
        <v>474.548</v>
      </c>
      <c r="I160" s="143"/>
      <c r="J160" s="144">
        <f>ROUND(I160*H160,2)</f>
        <v>0</v>
      </c>
      <c r="K160" s="140" t="s">
        <v>316</v>
      </c>
      <c r="L160" s="33"/>
      <c r="M160" s="145" t="s">
        <v>1</v>
      </c>
      <c r="N160" s="146" t="s">
        <v>47</v>
      </c>
      <c r="P160" s="147">
        <f>O160*H160</f>
        <v>0</v>
      </c>
      <c r="Q160" s="147">
        <v>1.103E-2</v>
      </c>
      <c r="R160" s="147">
        <f>Q160*H160</f>
        <v>5.2342644399999996</v>
      </c>
      <c r="S160" s="147">
        <v>0</v>
      </c>
      <c r="T160" s="148">
        <f>S160*H160</f>
        <v>0</v>
      </c>
      <c r="AR160" s="149" t="s">
        <v>108</v>
      </c>
      <c r="AT160" s="149" t="s">
        <v>312</v>
      </c>
      <c r="AU160" s="149" t="s">
        <v>90</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929</v>
      </c>
    </row>
    <row r="161" spans="2:65" s="14" customFormat="1" ht="11.25">
      <c r="B161" s="166"/>
      <c r="D161" s="152" t="s">
        <v>318</v>
      </c>
      <c r="E161" s="167" t="s">
        <v>1</v>
      </c>
      <c r="F161" s="168" t="s">
        <v>731</v>
      </c>
      <c r="H161" s="167" t="s">
        <v>1</v>
      </c>
      <c r="I161" s="169"/>
      <c r="L161" s="166"/>
      <c r="M161" s="170"/>
      <c r="T161" s="171"/>
      <c r="AT161" s="167" t="s">
        <v>318</v>
      </c>
      <c r="AU161" s="167" t="s">
        <v>90</v>
      </c>
      <c r="AV161" s="14" t="s">
        <v>86</v>
      </c>
      <c r="AW161" s="14" t="s">
        <v>38</v>
      </c>
      <c r="AX161" s="14" t="s">
        <v>82</v>
      </c>
      <c r="AY161" s="167" t="s">
        <v>310</v>
      </c>
    </row>
    <row r="162" spans="2:65" s="14" customFormat="1" ht="11.25">
      <c r="B162" s="166"/>
      <c r="D162" s="152" t="s">
        <v>318</v>
      </c>
      <c r="E162" s="167" t="s">
        <v>1</v>
      </c>
      <c r="F162" s="168" t="s">
        <v>890</v>
      </c>
      <c r="H162" s="167" t="s">
        <v>1</v>
      </c>
      <c r="I162" s="169"/>
      <c r="L162" s="166"/>
      <c r="M162" s="170"/>
      <c r="T162" s="171"/>
      <c r="AT162" s="167" t="s">
        <v>318</v>
      </c>
      <c r="AU162" s="167" t="s">
        <v>90</v>
      </c>
      <c r="AV162" s="14" t="s">
        <v>86</v>
      </c>
      <c r="AW162" s="14" t="s">
        <v>38</v>
      </c>
      <c r="AX162" s="14" t="s">
        <v>82</v>
      </c>
      <c r="AY162" s="167" t="s">
        <v>310</v>
      </c>
    </row>
    <row r="163" spans="2:65" s="12" customFormat="1" ht="11.25">
      <c r="B163" s="151"/>
      <c r="D163" s="152" t="s">
        <v>318</v>
      </c>
      <c r="E163" s="153" t="s">
        <v>1</v>
      </c>
      <c r="F163" s="154" t="s">
        <v>5413</v>
      </c>
      <c r="H163" s="155">
        <v>474.548</v>
      </c>
      <c r="I163" s="156"/>
      <c r="L163" s="151"/>
      <c r="M163" s="157"/>
      <c r="T163" s="158"/>
      <c r="AT163" s="153" t="s">
        <v>318</v>
      </c>
      <c r="AU163" s="153" t="s">
        <v>90</v>
      </c>
      <c r="AV163" s="12" t="s">
        <v>90</v>
      </c>
      <c r="AW163" s="12" t="s">
        <v>38</v>
      </c>
      <c r="AX163" s="12" t="s">
        <v>82</v>
      </c>
      <c r="AY163" s="153" t="s">
        <v>310</v>
      </c>
    </row>
    <row r="164" spans="2:65" s="13" customFormat="1" ht="11.25">
      <c r="B164" s="159"/>
      <c r="D164" s="152" t="s">
        <v>318</v>
      </c>
      <c r="E164" s="160" t="s">
        <v>1</v>
      </c>
      <c r="F164" s="161" t="s">
        <v>320</v>
      </c>
      <c r="H164" s="162">
        <v>474.548</v>
      </c>
      <c r="I164" s="163"/>
      <c r="L164" s="159"/>
      <c r="M164" s="164"/>
      <c r="T164" s="165"/>
      <c r="AT164" s="160" t="s">
        <v>318</v>
      </c>
      <c r="AU164" s="160" t="s">
        <v>90</v>
      </c>
      <c r="AV164" s="13" t="s">
        <v>108</v>
      </c>
      <c r="AW164" s="13" t="s">
        <v>38</v>
      </c>
      <c r="AX164" s="13" t="s">
        <v>86</v>
      </c>
      <c r="AY164" s="160" t="s">
        <v>310</v>
      </c>
    </row>
    <row r="165" spans="2:65" s="1" customFormat="1" ht="16.5" customHeight="1">
      <c r="B165" s="33"/>
      <c r="C165" s="138" t="s">
        <v>137</v>
      </c>
      <c r="D165" s="138" t="s">
        <v>312</v>
      </c>
      <c r="E165" s="139" t="s">
        <v>935</v>
      </c>
      <c r="F165" s="140" t="s">
        <v>936</v>
      </c>
      <c r="G165" s="141" t="s">
        <v>315</v>
      </c>
      <c r="H165" s="142">
        <v>474.548</v>
      </c>
      <c r="I165" s="143"/>
      <c r="J165" s="144">
        <f>ROUND(I165*H165,2)</f>
        <v>0</v>
      </c>
      <c r="K165" s="140" t="s">
        <v>316</v>
      </c>
      <c r="L165" s="33"/>
      <c r="M165" s="145" t="s">
        <v>1</v>
      </c>
      <c r="N165" s="146" t="s">
        <v>47</v>
      </c>
      <c r="P165" s="147">
        <f>O165*H165</f>
        <v>0</v>
      </c>
      <c r="Q165" s="147">
        <v>5.5199999999999997E-3</v>
      </c>
      <c r="R165" s="147">
        <f>Q165*H165</f>
        <v>2.61950496</v>
      </c>
      <c r="S165" s="147">
        <v>0</v>
      </c>
      <c r="T165" s="148">
        <f>S165*H165</f>
        <v>0</v>
      </c>
      <c r="AR165" s="149" t="s">
        <v>108</v>
      </c>
      <c r="AT165" s="149" t="s">
        <v>312</v>
      </c>
      <c r="AU165" s="149" t="s">
        <v>90</v>
      </c>
      <c r="AY165" s="17" t="s">
        <v>310</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937</v>
      </c>
    </row>
    <row r="166" spans="2:65" s="1" customFormat="1" ht="21.75" customHeight="1">
      <c r="B166" s="33"/>
      <c r="C166" s="138" t="s">
        <v>342</v>
      </c>
      <c r="D166" s="138" t="s">
        <v>312</v>
      </c>
      <c r="E166" s="139" t="s">
        <v>5416</v>
      </c>
      <c r="F166" s="140" t="s">
        <v>5417</v>
      </c>
      <c r="G166" s="141" t="s">
        <v>338</v>
      </c>
      <c r="H166" s="142">
        <v>21.291</v>
      </c>
      <c r="I166" s="143"/>
      <c r="J166" s="144">
        <f>ROUND(I166*H166,2)</f>
        <v>0</v>
      </c>
      <c r="K166" s="140" t="s">
        <v>316</v>
      </c>
      <c r="L166" s="33"/>
      <c r="M166" s="145" t="s">
        <v>1</v>
      </c>
      <c r="N166" s="146" t="s">
        <v>47</v>
      </c>
      <c r="P166" s="147">
        <f>O166*H166</f>
        <v>0</v>
      </c>
      <c r="Q166" s="147">
        <v>2.5018699999999998</v>
      </c>
      <c r="R166" s="147">
        <f>Q166*H166</f>
        <v>53.267314169999999</v>
      </c>
      <c r="S166" s="147">
        <v>0</v>
      </c>
      <c r="T166" s="148">
        <f>S166*H166</f>
        <v>0</v>
      </c>
      <c r="AR166" s="149" t="s">
        <v>108</v>
      </c>
      <c r="AT166" s="149" t="s">
        <v>312</v>
      </c>
      <c r="AU166" s="149" t="s">
        <v>90</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5418</v>
      </c>
    </row>
    <row r="167" spans="2:65" s="1" customFormat="1" ht="19.5">
      <c r="B167" s="33"/>
      <c r="D167" s="152" t="s">
        <v>375</v>
      </c>
      <c r="F167" s="172" t="s">
        <v>1037</v>
      </c>
      <c r="I167" s="173"/>
      <c r="L167" s="33"/>
      <c r="M167" s="174"/>
      <c r="T167" s="57"/>
      <c r="AT167" s="17" t="s">
        <v>375</v>
      </c>
      <c r="AU167" s="17" t="s">
        <v>90</v>
      </c>
    </row>
    <row r="168" spans="2:65" s="14" customFormat="1" ht="11.25">
      <c r="B168" s="166"/>
      <c r="D168" s="152" t="s">
        <v>318</v>
      </c>
      <c r="E168" s="167" t="s">
        <v>1</v>
      </c>
      <c r="F168" s="168" t="s">
        <v>843</v>
      </c>
      <c r="H168" s="167" t="s">
        <v>1</v>
      </c>
      <c r="I168" s="169"/>
      <c r="L168" s="166"/>
      <c r="M168" s="170"/>
      <c r="T168" s="171"/>
      <c r="AT168" s="167" t="s">
        <v>318</v>
      </c>
      <c r="AU168" s="167" t="s">
        <v>90</v>
      </c>
      <c r="AV168" s="14" t="s">
        <v>86</v>
      </c>
      <c r="AW168" s="14" t="s">
        <v>38</v>
      </c>
      <c r="AX168" s="14" t="s">
        <v>82</v>
      </c>
      <c r="AY168" s="167" t="s">
        <v>310</v>
      </c>
    </row>
    <row r="169" spans="2:65" s="14" customFormat="1" ht="11.25">
      <c r="B169" s="166"/>
      <c r="D169" s="152" t="s">
        <v>318</v>
      </c>
      <c r="E169" s="167" t="s">
        <v>1</v>
      </c>
      <c r="F169" s="168" t="s">
        <v>5419</v>
      </c>
      <c r="H169" s="167" t="s">
        <v>1</v>
      </c>
      <c r="I169" s="169"/>
      <c r="L169" s="166"/>
      <c r="M169" s="170"/>
      <c r="T169" s="171"/>
      <c r="AT169" s="167" t="s">
        <v>318</v>
      </c>
      <c r="AU169" s="167" t="s">
        <v>90</v>
      </c>
      <c r="AV169" s="14" t="s">
        <v>86</v>
      </c>
      <c r="AW169" s="14" t="s">
        <v>38</v>
      </c>
      <c r="AX169" s="14" t="s">
        <v>82</v>
      </c>
      <c r="AY169" s="167" t="s">
        <v>310</v>
      </c>
    </row>
    <row r="170" spans="2:65" s="12" customFormat="1" ht="11.25">
      <c r="B170" s="151"/>
      <c r="D170" s="152" t="s">
        <v>318</v>
      </c>
      <c r="E170" s="153" t="s">
        <v>1</v>
      </c>
      <c r="F170" s="154" t="s">
        <v>5420</v>
      </c>
      <c r="H170" s="155">
        <v>21.291</v>
      </c>
      <c r="I170" s="156"/>
      <c r="L170" s="151"/>
      <c r="M170" s="157"/>
      <c r="T170" s="158"/>
      <c r="AT170" s="153" t="s">
        <v>318</v>
      </c>
      <c r="AU170" s="153" t="s">
        <v>90</v>
      </c>
      <c r="AV170" s="12" t="s">
        <v>90</v>
      </c>
      <c r="AW170" s="12" t="s">
        <v>38</v>
      </c>
      <c r="AX170" s="12" t="s">
        <v>82</v>
      </c>
      <c r="AY170" s="153" t="s">
        <v>310</v>
      </c>
    </row>
    <row r="171" spans="2:65" s="13" customFormat="1" ht="11.25">
      <c r="B171" s="159"/>
      <c r="D171" s="152" t="s">
        <v>318</v>
      </c>
      <c r="E171" s="160" t="s">
        <v>1</v>
      </c>
      <c r="F171" s="161" t="s">
        <v>320</v>
      </c>
      <c r="H171" s="162">
        <v>21.291</v>
      </c>
      <c r="I171" s="163"/>
      <c r="L171" s="159"/>
      <c r="M171" s="164"/>
      <c r="T171" s="165"/>
      <c r="AT171" s="160" t="s">
        <v>318</v>
      </c>
      <c r="AU171" s="160" t="s">
        <v>90</v>
      </c>
      <c r="AV171" s="13" t="s">
        <v>108</v>
      </c>
      <c r="AW171" s="13" t="s">
        <v>38</v>
      </c>
      <c r="AX171" s="13" t="s">
        <v>86</v>
      </c>
      <c r="AY171" s="160" t="s">
        <v>310</v>
      </c>
    </row>
    <row r="172" spans="2:65" s="1" customFormat="1" ht="21.75" customHeight="1">
      <c r="B172" s="33"/>
      <c r="C172" s="138" t="s">
        <v>347</v>
      </c>
      <c r="D172" s="138" t="s">
        <v>312</v>
      </c>
      <c r="E172" s="139" t="s">
        <v>1034</v>
      </c>
      <c r="F172" s="140" t="s">
        <v>1035</v>
      </c>
      <c r="G172" s="141" t="s">
        <v>338</v>
      </c>
      <c r="H172" s="142">
        <v>39.033999999999999</v>
      </c>
      <c r="I172" s="143"/>
      <c r="J172" s="144">
        <f>ROUND(I172*H172,2)</f>
        <v>0</v>
      </c>
      <c r="K172" s="140" t="s">
        <v>316</v>
      </c>
      <c r="L172" s="33"/>
      <c r="M172" s="145" t="s">
        <v>1</v>
      </c>
      <c r="N172" s="146" t="s">
        <v>47</v>
      </c>
      <c r="P172" s="147">
        <f>O172*H172</f>
        <v>0</v>
      </c>
      <c r="Q172" s="147">
        <v>2.5018699999999998</v>
      </c>
      <c r="R172" s="147">
        <f>Q172*H172</f>
        <v>97.657993579999996</v>
      </c>
      <c r="S172" s="147">
        <v>0</v>
      </c>
      <c r="T172" s="148">
        <f>S172*H172</f>
        <v>0</v>
      </c>
      <c r="AR172" s="149" t="s">
        <v>108</v>
      </c>
      <c r="AT172" s="149" t="s">
        <v>312</v>
      </c>
      <c r="AU172" s="149" t="s">
        <v>90</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1036</v>
      </c>
    </row>
    <row r="173" spans="2:65" s="1" customFormat="1" ht="19.5">
      <c r="B173" s="33"/>
      <c r="D173" s="152" t="s">
        <v>375</v>
      </c>
      <c r="F173" s="172" t="s">
        <v>1037</v>
      </c>
      <c r="I173" s="173"/>
      <c r="L173" s="33"/>
      <c r="M173" s="174"/>
      <c r="T173" s="57"/>
      <c r="AT173" s="17" t="s">
        <v>375</v>
      </c>
      <c r="AU173" s="17" t="s">
        <v>90</v>
      </c>
    </row>
    <row r="174" spans="2:65" s="14" customFormat="1" ht="11.25">
      <c r="B174" s="166"/>
      <c r="D174" s="152" t="s">
        <v>318</v>
      </c>
      <c r="E174" s="167" t="s">
        <v>1</v>
      </c>
      <c r="F174" s="168" t="s">
        <v>843</v>
      </c>
      <c r="H174" s="167" t="s">
        <v>1</v>
      </c>
      <c r="I174" s="169"/>
      <c r="L174" s="166"/>
      <c r="M174" s="170"/>
      <c r="T174" s="171"/>
      <c r="AT174" s="167" t="s">
        <v>318</v>
      </c>
      <c r="AU174" s="167" t="s">
        <v>90</v>
      </c>
      <c r="AV174" s="14" t="s">
        <v>86</v>
      </c>
      <c r="AW174" s="14" t="s">
        <v>38</v>
      </c>
      <c r="AX174" s="14" t="s">
        <v>82</v>
      </c>
      <c r="AY174" s="167" t="s">
        <v>310</v>
      </c>
    </row>
    <row r="175" spans="2:65" s="14" customFormat="1" ht="11.25">
      <c r="B175" s="166"/>
      <c r="D175" s="152" t="s">
        <v>318</v>
      </c>
      <c r="E175" s="167" t="s">
        <v>1</v>
      </c>
      <c r="F175" s="168" t="s">
        <v>5419</v>
      </c>
      <c r="H175" s="167" t="s">
        <v>1</v>
      </c>
      <c r="I175" s="169"/>
      <c r="L175" s="166"/>
      <c r="M175" s="170"/>
      <c r="T175" s="171"/>
      <c r="AT175" s="167" t="s">
        <v>318</v>
      </c>
      <c r="AU175" s="167" t="s">
        <v>90</v>
      </c>
      <c r="AV175" s="14" t="s">
        <v>86</v>
      </c>
      <c r="AW175" s="14" t="s">
        <v>38</v>
      </c>
      <c r="AX175" s="14" t="s">
        <v>82</v>
      </c>
      <c r="AY175" s="167" t="s">
        <v>310</v>
      </c>
    </row>
    <row r="176" spans="2:65" s="12" customFormat="1" ht="11.25">
      <c r="B176" s="151"/>
      <c r="D176" s="152" t="s">
        <v>318</v>
      </c>
      <c r="E176" s="153" t="s">
        <v>1</v>
      </c>
      <c r="F176" s="154" t="s">
        <v>1042</v>
      </c>
      <c r="H176" s="155">
        <v>39.033999999999999</v>
      </c>
      <c r="I176" s="156"/>
      <c r="L176" s="151"/>
      <c r="M176" s="157"/>
      <c r="T176" s="158"/>
      <c r="AT176" s="153" t="s">
        <v>318</v>
      </c>
      <c r="AU176" s="153" t="s">
        <v>90</v>
      </c>
      <c r="AV176" s="12" t="s">
        <v>90</v>
      </c>
      <c r="AW176" s="12" t="s">
        <v>38</v>
      </c>
      <c r="AX176" s="12" t="s">
        <v>82</v>
      </c>
      <c r="AY176" s="153" t="s">
        <v>310</v>
      </c>
    </row>
    <row r="177" spans="2:65" s="13" customFormat="1" ht="11.25">
      <c r="B177" s="159"/>
      <c r="D177" s="152" t="s">
        <v>318</v>
      </c>
      <c r="E177" s="160" t="s">
        <v>1</v>
      </c>
      <c r="F177" s="161" t="s">
        <v>320</v>
      </c>
      <c r="H177" s="162">
        <v>39.033999999999999</v>
      </c>
      <c r="I177" s="163"/>
      <c r="L177" s="159"/>
      <c r="M177" s="164"/>
      <c r="T177" s="165"/>
      <c r="AT177" s="160" t="s">
        <v>318</v>
      </c>
      <c r="AU177" s="160" t="s">
        <v>90</v>
      </c>
      <c r="AV177" s="13" t="s">
        <v>108</v>
      </c>
      <c r="AW177" s="13" t="s">
        <v>38</v>
      </c>
      <c r="AX177" s="13" t="s">
        <v>86</v>
      </c>
      <c r="AY177" s="160" t="s">
        <v>310</v>
      </c>
    </row>
    <row r="178" spans="2:65" s="1" customFormat="1" ht="21.75" customHeight="1">
      <c r="B178" s="33"/>
      <c r="C178" s="138" t="s">
        <v>354</v>
      </c>
      <c r="D178" s="138" t="s">
        <v>312</v>
      </c>
      <c r="E178" s="139" t="s">
        <v>5421</v>
      </c>
      <c r="F178" s="140" t="s">
        <v>5422</v>
      </c>
      <c r="G178" s="141" t="s">
        <v>338</v>
      </c>
      <c r="H178" s="142">
        <v>21.291</v>
      </c>
      <c r="I178" s="143"/>
      <c r="J178" s="144">
        <f>ROUND(I178*H178,2)</f>
        <v>0</v>
      </c>
      <c r="K178" s="140" t="s">
        <v>316</v>
      </c>
      <c r="L178" s="33"/>
      <c r="M178" s="145" t="s">
        <v>1</v>
      </c>
      <c r="N178" s="146" t="s">
        <v>47</v>
      </c>
      <c r="P178" s="147">
        <f>O178*H178</f>
        <v>0</v>
      </c>
      <c r="Q178" s="147">
        <v>0</v>
      </c>
      <c r="R178" s="147">
        <f>Q178*H178</f>
        <v>0</v>
      </c>
      <c r="S178" s="147">
        <v>0</v>
      </c>
      <c r="T178" s="148">
        <f>S178*H178</f>
        <v>0</v>
      </c>
      <c r="AR178" s="149" t="s">
        <v>108</v>
      </c>
      <c r="AT178" s="149" t="s">
        <v>312</v>
      </c>
      <c r="AU178" s="149" t="s">
        <v>90</v>
      </c>
      <c r="AY178" s="17" t="s">
        <v>310</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5423</v>
      </c>
    </row>
    <row r="179" spans="2:65" s="1" customFormat="1" ht="21.75" customHeight="1">
      <c r="B179" s="33"/>
      <c r="C179" s="138" t="s">
        <v>180</v>
      </c>
      <c r="D179" s="138" t="s">
        <v>312</v>
      </c>
      <c r="E179" s="139" t="s">
        <v>1062</v>
      </c>
      <c r="F179" s="140" t="s">
        <v>1063</v>
      </c>
      <c r="G179" s="141" t="s">
        <v>338</v>
      </c>
      <c r="H179" s="142">
        <v>39.033999999999999</v>
      </c>
      <c r="I179" s="143"/>
      <c r="J179" s="144">
        <f>ROUND(I179*H179,2)</f>
        <v>0</v>
      </c>
      <c r="K179" s="140" t="s">
        <v>316</v>
      </c>
      <c r="L179" s="33"/>
      <c r="M179" s="145" t="s">
        <v>1</v>
      </c>
      <c r="N179" s="146" t="s">
        <v>47</v>
      </c>
      <c r="P179" s="147">
        <f>O179*H179</f>
        <v>0</v>
      </c>
      <c r="Q179" s="147">
        <v>0</v>
      </c>
      <c r="R179" s="147">
        <f>Q179*H179</f>
        <v>0</v>
      </c>
      <c r="S179" s="147">
        <v>0</v>
      </c>
      <c r="T179" s="148">
        <f>S179*H179</f>
        <v>0</v>
      </c>
      <c r="AR179" s="149" t="s">
        <v>108</v>
      </c>
      <c r="AT179" s="149" t="s">
        <v>312</v>
      </c>
      <c r="AU179" s="149" t="s">
        <v>90</v>
      </c>
      <c r="AY179" s="17" t="s">
        <v>310</v>
      </c>
      <c r="BE179" s="150">
        <f>IF(N179="základní",J179,0)</f>
        <v>0</v>
      </c>
      <c r="BF179" s="150">
        <f>IF(N179="snížená",J179,0)</f>
        <v>0</v>
      </c>
      <c r="BG179" s="150">
        <f>IF(N179="zákl. přenesená",J179,0)</f>
        <v>0</v>
      </c>
      <c r="BH179" s="150">
        <f>IF(N179="sníž. přenesená",J179,0)</f>
        <v>0</v>
      </c>
      <c r="BI179" s="150">
        <f>IF(N179="nulová",J179,0)</f>
        <v>0</v>
      </c>
      <c r="BJ179" s="17" t="s">
        <v>86</v>
      </c>
      <c r="BK179" s="150">
        <f>ROUND(I179*H179,2)</f>
        <v>0</v>
      </c>
      <c r="BL179" s="17" t="s">
        <v>108</v>
      </c>
      <c r="BM179" s="149" t="s">
        <v>1064</v>
      </c>
    </row>
    <row r="180" spans="2:65" s="1" customFormat="1" ht="16.5" customHeight="1">
      <c r="B180" s="33"/>
      <c r="C180" s="138" t="s">
        <v>364</v>
      </c>
      <c r="D180" s="138" t="s">
        <v>312</v>
      </c>
      <c r="E180" s="139" t="s">
        <v>1075</v>
      </c>
      <c r="F180" s="140" t="s">
        <v>1076</v>
      </c>
      <c r="G180" s="141" t="s">
        <v>361</v>
      </c>
      <c r="H180" s="142">
        <v>6.7279999999999998</v>
      </c>
      <c r="I180" s="143"/>
      <c r="J180" s="144">
        <f>ROUND(I180*H180,2)</f>
        <v>0</v>
      </c>
      <c r="K180" s="140" t="s">
        <v>316</v>
      </c>
      <c r="L180" s="33"/>
      <c r="M180" s="145" t="s">
        <v>1</v>
      </c>
      <c r="N180" s="146" t="s">
        <v>47</v>
      </c>
      <c r="P180" s="147">
        <f>O180*H180</f>
        <v>0</v>
      </c>
      <c r="Q180" s="147">
        <v>1.06277</v>
      </c>
      <c r="R180" s="147">
        <f>Q180*H180</f>
        <v>7.1503165599999994</v>
      </c>
      <c r="S180" s="147">
        <v>0</v>
      </c>
      <c r="T180" s="148">
        <f>S180*H180</f>
        <v>0</v>
      </c>
      <c r="AR180" s="149" t="s">
        <v>108</v>
      </c>
      <c r="AT180" s="149" t="s">
        <v>312</v>
      </c>
      <c r="AU180" s="149" t="s">
        <v>90</v>
      </c>
      <c r="AY180" s="17" t="s">
        <v>310</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1077</v>
      </c>
    </row>
    <row r="181" spans="2:65" s="14" customFormat="1" ht="11.25">
      <c r="B181" s="166"/>
      <c r="D181" s="152" t="s">
        <v>318</v>
      </c>
      <c r="E181" s="167" t="s">
        <v>1</v>
      </c>
      <c r="F181" s="168" t="s">
        <v>843</v>
      </c>
      <c r="H181" s="167" t="s">
        <v>1</v>
      </c>
      <c r="I181" s="169"/>
      <c r="L181" s="166"/>
      <c r="M181" s="170"/>
      <c r="T181" s="171"/>
      <c r="AT181" s="167" t="s">
        <v>318</v>
      </c>
      <c r="AU181" s="167" t="s">
        <v>90</v>
      </c>
      <c r="AV181" s="14" t="s">
        <v>86</v>
      </c>
      <c r="AW181" s="14" t="s">
        <v>38</v>
      </c>
      <c r="AX181" s="14" t="s">
        <v>82</v>
      </c>
      <c r="AY181" s="167" t="s">
        <v>310</v>
      </c>
    </row>
    <row r="182" spans="2:65" s="14" customFormat="1" ht="11.25">
      <c r="B182" s="166"/>
      <c r="D182" s="152" t="s">
        <v>318</v>
      </c>
      <c r="E182" s="167" t="s">
        <v>1</v>
      </c>
      <c r="F182" s="168" t="s">
        <v>5419</v>
      </c>
      <c r="H182" s="167" t="s">
        <v>1</v>
      </c>
      <c r="I182" s="169"/>
      <c r="L182" s="166"/>
      <c r="M182" s="170"/>
      <c r="T182" s="171"/>
      <c r="AT182" s="167" t="s">
        <v>318</v>
      </c>
      <c r="AU182" s="167" t="s">
        <v>90</v>
      </c>
      <c r="AV182" s="14" t="s">
        <v>86</v>
      </c>
      <c r="AW182" s="14" t="s">
        <v>38</v>
      </c>
      <c r="AX182" s="14" t="s">
        <v>82</v>
      </c>
      <c r="AY182" s="167" t="s">
        <v>310</v>
      </c>
    </row>
    <row r="183" spans="2:65" s="12" customFormat="1" ht="11.25">
      <c r="B183" s="151"/>
      <c r="D183" s="152" t="s">
        <v>318</v>
      </c>
      <c r="E183" s="153" t="s">
        <v>1</v>
      </c>
      <c r="F183" s="154" t="s">
        <v>1083</v>
      </c>
      <c r="H183" s="155">
        <v>6.7279999999999998</v>
      </c>
      <c r="I183" s="156"/>
      <c r="L183" s="151"/>
      <c r="M183" s="157"/>
      <c r="T183" s="158"/>
      <c r="AT183" s="153" t="s">
        <v>318</v>
      </c>
      <c r="AU183" s="153" t="s">
        <v>90</v>
      </c>
      <c r="AV183" s="12" t="s">
        <v>90</v>
      </c>
      <c r="AW183" s="12" t="s">
        <v>38</v>
      </c>
      <c r="AX183" s="12" t="s">
        <v>82</v>
      </c>
      <c r="AY183" s="153" t="s">
        <v>310</v>
      </c>
    </row>
    <row r="184" spans="2:65" s="13" customFormat="1" ht="11.25">
      <c r="B184" s="159"/>
      <c r="D184" s="152" t="s">
        <v>318</v>
      </c>
      <c r="E184" s="160" t="s">
        <v>1</v>
      </c>
      <c r="F184" s="161" t="s">
        <v>320</v>
      </c>
      <c r="H184" s="162">
        <v>6.7279999999999998</v>
      </c>
      <c r="I184" s="163"/>
      <c r="L184" s="159"/>
      <c r="M184" s="164"/>
      <c r="T184" s="165"/>
      <c r="AT184" s="160" t="s">
        <v>318</v>
      </c>
      <c r="AU184" s="160" t="s">
        <v>90</v>
      </c>
      <c r="AV184" s="13" t="s">
        <v>108</v>
      </c>
      <c r="AW184" s="13" t="s">
        <v>38</v>
      </c>
      <c r="AX184" s="13" t="s">
        <v>86</v>
      </c>
      <c r="AY184" s="160" t="s">
        <v>310</v>
      </c>
    </row>
    <row r="185" spans="2:65" s="1" customFormat="1" ht="16.5" customHeight="1">
      <c r="B185" s="33"/>
      <c r="C185" s="138" t="s">
        <v>371</v>
      </c>
      <c r="D185" s="138" t="s">
        <v>312</v>
      </c>
      <c r="E185" s="139" t="s">
        <v>1097</v>
      </c>
      <c r="F185" s="140" t="s">
        <v>1098</v>
      </c>
      <c r="G185" s="141" t="s">
        <v>315</v>
      </c>
      <c r="H185" s="142">
        <v>354.85</v>
      </c>
      <c r="I185" s="143"/>
      <c r="J185" s="144">
        <f>ROUND(I185*H185,2)</f>
        <v>0</v>
      </c>
      <c r="K185" s="140" t="s">
        <v>316</v>
      </c>
      <c r="L185" s="33"/>
      <c r="M185" s="145" t="s">
        <v>1</v>
      </c>
      <c r="N185" s="146" t="s">
        <v>47</v>
      </c>
      <c r="P185" s="147">
        <f>O185*H185</f>
        <v>0</v>
      </c>
      <c r="Q185" s="147">
        <v>1.0200000000000001E-2</v>
      </c>
      <c r="R185" s="147">
        <f>Q185*H185</f>
        <v>3.6194700000000006</v>
      </c>
      <c r="S185" s="147">
        <v>0</v>
      </c>
      <c r="T185" s="148">
        <f>S185*H185</f>
        <v>0</v>
      </c>
      <c r="AR185" s="149" t="s">
        <v>108</v>
      </c>
      <c r="AT185" s="149" t="s">
        <v>312</v>
      </c>
      <c r="AU185" s="149" t="s">
        <v>90</v>
      </c>
      <c r="AY185" s="17" t="s">
        <v>310</v>
      </c>
      <c r="BE185" s="150">
        <f>IF(N185="základní",J185,0)</f>
        <v>0</v>
      </c>
      <c r="BF185" s="150">
        <f>IF(N185="snížená",J185,0)</f>
        <v>0</v>
      </c>
      <c r="BG185" s="150">
        <f>IF(N185="zákl. přenesená",J185,0)</f>
        <v>0</v>
      </c>
      <c r="BH185" s="150">
        <f>IF(N185="sníž. přenesená",J185,0)</f>
        <v>0</v>
      </c>
      <c r="BI185" s="150">
        <f>IF(N185="nulová",J185,0)</f>
        <v>0</v>
      </c>
      <c r="BJ185" s="17" t="s">
        <v>86</v>
      </c>
      <c r="BK185" s="150">
        <f>ROUND(I185*H185,2)</f>
        <v>0</v>
      </c>
      <c r="BL185" s="17" t="s">
        <v>108</v>
      </c>
      <c r="BM185" s="149" t="s">
        <v>1099</v>
      </c>
    </row>
    <row r="186" spans="2:65" s="1" customFormat="1" ht="19.5">
      <c r="B186" s="33"/>
      <c r="D186" s="152" t="s">
        <v>375</v>
      </c>
      <c r="F186" s="172" t="s">
        <v>1100</v>
      </c>
      <c r="I186" s="173"/>
      <c r="L186" s="33"/>
      <c r="M186" s="174"/>
      <c r="T186" s="57"/>
      <c r="AT186" s="17" t="s">
        <v>375</v>
      </c>
      <c r="AU186" s="17" t="s">
        <v>90</v>
      </c>
    </row>
    <row r="187" spans="2:65" s="14" customFormat="1" ht="11.25">
      <c r="B187" s="166"/>
      <c r="D187" s="152" t="s">
        <v>318</v>
      </c>
      <c r="E187" s="167" t="s">
        <v>1</v>
      </c>
      <c r="F187" s="168" t="s">
        <v>843</v>
      </c>
      <c r="H187" s="167" t="s">
        <v>1</v>
      </c>
      <c r="I187" s="169"/>
      <c r="L187" s="166"/>
      <c r="M187" s="170"/>
      <c r="T187" s="171"/>
      <c r="AT187" s="167" t="s">
        <v>318</v>
      </c>
      <c r="AU187" s="167" t="s">
        <v>90</v>
      </c>
      <c r="AV187" s="14" t="s">
        <v>86</v>
      </c>
      <c r="AW187" s="14" t="s">
        <v>38</v>
      </c>
      <c r="AX187" s="14" t="s">
        <v>82</v>
      </c>
      <c r="AY187" s="167" t="s">
        <v>310</v>
      </c>
    </row>
    <row r="188" spans="2:65" s="14" customFormat="1" ht="11.25">
      <c r="B188" s="166"/>
      <c r="D188" s="152" t="s">
        <v>318</v>
      </c>
      <c r="E188" s="167" t="s">
        <v>1</v>
      </c>
      <c r="F188" s="168" t="s">
        <v>5419</v>
      </c>
      <c r="H188" s="167" t="s">
        <v>1</v>
      </c>
      <c r="I188" s="169"/>
      <c r="L188" s="166"/>
      <c r="M188" s="170"/>
      <c r="T188" s="171"/>
      <c r="AT188" s="167" t="s">
        <v>318</v>
      </c>
      <c r="AU188" s="167" t="s">
        <v>90</v>
      </c>
      <c r="AV188" s="14" t="s">
        <v>86</v>
      </c>
      <c r="AW188" s="14" t="s">
        <v>38</v>
      </c>
      <c r="AX188" s="14" t="s">
        <v>82</v>
      </c>
      <c r="AY188" s="167" t="s">
        <v>310</v>
      </c>
    </row>
    <row r="189" spans="2:65" s="12" customFormat="1" ht="11.25">
      <c r="B189" s="151"/>
      <c r="D189" s="152" t="s">
        <v>318</v>
      </c>
      <c r="E189" s="153" t="s">
        <v>1</v>
      </c>
      <c r="F189" s="154" t="s">
        <v>1106</v>
      </c>
      <c r="H189" s="155">
        <v>354.85</v>
      </c>
      <c r="I189" s="156"/>
      <c r="L189" s="151"/>
      <c r="M189" s="157"/>
      <c r="T189" s="158"/>
      <c r="AT189" s="153" t="s">
        <v>318</v>
      </c>
      <c r="AU189" s="153" t="s">
        <v>90</v>
      </c>
      <c r="AV189" s="12" t="s">
        <v>90</v>
      </c>
      <c r="AW189" s="12" t="s">
        <v>38</v>
      </c>
      <c r="AX189" s="12" t="s">
        <v>82</v>
      </c>
      <c r="AY189" s="153" t="s">
        <v>310</v>
      </c>
    </row>
    <row r="190" spans="2:65" s="13" customFormat="1" ht="11.25">
      <c r="B190" s="159"/>
      <c r="D190" s="152" t="s">
        <v>318</v>
      </c>
      <c r="E190" s="160" t="s">
        <v>1</v>
      </c>
      <c r="F190" s="161" t="s">
        <v>320</v>
      </c>
      <c r="H190" s="162">
        <v>354.85</v>
      </c>
      <c r="I190" s="163"/>
      <c r="L190" s="159"/>
      <c r="M190" s="164"/>
      <c r="T190" s="165"/>
      <c r="AT190" s="160" t="s">
        <v>318</v>
      </c>
      <c r="AU190" s="160" t="s">
        <v>90</v>
      </c>
      <c r="AV190" s="13" t="s">
        <v>108</v>
      </c>
      <c r="AW190" s="13" t="s">
        <v>38</v>
      </c>
      <c r="AX190" s="13" t="s">
        <v>86</v>
      </c>
      <c r="AY190" s="160" t="s">
        <v>310</v>
      </c>
    </row>
    <row r="191" spans="2:65" s="1" customFormat="1" ht="16.5" customHeight="1">
      <c r="B191" s="33"/>
      <c r="C191" s="138" t="s">
        <v>379</v>
      </c>
      <c r="D191" s="138" t="s">
        <v>312</v>
      </c>
      <c r="E191" s="139" t="s">
        <v>1132</v>
      </c>
      <c r="F191" s="140" t="s">
        <v>1133</v>
      </c>
      <c r="G191" s="141" t="s">
        <v>315</v>
      </c>
      <c r="H191" s="142">
        <v>266.13799999999998</v>
      </c>
      <c r="I191" s="143"/>
      <c r="J191" s="144">
        <f>ROUND(I191*H191,2)</f>
        <v>0</v>
      </c>
      <c r="K191" s="140" t="s">
        <v>316</v>
      </c>
      <c r="L191" s="33"/>
      <c r="M191" s="145" t="s">
        <v>1</v>
      </c>
      <c r="N191" s="146" t="s">
        <v>47</v>
      </c>
      <c r="P191" s="147">
        <f>O191*H191</f>
        <v>0</v>
      </c>
      <c r="Q191" s="147">
        <v>5.0999999999999997E-2</v>
      </c>
      <c r="R191" s="147">
        <f>Q191*H191</f>
        <v>13.573037999999999</v>
      </c>
      <c r="S191" s="147">
        <v>0</v>
      </c>
      <c r="T191" s="148">
        <f>S191*H191</f>
        <v>0</v>
      </c>
      <c r="AR191" s="149" t="s">
        <v>108</v>
      </c>
      <c r="AT191" s="149" t="s">
        <v>312</v>
      </c>
      <c r="AU191" s="149" t="s">
        <v>90</v>
      </c>
      <c r="AY191" s="17" t="s">
        <v>310</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5424</v>
      </c>
    </row>
    <row r="192" spans="2:65" s="1" customFormat="1" ht="19.5">
      <c r="B192" s="33"/>
      <c r="D192" s="152" t="s">
        <v>375</v>
      </c>
      <c r="F192" s="172" t="s">
        <v>1135</v>
      </c>
      <c r="I192" s="173"/>
      <c r="L192" s="33"/>
      <c r="M192" s="174"/>
      <c r="T192" s="57"/>
      <c r="AT192" s="17" t="s">
        <v>375</v>
      </c>
      <c r="AU192" s="17" t="s">
        <v>90</v>
      </c>
    </row>
    <row r="193" spans="2:65" s="14" customFormat="1" ht="11.25">
      <c r="B193" s="166"/>
      <c r="D193" s="152" t="s">
        <v>318</v>
      </c>
      <c r="E193" s="167" t="s">
        <v>1</v>
      </c>
      <c r="F193" s="168" t="s">
        <v>843</v>
      </c>
      <c r="H193" s="167" t="s">
        <v>1</v>
      </c>
      <c r="I193" s="169"/>
      <c r="L193" s="166"/>
      <c r="M193" s="170"/>
      <c r="T193" s="171"/>
      <c r="AT193" s="167" t="s">
        <v>318</v>
      </c>
      <c r="AU193" s="167" t="s">
        <v>90</v>
      </c>
      <c r="AV193" s="14" t="s">
        <v>86</v>
      </c>
      <c r="AW193" s="14" t="s">
        <v>38</v>
      </c>
      <c r="AX193" s="14" t="s">
        <v>82</v>
      </c>
      <c r="AY193" s="167" t="s">
        <v>310</v>
      </c>
    </row>
    <row r="194" spans="2:65" s="12" customFormat="1" ht="11.25">
      <c r="B194" s="151"/>
      <c r="D194" s="152" t="s">
        <v>318</v>
      </c>
      <c r="E194" s="153" t="s">
        <v>1</v>
      </c>
      <c r="F194" s="154" t="s">
        <v>5425</v>
      </c>
      <c r="H194" s="155">
        <v>266.13799999999998</v>
      </c>
      <c r="I194" s="156"/>
      <c r="L194" s="151"/>
      <c r="M194" s="157"/>
      <c r="T194" s="158"/>
      <c r="AT194" s="153" t="s">
        <v>318</v>
      </c>
      <c r="AU194" s="153" t="s">
        <v>90</v>
      </c>
      <c r="AV194" s="12" t="s">
        <v>90</v>
      </c>
      <c r="AW194" s="12" t="s">
        <v>38</v>
      </c>
      <c r="AX194" s="12" t="s">
        <v>82</v>
      </c>
      <c r="AY194" s="153" t="s">
        <v>310</v>
      </c>
    </row>
    <row r="195" spans="2:65" s="13" customFormat="1" ht="11.25">
      <c r="B195" s="159"/>
      <c r="D195" s="152" t="s">
        <v>318</v>
      </c>
      <c r="E195" s="160" t="s">
        <v>1</v>
      </c>
      <c r="F195" s="161" t="s">
        <v>320</v>
      </c>
      <c r="H195" s="162">
        <v>266.13799999999998</v>
      </c>
      <c r="I195" s="163"/>
      <c r="L195" s="159"/>
      <c r="M195" s="164"/>
      <c r="T195" s="165"/>
      <c r="AT195" s="160" t="s">
        <v>318</v>
      </c>
      <c r="AU195" s="160" t="s">
        <v>90</v>
      </c>
      <c r="AV195" s="13" t="s">
        <v>108</v>
      </c>
      <c r="AW195" s="13" t="s">
        <v>38</v>
      </c>
      <c r="AX195" s="13" t="s">
        <v>86</v>
      </c>
      <c r="AY195" s="160" t="s">
        <v>310</v>
      </c>
    </row>
    <row r="196" spans="2:65" s="1" customFormat="1" ht="16.5" customHeight="1">
      <c r="B196" s="33"/>
      <c r="C196" s="138" t="s">
        <v>388</v>
      </c>
      <c r="D196" s="138" t="s">
        <v>312</v>
      </c>
      <c r="E196" s="139" t="s">
        <v>1169</v>
      </c>
      <c r="F196" s="140" t="s">
        <v>1170</v>
      </c>
      <c r="G196" s="141" t="s">
        <v>315</v>
      </c>
      <c r="H196" s="142">
        <v>354.85</v>
      </c>
      <c r="I196" s="143"/>
      <c r="J196" s="144">
        <f>ROUND(I196*H196,2)</f>
        <v>0</v>
      </c>
      <c r="K196" s="140" t="s">
        <v>316</v>
      </c>
      <c r="L196" s="33"/>
      <c r="M196" s="145" t="s">
        <v>1</v>
      </c>
      <c r="N196" s="146" t="s">
        <v>47</v>
      </c>
      <c r="P196" s="147">
        <f>O196*H196</f>
        <v>0</v>
      </c>
      <c r="Q196" s="147">
        <v>0</v>
      </c>
      <c r="R196" s="147">
        <f>Q196*H196</f>
        <v>0</v>
      </c>
      <c r="S196" s="147">
        <v>0</v>
      </c>
      <c r="T196" s="148">
        <f>S196*H196</f>
        <v>0</v>
      </c>
      <c r="AR196" s="149" t="s">
        <v>108</v>
      </c>
      <c r="AT196" s="149" t="s">
        <v>312</v>
      </c>
      <c r="AU196" s="149" t="s">
        <v>90</v>
      </c>
      <c r="AY196" s="17" t="s">
        <v>310</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1171</v>
      </c>
    </row>
    <row r="197" spans="2:65" s="14" customFormat="1" ht="11.25">
      <c r="B197" s="166"/>
      <c r="D197" s="152" t="s">
        <v>318</v>
      </c>
      <c r="E197" s="167" t="s">
        <v>1</v>
      </c>
      <c r="F197" s="168" t="s">
        <v>843</v>
      </c>
      <c r="H197" s="167" t="s">
        <v>1</v>
      </c>
      <c r="I197" s="169"/>
      <c r="L197" s="166"/>
      <c r="M197" s="170"/>
      <c r="T197" s="171"/>
      <c r="AT197" s="167" t="s">
        <v>318</v>
      </c>
      <c r="AU197" s="167" t="s">
        <v>90</v>
      </c>
      <c r="AV197" s="14" t="s">
        <v>86</v>
      </c>
      <c r="AW197" s="14" t="s">
        <v>38</v>
      </c>
      <c r="AX197" s="14" t="s">
        <v>82</v>
      </c>
      <c r="AY197" s="167" t="s">
        <v>310</v>
      </c>
    </row>
    <row r="198" spans="2:65" s="14" customFormat="1" ht="11.25">
      <c r="B198" s="166"/>
      <c r="D198" s="152" t="s">
        <v>318</v>
      </c>
      <c r="E198" s="167" t="s">
        <v>1</v>
      </c>
      <c r="F198" s="168" t="s">
        <v>1172</v>
      </c>
      <c r="H198" s="167" t="s">
        <v>1</v>
      </c>
      <c r="I198" s="169"/>
      <c r="L198" s="166"/>
      <c r="M198" s="170"/>
      <c r="T198" s="171"/>
      <c r="AT198" s="167" t="s">
        <v>318</v>
      </c>
      <c r="AU198" s="167" t="s">
        <v>90</v>
      </c>
      <c r="AV198" s="14" t="s">
        <v>86</v>
      </c>
      <c r="AW198" s="14" t="s">
        <v>38</v>
      </c>
      <c r="AX198" s="14" t="s">
        <v>82</v>
      </c>
      <c r="AY198" s="167" t="s">
        <v>310</v>
      </c>
    </row>
    <row r="199" spans="2:65" s="12" customFormat="1" ht="11.25">
      <c r="B199" s="151"/>
      <c r="D199" s="152" t="s">
        <v>318</v>
      </c>
      <c r="E199" s="153" t="s">
        <v>1</v>
      </c>
      <c r="F199" s="154" t="s">
        <v>5426</v>
      </c>
      <c r="H199" s="155">
        <v>354.85</v>
      </c>
      <c r="I199" s="156"/>
      <c r="L199" s="151"/>
      <c r="M199" s="157"/>
      <c r="T199" s="158"/>
      <c r="AT199" s="153" t="s">
        <v>318</v>
      </c>
      <c r="AU199" s="153" t="s">
        <v>90</v>
      </c>
      <c r="AV199" s="12" t="s">
        <v>90</v>
      </c>
      <c r="AW199" s="12" t="s">
        <v>38</v>
      </c>
      <c r="AX199" s="12" t="s">
        <v>82</v>
      </c>
      <c r="AY199" s="153" t="s">
        <v>310</v>
      </c>
    </row>
    <row r="200" spans="2:65" s="13" customFormat="1" ht="11.25">
      <c r="B200" s="159"/>
      <c r="D200" s="152" t="s">
        <v>318</v>
      </c>
      <c r="E200" s="160" t="s">
        <v>1</v>
      </c>
      <c r="F200" s="161" t="s">
        <v>320</v>
      </c>
      <c r="H200" s="162">
        <v>354.85</v>
      </c>
      <c r="I200" s="163"/>
      <c r="L200" s="159"/>
      <c r="M200" s="164"/>
      <c r="T200" s="165"/>
      <c r="AT200" s="160" t="s">
        <v>318</v>
      </c>
      <c r="AU200" s="160" t="s">
        <v>90</v>
      </c>
      <c r="AV200" s="13" t="s">
        <v>108</v>
      </c>
      <c r="AW200" s="13" t="s">
        <v>38</v>
      </c>
      <c r="AX200" s="13" t="s">
        <v>86</v>
      </c>
      <c r="AY200" s="160" t="s">
        <v>310</v>
      </c>
    </row>
    <row r="201" spans="2:65" s="11" customFormat="1" ht="22.9" customHeight="1">
      <c r="B201" s="126"/>
      <c r="D201" s="127" t="s">
        <v>81</v>
      </c>
      <c r="E201" s="136" t="s">
        <v>354</v>
      </c>
      <c r="F201" s="136" t="s">
        <v>378</v>
      </c>
      <c r="I201" s="129"/>
      <c r="J201" s="137">
        <f>BK201</f>
        <v>0</v>
      </c>
      <c r="L201" s="126"/>
      <c r="M201" s="131"/>
      <c r="P201" s="132">
        <f>SUM(P202:P212)</f>
        <v>0</v>
      </c>
      <c r="R201" s="132">
        <f>SUM(R202:R212)</f>
        <v>6.3873020000000003E-2</v>
      </c>
      <c r="T201" s="133">
        <f>SUM(T202:T212)</f>
        <v>0</v>
      </c>
      <c r="AR201" s="127" t="s">
        <v>86</v>
      </c>
      <c r="AT201" s="134" t="s">
        <v>81</v>
      </c>
      <c r="AU201" s="134" t="s">
        <v>86</v>
      </c>
      <c r="AY201" s="127" t="s">
        <v>310</v>
      </c>
      <c r="BK201" s="135">
        <f>SUM(BK202:BK212)</f>
        <v>0</v>
      </c>
    </row>
    <row r="202" spans="2:65" s="1" customFormat="1" ht="21.75" customHeight="1">
      <c r="B202" s="33"/>
      <c r="C202" s="138" t="s">
        <v>8</v>
      </c>
      <c r="D202" s="138" t="s">
        <v>312</v>
      </c>
      <c r="E202" s="139" t="s">
        <v>1265</v>
      </c>
      <c r="F202" s="140" t="s">
        <v>1266</v>
      </c>
      <c r="G202" s="141" t="s">
        <v>315</v>
      </c>
      <c r="H202" s="142">
        <v>354.85</v>
      </c>
      <c r="I202" s="143"/>
      <c r="J202" s="144">
        <f>ROUND(I202*H202,2)</f>
        <v>0</v>
      </c>
      <c r="K202" s="140" t="s">
        <v>316</v>
      </c>
      <c r="L202" s="33"/>
      <c r="M202" s="145" t="s">
        <v>1</v>
      </c>
      <c r="N202" s="146" t="s">
        <v>47</v>
      </c>
      <c r="P202" s="147">
        <f>O202*H202</f>
        <v>0</v>
      </c>
      <c r="Q202" s="147">
        <v>1.2999999999999999E-4</v>
      </c>
      <c r="R202" s="147">
        <f>Q202*H202</f>
        <v>4.6130499999999998E-2</v>
      </c>
      <c r="S202" s="147">
        <v>0</v>
      </c>
      <c r="T202" s="148">
        <f>S202*H202</f>
        <v>0</v>
      </c>
      <c r="AR202" s="149" t="s">
        <v>108</v>
      </c>
      <c r="AT202" s="149" t="s">
        <v>312</v>
      </c>
      <c r="AU202" s="149" t="s">
        <v>90</v>
      </c>
      <c r="AY202" s="17" t="s">
        <v>310</v>
      </c>
      <c r="BE202" s="150">
        <f>IF(N202="základní",J202,0)</f>
        <v>0</v>
      </c>
      <c r="BF202" s="150">
        <f>IF(N202="snížená",J202,0)</f>
        <v>0</v>
      </c>
      <c r="BG202" s="150">
        <f>IF(N202="zákl. přenesená",J202,0)</f>
        <v>0</v>
      </c>
      <c r="BH202" s="150">
        <f>IF(N202="sníž. přenesená",J202,0)</f>
        <v>0</v>
      </c>
      <c r="BI202" s="150">
        <f>IF(N202="nulová",J202,0)</f>
        <v>0</v>
      </c>
      <c r="BJ202" s="17" t="s">
        <v>86</v>
      </c>
      <c r="BK202" s="150">
        <f>ROUND(I202*H202,2)</f>
        <v>0</v>
      </c>
      <c r="BL202" s="17" t="s">
        <v>108</v>
      </c>
      <c r="BM202" s="149" t="s">
        <v>1267</v>
      </c>
    </row>
    <row r="203" spans="2:65" s="14" customFormat="1" ht="11.25">
      <c r="B203" s="166"/>
      <c r="D203" s="152" t="s">
        <v>318</v>
      </c>
      <c r="E203" s="167" t="s">
        <v>1</v>
      </c>
      <c r="F203" s="168" t="s">
        <v>843</v>
      </c>
      <c r="H203" s="167" t="s">
        <v>1</v>
      </c>
      <c r="I203" s="169"/>
      <c r="L203" s="166"/>
      <c r="M203" s="170"/>
      <c r="T203" s="171"/>
      <c r="AT203" s="167" t="s">
        <v>318</v>
      </c>
      <c r="AU203" s="167" t="s">
        <v>90</v>
      </c>
      <c r="AV203" s="14" t="s">
        <v>86</v>
      </c>
      <c r="AW203" s="14" t="s">
        <v>38</v>
      </c>
      <c r="AX203" s="14" t="s">
        <v>82</v>
      </c>
      <c r="AY203" s="167" t="s">
        <v>310</v>
      </c>
    </row>
    <row r="204" spans="2:65" s="14" customFormat="1" ht="11.25">
      <c r="B204" s="166"/>
      <c r="D204" s="152" t="s">
        <v>318</v>
      </c>
      <c r="E204" s="167" t="s">
        <v>1</v>
      </c>
      <c r="F204" s="168" t="s">
        <v>5427</v>
      </c>
      <c r="H204" s="167" t="s">
        <v>1</v>
      </c>
      <c r="I204" s="169"/>
      <c r="L204" s="166"/>
      <c r="M204" s="170"/>
      <c r="T204" s="171"/>
      <c r="AT204" s="167" t="s">
        <v>318</v>
      </c>
      <c r="AU204" s="167" t="s">
        <v>90</v>
      </c>
      <c r="AV204" s="14" t="s">
        <v>86</v>
      </c>
      <c r="AW204" s="14" t="s">
        <v>38</v>
      </c>
      <c r="AX204" s="14" t="s">
        <v>82</v>
      </c>
      <c r="AY204" s="167" t="s">
        <v>310</v>
      </c>
    </row>
    <row r="205" spans="2:65" s="12" customFormat="1" ht="11.25">
      <c r="B205" s="151"/>
      <c r="D205" s="152" t="s">
        <v>318</v>
      </c>
      <c r="E205" s="153" t="s">
        <v>1</v>
      </c>
      <c r="F205" s="154" t="s">
        <v>5428</v>
      </c>
      <c r="H205" s="155">
        <v>354.85</v>
      </c>
      <c r="I205" s="156"/>
      <c r="L205" s="151"/>
      <c r="M205" s="157"/>
      <c r="T205" s="158"/>
      <c r="AT205" s="153" t="s">
        <v>318</v>
      </c>
      <c r="AU205" s="153" t="s">
        <v>90</v>
      </c>
      <c r="AV205" s="12" t="s">
        <v>90</v>
      </c>
      <c r="AW205" s="12" t="s">
        <v>38</v>
      </c>
      <c r="AX205" s="12" t="s">
        <v>82</v>
      </c>
      <c r="AY205" s="153" t="s">
        <v>310</v>
      </c>
    </row>
    <row r="206" spans="2:65" s="13" customFormat="1" ht="11.25">
      <c r="B206" s="159"/>
      <c r="D206" s="152" t="s">
        <v>318</v>
      </c>
      <c r="E206" s="160" t="s">
        <v>1</v>
      </c>
      <c r="F206" s="161" t="s">
        <v>320</v>
      </c>
      <c r="H206" s="162">
        <v>354.85</v>
      </c>
      <c r="I206" s="163"/>
      <c r="L206" s="159"/>
      <c r="M206" s="164"/>
      <c r="T206" s="165"/>
      <c r="AT206" s="160" t="s">
        <v>318</v>
      </c>
      <c r="AU206" s="160" t="s">
        <v>90</v>
      </c>
      <c r="AV206" s="13" t="s">
        <v>108</v>
      </c>
      <c r="AW206" s="13" t="s">
        <v>38</v>
      </c>
      <c r="AX206" s="13" t="s">
        <v>86</v>
      </c>
      <c r="AY206" s="160" t="s">
        <v>310</v>
      </c>
    </row>
    <row r="207" spans="2:65" s="1" customFormat="1" ht="16.5" customHeight="1">
      <c r="B207" s="33"/>
      <c r="C207" s="138" t="s">
        <v>404</v>
      </c>
      <c r="D207" s="138" t="s">
        <v>312</v>
      </c>
      <c r="E207" s="139" t="s">
        <v>1272</v>
      </c>
      <c r="F207" s="140" t="s">
        <v>1273</v>
      </c>
      <c r="G207" s="141" t="s">
        <v>315</v>
      </c>
      <c r="H207" s="142">
        <v>443.56299999999999</v>
      </c>
      <c r="I207" s="143"/>
      <c r="J207" s="144">
        <f>ROUND(I207*H207,2)</f>
        <v>0</v>
      </c>
      <c r="K207" s="140" t="s">
        <v>316</v>
      </c>
      <c r="L207" s="33"/>
      <c r="M207" s="145" t="s">
        <v>1</v>
      </c>
      <c r="N207" s="146" t="s">
        <v>47</v>
      </c>
      <c r="P207" s="147">
        <f>O207*H207</f>
        <v>0</v>
      </c>
      <c r="Q207" s="147">
        <v>4.0000000000000003E-5</v>
      </c>
      <c r="R207" s="147">
        <f>Q207*H207</f>
        <v>1.7742520000000001E-2</v>
      </c>
      <c r="S207" s="147">
        <v>0</v>
      </c>
      <c r="T207" s="148">
        <f>S207*H207</f>
        <v>0</v>
      </c>
      <c r="AR207" s="149" t="s">
        <v>108</v>
      </c>
      <c r="AT207" s="149" t="s">
        <v>312</v>
      </c>
      <c r="AU207" s="149" t="s">
        <v>90</v>
      </c>
      <c r="AY207" s="17" t="s">
        <v>310</v>
      </c>
      <c r="BE207" s="150">
        <f>IF(N207="základní",J207,0)</f>
        <v>0</v>
      </c>
      <c r="BF207" s="150">
        <f>IF(N207="snížená",J207,0)</f>
        <v>0</v>
      </c>
      <c r="BG207" s="150">
        <f>IF(N207="zákl. přenesená",J207,0)</f>
        <v>0</v>
      </c>
      <c r="BH207" s="150">
        <f>IF(N207="sníž. přenesená",J207,0)</f>
        <v>0</v>
      </c>
      <c r="BI207" s="150">
        <f>IF(N207="nulová",J207,0)</f>
        <v>0</v>
      </c>
      <c r="BJ207" s="17" t="s">
        <v>86</v>
      </c>
      <c r="BK207" s="150">
        <f>ROUND(I207*H207,2)</f>
        <v>0</v>
      </c>
      <c r="BL207" s="17" t="s">
        <v>108</v>
      </c>
      <c r="BM207" s="149" t="s">
        <v>1274</v>
      </c>
    </row>
    <row r="208" spans="2:65" s="12" customFormat="1" ht="11.25">
      <c r="B208" s="151"/>
      <c r="D208" s="152" t="s">
        <v>318</v>
      </c>
      <c r="F208" s="154" t="s">
        <v>5429</v>
      </c>
      <c r="H208" s="155">
        <v>443.56299999999999</v>
      </c>
      <c r="I208" s="156"/>
      <c r="L208" s="151"/>
      <c r="M208" s="157"/>
      <c r="T208" s="158"/>
      <c r="AT208" s="153" t="s">
        <v>318</v>
      </c>
      <c r="AU208" s="153" t="s">
        <v>90</v>
      </c>
      <c r="AV208" s="12" t="s">
        <v>90</v>
      </c>
      <c r="AW208" s="12" t="s">
        <v>4</v>
      </c>
      <c r="AX208" s="12" t="s">
        <v>86</v>
      </c>
      <c r="AY208" s="153" t="s">
        <v>310</v>
      </c>
    </row>
    <row r="209" spans="2:65" s="1" customFormat="1" ht="16.5" customHeight="1">
      <c r="B209" s="33"/>
      <c r="C209" s="138" t="s">
        <v>408</v>
      </c>
      <c r="D209" s="138" t="s">
        <v>312</v>
      </c>
      <c r="E209" s="139" t="s">
        <v>1277</v>
      </c>
      <c r="F209" s="140" t="s">
        <v>1278</v>
      </c>
      <c r="G209" s="141" t="s">
        <v>315</v>
      </c>
      <c r="H209" s="142">
        <v>354.85</v>
      </c>
      <c r="I209" s="143"/>
      <c r="J209" s="144">
        <f>ROUND(I209*H209,2)</f>
        <v>0</v>
      </c>
      <c r="K209" s="140" t="s">
        <v>316</v>
      </c>
      <c r="L209" s="33"/>
      <c r="M209" s="145" t="s">
        <v>1</v>
      </c>
      <c r="N209" s="146" t="s">
        <v>47</v>
      </c>
      <c r="P209" s="147">
        <f>O209*H209</f>
        <v>0</v>
      </c>
      <c r="Q209" s="147">
        <v>0</v>
      </c>
      <c r="R209" s="147">
        <f>Q209*H209</f>
        <v>0</v>
      </c>
      <c r="S209" s="147">
        <v>0</v>
      </c>
      <c r="T209" s="148">
        <f>S209*H209</f>
        <v>0</v>
      </c>
      <c r="AR209" s="149" t="s">
        <v>108</v>
      </c>
      <c r="AT209" s="149" t="s">
        <v>312</v>
      </c>
      <c r="AU209" s="149" t="s">
        <v>90</v>
      </c>
      <c r="AY209" s="17" t="s">
        <v>310</v>
      </c>
      <c r="BE209" s="150">
        <f>IF(N209="základní",J209,0)</f>
        <v>0</v>
      </c>
      <c r="BF209" s="150">
        <f>IF(N209="snížená",J209,0)</f>
        <v>0</v>
      </c>
      <c r="BG209" s="150">
        <f>IF(N209="zákl. přenesená",J209,0)</f>
        <v>0</v>
      </c>
      <c r="BH209" s="150">
        <f>IF(N209="sníž. přenesená",J209,0)</f>
        <v>0</v>
      </c>
      <c r="BI209" s="150">
        <f>IF(N209="nulová",J209,0)</f>
        <v>0</v>
      </c>
      <c r="BJ209" s="17" t="s">
        <v>86</v>
      </c>
      <c r="BK209" s="150">
        <f>ROUND(I209*H209,2)</f>
        <v>0</v>
      </c>
      <c r="BL209" s="17" t="s">
        <v>108</v>
      </c>
      <c r="BM209" s="149" t="s">
        <v>1279</v>
      </c>
    </row>
    <row r="210" spans="2:65" s="14" customFormat="1" ht="11.25">
      <c r="B210" s="166"/>
      <c r="D210" s="152" t="s">
        <v>318</v>
      </c>
      <c r="E210" s="167" t="s">
        <v>1</v>
      </c>
      <c r="F210" s="168" t="s">
        <v>843</v>
      </c>
      <c r="H210" s="167" t="s">
        <v>1</v>
      </c>
      <c r="I210" s="169"/>
      <c r="L210" s="166"/>
      <c r="M210" s="170"/>
      <c r="T210" s="171"/>
      <c r="AT210" s="167" t="s">
        <v>318</v>
      </c>
      <c r="AU210" s="167" t="s">
        <v>90</v>
      </c>
      <c r="AV210" s="14" t="s">
        <v>86</v>
      </c>
      <c r="AW210" s="14" t="s">
        <v>38</v>
      </c>
      <c r="AX210" s="14" t="s">
        <v>82</v>
      </c>
      <c r="AY210" s="167" t="s">
        <v>310</v>
      </c>
    </row>
    <row r="211" spans="2:65" s="12" customFormat="1" ht="11.25">
      <c r="B211" s="151"/>
      <c r="D211" s="152" t="s">
        <v>318</v>
      </c>
      <c r="E211" s="153" t="s">
        <v>1</v>
      </c>
      <c r="F211" s="154" t="s">
        <v>5430</v>
      </c>
      <c r="H211" s="155">
        <v>354.85</v>
      </c>
      <c r="I211" s="156"/>
      <c r="L211" s="151"/>
      <c r="M211" s="157"/>
      <c r="T211" s="158"/>
      <c r="AT211" s="153" t="s">
        <v>318</v>
      </c>
      <c r="AU211" s="153" t="s">
        <v>90</v>
      </c>
      <c r="AV211" s="12" t="s">
        <v>90</v>
      </c>
      <c r="AW211" s="12" t="s">
        <v>38</v>
      </c>
      <c r="AX211" s="12" t="s">
        <v>82</v>
      </c>
      <c r="AY211" s="153" t="s">
        <v>310</v>
      </c>
    </row>
    <row r="212" spans="2:65" s="13" customFormat="1" ht="11.25">
      <c r="B212" s="159"/>
      <c r="D212" s="152" t="s">
        <v>318</v>
      </c>
      <c r="E212" s="160" t="s">
        <v>1</v>
      </c>
      <c r="F212" s="161" t="s">
        <v>320</v>
      </c>
      <c r="H212" s="162">
        <v>354.85</v>
      </c>
      <c r="I212" s="163"/>
      <c r="L212" s="159"/>
      <c r="M212" s="164"/>
      <c r="T212" s="165"/>
      <c r="AT212" s="160" t="s">
        <v>318</v>
      </c>
      <c r="AU212" s="160" t="s">
        <v>90</v>
      </c>
      <c r="AV212" s="13" t="s">
        <v>108</v>
      </c>
      <c r="AW212" s="13" t="s">
        <v>38</v>
      </c>
      <c r="AX212" s="13" t="s">
        <v>86</v>
      </c>
      <c r="AY212" s="160" t="s">
        <v>310</v>
      </c>
    </row>
    <row r="213" spans="2:65" s="11" customFormat="1" ht="22.9" customHeight="1">
      <c r="B213" s="126"/>
      <c r="D213" s="127" t="s">
        <v>81</v>
      </c>
      <c r="E213" s="136" t="s">
        <v>611</v>
      </c>
      <c r="F213" s="136" t="s">
        <v>612</v>
      </c>
      <c r="I213" s="129"/>
      <c r="J213" s="137">
        <f>BK213</f>
        <v>0</v>
      </c>
      <c r="L213" s="126"/>
      <c r="M213" s="131"/>
      <c r="P213" s="132">
        <f>SUM(P214:P215)</f>
        <v>0</v>
      </c>
      <c r="R213" s="132">
        <f>SUM(R214:R215)</f>
        <v>0</v>
      </c>
      <c r="T213" s="133">
        <f>SUM(T214:T215)</f>
        <v>0</v>
      </c>
      <c r="AR213" s="127" t="s">
        <v>86</v>
      </c>
      <c r="AT213" s="134" t="s">
        <v>81</v>
      </c>
      <c r="AU213" s="134" t="s">
        <v>86</v>
      </c>
      <c r="AY213" s="127" t="s">
        <v>310</v>
      </c>
      <c r="BK213" s="135">
        <f>SUM(BK214:BK215)</f>
        <v>0</v>
      </c>
    </row>
    <row r="214" spans="2:65" s="1" customFormat="1" ht="16.5" customHeight="1">
      <c r="B214" s="33"/>
      <c r="C214" s="138" t="s">
        <v>412</v>
      </c>
      <c r="D214" s="138" t="s">
        <v>312</v>
      </c>
      <c r="E214" s="139" t="s">
        <v>1378</v>
      </c>
      <c r="F214" s="140" t="s">
        <v>1379</v>
      </c>
      <c r="G214" s="141" t="s">
        <v>361</v>
      </c>
      <c r="H214" s="142">
        <v>190.24700000000001</v>
      </c>
      <c r="I214" s="143"/>
      <c r="J214" s="144">
        <f>ROUND(I214*H214,2)</f>
        <v>0</v>
      </c>
      <c r="K214" s="140" t="s">
        <v>316</v>
      </c>
      <c r="L214" s="33"/>
      <c r="M214" s="145" t="s">
        <v>1</v>
      </c>
      <c r="N214" s="146" t="s">
        <v>47</v>
      </c>
      <c r="P214" s="147">
        <f>O214*H214</f>
        <v>0</v>
      </c>
      <c r="Q214" s="147">
        <v>0</v>
      </c>
      <c r="R214" s="147">
        <f>Q214*H214</f>
        <v>0</v>
      </c>
      <c r="S214" s="147">
        <v>0</v>
      </c>
      <c r="T214" s="148">
        <f>S214*H214</f>
        <v>0</v>
      </c>
      <c r="AR214" s="149" t="s">
        <v>108</v>
      </c>
      <c r="AT214" s="149" t="s">
        <v>312</v>
      </c>
      <c r="AU214" s="149" t="s">
        <v>90</v>
      </c>
      <c r="AY214" s="17" t="s">
        <v>310</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108</v>
      </c>
      <c r="BM214" s="149" t="s">
        <v>1380</v>
      </c>
    </row>
    <row r="215" spans="2:65" s="1" customFormat="1" ht="16.5" customHeight="1">
      <c r="B215" s="33"/>
      <c r="C215" s="138" t="s">
        <v>417</v>
      </c>
      <c r="D215" s="138" t="s">
        <v>312</v>
      </c>
      <c r="E215" s="139" t="s">
        <v>1382</v>
      </c>
      <c r="F215" s="140" t="s">
        <v>1383</v>
      </c>
      <c r="G215" s="141" t="s">
        <v>361</v>
      </c>
      <c r="H215" s="142">
        <v>190.24700000000001</v>
      </c>
      <c r="I215" s="143"/>
      <c r="J215" s="144">
        <f>ROUND(I215*H215,2)</f>
        <v>0</v>
      </c>
      <c r="K215" s="140" t="s">
        <v>316</v>
      </c>
      <c r="L215" s="33"/>
      <c r="M215" s="145" t="s">
        <v>1</v>
      </c>
      <c r="N215" s="146" t="s">
        <v>47</v>
      </c>
      <c r="P215" s="147">
        <f>O215*H215</f>
        <v>0</v>
      </c>
      <c r="Q215" s="147">
        <v>0</v>
      </c>
      <c r="R215" s="147">
        <f>Q215*H215</f>
        <v>0</v>
      </c>
      <c r="S215" s="147">
        <v>0</v>
      </c>
      <c r="T215" s="148">
        <f>S215*H215</f>
        <v>0</v>
      </c>
      <c r="AR215" s="149" t="s">
        <v>108</v>
      </c>
      <c r="AT215" s="149" t="s">
        <v>312</v>
      </c>
      <c r="AU215" s="149" t="s">
        <v>90</v>
      </c>
      <c r="AY215" s="17" t="s">
        <v>310</v>
      </c>
      <c r="BE215" s="150">
        <f>IF(N215="základní",J215,0)</f>
        <v>0</v>
      </c>
      <c r="BF215" s="150">
        <f>IF(N215="snížená",J215,0)</f>
        <v>0</v>
      </c>
      <c r="BG215" s="150">
        <f>IF(N215="zákl. přenesená",J215,0)</f>
        <v>0</v>
      </c>
      <c r="BH215" s="150">
        <f>IF(N215="sníž. přenesená",J215,0)</f>
        <v>0</v>
      </c>
      <c r="BI215" s="150">
        <f>IF(N215="nulová",J215,0)</f>
        <v>0</v>
      </c>
      <c r="BJ215" s="17" t="s">
        <v>86</v>
      </c>
      <c r="BK215" s="150">
        <f>ROUND(I215*H215,2)</f>
        <v>0</v>
      </c>
      <c r="BL215" s="17" t="s">
        <v>108</v>
      </c>
      <c r="BM215" s="149" t="s">
        <v>1384</v>
      </c>
    </row>
    <row r="216" spans="2:65" s="11" customFormat="1" ht="25.9" customHeight="1">
      <c r="B216" s="126"/>
      <c r="D216" s="127" t="s">
        <v>81</v>
      </c>
      <c r="E216" s="128" t="s">
        <v>1385</v>
      </c>
      <c r="F216" s="128" t="s">
        <v>1386</v>
      </c>
      <c r="I216" s="129"/>
      <c r="J216" s="130">
        <f>BK216</f>
        <v>0</v>
      </c>
      <c r="L216" s="126"/>
      <c r="M216" s="131"/>
      <c r="P216" s="132">
        <f>P217+P232+P284+P304+P322+P352+P411+P419+P446+P452</f>
        <v>0</v>
      </c>
      <c r="R216" s="132">
        <f>R217+R232+R284+R304+R322+R352+R411+R419+R446+R452</f>
        <v>64.017254000000008</v>
      </c>
      <c r="T216" s="133">
        <f>T217+T232+T284+T304+T322+T352+T411+T419+T446+T452</f>
        <v>0</v>
      </c>
      <c r="AR216" s="127" t="s">
        <v>90</v>
      </c>
      <c r="AT216" s="134" t="s">
        <v>81</v>
      </c>
      <c r="AU216" s="134" t="s">
        <v>82</v>
      </c>
      <c r="AY216" s="127" t="s">
        <v>310</v>
      </c>
      <c r="BK216" s="135">
        <f>BK217+BK232+BK284+BK304+BK322+BK352+BK411+BK419+BK446+BK452</f>
        <v>0</v>
      </c>
    </row>
    <row r="217" spans="2:65" s="11" customFormat="1" ht="22.9" customHeight="1">
      <c r="B217" s="126"/>
      <c r="D217" s="127" t="s">
        <v>81</v>
      </c>
      <c r="E217" s="136" t="s">
        <v>1588</v>
      </c>
      <c r="F217" s="136" t="s">
        <v>1589</v>
      </c>
      <c r="I217" s="129"/>
      <c r="J217" s="137">
        <f>BK217</f>
        <v>0</v>
      </c>
      <c r="L217" s="126"/>
      <c r="M217" s="131"/>
      <c r="P217" s="132">
        <f>SUM(P218:P231)</f>
        <v>0</v>
      </c>
      <c r="R217" s="132">
        <f>SUM(R218:R231)</f>
        <v>0.98577335999999982</v>
      </c>
      <c r="T217" s="133">
        <f>SUM(T218:T231)</f>
        <v>0</v>
      </c>
      <c r="AR217" s="127" t="s">
        <v>90</v>
      </c>
      <c r="AT217" s="134" t="s">
        <v>81</v>
      </c>
      <c r="AU217" s="134" t="s">
        <v>86</v>
      </c>
      <c r="AY217" s="127" t="s">
        <v>310</v>
      </c>
      <c r="BK217" s="135">
        <f>SUM(BK218:BK231)</f>
        <v>0</v>
      </c>
    </row>
    <row r="218" spans="2:65" s="1" customFormat="1" ht="16.5" customHeight="1">
      <c r="B218" s="33"/>
      <c r="C218" s="138" t="s">
        <v>421</v>
      </c>
      <c r="D218" s="138" t="s">
        <v>312</v>
      </c>
      <c r="E218" s="139" t="s">
        <v>1591</v>
      </c>
      <c r="F218" s="140" t="s">
        <v>1592</v>
      </c>
      <c r="G218" s="141" t="s">
        <v>315</v>
      </c>
      <c r="H218" s="142">
        <v>354.85</v>
      </c>
      <c r="I218" s="143"/>
      <c r="J218" s="144">
        <f>ROUND(I218*H218,2)</f>
        <v>0</v>
      </c>
      <c r="K218" s="140" t="s">
        <v>316</v>
      </c>
      <c r="L218" s="33"/>
      <c r="M218" s="145" t="s">
        <v>1</v>
      </c>
      <c r="N218" s="146" t="s">
        <v>47</v>
      </c>
      <c r="P218" s="147">
        <f>O218*H218</f>
        <v>0</v>
      </c>
      <c r="Q218" s="147">
        <v>0</v>
      </c>
      <c r="R218" s="147">
        <f>Q218*H218</f>
        <v>0</v>
      </c>
      <c r="S218" s="147">
        <v>0</v>
      </c>
      <c r="T218" s="148">
        <f>S218*H218</f>
        <v>0</v>
      </c>
      <c r="AR218" s="149" t="s">
        <v>404</v>
      </c>
      <c r="AT218" s="149" t="s">
        <v>312</v>
      </c>
      <c r="AU218" s="149" t="s">
        <v>90</v>
      </c>
      <c r="AY218" s="17" t="s">
        <v>310</v>
      </c>
      <c r="BE218" s="150">
        <f>IF(N218="základní",J218,0)</f>
        <v>0</v>
      </c>
      <c r="BF218" s="150">
        <f>IF(N218="snížená",J218,0)</f>
        <v>0</v>
      </c>
      <c r="BG218" s="150">
        <f>IF(N218="zákl. přenesená",J218,0)</f>
        <v>0</v>
      </c>
      <c r="BH218" s="150">
        <f>IF(N218="sníž. přenesená",J218,0)</f>
        <v>0</v>
      </c>
      <c r="BI218" s="150">
        <f>IF(N218="nulová",J218,0)</f>
        <v>0</v>
      </c>
      <c r="BJ218" s="17" t="s">
        <v>86</v>
      </c>
      <c r="BK218" s="150">
        <f>ROUND(I218*H218,2)</f>
        <v>0</v>
      </c>
      <c r="BL218" s="17" t="s">
        <v>404</v>
      </c>
      <c r="BM218" s="149" t="s">
        <v>5431</v>
      </c>
    </row>
    <row r="219" spans="2:65" s="14" customFormat="1" ht="11.25">
      <c r="B219" s="166"/>
      <c r="D219" s="152" t="s">
        <v>318</v>
      </c>
      <c r="E219" s="167" t="s">
        <v>1</v>
      </c>
      <c r="F219" s="168" t="s">
        <v>843</v>
      </c>
      <c r="H219" s="167" t="s">
        <v>1</v>
      </c>
      <c r="I219" s="169"/>
      <c r="L219" s="166"/>
      <c r="M219" s="170"/>
      <c r="T219" s="171"/>
      <c r="AT219" s="167" t="s">
        <v>318</v>
      </c>
      <c r="AU219" s="167" t="s">
        <v>90</v>
      </c>
      <c r="AV219" s="14" t="s">
        <v>86</v>
      </c>
      <c r="AW219" s="14" t="s">
        <v>38</v>
      </c>
      <c r="AX219" s="14" t="s">
        <v>82</v>
      </c>
      <c r="AY219" s="167" t="s">
        <v>310</v>
      </c>
    </row>
    <row r="220" spans="2:65" s="14" customFormat="1" ht="11.25">
      <c r="B220" s="166"/>
      <c r="D220" s="152" t="s">
        <v>318</v>
      </c>
      <c r="E220" s="167" t="s">
        <v>1</v>
      </c>
      <c r="F220" s="168" t="s">
        <v>5419</v>
      </c>
      <c r="H220" s="167" t="s">
        <v>1</v>
      </c>
      <c r="I220" s="169"/>
      <c r="L220" s="166"/>
      <c r="M220" s="170"/>
      <c r="T220" s="171"/>
      <c r="AT220" s="167" t="s">
        <v>318</v>
      </c>
      <c r="AU220" s="167" t="s">
        <v>90</v>
      </c>
      <c r="AV220" s="14" t="s">
        <v>86</v>
      </c>
      <c r="AW220" s="14" t="s">
        <v>38</v>
      </c>
      <c r="AX220" s="14" t="s">
        <v>82</v>
      </c>
      <c r="AY220" s="167" t="s">
        <v>310</v>
      </c>
    </row>
    <row r="221" spans="2:65" s="12" customFormat="1" ht="11.25">
      <c r="B221" s="151"/>
      <c r="D221" s="152" t="s">
        <v>318</v>
      </c>
      <c r="E221" s="153" t="s">
        <v>1</v>
      </c>
      <c r="F221" s="154" t="s">
        <v>1106</v>
      </c>
      <c r="H221" s="155">
        <v>354.85</v>
      </c>
      <c r="I221" s="156"/>
      <c r="L221" s="151"/>
      <c r="M221" s="157"/>
      <c r="T221" s="158"/>
      <c r="AT221" s="153" t="s">
        <v>318</v>
      </c>
      <c r="AU221" s="153" t="s">
        <v>90</v>
      </c>
      <c r="AV221" s="12" t="s">
        <v>90</v>
      </c>
      <c r="AW221" s="12" t="s">
        <v>38</v>
      </c>
      <c r="AX221" s="12" t="s">
        <v>82</v>
      </c>
      <c r="AY221" s="153" t="s">
        <v>310</v>
      </c>
    </row>
    <row r="222" spans="2:65" s="13" customFormat="1" ht="11.25">
      <c r="B222" s="159"/>
      <c r="D222" s="152" t="s">
        <v>318</v>
      </c>
      <c r="E222" s="160" t="s">
        <v>1</v>
      </c>
      <c r="F222" s="161" t="s">
        <v>320</v>
      </c>
      <c r="H222" s="162">
        <v>354.85</v>
      </c>
      <c r="I222" s="163"/>
      <c r="L222" s="159"/>
      <c r="M222" s="164"/>
      <c r="T222" s="165"/>
      <c r="AT222" s="160" t="s">
        <v>318</v>
      </c>
      <c r="AU222" s="160" t="s">
        <v>90</v>
      </c>
      <c r="AV222" s="13" t="s">
        <v>108</v>
      </c>
      <c r="AW222" s="13" t="s">
        <v>38</v>
      </c>
      <c r="AX222" s="13" t="s">
        <v>86</v>
      </c>
      <c r="AY222" s="160" t="s">
        <v>310</v>
      </c>
    </row>
    <row r="223" spans="2:65" s="1" customFormat="1" ht="16.5" customHeight="1">
      <c r="B223" s="33"/>
      <c r="C223" s="178" t="s">
        <v>7</v>
      </c>
      <c r="D223" s="178" t="s">
        <v>515</v>
      </c>
      <c r="E223" s="179" t="s">
        <v>5432</v>
      </c>
      <c r="F223" s="180" t="s">
        <v>5433</v>
      </c>
      <c r="G223" s="181" t="s">
        <v>315</v>
      </c>
      <c r="H223" s="182">
        <v>390.33499999999998</v>
      </c>
      <c r="I223" s="183"/>
      <c r="J223" s="184">
        <f>ROUND(I223*H223,2)</f>
        <v>0</v>
      </c>
      <c r="K223" s="180" t="s">
        <v>430</v>
      </c>
      <c r="L223" s="185"/>
      <c r="M223" s="186" t="s">
        <v>1</v>
      </c>
      <c r="N223" s="187" t="s">
        <v>47</v>
      </c>
      <c r="P223" s="147">
        <f>O223*H223</f>
        <v>0</v>
      </c>
      <c r="Q223" s="147">
        <v>2.3999999999999998E-3</v>
      </c>
      <c r="R223" s="147">
        <f>Q223*H223</f>
        <v>0.93680399999999986</v>
      </c>
      <c r="S223" s="147">
        <v>0</v>
      </c>
      <c r="T223" s="148">
        <f>S223*H223</f>
        <v>0</v>
      </c>
      <c r="AR223" s="149" t="s">
        <v>574</v>
      </c>
      <c r="AT223" s="149" t="s">
        <v>515</v>
      </c>
      <c r="AU223" s="149" t="s">
        <v>90</v>
      </c>
      <c r="AY223" s="17" t="s">
        <v>310</v>
      </c>
      <c r="BE223" s="150">
        <f>IF(N223="základní",J223,0)</f>
        <v>0</v>
      </c>
      <c r="BF223" s="150">
        <f>IF(N223="snížená",J223,0)</f>
        <v>0</v>
      </c>
      <c r="BG223" s="150">
        <f>IF(N223="zákl. přenesená",J223,0)</f>
        <v>0</v>
      </c>
      <c r="BH223" s="150">
        <f>IF(N223="sníž. přenesená",J223,0)</f>
        <v>0</v>
      </c>
      <c r="BI223" s="150">
        <f>IF(N223="nulová",J223,0)</f>
        <v>0</v>
      </c>
      <c r="BJ223" s="17" t="s">
        <v>86</v>
      </c>
      <c r="BK223" s="150">
        <f>ROUND(I223*H223,2)</f>
        <v>0</v>
      </c>
      <c r="BL223" s="17" t="s">
        <v>404</v>
      </c>
      <c r="BM223" s="149" t="s">
        <v>5434</v>
      </c>
    </row>
    <row r="224" spans="2:65" s="12" customFormat="1" ht="11.25">
      <c r="B224" s="151"/>
      <c r="D224" s="152" t="s">
        <v>318</v>
      </c>
      <c r="F224" s="154" t="s">
        <v>5435</v>
      </c>
      <c r="H224" s="155">
        <v>390.33499999999998</v>
      </c>
      <c r="I224" s="156"/>
      <c r="L224" s="151"/>
      <c r="M224" s="157"/>
      <c r="T224" s="158"/>
      <c r="AT224" s="153" t="s">
        <v>318</v>
      </c>
      <c r="AU224" s="153" t="s">
        <v>90</v>
      </c>
      <c r="AV224" s="12" t="s">
        <v>90</v>
      </c>
      <c r="AW224" s="12" t="s">
        <v>4</v>
      </c>
      <c r="AX224" s="12" t="s">
        <v>86</v>
      </c>
      <c r="AY224" s="153" t="s">
        <v>310</v>
      </c>
    </row>
    <row r="225" spans="2:65" s="1" customFormat="1" ht="24.2" customHeight="1">
      <c r="B225" s="33"/>
      <c r="C225" s="138" t="s">
        <v>434</v>
      </c>
      <c r="D225" s="138" t="s">
        <v>312</v>
      </c>
      <c r="E225" s="139" t="s">
        <v>1692</v>
      </c>
      <c r="F225" s="140" t="s">
        <v>1693</v>
      </c>
      <c r="G225" s="141" t="s">
        <v>315</v>
      </c>
      <c r="H225" s="142">
        <v>408.07799999999997</v>
      </c>
      <c r="I225" s="143"/>
      <c r="J225" s="144">
        <f>ROUND(I225*H225,2)</f>
        <v>0</v>
      </c>
      <c r="K225" s="140" t="s">
        <v>430</v>
      </c>
      <c r="L225" s="33"/>
      <c r="M225" s="145" t="s">
        <v>1</v>
      </c>
      <c r="N225" s="146" t="s">
        <v>47</v>
      </c>
      <c r="P225" s="147">
        <f>O225*H225</f>
        <v>0</v>
      </c>
      <c r="Q225" s="147">
        <v>1.2E-4</v>
      </c>
      <c r="R225" s="147">
        <f>Q225*H225</f>
        <v>4.8969359999999997E-2</v>
      </c>
      <c r="S225" s="147">
        <v>0</v>
      </c>
      <c r="T225" s="148">
        <f>S225*H225</f>
        <v>0</v>
      </c>
      <c r="AR225" s="149" t="s">
        <v>404</v>
      </c>
      <c r="AT225" s="149" t="s">
        <v>312</v>
      </c>
      <c r="AU225" s="149" t="s">
        <v>90</v>
      </c>
      <c r="AY225" s="17" t="s">
        <v>310</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404</v>
      </c>
      <c r="BM225" s="149" t="s">
        <v>1694</v>
      </c>
    </row>
    <row r="226" spans="2:65" s="14" customFormat="1" ht="11.25">
      <c r="B226" s="166"/>
      <c r="D226" s="152" t="s">
        <v>318</v>
      </c>
      <c r="E226" s="167" t="s">
        <v>1</v>
      </c>
      <c r="F226" s="168" t="s">
        <v>1695</v>
      </c>
      <c r="H226" s="167" t="s">
        <v>1</v>
      </c>
      <c r="I226" s="169"/>
      <c r="L226" s="166"/>
      <c r="M226" s="170"/>
      <c r="T226" s="171"/>
      <c r="AT226" s="167" t="s">
        <v>318</v>
      </c>
      <c r="AU226" s="167" t="s">
        <v>90</v>
      </c>
      <c r="AV226" s="14" t="s">
        <v>86</v>
      </c>
      <c r="AW226" s="14" t="s">
        <v>38</v>
      </c>
      <c r="AX226" s="14" t="s">
        <v>82</v>
      </c>
      <c r="AY226" s="167" t="s">
        <v>310</v>
      </c>
    </row>
    <row r="227" spans="2:65" s="14" customFormat="1" ht="11.25">
      <c r="B227" s="166"/>
      <c r="D227" s="152" t="s">
        <v>318</v>
      </c>
      <c r="E227" s="167" t="s">
        <v>1</v>
      </c>
      <c r="F227" s="168" t="s">
        <v>1696</v>
      </c>
      <c r="H227" s="167" t="s">
        <v>1</v>
      </c>
      <c r="I227" s="169"/>
      <c r="L227" s="166"/>
      <c r="M227" s="170"/>
      <c r="T227" s="171"/>
      <c r="AT227" s="167" t="s">
        <v>318</v>
      </c>
      <c r="AU227" s="167" t="s">
        <v>90</v>
      </c>
      <c r="AV227" s="14" t="s">
        <v>86</v>
      </c>
      <c r="AW227" s="14" t="s">
        <v>38</v>
      </c>
      <c r="AX227" s="14" t="s">
        <v>82</v>
      </c>
      <c r="AY227" s="167" t="s">
        <v>310</v>
      </c>
    </row>
    <row r="228" spans="2:65" s="14" customFormat="1" ht="11.25">
      <c r="B228" s="166"/>
      <c r="D228" s="152" t="s">
        <v>318</v>
      </c>
      <c r="E228" s="167" t="s">
        <v>1</v>
      </c>
      <c r="F228" s="168" t="s">
        <v>5419</v>
      </c>
      <c r="H228" s="167" t="s">
        <v>1</v>
      </c>
      <c r="I228" s="169"/>
      <c r="L228" s="166"/>
      <c r="M228" s="170"/>
      <c r="T228" s="171"/>
      <c r="AT228" s="167" t="s">
        <v>318</v>
      </c>
      <c r="AU228" s="167" t="s">
        <v>90</v>
      </c>
      <c r="AV228" s="14" t="s">
        <v>86</v>
      </c>
      <c r="AW228" s="14" t="s">
        <v>38</v>
      </c>
      <c r="AX228" s="14" t="s">
        <v>82</v>
      </c>
      <c r="AY228" s="167" t="s">
        <v>310</v>
      </c>
    </row>
    <row r="229" spans="2:65" s="12" customFormat="1" ht="11.25">
      <c r="B229" s="151"/>
      <c r="D229" s="152" t="s">
        <v>318</v>
      </c>
      <c r="E229" s="153" t="s">
        <v>1</v>
      </c>
      <c r="F229" s="154" t="s">
        <v>1700</v>
      </c>
      <c r="H229" s="155">
        <v>408.07799999999997</v>
      </c>
      <c r="I229" s="156"/>
      <c r="L229" s="151"/>
      <c r="M229" s="157"/>
      <c r="T229" s="158"/>
      <c r="AT229" s="153" t="s">
        <v>318</v>
      </c>
      <c r="AU229" s="153" t="s">
        <v>90</v>
      </c>
      <c r="AV229" s="12" t="s">
        <v>90</v>
      </c>
      <c r="AW229" s="12" t="s">
        <v>38</v>
      </c>
      <c r="AX229" s="12" t="s">
        <v>82</v>
      </c>
      <c r="AY229" s="153" t="s">
        <v>310</v>
      </c>
    </row>
    <row r="230" spans="2:65" s="13" customFormat="1" ht="11.25">
      <c r="B230" s="159"/>
      <c r="D230" s="152" t="s">
        <v>318</v>
      </c>
      <c r="E230" s="160" t="s">
        <v>1</v>
      </c>
      <c r="F230" s="161" t="s">
        <v>320</v>
      </c>
      <c r="H230" s="162">
        <v>408.07799999999997</v>
      </c>
      <c r="I230" s="163"/>
      <c r="L230" s="159"/>
      <c r="M230" s="164"/>
      <c r="T230" s="165"/>
      <c r="AT230" s="160" t="s">
        <v>318</v>
      </c>
      <c r="AU230" s="160" t="s">
        <v>90</v>
      </c>
      <c r="AV230" s="13" t="s">
        <v>108</v>
      </c>
      <c r="AW230" s="13" t="s">
        <v>38</v>
      </c>
      <c r="AX230" s="13" t="s">
        <v>86</v>
      </c>
      <c r="AY230" s="160" t="s">
        <v>310</v>
      </c>
    </row>
    <row r="231" spans="2:65" s="1" customFormat="1" ht="16.5" customHeight="1">
      <c r="B231" s="33"/>
      <c r="C231" s="138" t="s">
        <v>534</v>
      </c>
      <c r="D231" s="138" t="s">
        <v>312</v>
      </c>
      <c r="E231" s="139" t="s">
        <v>1711</v>
      </c>
      <c r="F231" s="140" t="s">
        <v>1712</v>
      </c>
      <c r="G231" s="141" t="s">
        <v>1474</v>
      </c>
      <c r="H231" s="199"/>
      <c r="I231" s="143"/>
      <c r="J231" s="144">
        <f>ROUND(I231*H231,2)</f>
        <v>0</v>
      </c>
      <c r="K231" s="140" t="s">
        <v>316</v>
      </c>
      <c r="L231" s="33"/>
      <c r="M231" s="145" t="s">
        <v>1</v>
      </c>
      <c r="N231" s="146" t="s">
        <v>47</v>
      </c>
      <c r="P231" s="147">
        <f>O231*H231</f>
        <v>0</v>
      </c>
      <c r="Q231" s="147">
        <v>0</v>
      </c>
      <c r="R231" s="147">
        <f>Q231*H231</f>
        <v>0</v>
      </c>
      <c r="S231" s="147">
        <v>0</v>
      </c>
      <c r="T231" s="148">
        <f>S231*H231</f>
        <v>0</v>
      </c>
      <c r="AR231" s="149" t="s">
        <v>404</v>
      </c>
      <c r="AT231" s="149" t="s">
        <v>312</v>
      </c>
      <c r="AU231" s="149" t="s">
        <v>90</v>
      </c>
      <c r="AY231" s="17" t="s">
        <v>310</v>
      </c>
      <c r="BE231" s="150">
        <f>IF(N231="základní",J231,0)</f>
        <v>0</v>
      </c>
      <c r="BF231" s="150">
        <f>IF(N231="snížená",J231,0)</f>
        <v>0</v>
      </c>
      <c r="BG231" s="150">
        <f>IF(N231="zákl. přenesená",J231,0)</f>
        <v>0</v>
      </c>
      <c r="BH231" s="150">
        <f>IF(N231="sníž. přenesená",J231,0)</f>
        <v>0</v>
      </c>
      <c r="BI231" s="150">
        <f>IF(N231="nulová",J231,0)</f>
        <v>0</v>
      </c>
      <c r="BJ231" s="17" t="s">
        <v>86</v>
      </c>
      <c r="BK231" s="150">
        <f>ROUND(I231*H231,2)</f>
        <v>0</v>
      </c>
      <c r="BL231" s="17" t="s">
        <v>404</v>
      </c>
      <c r="BM231" s="149" t="s">
        <v>1713</v>
      </c>
    </row>
    <row r="232" spans="2:65" s="11" customFormat="1" ht="22.9" customHeight="1">
      <c r="B232" s="126"/>
      <c r="D232" s="127" t="s">
        <v>81</v>
      </c>
      <c r="E232" s="136" t="s">
        <v>1781</v>
      </c>
      <c r="F232" s="136" t="s">
        <v>1782</v>
      </c>
      <c r="I232" s="129"/>
      <c r="J232" s="137">
        <f>BK232</f>
        <v>0</v>
      </c>
      <c r="L232" s="126"/>
      <c r="M232" s="131"/>
      <c r="P232" s="132">
        <f>SUM(P233:P283)</f>
        <v>0</v>
      </c>
      <c r="R232" s="132">
        <f>SUM(R233:R283)</f>
        <v>42.172426129999998</v>
      </c>
      <c r="T232" s="133">
        <f>SUM(T233:T283)</f>
        <v>0</v>
      </c>
      <c r="AR232" s="127" t="s">
        <v>90</v>
      </c>
      <c r="AT232" s="134" t="s">
        <v>81</v>
      </c>
      <c r="AU232" s="134" t="s">
        <v>86</v>
      </c>
      <c r="AY232" s="127" t="s">
        <v>310</v>
      </c>
      <c r="BK232" s="135">
        <f>SUM(BK233:BK283)</f>
        <v>0</v>
      </c>
    </row>
    <row r="233" spans="2:65" s="1" customFormat="1" ht="24.2" customHeight="1">
      <c r="B233" s="33"/>
      <c r="C233" s="138" t="s">
        <v>539</v>
      </c>
      <c r="D233" s="138" t="s">
        <v>312</v>
      </c>
      <c r="E233" s="139" t="s">
        <v>1784</v>
      </c>
      <c r="F233" s="140" t="s">
        <v>1785</v>
      </c>
      <c r="G233" s="141" t="s">
        <v>315</v>
      </c>
      <c r="H233" s="142">
        <v>102.68600000000001</v>
      </c>
      <c r="I233" s="143"/>
      <c r="J233" s="144">
        <f>ROUND(I233*H233,2)</f>
        <v>0</v>
      </c>
      <c r="K233" s="140" t="s">
        <v>316</v>
      </c>
      <c r="L233" s="33"/>
      <c r="M233" s="145" t="s">
        <v>1</v>
      </c>
      <c r="N233" s="146" t="s">
        <v>47</v>
      </c>
      <c r="P233" s="147">
        <f>O233*H233</f>
        <v>0</v>
      </c>
      <c r="Q233" s="147">
        <v>6.0229999999999999E-2</v>
      </c>
      <c r="R233" s="147">
        <f>Q233*H233</f>
        <v>6.1847777800000001</v>
      </c>
      <c r="S233" s="147">
        <v>0</v>
      </c>
      <c r="T233" s="148">
        <f>S233*H233</f>
        <v>0</v>
      </c>
      <c r="AR233" s="149" t="s">
        <v>404</v>
      </c>
      <c r="AT233" s="149" t="s">
        <v>312</v>
      </c>
      <c r="AU233" s="149" t="s">
        <v>90</v>
      </c>
      <c r="AY233" s="17" t="s">
        <v>310</v>
      </c>
      <c r="BE233" s="150">
        <f>IF(N233="základní",J233,0)</f>
        <v>0</v>
      </c>
      <c r="BF233" s="150">
        <f>IF(N233="snížená",J233,0)</f>
        <v>0</v>
      </c>
      <c r="BG233" s="150">
        <f>IF(N233="zákl. přenesená",J233,0)</f>
        <v>0</v>
      </c>
      <c r="BH233" s="150">
        <f>IF(N233="sníž. přenesená",J233,0)</f>
        <v>0</v>
      </c>
      <c r="BI233" s="150">
        <f>IF(N233="nulová",J233,0)</f>
        <v>0</v>
      </c>
      <c r="BJ233" s="17" t="s">
        <v>86</v>
      </c>
      <c r="BK233" s="150">
        <f>ROUND(I233*H233,2)</f>
        <v>0</v>
      </c>
      <c r="BL233" s="17" t="s">
        <v>404</v>
      </c>
      <c r="BM233" s="149" t="s">
        <v>1786</v>
      </c>
    </row>
    <row r="234" spans="2:65" s="1" customFormat="1" ht="29.25">
      <c r="B234" s="33"/>
      <c r="D234" s="152" t="s">
        <v>375</v>
      </c>
      <c r="F234" s="172" t="s">
        <v>1787</v>
      </c>
      <c r="I234" s="173"/>
      <c r="L234" s="33"/>
      <c r="M234" s="174"/>
      <c r="T234" s="57"/>
      <c r="AT234" s="17" t="s">
        <v>375</v>
      </c>
      <c r="AU234" s="17" t="s">
        <v>90</v>
      </c>
    </row>
    <row r="235" spans="2:65" s="14" customFormat="1" ht="11.25">
      <c r="B235" s="166"/>
      <c r="D235" s="152" t="s">
        <v>318</v>
      </c>
      <c r="E235" s="167" t="s">
        <v>1</v>
      </c>
      <c r="F235" s="168" t="s">
        <v>731</v>
      </c>
      <c r="H235" s="167" t="s">
        <v>1</v>
      </c>
      <c r="I235" s="169"/>
      <c r="L235" s="166"/>
      <c r="M235" s="170"/>
      <c r="T235" s="171"/>
      <c r="AT235" s="167" t="s">
        <v>318</v>
      </c>
      <c r="AU235" s="167" t="s">
        <v>90</v>
      </c>
      <c r="AV235" s="14" t="s">
        <v>86</v>
      </c>
      <c r="AW235" s="14" t="s">
        <v>38</v>
      </c>
      <c r="AX235" s="14" t="s">
        <v>82</v>
      </c>
      <c r="AY235" s="167" t="s">
        <v>310</v>
      </c>
    </row>
    <row r="236" spans="2:65" s="14" customFormat="1" ht="11.25">
      <c r="B236" s="166"/>
      <c r="D236" s="152" t="s">
        <v>318</v>
      </c>
      <c r="E236" s="167" t="s">
        <v>1</v>
      </c>
      <c r="F236" s="168" t="s">
        <v>1788</v>
      </c>
      <c r="H236" s="167" t="s">
        <v>1</v>
      </c>
      <c r="I236" s="169"/>
      <c r="L236" s="166"/>
      <c r="M236" s="170"/>
      <c r="T236" s="171"/>
      <c r="AT236" s="167" t="s">
        <v>318</v>
      </c>
      <c r="AU236" s="167" t="s">
        <v>90</v>
      </c>
      <c r="AV236" s="14" t="s">
        <v>86</v>
      </c>
      <c r="AW236" s="14" t="s">
        <v>38</v>
      </c>
      <c r="AX236" s="14" t="s">
        <v>82</v>
      </c>
      <c r="AY236" s="167" t="s">
        <v>310</v>
      </c>
    </row>
    <row r="237" spans="2:65" s="12" customFormat="1" ht="11.25">
      <c r="B237" s="151"/>
      <c r="D237" s="152" t="s">
        <v>318</v>
      </c>
      <c r="E237" s="153" t="s">
        <v>1</v>
      </c>
      <c r="F237" s="154" t="s">
        <v>5436</v>
      </c>
      <c r="H237" s="155">
        <v>93.350999999999999</v>
      </c>
      <c r="I237" s="156"/>
      <c r="L237" s="151"/>
      <c r="M237" s="157"/>
      <c r="T237" s="158"/>
      <c r="AT237" s="153" t="s">
        <v>318</v>
      </c>
      <c r="AU237" s="153" t="s">
        <v>90</v>
      </c>
      <c r="AV237" s="12" t="s">
        <v>90</v>
      </c>
      <c r="AW237" s="12" t="s">
        <v>38</v>
      </c>
      <c r="AX237" s="12" t="s">
        <v>82</v>
      </c>
      <c r="AY237" s="153" t="s">
        <v>310</v>
      </c>
    </row>
    <row r="238" spans="2:65" s="15" customFormat="1" ht="11.25">
      <c r="B238" s="192"/>
      <c r="D238" s="152" t="s">
        <v>318</v>
      </c>
      <c r="E238" s="193" t="s">
        <v>1</v>
      </c>
      <c r="F238" s="194" t="s">
        <v>664</v>
      </c>
      <c r="H238" s="195">
        <v>93.350999999999999</v>
      </c>
      <c r="I238" s="196"/>
      <c r="L238" s="192"/>
      <c r="M238" s="197"/>
      <c r="T238" s="198"/>
      <c r="AT238" s="193" t="s">
        <v>318</v>
      </c>
      <c r="AU238" s="193" t="s">
        <v>90</v>
      </c>
      <c r="AV238" s="15" t="s">
        <v>98</v>
      </c>
      <c r="AW238" s="15" t="s">
        <v>38</v>
      </c>
      <c r="AX238" s="15" t="s">
        <v>82</v>
      </c>
      <c r="AY238" s="193" t="s">
        <v>310</v>
      </c>
    </row>
    <row r="239" spans="2:65" s="12" customFormat="1" ht="11.25">
      <c r="B239" s="151"/>
      <c r="D239" s="152" t="s">
        <v>318</v>
      </c>
      <c r="E239" s="153" t="s">
        <v>1</v>
      </c>
      <c r="F239" s="154" t="s">
        <v>5437</v>
      </c>
      <c r="H239" s="155">
        <v>9.3350000000000009</v>
      </c>
      <c r="I239" s="156"/>
      <c r="L239" s="151"/>
      <c r="M239" s="157"/>
      <c r="T239" s="158"/>
      <c r="AT239" s="153" t="s">
        <v>318</v>
      </c>
      <c r="AU239" s="153" t="s">
        <v>90</v>
      </c>
      <c r="AV239" s="12" t="s">
        <v>90</v>
      </c>
      <c r="AW239" s="12" t="s">
        <v>38</v>
      </c>
      <c r="AX239" s="12" t="s">
        <v>82</v>
      </c>
      <c r="AY239" s="153" t="s">
        <v>310</v>
      </c>
    </row>
    <row r="240" spans="2:65" s="13" customFormat="1" ht="11.25">
      <c r="B240" s="159"/>
      <c r="D240" s="152" t="s">
        <v>318</v>
      </c>
      <c r="E240" s="160" t="s">
        <v>1</v>
      </c>
      <c r="F240" s="161" t="s">
        <v>320</v>
      </c>
      <c r="H240" s="162">
        <v>102.68600000000001</v>
      </c>
      <c r="I240" s="163"/>
      <c r="L240" s="159"/>
      <c r="M240" s="164"/>
      <c r="T240" s="165"/>
      <c r="AT240" s="160" t="s">
        <v>318</v>
      </c>
      <c r="AU240" s="160" t="s">
        <v>90</v>
      </c>
      <c r="AV240" s="13" t="s">
        <v>108</v>
      </c>
      <c r="AW240" s="13" t="s">
        <v>38</v>
      </c>
      <c r="AX240" s="13" t="s">
        <v>86</v>
      </c>
      <c r="AY240" s="160" t="s">
        <v>310</v>
      </c>
    </row>
    <row r="241" spans="2:65" s="1" customFormat="1" ht="24.2" customHeight="1">
      <c r="B241" s="33"/>
      <c r="C241" s="138" t="s">
        <v>543</v>
      </c>
      <c r="D241" s="138" t="s">
        <v>312</v>
      </c>
      <c r="E241" s="139" t="s">
        <v>1795</v>
      </c>
      <c r="F241" s="140" t="s">
        <v>1796</v>
      </c>
      <c r="G241" s="141" t="s">
        <v>315</v>
      </c>
      <c r="H241" s="142">
        <v>500.54599999999999</v>
      </c>
      <c r="I241" s="143"/>
      <c r="J241" s="144">
        <f>ROUND(I241*H241,2)</f>
        <v>0</v>
      </c>
      <c r="K241" s="140" t="s">
        <v>316</v>
      </c>
      <c r="L241" s="33"/>
      <c r="M241" s="145" t="s">
        <v>1</v>
      </c>
      <c r="N241" s="146" t="s">
        <v>47</v>
      </c>
      <c r="P241" s="147">
        <f>O241*H241</f>
        <v>0</v>
      </c>
      <c r="Q241" s="147">
        <v>6.0979999999999999E-2</v>
      </c>
      <c r="R241" s="147">
        <f>Q241*H241</f>
        <v>30.52329508</v>
      </c>
      <c r="S241" s="147">
        <v>0</v>
      </c>
      <c r="T241" s="148">
        <f>S241*H241</f>
        <v>0</v>
      </c>
      <c r="AR241" s="149" t="s">
        <v>404</v>
      </c>
      <c r="AT241" s="149" t="s">
        <v>312</v>
      </c>
      <c r="AU241" s="149" t="s">
        <v>90</v>
      </c>
      <c r="AY241" s="17" t="s">
        <v>310</v>
      </c>
      <c r="BE241" s="150">
        <f>IF(N241="základní",J241,0)</f>
        <v>0</v>
      </c>
      <c r="BF241" s="150">
        <f>IF(N241="snížená",J241,0)</f>
        <v>0</v>
      </c>
      <c r="BG241" s="150">
        <f>IF(N241="zákl. přenesená",J241,0)</f>
        <v>0</v>
      </c>
      <c r="BH241" s="150">
        <f>IF(N241="sníž. přenesená",J241,0)</f>
        <v>0</v>
      </c>
      <c r="BI241" s="150">
        <f>IF(N241="nulová",J241,0)</f>
        <v>0</v>
      </c>
      <c r="BJ241" s="17" t="s">
        <v>86</v>
      </c>
      <c r="BK241" s="150">
        <f>ROUND(I241*H241,2)</f>
        <v>0</v>
      </c>
      <c r="BL241" s="17" t="s">
        <v>404</v>
      </c>
      <c r="BM241" s="149" t="s">
        <v>1797</v>
      </c>
    </row>
    <row r="242" spans="2:65" s="1" customFormat="1" ht="29.25">
      <c r="B242" s="33"/>
      <c r="D242" s="152" t="s">
        <v>375</v>
      </c>
      <c r="F242" s="172" t="s">
        <v>1787</v>
      </c>
      <c r="I242" s="173"/>
      <c r="L242" s="33"/>
      <c r="M242" s="174"/>
      <c r="T242" s="57"/>
      <c r="AT242" s="17" t="s">
        <v>375</v>
      </c>
      <c r="AU242" s="17" t="s">
        <v>90</v>
      </c>
    </row>
    <row r="243" spans="2:65" s="14" customFormat="1" ht="11.25">
      <c r="B243" s="166"/>
      <c r="D243" s="152" t="s">
        <v>318</v>
      </c>
      <c r="E243" s="167" t="s">
        <v>1</v>
      </c>
      <c r="F243" s="168" t="s">
        <v>731</v>
      </c>
      <c r="H243" s="167" t="s">
        <v>1</v>
      </c>
      <c r="I243" s="169"/>
      <c r="L243" s="166"/>
      <c r="M243" s="170"/>
      <c r="T243" s="171"/>
      <c r="AT243" s="167" t="s">
        <v>318</v>
      </c>
      <c r="AU243" s="167" t="s">
        <v>90</v>
      </c>
      <c r="AV243" s="14" t="s">
        <v>86</v>
      </c>
      <c r="AW243" s="14" t="s">
        <v>38</v>
      </c>
      <c r="AX243" s="14" t="s">
        <v>82</v>
      </c>
      <c r="AY243" s="167" t="s">
        <v>310</v>
      </c>
    </row>
    <row r="244" spans="2:65" s="14" customFormat="1" ht="11.25">
      <c r="B244" s="166"/>
      <c r="D244" s="152" t="s">
        <v>318</v>
      </c>
      <c r="E244" s="167" t="s">
        <v>1</v>
      </c>
      <c r="F244" s="168" t="s">
        <v>1788</v>
      </c>
      <c r="H244" s="167" t="s">
        <v>1</v>
      </c>
      <c r="I244" s="169"/>
      <c r="L244" s="166"/>
      <c r="M244" s="170"/>
      <c r="T244" s="171"/>
      <c r="AT244" s="167" t="s">
        <v>318</v>
      </c>
      <c r="AU244" s="167" t="s">
        <v>90</v>
      </c>
      <c r="AV244" s="14" t="s">
        <v>86</v>
      </c>
      <c r="AW244" s="14" t="s">
        <v>38</v>
      </c>
      <c r="AX244" s="14" t="s">
        <v>82</v>
      </c>
      <c r="AY244" s="167" t="s">
        <v>310</v>
      </c>
    </row>
    <row r="245" spans="2:65" s="12" customFormat="1" ht="11.25">
      <c r="B245" s="151"/>
      <c r="D245" s="152" t="s">
        <v>318</v>
      </c>
      <c r="E245" s="153" t="s">
        <v>1</v>
      </c>
      <c r="F245" s="154" t="s">
        <v>5438</v>
      </c>
      <c r="H245" s="155">
        <v>455.04199999999997</v>
      </c>
      <c r="I245" s="156"/>
      <c r="L245" s="151"/>
      <c r="M245" s="157"/>
      <c r="T245" s="158"/>
      <c r="AT245" s="153" t="s">
        <v>318</v>
      </c>
      <c r="AU245" s="153" t="s">
        <v>90</v>
      </c>
      <c r="AV245" s="12" t="s">
        <v>90</v>
      </c>
      <c r="AW245" s="12" t="s">
        <v>38</v>
      </c>
      <c r="AX245" s="12" t="s">
        <v>82</v>
      </c>
      <c r="AY245" s="153" t="s">
        <v>310</v>
      </c>
    </row>
    <row r="246" spans="2:65" s="15" customFormat="1" ht="11.25">
      <c r="B246" s="192"/>
      <c r="D246" s="152" t="s">
        <v>318</v>
      </c>
      <c r="E246" s="193" t="s">
        <v>1</v>
      </c>
      <c r="F246" s="194" t="s">
        <v>664</v>
      </c>
      <c r="H246" s="195">
        <v>455.04199999999997</v>
      </c>
      <c r="I246" s="196"/>
      <c r="L246" s="192"/>
      <c r="M246" s="197"/>
      <c r="T246" s="198"/>
      <c r="AT246" s="193" t="s">
        <v>318</v>
      </c>
      <c r="AU246" s="193" t="s">
        <v>90</v>
      </c>
      <c r="AV246" s="15" t="s">
        <v>98</v>
      </c>
      <c r="AW246" s="15" t="s">
        <v>38</v>
      </c>
      <c r="AX246" s="15" t="s">
        <v>82</v>
      </c>
      <c r="AY246" s="193" t="s">
        <v>310</v>
      </c>
    </row>
    <row r="247" spans="2:65" s="12" customFormat="1" ht="11.25">
      <c r="B247" s="151"/>
      <c r="D247" s="152" t="s">
        <v>318</v>
      </c>
      <c r="E247" s="153" t="s">
        <v>1</v>
      </c>
      <c r="F247" s="154" t="s">
        <v>5439</v>
      </c>
      <c r="H247" s="155">
        <v>45.503999999999998</v>
      </c>
      <c r="I247" s="156"/>
      <c r="L247" s="151"/>
      <c r="M247" s="157"/>
      <c r="T247" s="158"/>
      <c r="AT247" s="153" t="s">
        <v>318</v>
      </c>
      <c r="AU247" s="153" t="s">
        <v>90</v>
      </c>
      <c r="AV247" s="12" t="s">
        <v>90</v>
      </c>
      <c r="AW247" s="12" t="s">
        <v>38</v>
      </c>
      <c r="AX247" s="12" t="s">
        <v>82</v>
      </c>
      <c r="AY247" s="153" t="s">
        <v>310</v>
      </c>
    </row>
    <row r="248" spans="2:65" s="13" customFormat="1" ht="11.25">
      <c r="B248" s="159"/>
      <c r="D248" s="152" t="s">
        <v>318</v>
      </c>
      <c r="E248" s="160" t="s">
        <v>1</v>
      </c>
      <c r="F248" s="161" t="s">
        <v>320</v>
      </c>
      <c r="H248" s="162">
        <v>500.54599999999999</v>
      </c>
      <c r="I248" s="163"/>
      <c r="L248" s="159"/>
      <c r="M248" s="164"/>
      <c r="T248" s="165"/>
      <c r="AT248" s="160" t="s">
        <v>318</v>
      </c>
      <c r="AU248" s="160" t="s">
        <v>90</v>
      </c>
      <c r="AV248" s="13" t="s">
        <v>108</v>
      </c>
      <c r="AW248" s="13" t="s">
        <v>38</v>
      </c>
      <c r="AX248" s="13" t="s">
        <v>86</v>
      </c>
      <c r="AY248" s="160" t="s">
        <v>310</v>
      </c>
    </row>
    <row r="249" spans="2:65" s="1" customFormat="1" ht="16.5" customHeight="1">
      <c r="B249" s="33"/>
      <c r="C249" s="138" t="s">
        <v>548</v>
      </c>
      <c r="D249" s="138" t="s">
        <v>312</v>
      </c>
      <c r="E249" s="139" t="s">
        <v>1811</v>
      </c>
      <c r="F249" s="140" t="s">
        <v>1812</v>
      </c>
      <c r="G249" s="141" t="s">
        <v>315</v>
      </c>
      <c r="H249" s="142">
        <v>603.23199999999997</v>
      </c>
      <c r="I249" s="143"/>
      <c r="J249" s="144">
        <f>ROUND(I249*H249,2)</f>
        <v>0</v>
      </c>
      <c r="K249" s="140" t="s">
        <v>316</v>
      </c>
      <c r="L249" s="33"/>
      <c r="M249" s="145" t="s">
        <v>1</v>
      </c>
      <c r="N249" s="146" t="s">
        <v>47</v>
      </c>
      <c r="P249" s="147">
        <f>O249*H249</f>
        <v>0</v>
      </c>
      <c r="Q249" s="147">
        <v>2.0000000000000001E-4</v>
      </c>
      <c r="R249" s="147">
        <f>Q249*H249</f>
        <v>0.1206464</v>
      </c>
      <c r="S249" s="147">
        <v>0</v>
      </c>
      <c r="T249" s="148">
        <f>S249*H249</f>
        <v>0</v>
      </c>
      <c r="AR249" s="149" t="s">
        <v>404</v>
      </c>
      <c r="AT249" s="149" t="s">
        <v>312</v>
      </c>
      <c r="AU249" s="149" t="s">
        <v>90</v>
      </c>
      <c r="AY249" s="17" t="s">
        <v>310</v>
      </c>
      <c r="BE249" s="150">
        <f>IF(N249="základní",J249,0)</f>
        <v>0</v>
      </c>
      <c r="BF249" s="150">
        <f>IF(N249="snížená",J249,0)</f>
        <v>0</v>
      </c>
      <c r="BG249" s="150">
        <f>IF(N249="zákl. přenesená",J249,0)</f>
        <v>0</v>
      </c>
      <c r="BH249" s="150">
        <f>IF(N249="sníž. přenesená",J249,0)</f>
        <v>0</v>
      </c>
      <c r="BI249" s="150">
        <f>IF(N249="nulová",J249,0)</f>
        <v>0</v>
      </c>
      <c r="BJ249" s="17" t="s">
        <v>86</v>
      </c>
      <c r="BK249" s="150">
        <f>ROUND(I249*H249,2)</f>
        <v>0</v>
      </c>
      <c r="BL249" s="17" t="s">
        <v>404</v>
      </c>
      <c r="BM249" s="149" t="s">
        <v>1813</v>
      </c>
    </row>
    <row r="250" spans="2:65" s="12" customFormat="1" ht="11.25">
      <c r="B250" s="151"/>
      <c r="D250" s="152" t="s">
        <v>318</v>
      </c>
      <c r="E250" s="153" t="s">
        <v>1</v>
      </c>
      <c r="F250" s="154" t="s">
        <v>5440</v>
      </c>
      <c r="H250" s="155">
        <v>603.23199999999997</v>
      </c>
      <c r="I250" s="156"/>
      <c r="L250" s="151"/>
      <c r="M250" s="157"/>
      <c r="T250" s="158"/>
      <c r="AT250" s="153" t="s">
        <v>318</v>
      </c>
      <c r="AU250" s="153" t="s">
        <v>90</v>
      </c>
      <c r="AV250" s="12" t="s">
        <v>90</v>
      </c>
      <c r="AW250" s="12" t="s">
        <v>38</v>
      </c>
      <c r="AX250" s="12" t="s">
        <v>82</v>
      </c>
      <c r="AY250" s="153" t="s">
        <v>310</v>
      </c>
    </row>
    <row r="251" spans="2:65" s="13" customFormat="1" ht="11.25">
      <c r="B251" s="159"/>
      <c r="D251" s="152" t="s">
        <v>318</v>
      </c>
      <c r="E251" s="160" t="s">
        <v>1</v>
      </c>
      <c r="F251" s="161" t="s">
        <v>320</v>
      </c>
      <c r="H251" s="162">
        <v>603.23199999999997</v>
      </c>
      <c r="I251" s="163"/>
      <c r="L251" s="159"/>
      <c r="M251" s="164"/>
      <c r="T251" s="165"/>
      <c r="AT251" s="160" t="s">
        <v>318</v>
      </c>
      <c r="AU251" s="160" t="s">
        <v>90</v>
      </c>
      <c r="AV251" s="13" t="s">
        <v>108</v>
      </c>
      <c r="AW251" s="13" t="s">
        <v>38</v>
      </c>
      <c r="AX251" s="13" t="s">
        <v>86</v>
      </c>
      <c r="AY251" s="160" t="s">
        <v>310</v>
      </c>
    </row>
    <row r="252" spans="2:65" s="1" customFormat="1" ht="16.5" customHeight="1">
      <c r="B252" s="33"/>
      <c r="C252" s="138" t="s">
        <v>553</v>
      </c>
      <c r="D252" s="138" t="s">
        <v>312</v>
      </c>
      <c r="E252" s="139" t="s">
        <v>1817</v>
      </c>
      <c r="F252" s="140" t="s">
        <v>1818</v>
      </c>
      <c r="G252" s="141" t="s">
        <v>315</v>
      </c>
      <c r="H252" s="142">
        <v>1206.4639999999999</v>
      </c>
      <c r="I252" s="143"/>
      <c r="J252" s="144">
        <f>ROUND(I252*H252,2)</f>
        <v>0</v>
      </c>
      <c r="K252" s="140" t="s">
        <v>316</v>
      </c>
      <c r="L252" s="33"/>
      <c r="M252" s="145" t="s">
        <v>1</v>
      </c>
      <c r="N252" s="146" t="s">
        <v>47</v>
      </c>
      <c r="P252" s="147">
        <f>O252*H252</f>
        <v>0</v>
      </c>
      <c r="Q252" s="147">
        <v>0</v>
      </c>
      <c r="R252" s="147">
        <f>Q252*H252</f>
        <v>0</v>
      </c>
      <c r="S252" s="147">
        <v>0</v>
      </c>
      <c r="T252" s="148">
        <f>S252*H252</f>
        <v>0</v>
      </c>
      <c r="AR252" s="149" t="s">
        <v>404</v>
      </c>
      <c r="AT252" s="149" t="s">
        <v>312</v>
      </c>
      <c r="AU252" s="149" t="s">
        <v>90</v>
      </c>
      <c r="AY252" s="17" t="s">
        <v>310</v>
      </c>
      <c r="BE252" s="150">
        <f>IF(N252="základní",J252,0)</f>
        <v>0</v>
      </c>
      <c r="BF252" s="150">
        <f>IF(N252="snížená",J252,0)</f>
        <v>0</v>
      </c>
      <c r="BG252" s="150">
        <f>IF(N252="zákl. přenesená",J252,0)</f>
        <v>0</v>
      </c>
      <c r="BH252" s="150">
        <f>IF(N252="sníž. přenesená",J252,0)</f>
        <v>0</v>
      </c>
      <c r="BI252" s="150">
        <f>IF(N252="nulová",J252,0)</f>
        <v>0</v>
      </c>
      <c r="BJ252" s="17" t="s">
        <v>86</v>
      </c>
      <c r="BK252" s="150">
        <f>ROUND(I252*H252,2)</f>
        <v>0</v>
      </c>
      <c r="BL252" s="17" t="s">
        <v>404</v>
      </c>
      <c r="BM252" s="149" t="s">
        <v>1819</v>
      </c>
    </row>
    <row r="253" spans="2:65" s="12" customFormat="1" ht="11.25">
      <c r="B253" s="151"/>
      <c r="D253" s="152" t="s">
        <v>318</v>
      </c>
      <c r="E253" s="153" t="s">
        <v>1</v>
      </c>
      <c r="F253" s="154" t="s">
        <v>5441</v>
      </c>
      <c r="H253" s="155">
        <v>1206.4639999999999</v>
      </c>
      <c r="I253" s="156"/>
      <c r="L253" s="151"/>
      <c r="M253" s="157"/>
      <c r="T253" s="158"/>
      <c r="AT253" s="153" t="s">
        <v>318</v>
      </c>
      <c r="AU253" s="153" t="s">
        <v>90</v>
      </c>
      <c r="AV253" s="12" t="s">
        <v>90</v>
      </c>
      <c r="AW253" s="12" t="s">
        <v>38</v>
      </c>
      <c r="AX253" s="12" t="s">
        <v>82</v>
      </c>
      <c r="AY253" s="153" t="s">
        <v>310</v>
      </c>
    </row>
    <row r="254" spans="2:65" s="13" customFormat="1" ht="11.25">
      <c r="B254" s="159"/>
      <c r="D254" s="152" t="s">
        <v>318</v>
      </c>
      <c r="E254" s="160" t="s">
        <v>1</v>
      </c>
      <c r="F254" s="161" t="s">
        <v>320</v>
      </c>
      <c r="H254" s="162">
        <v>1206.4639999999999</v>
      </c>
      <c r="I254" s="163"/>
      <c r="L254" s="159"/>
      <c r="M254" s="164"/>
      <c r="T254" s="165"/>
      <c r="AT254" s="160" t="s">
        <v>318</v>
      </c>
      <c r="AU254" s="160" t="s">
        <v>90</v>
      </c>
      <c r="AV254" s="13" t="s">
        <v>108</v>
      </c>
      <c r="AW254" s="13" t="s">
        <v>38</v>
      </c>
      <c r="AX254" s="13" t="s">
        <v>86</v>
      </c>
      <c r="AY254" s="160" t="s">
        <v>310</v>
      </c>
    </row>
    <row r="255" spans="2:65" s="1" customFormat="1" ht="16.5" customHeight="1">
      <c r="B255" s="33"/>
      <c r="C255" s="178" t="s">
        <v>558</v>
      </c>
      <c r="D255" s="178" t="s">
        <v>515</v>
      </c>
      <c r="E255" s="179" t="s">
        <v>1824</v>
      </c>
      <c r="F255" s="180" t="s">
        <v>1825</v>
      </c>
      <c r="G255" s="181" t="s">
        <v>315</v>
      </c>
      <c r="H255" s="182">
        <v>1355.462</v>
      </c>
      <c r="I255" s="183"/>
      <c r="J255" s="184">
        <f>ROUND(I255*H255,2)</f>
        <v>0</v>
      </c>
      <c r="K255" s="180" t="s">
        <v>430</v>
      </c>
      <c r="L255" s="185"/>
      <c r="M255" s="186" t="s">
        <v>1</v>
      </c>
      <c r="N255" s="187" t="s">
        <v>47</v>
      </c>
      <c r="P255" s="147">
        <f>O255*H255</f>
        <v>0</v>
      </c>
      <c r="Q255" s="147">
        <v>1.1E-4</v>
      </c>
      <c r="R255" s="147">
        <f>Q255*H255</f>
        <v>0.14910082</v>
      </c>
      <c r="S255" s="147">
        <v>0</v>
      </c>
      <c r="T255" s="148">
        <f>S255*H255</f>
        <v>0</v>
      </c>
      <c r="AR255" s="149" t="s">
        <v>574</v>
      </c>
      <c r="AT255" s="149" t="s">
        <v>515</v>
      </c>
      <c r="AU255" s="149" t="s">
        <v>90</v>
      </c>
      <c r="AY255" s="17" t="s">
        <v>310</v>
      </c>
      <c r="BE255" s="150">
        <f>IF(N255="základní",J255,0)</f>
        <v>0</v>
      </c>
      <c r="BF255" s="150">
        <f>IF(N255="snížená",J255,0)</f>
        <v>0</v>
      </c>
      <c r="BG255" s="150">
        <f>IF(N255="zákl. přenesená",J255,0)</f>
        <v>0</v>
      </c>
      <c r="BH255" s="150">
        <f>IF(N255="sníž. přenesená",J255,0)</f>
        <v>0</v>
      </c>
      <c r="BI255" s="150">
        <f>IF(N255="nulová",J255,0)</f>
        <v>0</v>
      </c>
      <c r="BJ255" s="17" t="s">
        <v>86</v>
      </c>
      <c r="BK255" s="150">
        <f>ROUND(I255*H255,2)</f>
        <v>0</v>
      </c>
      <c r="BL255" s="17" t="s">
        <v>404</v>
      </c>
      <c r="BM255" s="149" t="s">
        <v>1826</v>
      </c>
    </row>
    <row r="256" spans="2:65" s="12" customFormat="1" ht="11.25">
      <c r="B256" s="151"/>
      <c r="D256" s="152" t="s">
        <v>318</v>
      </c>
      <c r="F256" s="154" t="s">
        <v>5442</v>
      </c>
      <c r="H256" s="155">
        <v>1355.462</v>
      </c>
      <c r="I256" s="156"/>
      <c r="L256" s="151"/>
      <c r="M256" s="157"/>
      <c r="T256" s="158"/>
      <c r="AT256" s="153" t="s">
        <v>318</v>
      </c>
      <c r="AU256" s="153" t="s">
        <v>90</v>
      </c>
      <c r="AV256" s="12" t="s">
        <v>90</v>
      </c>
      <c r="AW256" s="12" t="s">
        <v>4</v>
      </c>
      <c r="AX256" s="12" t="s">
        <v>86</v>
      </c>
      <c r="AY256" s="153" t="s">
        <v>310</v>
      </c>
    </row>
    <row r="257" spans="2:65" s="1" customFormat="1" ht="16.5" customHeight="1">
      <c r="B257" s="33"/>
      <c r="C257" s="138" t="s">
        <v>562</v>
      </c>
      <c r="D257" s="138" t="s">
        <v>312</v>
      </c>
      <c r="E257" s="139" t="s">
        <v>1838</v>
      </c>
      <c r="F257" s="140" t="s">
        <v>1839</v>
      </c>
      <c r="G257" s="141" t="s">
        <v>315</v>
      </c>
      <c r="H257" s="142">
        <v>1206.4639999999999</v>
      </c>
      <c r="I257" s="143"/>
      <c r="J257" s="144">
        <f>ROUND(I257*H257,2)</f>
        <v>0</v>
      </c>
      <c r="K257" s="140" t="s">
        <v>316</v>
      </c>
      <c r="L257" s="33"/>
      <c r="M257" s="145" t="s">
        <v>1</v>
      </c>
      <c r="N257" s="146" t="s">
        <v>47</v>
      </c>
      <c r="P257" s="147">
        <f>O257*H257</f>
        <v>0</v>
      </c>
      <c r="Q257" s="147">
        <v>3.2000000000000002E-3</v>
      </c>
      <c r="R257" s="147">
        <f>Q257*H257</f>
        <v>3.8606848</v>
      </c>
      <c r="S257" s="147">
        <v>0</v>
      </c>
      <c r="T257" s="148">
        <f>S257*H257</f>
        <v>0</v>
      </c>
      <c r="AR257" s="149" t="s">
        <v>404</v>
      </c>
      <c r="AT257" s="149" t="s">
        <v>312</v>
      </c>
      <c r="AU257" s="149" t="s">
        <v>90</v>
      </c>
      <c r="AY257" s="17" t="s">
        <v>310</v>
      </c>
      <c r="BE257" s="150">
        <f>IF(N257="základní",J257,0)</f>
        <v>0</v>
      </c>
      <c r="BF257" s="150">
        <f>IF(N257="snížená",J257,0)</f>
        <v>0</v>
      </c>
      <c r="BG257" s="150">
        <f>IF(N257="zákl. přenesená",J257,0)</f>
        <v>0</v>
      </c>
      <c r="BH257" s="150">
        <f>IF(N257="sníž. přenesená",J257,0)</f>
        <v>0</v>
      </c>
      <c r="BI257" s="150">
        <f>IF(N257="nulová",J257,0)</f>
        <v>0</v>
      </c>
      <c r="BJ257" s="17" t="s">
        <v>86</v>
      </c>
      <c r="BK257" s="150">
        <f>ROUND(I257*H257,2)</f>
        <v>0</v>
      </c>
      <c r="BL257" s="17" t="s">
        <v>404</v>
      </c>
      <c r="BM257" s="149" t="s">
        <v>1840</v>
      </c>
    </row>
    <row r="258" spans="2:65" s="12" customFormat="1" ht="11.25">
      <c r="B258" s="151"/>
      <c r="D258" s="152" t="s">
        <v>318</v>
      </c>
      <c r="F258" s="154" t="s">
        <v>5443</v>
      </c>
      <c r="H258" s="155">
        <v>1206.4639999999999</v>
      </c>
      <c r="I258" s="156"/>
      <c r="L258" s="151"/>
      <c r="M258" s="157"/>
      <c r="T258" s="158"/>
      <c r="AT258" s="153" t="s">
        <v>318</v>
      </c>
      <c r="AU258" s="153" t="s">
        <v>90</v>
      </c>
      <c r="AV258" s="12" t="s">
        <v>90</v>
      </c>
      <c r="AW258" s="12" t="s">
        <v>4</v>
      </c>
      <c r="AX258" s="12" t="s">
        <v>86</v>
      </c>
      <c r="AY258" s="153" t="s">
        <v>310</v>
      </c>
    </row>
    <row r="259" spans="2:65" s="1" customFormat="1" ht="24.2" customHeight="1">
      <c r="B259" s="33"/>
      <c r="C259" s="138" t="s">
        <v>566</v>
      </c>
      <c r="D259" s="138" t="s">
        <v>312</v>
      </c>
      <c r="E259" s="139" t="s">
        <v>1877</v>
      </c>
      <c r="F259" s="140" t="s">
        <v>1878</v>
      </c>
      <c r="G259" s="141" t="s">
        <v>315</v>
      </c>
      <c r="H259" s="142">
        <v>278.70400000000001</v>
      </c>
      <c r="I259" s="143"/>
      <c r="J259" s="144">
        <f>ROUND(I259*H259,2)</f>
        <v>0</v>
      </c>
      <c r="K259" s="140" t="s">
        <v>430</v>
      </c>
      <c r="L259" s="33"/>
      <c r="M259" s="145" t="s">
        <v>1</v>
      </c>
      <c r="N259" s="146" t="s">
        <v>47</v>
      </c>
      <c r="P259" s="147">
        <f>O259*H259</f>
        <v>0</v>
      </c>
      <c r="Q259" s="147">
        <v>1.25E-3</v>
      </c>
      <c r="R259" s="147">
        <f>Q259*H259</f>
        <v>0.34838000000000002</v>
      </c>
      <c r="S259" s="147">
        <v>0</v>
      </c>
      <c r="T259" s="148">
        <f>S259*H259</f>
        <v>0</v>
      </c>
      <c r="AR259" s="149" t="s">
        <v>404</v>
      </c>
      <c r="AT259" s="149" t="s">
        <v>312</v>
      </c>
      <c r="AU259" s="149" t="s">
        <v>90</v>
      </c>
      <c r="AY259" s="17" t="s">
        <v>310</v>
      </c>
      <c r="BE259" s="150">
        <f>IF(N259="základní",J259,0)</f>
        <v>0</v>
      </c>
      <c r="BF259" s="150">
        <f>IF(N259="snížená",J259,0)</f>
        <v>0</v>
      </c>
      <c r="BG259" s="150">
        <f>IF(N259="zákl. přenesená",J259,0)</f>
        <v>0</v>
      </c>
      <c r="BH259" s="150">
        <f>IF(N259="sníž. přenesená",J259,0)</f>
        <v>0</v>
      </c>
      <c r="BI259" s="150">
        <f>IF(N259="nulová",J259,0)</f>
        <v>0</v>
      </c>
      <c r="BJ259" s="17" t="s">
        <v>86</v>
      </c>
      <c r="BK259" s="150">
        <f>ROUND(I259*H259,2)</f>
        <v>0</v>
      </c>
      <c r="BL259" s="17" t="s">
        <v>404</v>
      </c>
      <c r="BM259" s="149" t="s">
        <v>1879</v>
      </c>
    </row>
    <row r="260" spans="2:65" s="1" customFormat="1" ht="117">
      <c r="B260" s="33"/>
      <c r="D260" s="152" t="s">
        <v>375</v>
      </c>
      <c r="F260" s="172" t="s">
        <v>1880</v>
      </c>
      <c r="I260" s="173"/>
      <c r="L260" s="33"/>
      <c r="M260" s="174"/>
      <c r="T260" s="57"/>
      <c r="AT260" s="17" t="s">
        <v>375</v>
      </c>
      <c r="AU260" s="17" t="s">
        <v>90</v>
      </c>
    </row>
    <row r="261" spans="2:65" s="14" customFormat="1" ht="11.25">
      <c r="B261" s="166"/>
      <c r="D261" s="152" t="s">
        <v>318</v>
      </c>
      <c r="E261" s="167" t="s">
        <v>1</v>
      </c>
      <c r="F261" s="168" t="s">
        <v>843</v>
      </c>
      <c r="H261" s="167" t="s">
        <v>1</v>
      </c>
      <c r="I261" s="169"/>
      <c r="L261" s="166"/>
      <c r="M261" s="170"/>
      <c r="T261" s="171"/>
      <c r="AT261" s="167" t="s">
        <v>318</v>
      </c>
      <c r="AU261" s="167" t="s">
        <v>90</v>
      </c>
      <c r="AV261" s="14" t="s">
        <v>86</v>
      </c>
      <c r="AW261" s="14" t="s">
        <v>38</v>
      </c>
      <c r="AX261" s="14" t="s">
        <v>82</v>
      </c>
      <c r="AY261" s="167" t="s">
        <v>310</v>
      </c>
    </row>
    <row r="262" spans="2:65" s="12" customFormat="1" ht="11.25">
      <c r="B262" s="151"/>
      <c r="D262" s="152" t="s">
        <v>318</v>
      </c>
      <c r="E262" s="153" t="s">
        <v>1</v>
      </c>
      <c r="F262" s="154" t="s">
        <v>5444</v>
      </c>
      <c r="H262" s="155">
        <v>278.70400000000001</v>
      </c>
      <c r="I262" s="156"/>
      <c r="L262" s="151"/>
      <c r="M262" s="157"/>
      <c r="T262" s="158"/>
      <c r="AT262" s="153" t="s">
        <v>318</v>
      </c>
      <c r="AU262" s="153" t="s">
        <v>90</v>
      </c>
      <c r="AV262" s="12" t="s">
        <v>90</v>
      </c>
      <c r="AW262" s="12" t="s">
        <v>38</v>
      </c>
      <c r="AX262" s="12" t="s">
        <v>82</v>
      </c>
      <c r="AY262" s="153" t="s">
        <v>310</v>
      </c>
    </row>
    <row r="263" spans="2:65" s="14" customFormat="1" ht="11.25">
      <c r="B263" s="166"/>
      <c r="D263" s="152" t="s">
        <v>318</v>
      </c>
      <c r="E263" s="167" t="s">
        <v>1</v>
      </c>
      <c r="F263" s="168" t="s">
        <v>1883</v>
      </c>
      <c r="H263" s="167" t="s">
        <v>1</v>
      </c>
      <c r="I263" s="169"/>
      <c r="L263" s="166"/>
      <c r="M263" s="170"/>
      <c r="T263" s="171"/>
      <c r="AT263" s="167" t="s">
        <v>318</v>
      </c>
      <c r="AU263" s="167" t="s">
        <v>90</v>
      </c>
      <c r="AV263" s="14" t="s">
        <v>86</v>
      </c>
      <c r="AW263" s="14" t="s">
        <v>38</v>
      </c>
      <c r="AX263" s="14" t="s">
        <v>82</v>
      </c>
      <c r="AY263" s="167" t="s">
        <v>310</v>
      </c>
    </row>
    <row r="264" spans="2:65" s="13" customFormat="1" ht="11.25">
      <c r="B264" s="159"/>
      <c r="D264" s="152" t="s">
        <v>318</v>
      </c>
      <c r="E264" s="160" t="s">
        <v>1</v>
      </c>
      <c r="F264" s="161" t="s">
        <v>320</v>
      </c>
      <c r="H264" s="162">
        <v>278.70400000000001</v>
      </c>
      <c r="I264" s="163"/>
      <c r="L264" s="159"/>
      <c r="M264" s="164"/>
      <c r="T264" s="165"/>
      <c r="AT264" s="160" t="s">
        <v>318</v>
      </c>
      <c r="AU264" s="160" t="s">
        <v>90</v>
      </c>
      <c r="AV264" s="13" t="s">
        <v>108</v>
      </c>
      <c r="AW264" s="13" t="s">
        <v>38</v>
      </c>
      <c r="AX264" s="13" t="s">
        <v>86</v>
      </c>
      <c r="AY264" s="160" t="s">
        <v>310</v>
      </c>
    </row>
    <row r="265" spans="2:65" s="1" customFormat="1" ht="24.2" customHeight="1">
      <c r="B265" s="33"/>
      <c r="C265" s="138" t="s">
        <v>570</v>
      </c>
      <c r="D265" s="138" t="s">
        <v>312</v>
      </c>
      <c r="E265" s="139" t="s">
        <v>1892</v>
      </c>
      <c r="F265" s="140" t="s">
        <v>1893</v>
      </c>
      <c r="G265" s="141" t="s">
        <v>315</v>
      </c>
      <c r="H265" s="142">
        <v>627.66099999999994</v>
      </c>
      <c r="I265" s="143"/>
      <c r="J265" s="144">
        <f>ROUND(I265*H265,2)</f>
        <v>0</v>
      </c>
      <c r="K265" s="140" t="s">
        <v>430</v>
      </c>
      <c r="L265" s="33"/>
      <c r="M265" s="145" t="s">
        <v>1</v>
      </c>
      <c r="N265" s="146" t="s">
        <v>47</v>
      </c>
      <c r="P265" s="147">
        <f>O265*H265</f>
        <v>0</v>
      </c>
      <c r="Q265" s="147">
        <v>1.25E-3</v>
      </c>
      <c r="R265" s="147">
        <f>Q265*H265</f>
        <v>0.78457624999999998</v>
      </c>
      <c r="S265" s="147">
        <v>0</v>
      </c>
      <c r="T265" s="148">
        <f>S265*H265</f>
        <v>0</v>
      </c>
      <c r="AR265" s="149" t="s">
        <v>404</v>
      </c>
      <c r="AT265" s="149" t="s">
        <v>312</v>
      </c>
      <c r="AU265" s="149" t="s">
        <v>90</v>
      </c>
      <c r="AY265" s="17" t="s">
        <v>310</v>
      </c>
      <c r="BE265" s="150">
        <f>IF(N265="základní",J265,0)</f>
        <v>0</v>
      </c>
      <c r="BF265" s="150">
        <f>IF(N265="snížená",J265,0)</f>
        <v>0</v>
      </c>
      <c r="BG265" s="150">
        <f>IF(N265="zákl. přenesená",J265,0)</f>
        <v>0</v>
      </c>
      <c r="BH265" s="150">
        <f>IF(N265="sníž. přenesená",J265,0)</f>
        <v>0</v>
      </c>
      <c r="BI265" s="150">
        <f>IF(N265="nulová",J265,0)</f>
        <v>0</v>
      </c>
      <c r="BJ265" s="17" t="s">
        <v>86</v>
      </c>
      <c r="BK265" s="150">
        <f>ROUND(I265*H265,2)</f>
        <v>0</v>
      </c>
      <c r="BL265" s="17" t="s">
        <v>404</v>
      </c>
      <c r="BM265" s="149" t="s">
        <v>1894</v>
      </c>
    </row>
    <row r="266" spans="2:65" s="1" customFormat="1" ht="117">
      <c r="B266" s="33"/>
      <c r="D266" s="152" t="s">
        <v>375</v>
      </c>
      <c r="F266" s="172" t="s">
        <v>1880</v>
      </c>
      <c r="I266" s="173"/>
      <c r="L266" s="33"/>
      <c r="M266" s="174"/>
      <c r="T266" s="57"/>
      <c r="AT266" s="17" t="s">
        <v>375</v>
      </c>
      <c r="AU266" s="17" t="s">
        <v>90</v>
      </c>
    </row>
    <row r="267" spans="2:65" s="14" customFormat="1" ht="11.25">
      <c r="B267" s="166"/>
      <c r="D267" s="152" t="s">
        <v>318</v>
      </c>
      <c r="E267" s="167" t="s">
        <v>1</v>
      </c>
      <c r="F267" s="168" t="s">
        <v>843</v>
      </c>
      <c r="H267" s="167" t="s">
        <v>1</v>
      </c>
      <c r="I267" s="169"/>
      <c r="L267" s="166"/>
      <c r="M267" s="170"/>
      <c r="T267" s="171"/>
      <c r="AT267" s="167" t="s">
        <v>318</v>
      </c>
      <c r="AU267" s="167" t="s">
        <v>90</v>
      </c>
      <c r="AV267" s="14" t="s">
        <v>86</v>
      </c>
      <c r="AW267" s="14" t="s">
        <v>38</v>
      </c>
      <c r="AX267" s="14" t="s">
        <v>82</v>
      </c>
      <c r="AY267" s="167" t="s">
        <v>310</v>
      </c>
    </row>
    <row r="268" spans="2:65" s="12" customFormat="1" ht="11.25">
      <c r="B268" s="151"/>
      <c r="D268" s="152" t="s">
        <v>318</v>
      </c>
      <c r="E268" s="153" t="s">
        <v>1</v>
      </c>
      <c r="F268" s="154" t="s">
        <v>5445</v>
      </c>
      <c r="H268" s="155">
        <v>627.66099999999994</v>
      </c>
      <c r="I268" s="156"/>
      <c r="L268" s="151"/>
      <c r="M268" s="157"/>
      <c r="T268" s="158"/>
      <c r="AT268" s="153" t="s">
        <v>318</v>
      </c>
      <c r="AU268" s="153" t="s">
        <v>90</v>
      </c>
      <c r="AV268" s="12" t="s">
        <v>90</v>
      </c>
      <c r="AW268" s="12" t="s">
        <v>38</v>
      </c>
      <c r="AX268" s="12" t="s">
        <v>82</v>
      </c>
      <c r="AY268" s="153" t="s">
        <v>310</v>
      </c>
    </row>
    <row r="269" spans="2:65" s="14" customFormat="1" ht="11.25">
      <c r="B269" s="166"/>
      <c r="D269" s="152" t="s">
        <v>318</v>
      </c>
      <c r="E269" s="167" t="s">
        <v>1</v>
      </c>
      <c r="F269" s="168" t="s">
        <v>1883</v>
      </c>
      <c r="H269" s="167" t="s">
        <v>1</v>
      </c>
      <c r="I269" s="169"/>
      <c r="L269" s="166"/>
      <c r="M269" s="170"/>
      <c r="T269" s="171"/>
      <c r="AT269" s="167" t="s">
        <v>318</v>
      </c>
      <c r="AU269" s="167" t="s">
        <v>90</v>
      </c>
      <c r="AV269" s="14" t="s">
        <v>86</v>
      </c>
      <c r="AW269" s="14" t="s">
        <v>38</v>
      </c>
      <c r="AX269" s="14" t="s">
        <v>82</v>
      </c>
      <c r="AY269" s="167" t="s">
        <v>310</v>
      </c>
    </row>
    <row r="270" spans="2:65" s="13" customFormat="1" ht="11.25">
      <c r="B270" s="159"/>
      <c r="D270" s="152" t="s">
        <v>318</v>
      </c>
      <c r="E270" s="160" t="s">
        <v>1</v>
      </c>
      <c r="F270" s="161" t="s">
        <v>320</v>
      </c>
      <c r="H270" s="162">
        <v>627.66099999999994</v>
      </c>
      <c r="I270" s="163"/>
      <c r="L270" s="159"/>
      <c r="M270" s="164"/>
      <c r="T270" s="165"/>
      <c r="AT270" s="160" t="s">
        <v>318</v>
      </c>
      <c r="AU270" s="160" t="s">
        <v>90</v>
      </c>
      <c r="AV270" s="13" t="s">
        <v>108</v>
      </c>
      <c r="AW270" s="13" t="s">
        <v>38</v>
      </c>
      <c r="AX270" s="13" t="s">
        <v>86</v>
      </c>
      <c r="AY270" s="160" t="s">
        <v>310</v>
      </c>
    </row>
    <row r="271" spans="2:65" s="1" customFormat="1" ht="24.2" customHeight="1">
      <c r="B271" s="33"/>
      <c r="C271" s="138" t="s">
        <v>574</v>
      </c>
      <c r="D271" s="138" t="s">
        <v>312</v>
      </c>
      <c r="E271" s="139" t="s">
        <v>1899</v>
      </c>
      <c r="F271" s="140" t="s">
        <v>1900</v>
      </c>
      <c r="G271" s="141" t="s">
        <v>315</v>
      </c>
      <c r="H271" s="142">
        <v>160.77199999999999</v>
      </c>
      <c r="I271" s="143"/>
      <c r="J271" s="144">
        <f>ROUND(I271*H271,2)</f>
        <v>0</v>
      </c>
      <c r="K271" s="140" t="s">
        <v>430</v>
      </c>
      <c r="L271" s="33"/>
      <c r="M271" s="145" t="s">
        <v>1</v>
      </c>
      <c r="N271" s="146" t="s">
        <v>47</v>
      </c>
      <c r="P271" s="147">
        <f>O271*H271</f>
        <v>0</v>
      </c>
      <c r="Q271" s="147">
        <v>1.25E-3</v>
      </c>
      <c r="R271" s="147">
        <f>Q271*H271</f>
        <v>0.200965</v>
      </c>
      <c r="S271" s="147">
        <v>0</v>
      </c>
      <c r="T271" s="148">
        <f>S271*H271</f>
        <v>0</v>
      </c>
      <c r="AR271" s="149" t="s">
        <v>404</v>
      </c>
      <c r="AT271" s="149" t="s">
        <v>312</v>
      </c>
      <c r="AU271" s="149" t="s">
        <v>90</v>
      </c>
      <c r="AY271" s="17" t="s">
        <v>310</v>
      </c>
      <c r="BE271" s="150">
        <f>IF(N271="základní",J271,0)</f>
        <v>0</v>
      </c>
      <c r="BF271" s="150">
        <f>IF(N271="snížená",J271,0)</f>
        <v>0</v>
      </c>
      <c r="BG271" s="150">
        <f>IF(N271="zákl. přenesená",J271,0)</f>
        <v>0</v>
      </c>
      <c r="BH271" s="150">
        <f>IF(N271="sníž. přenesená",J271,0)</f>
        <v>0</v>
      </c>
      <c r="BI271" s="150">
        <f>IF(N271="nulová",J271,0)</f>
        <v>0</v>
      </c>
      <c r="BJ271" s="17" t="s">
        <v>86</v>
      </c>
      <c r="BK271" s="150">
        <f>ROUND(I271*H271,2)</f>
        <v>0</v>
      </c>
      <c r="BL271" s="17" t="s">
        <v>404</v>
      </c>
      <c r="BM271" s="149" t="s">
        <v>1901</v>
      </c>
    </row>
    <row r="272" spans="2:65" s="1" customFormat="1" ht="117">
      <c r="B272" s="33"/>
      <c r="D272" s="152" t="s">
        <v>375</v>
      </c>
      <c r="F272" s="172" t="s">
        <v>1880</v>
      </c>
      <c r="I272" s="173"/>
      <c r="L272" s="33"/>
      <c r="M272" s="174"/>
      <c r="T272" s="57"/>
      <c r="AT272" s="17" t="s">
        <v>375</v>
      </c>
      <c r="AU272" s="17" t="s">
        <v>90</v>
      </c>
    </row>
    <row r="273" spans="2:65" s="14" customFormat="1" ht="11.25">
      <c r="B273" s="166"/>
      <c r="D273" s="152" t="s">
        <v>318</v>
      </c>
      <c r="E273" s="167" t="s">
        <v>1</v>
      </c>
      <c r="F273" s="168" t="s">
        <v>843</v>
      </c>
      <c r="H273" s="167" t="s">
        <v>1</v>
      </c>
      <c r="I273" s="169"/>
      <c r="L273" s="166"/>
      <c r="M273" s="170"/>
      <c r="T273" s="171"/>
      <c r="AT273" s="167" t="s">
        <v>318</v>
      </c>
      <c r="AU273" s="167" t="s">
        <v>90</v>
      </c>
      <c r="AV273" s="14" t="s">
        <v>86</v>
      </c>
      <c r="AW273" s="14" t="s">
        <v>38</v>
      </c>
      <c r="AX273" s="14" t="s">
        <v>82</v>
      </c>
      <c r="AY273" s="167" t="s">
        <v>310</v>
      </c>
    </row>
    <row r="274" spans="2:65" s="12" customFormat="1" ht="11.25">
      <c r="B274" s="151"/>
      <c r="D274" s="152" t="s">
        <v>318</v>
      </c>
      <c r="E274" s="153" t="s">
        <v>1</v>
      </c>
      <c r="F274" s="154" t="s">
        <v>5446</v>
      </c>
      <c r="H274" s="155">
        <v>160.77199999999999</v>
      </c>
      <c r="I274" s="156"/>
      <c r="L274" s="151"/>
      <c r="M274" s="157"/>
      <c r="T274" s="158"/>
      <c r="AT274" s="153" t="s">
        <v>318</v>
      </c>
      <c r="AU274" s="153" t="s">
        <v>90</v>
      </c>
      <c r="AV274" s="12" t="s">
        <v>90</v>
      </c>
      <c r="AW274" s="12" t="s">
        <v>38</v>
      </c>
      <c r="AX274" s="12" t="s">
        <v>82</v>
      </c>
      <c r="AY274" s="153" t="s">
        <v>310</v>
      </c>
    </row>
    <row r="275" spans="2:65" s="14" customFormat="1" ht="11.25">
      <c r="B275" s="166"/>
      <c r="D275" s="152" t="s">
        <v>318</v>
      </c>
      <c r="E275" s="167" t="s">
        <v>1</v>
      </c>
      <c r="F275" s="168" t="s">
        <v>1883</v>
      </c>
      <c r="H275" s="167" t="s">
        <v>1</v>
      </c>
      <c r="I275" s="169"/>
      <c r="L275" s="166"/>
      <c r="M275" s="170"/>
      <c r="T275" s="171"/>
      <c r="AT275" s="167" t="s">
        <v>318</v>
      </c>
      <c r="AU275" s="167" t="s">
        <v>90</v>
      </c>
      <c r="AV275" s="14" t="s">
        <v>86</v>
      </c>
      <c r="AW275" s="14" t="s">
        <v>38</v>
      </c>
      <c r="AX275" s="14" t="s">
        <v>82</v>
      </c>
      <c r="AY275" s="167" t="s">
        <v>310</v>
      </c>
    </row>
    <row r="276" spans="2:65" s="13" customFormat="1" ht="11.25">
      <c r="B276" s="159"/>
      <c r="D276" s="152" t="s">
        <v>318</v>
      </c>
      <c r="E276" s="160" t="s">
        <v>1</v>
      </c>
      <c r="F276" s="161" t="s">
        <v>320</v>
      </c>
      <c r="H276" s="162">
        <v>160.77199999999999</v>
      </c>
      <c r="I276" s="163"/>
      <c r="L276" s="159"/>
      <c r="M276" s="164"/>
      <c r="T276" s="165"/>
      <c r="AT276" s="160" t="s">
        <v>318</v>
      </c>
      <c r="AU276" s="160" t="s">
        <v>90</v>
      </c>
      <c r="AV276" s="13" t="s">
        <v>108</v>
      </c>
      <c r="AW276" s="13" t="s">
        <v>38</v>
      </c>
      <c r="AX276" s="13" t="s">
        <v>86</v>
      </c>
      <c r="AY276" s="160" t="s">
        <v>310</v>
      </c>
    </row>
    <row r="277" spans="2:65" s="1" customFormat="1" ht="37.9" customHeight="1">
      <c r="B277" s="33"/>
      <c r="C277" s="138" t="s">
        <v>578</v>
      </c>
      <c r="D277" s="138" t="s">
        <v>312</v>
      </c>
      <c r="E277" s="139" t="s">
        <v>1925</v>
      </c>
      <c r="F277" s="140" t="s">
        <v>1926</v>
      </c>
      <c r="G277" s="141" t="s">
        <v>315</v>
      </c>
      <c r="H277" s="142">
        <v>603.23199999999997</v>
      </c>
      <c r="I277" s="143"/>
      <c r="J277" s="144">
        <f>ROUND(I277*H277,2)</f>
        <v>0</v>
      </c>
      <c r="K277" s="140" t="s">
        <v>430</v>
      </c>
      <c r="L277" s="33"/>
      <c r="M277" s="145" t="s">
        <v>1</v>
      </c>
      <c r="N277" s="146" t="s">
        <v>47</v>
      </c>
      <c r="P277" s="147">
        <f>O277*H277</f>
        <v>0</v>
      </c>
      <c r="Q277" s="147">
        <v>0</v>
      </c>
      <c r="R277" s="147">
        <f>Q277*H277</f>
        <v>0</v>
      </c>
      <c r="S277" s="147">
        <v>0</v>
      </c>
      <c r="T277" s="148">
        <f>S277*H277</f>
        <v>0</v>
      </c>
      <c r="AR277" s="149" t="s">
        <v>404</v>
      </c>
      <c r="AT277" s="149" t="s">
        <v>312</v>
      </c>
      <c r="AU277" s="149" t="s">
        <v>90</v>
      </c>
      <c r="AY277" s="17" t="s">
        <v>310</v>
      </c>
      <c r="BE277" s="150">
        <f>IF(N277="základní",J277,0)</f>
        <v>0</v>
      </c>
      <c r="BF277" s="150">
        <f>IF(N277="snížená",J277,0)</f>
        <v>0</v>
      </c>
      <c r="BG277" s="150">
        <f>IF(N277="zákl. přenesená",J277,0)</f>
        <v>0</v>
      </c>
      <c r="BH277" s="150">
        <f>IF(N277="sníž. přenesená",J277,0)</f>
        <v>0</v>
      </c>
      <c r="BI277" s="150">
        <f>IF(N277="nulová",J277,0)</f>
        <v>0</v>
      </c>
      <c r="BJ277" s="17" t="s">
        <v>86</v>
      </c>
      <c r="BK277" s="150">
        <f>ROUND(I277*H277,2)</f>
        <v>0</v>
      </c>
      <c r="BL277" s="17" t="s">
        <v>404</v>
      </c>
      <c r="BM277" s="149" t="s">
        <v>1927</v>
      </c>
    </row>
    <row r="278" spans="2:65" s="1" customFormat="1" ht="29.25">
      <c r="B278" s="33"/>
      <c r="D278" s="152" t="s">
        <v>375</v>
      </c>
      <c r="F278" s="172" t="s">
        <v>1928</v>
      </c>
      <c r="I278" s="173"/>
      <c r="L278" s="33"/>
      <c r="M278" s="174"/>
      <c r="T278" s="57"/>
      <c r="AT278" s="17" t="s">
        <v>375</v>
      </c>
      <c r="AU278" s="17" t="s">
        <v>90</v>
      </c>
    </row>
    <row r="279" spans="2:65" s="14" customFormat="1" ht="11.25">
      <c r="B279" s="166"/>
      <c r="D279" s="152" t="s">
        <v>318</v>
      </c>
      <c r="E279" s="167" t="s">
        <v>1</v>
      </c>
      <c r="F279" s="168" t="s">
        <v>1929</v>
      </c>
      <c r="H279" s="167" t="s">
        <v>1</v>
      </c>
      <c r="I279" s="169"/>
      <c r="L279" s="166"/>
      <c r="M279" s="170"/>
      <c r="T279" s="171"/>
      <c r="AT279" s="167" t="s">
        <v>318</v>
      </c>
      <c r="AU279" s="167" t="s">
        <v>90</v>
      </c>
      <c r="AV279" s="14" t="s">
        <v>86</v>
      </c>
      <c r="AW279" s="14" t="s">
        <v>38</v>
      </c>
      <c r="AX279" s="14" t="s">
        <v>82</v>
      </c>
      <c r="AY279" s="167" t="s">
        <v>310</v>
      </c>
    </row>
    <row r="280" spans="2:65" s="14" customFormat="1" ht="11.25">
      <c r="B280" s="166"/>
      <c r="D280" s="152" t="s">
        <v>318</v>
      </c>
      <c r="E280" s="167" t="s">
        <v>1</v>
      </c>
      <c r="F280" s="168" t="s">
        <v>5447</v>
      </c>
      <c r="H280" s="167" t="s">
        <v>1</v>
      </c>
      <c r="I280" s="169"/>
      <c r="L280" s="166"/>
      <c r="M280" s="170"/>
      <c r="T280" s="171"/>
      <c r="AT280" s="167" t="s">
        <v>318</v>
      </c>
      <c r="AU280" s="167" t="s">
        <v>90</v>
      </c>
      <c r="AV280" s="14" t="s">
        <v>86</v>
      </c>
      <c r="AW280" s="14" t="s">
        <v>38</v>
      </c>
      <c r="AX280" s="14" t="s">
        <v>82</v>
      </c>
      <c r="AY280" s="167" t="s">
        <v>310</v>
      </c>
    </row>
    <row r="281" spans="2:65" s="12" customFormat="1" ht="11.25">
      <c r="B281" s="151"/>
      <c r="D281" s="152" t="s">
        <v>318</v>
      </c>
      <c r="E281" s="153" t="s">
        <v>1</v>
      </c>
      <c r="F281" s="154" t="s">
        <v>5440</v>
      </c>
      <c r="H281" s="155">
        <v>603.23199999999997</v>
      </c>
      <c r="I281" s="156"/>
      <c r="L281" s="151"/>
      <c r="M281" s="157"/>
      <c r="T281" s="158"/>
      <c r="AT281" s="153" t="s">
        <v>318</v>
      </c>
      <c r="AU281" s="153" t="s">
        <v>90</v>
      </c>
      <c r="AV281" s="12" t="s">
        <v>90</v>
      </c>
      <c r="AW281" s="12" t="s">
        <v>38</v>
      </c>
      <c r="AX281" s="12" t="s">
        <v>82</v>
      </c>
      <c r="AY281" s="153" t="s">
        <v>310</v>
      </c>
    </row>
    <row r="282" spans="2:65" s="13" customFormat="1" ht="11.25">
      <c r="B282" s="159"/>
      <c r="D282" s="152" t="s">
        <v>318</v>
      </c>
      <c r="E282" s="160" t="s">
        <v>1</v>
      </c>
      <c r="F282" s="161" t="s">
        <v>320</v>
      </c>
      <c r="H282" s="162">
        <v>603.23199999999997</v>
      </c>
      <c r="I282" s="163"/>
      <c r="L282" s="159"/>
      <c r="M282" s="164"/>
      <c r="T282" s="165"/>
      <c r="AT282" s="160" t="s">
        <v>318</v>
      </c>
      <c r="AU282" s="160" t="s">
        <v>90</v>
      </c>
      <c r="AV282" s="13" t="s">
        <v>108</v>
      </c>
      <c r="AW282" s="13" t="s">
        <v>38</v>
      </c>
      <c r="AX282" s="13" t="s">
        <v>86</v>
      </c>
      <c r="AY282" s="160" t="s">
        <v>310</v>
      </c>
    </row>
    <row r="283" spans="2:65" s="1" customFormat="1" ht="16.5" customHeight="1">
      <c r="B283" s="33"/>
      <c r="C283" s="138" t="s">
        <v>582</v>
      </c>
      <c r="D283" s="138" t="s">
        <v>312</v>
      </c>
      <c r="E283" s="139" t="s">
        <v>1932</v>
      </c>
      <c r="F283" s="140" t="s">
        <v>1933</v>
      </c>
      <c r="G283" s="141" t="s">
        <v>1474</v>
      </c>
      <c r="H283" s="199"/>
      <c r="I283" s="143"/>
      <c r="J283" s="144">
        <f>ROUND(I283*H283,2)</f>
        <v>0</v>
      </c>
      <c r="K283" s="140" t="s">
        <v>316</v>
      </c>
      <c r="L283" s="33"/>
      <c r="M283" s="145" t="s">
        <v>1</v>
      </c>
      <c r="N283" s="146" t="s">
        <v>47</v>
      </c>
      <c r="P283" s="147">
        <f>O283*H283</f>
        <v>0</v>
      </c>
      <c r="Q283" s="147">
        <v>0</v>
      </c>
      <c r="R283" s="147">
        <f>Q283*H283</f>
        <v>0</v>
      </c>
      <c r="S283" s="147">
        <v>0</v>
      </c>
      <c r="T283" s="148">
        <f>S283*H283</f>
        <v>0</v>
      </c>
      <c r="AR283" s="149" t="s">
        <v>404</v>
      </c>
      <c r="AT283" s="149" t="s">
        <v>312</v>
      </c>
      <c r="AU283" s="149" t="s">
        <v>90</v>
      </c>
      <c r="AY283" s="17" t="s">
        <v>310</v>
      </c>
      <c r="BE283" s="150">
        <f>IF(N283="základní",J283,0)</f>
        <v>0</v>
      </c>
      <c r="BF283" s="150">
        <f>IF(N283="snížená",J283,0)</f>
        <v>0</v>
      </c>
      <c r="BG283" s="150">
        <f>IF(N283="zákl. přenesená",J283,0)</f>
        <v>0</v>
      </c>
      <c r="BH283" s="150">
        <f>IF(N283="sníž. přenesená",J283,0)</f>
        <v>0</v>
      </c>
      <c r="BI283" s="150">
        <f>IF(N283="nulová",J283,0)</f>
        <v>0</v>
      </c>
      <c r="BJ283" s="17" t="s">
        <v>86</v>
      </c>
      <c r="BK283" s="150">
        <f>ROUND(I283*H283,2)</f>
        <v>0</v>
      </c>
      <c r="BL283" s="17" t="s">
        <v>404</v>
      </c>
      <c r="BM283" s="149" t="s">
        <v>1934</v>
      </c>
    </row>
    <row r="284" spans="2:65" s="11" customFormat="1" ht="22.9" customHeight="1">
      <c r="B284" s="126"/>
      <c r="D284" s="127" t="s">
        <v>81</v>
      </c>
      <c r="E284" s="136" t="s">
        <v>1967</v>
      </c>
      <c r="F284" s="136" t="s">
        <v>1968</v>
      </c>
      <c r="I284" s="129"/>
      <c r="J284" s="137">
        <f>BK284</f>
        <v>0</v>
      </c>
      <c r="L284" s="126"/>
      <c r="M284" s="131"/>
      <c r="P284" s="132">
        <f>SUM(P285:P303)</f>
        <v>0</v>
      </c>
      <c r="R284" s="132">
        <f>SUM(R285:R303)</f>
        <v>0</v>
      </c>
      <c r="T284" s="133">
        <f>SUM(T285:T303)</f>
        <v>0</v>
      </c>
      <c r="AR284" s="127" t="s">
        <v>90</v>
      </c>
      <c r="AT284" s="134" t="s">
        <v>81</v>
      </c>
      <c r="AU284" s="134" t="s">
        <v>86</v>
      </c>
      <c r="AY284" s="127" t="s">
        <v>310</v>
      </c>
      <c r="BK284" s="135">
        <f>SUM(BK285:BK303)</f>
        <v>0</v>
      </c>
    </row>
    <row r="285" spans="2:65" s="1" customFormat="1" ht="16.5" customHeight="1">
      <c r="B285" s="33"/>
      <c r="C285" s="138" t="s">
        <v>586</v>
      </c>
      <c r="D285" s="138" t="s">
        <v>312</v>
      </c>
      <c r="E285" s="139" t="s">
        <v>5448</v>
      </c>
      <c r="F285" s="140" t="s">
        <v>5449</v>
      </c>
      <c r="G285" s="141" t="s">
        <v>1972</v>
      </c>
      <c r="H285" s="142">
        <v>2</v>
      </c>
      <c r="I285" s="143"/>
      <c r="J285" s="144">
        <f>ROUND(I285*H285,2)</f>
        <v>0</v>
      </c>
      <c r="K285" s="140" t="s">
        <v>430</v>
      </c>
      <c r="L285" s="33"/>
      <c r="M285" s="145" t="s">
        <v>1</v>
      </c>
      <c r="N285" s="146" t="s">
        <v>47</v>
      </c>
      <c r="P285" s="147">
        <f>O285*H285</f>
        <v>0</v>
      </c>
      <c r="Q285" s="147">
        <v>0</v>
      </c>
      <c r="R285" s="147">
        <f>Q285*H285</f>
        <v>0</v>
      </c>
      <c r="S285" s="147">
        <v>0</v>
      </c>
      <c r="T285" s="148">
        <f>S285*H285</f>
        <v>0</v>
      </c>
      <c r="AR285" s="149" t="s">
        <v>404</v>
      </c>
      <c r="AT285" s="149" t="s">
        <v>312</v>
      </c>
      <c r="AU285" s="149" t="s">
        <v>90</v>
      </c>
      <c r="AY285" s="17" t="s">
        <v>310</v>
      </c>
      <c r="BE285" s="150">
        <f>IF(N285="základní",J285,0)</f>
        <v>0</v>
      </c>
      <c r="BF285" s="150">
        <f>IF(N285="snížená",J285,0)</f>
        <v>0</v>
      </c>
      <c r="BG285" s="150">
        <f>IF(N285="zákl. přenesená",J285,0)</f>
        <v>0</v>
      </c>
      <c r="BH285" s="150">
        <f>IF(N285="sníž. přenesená",J285,0)</f>
        <v>0</v>
      </c>
      <c r="BI285" s="150">
        <f>IF(N285="nulová",J285,0)</f>
        <v>0</v>
      </c>
      <c r="BJ285" s="17" t="s">
        <v>86</v>
      </c>
      <c r="BK285" s="150">
        <f>ROUND(I285*H285,2)</f>
        <v>0</v>
      </c>
      <c r="BL285" s="17" t="s">
        <v>404</v>
      </c>
      <c r="BM285" s="149" t="s">
        <v>5450</v>
      </c>
    </row>
    <row r="286" spans="2:65" s="1" customFormat="1" ht="39">
      <c r="B286" s="33"/>
      <c r="D286" s="152" t="s">
        <v>375</v>
      </c>
      <c r="F286" s="172" t="s">
        <v>1974</v>
      </c>
      <c r="I286" s="173"/>
      <c r="L286" s="33"/>
      <c r="M286" s="174"/>
      <c r="T286" s="57"/>
      <c r="AT286" s="17" t="s">
        <v>375</v>
      </c>
      <c r="AU286" s="17" t="s">
        <v>90</v>
      </c>
    </row>
    <row r="287" spans="2:65" s="1" customFormat="1" ht="16.5" customHeight="1">
      <c r="B287" s="33"/>
      <c r="C287" s="138" t="s">
        <v>590</v>
      </c>
      <c r="D287" s="138" t="s">
        <v>312</v>
      </c>
      <c r="E287" s="139" t="s">
        <v>5451</v>
      </c>
      <c r="F287" s="140" t="s">
        <v>5452</v>
      </c>
      <c r="G287" s="141" t="s">
        <v>1972</v>
      </c>
      <c r="H287" s="142">
        <v>1</v>
      </c>
      <c r="I287" s="143"/>
      <c r="J287" s="144">
        <f>ROUND(I287*H287,2)</f>
        <v>0</v>
      </c>
      <c r="K287" s="140" t="s">
        <v>430</v>
      </c>
      <c r="L287" s="33"/>
      <c r="M287" s="145" t="s">
        <v>1</v>
      </c>
      <c r="N287" s="146" t="s">
        <v>47</v>
      </c>
      <c r="P287" s="147">
        <f>O287*H287</f>
        <v>0</v>
      </c>
      <c r="Q287" s="147">
        <v>0</v>
      </c>
      <c r="R287" s="147">
        <f>Q287*H287</f>
        <v>0</v>
      </c>
      <c r="S287" s="147">
        <v>0</v>
      </c>
      <c r="T287" s="148">
        <f>S287*H287</f>
        <v>0</v>
      </c>
      <c r="AR287" s="149" t="s">
        <v>404</v>
      </c>
      <c r="AT287" s="149" t="s">
        <v>312</v>
      </c>
      <c r="AU287" s="149" t="s">
        <v>90</v>
      </c>
      <c r="AY287" s="17" t="s">
        <v>310</v>
      </c>
      <c r="BE287" s="150">
        <f>IF(N287="základní",J287,0)</f>
        <v>0</v>
      </c>
      <c r="BF287" s="150">
        <f>IF(N287="snížená",J287,0)</f>
        <v>0</v>
      </c>
      <c r="BG287" s="150">
        <f>IF(N287="zákl. přenesená",J287,0)</f>
        <v>0</v>
      </c>
      <c r="BH287" s="150">
        <f>IF(N287="sníž. přenesená",J287,0)</f>
        <v>0</v>
      </c>
      <c r="BI287" s="150">
        <f>IF(N287="nulová",J287,0)</f>
        <v>0</v>
      </c>
      <c r="BJ287" s="17" t="s">
        <v>86</v>
      </c>
      <c r="BK287" s="150">
        <f>ROUND(I287*H287,2)</f>
        <v>0</v>
      </c>
      <c r="BL287" s="17" t="s">
        <v>404</v>
      </c>
      <c r="BM287" s="149" t="s">
        <v>5453</v>
      </c>
    </row>
    <row r="288" spans="2:65" s="1" customFormat="1" ht="39">
      <c r="B288" s="33"/>
      <c r="D288" s="152" t="s">
        <v>375</v>
      </c>
      <c r="F288" s="172" t="s">
        <v>1974</v>
      </c>
      <c r="I288" s="173"/>
      <c r="L288" s="33"/>
      <c r="M288" s="174"/>
      <c r="T288" s="57"/>
      <c r="AT288" s="17" t="s">
        <v>375</v>
      </c>
      <c r="AU288" s="17" t="s">
        <v>90</v>
      </c>
    </row>
    <row r="289" spans="2:65" s="1" customFormat="1" ht="16.5" customHeight="1">
      <c r="B289" s="33"/>
      <c r="C289" s="138" t="s">
        <v>594</v>
      </c>
      <c r="D289" s="138" t="s">
        <v>312</v>
      </c>
      <c r="E289" s="139" t="s">
        <v>5454</v>
      </c>
      <c r="F289" s="140" t="s">
        <v>5455</v>
      </c>
      <c r="G289" s="141" t="s">
        <v>1972</v>
      </c>
      <c r="H289" s="142">
        <v>1</v>
      </c>
      <c r="I289" s="143"/>
      <c r="J289" s="144">
        <f>ROUND(I289*H289,2)</f>
        <v>0</v>
      </c>
      <c r="K289" s="140" t="s">
        <v>430</v>
      </c>
      <c r="L289" s="33"/>
      <c r="M289" s="145" t="s">
        <v>1</v>
      </c>
      <c r="N289" s="146" t="s">
        <v>47</v>
      </c>
      <c r="P289" s="147">
        <f>O289*H289</f>
        <v>0</v>
      </c>
      <c r="Q289" s="147">
        <v>0</v>
      </c>
      <c r="R289" s="147">
        <f>Q289*H289</f>
        <v>0</v>
      </c>
      <c r="S289" s="147">
        <v>0</v>
      </c>
      <c r="T289" s="148">
        <f>S289*H289</f>
        <v>0</v>
      </c>
      <c r="AR289" s="149" t="s">
        <v>404</v>
      </c>
      <c r="AT289" s="149" t="s">
        <v>312</v>
      </c>
      <c r="AU289" s="149" t="s">
        <v>90</v>
      </c>
      <c r="AY289" s="17" t="s">
        <v>310</v>
      </c>
      <c r="BE289" s="150">
        <f>IF(N289="základní",J289,0)</f>
        <v>0</v>
      </c>
      <c r="BF289" s="150">
        <f>IF(N289="snížená",J289,0)</f>
        <v>0</v>
      </c>
      <c r="BG289" s="150">
        <f>IF(N289="zákl. přenesená",J289,0)</f>
        <v>0</v>
      </c>
      <c r="BH289" s="150">
        <f>IF(N289="sníž. přenesená",J289,0)</f>
        <v>0</v>
      </c>
      <c r="BI289" s="150">
        <f>IF(N289="nulová",J289,0)</f>
        <v>0</v>
      </c>
      <c r="BJ289" s="17" t="s">
        <v>86</v>
      </c>
      <c r="BK289" s="150">
        <f>ROUND(I289*H289,2)</f>
        <v>0</v>
      </c>
      <c r="BL289" s="17" t="s">
        <v>404</v>
      </c>
      <c r="BM289" s="149" t="s">
        <v>5456</v>
      </c>
    </row>
    <row r="290" spans="2:65" s="1" customFormat="1" ht="39">
      <c r="B290" s="33"/>
      <c r="D290" s="152" t="s">
        <v>375</v>
      </c>
      <c r="F290" s="172" t="s">
        <v>1974</v>
      </c>
      <c r="I290" s="173"/>
      <c r="L290" s="33"/>
      <c r="M290" s="174"/>
      <c r="T290" s="57"/>
      <c r="AT290" s="17" t="s">
        <v>375</v>
      </c>
      <c r="AU290" s="17" t="s">
        <v>90</v>
      </c>
    </row>
    <row r="291" spans="2:65" s="1" customFormat="1" ht="16.5" customHeight="1">
      <c r="B291" s="33"/>
      <c r="C291" s="138" t="s">
        <v>598</v>
      </c>
      <c r="D291" s="138" t="s">
        <v>312</v>
      </c>
      <c r="E291" s="139" t="s">
        <v>5457</v>
      </c>
      <c r="F291" s="140" t="s">
        <v>5458</v>
      </c>
      <c r="G291" s="141" t="s">
        <v>1972</v>
      </c>
      <c r="H291" s="142">
        <v>4</v>
      </c>
      <c r="I291" s="143"/>
      <c r="J291" s="144">
        <f>ROUND(I291*H291,2)</f>
        <v>0</v>
      </c>
      <c r="K291" s="140" t="s">
        <v>430</v>
      </c>
      <c r="L291" s="33"/>
      <c r="M291" s="145" t="s">
        <v>1</v>
      </c>
      <c r="N291" s="146" t="s">
        <v>47</v>
      </c>
      <c r="P291" s="147">
        <f>O291*H291</f>
        <v>0</v>
      </c>
      <c r="Q291" s="147">
        <v>0</v>
      </c>
      <c r="R291" s="147">
        <f>Q291*H291</f>
        <v>0</v>
      </c>
      <c r="S291" s="147">
        <v>0</v>
      </c>
      <c r="T291" s="148">
        <f>S291*H291</f>
        <v>0</v>
      </c>
      <c r="AR291" s="149" t="s">
        <v>404</v>
      </c>
      <c r="AT291" s="149" t="s">
        <v>312</v>
      </c>
      <c r="AU291" s="149" t="s">
        <v>90</v>
      </c>
      <c r="AY291" s="17" t="s">
        <v>310</v>
      </c>
      <c r="BE291" s="150">
        <f>IF(N291="základní",J291,0)</f>
        <v>0</v>
      </c>
      <c r="BF291" s="150">
        <f>IF(N291="snížená",J291,0)</f>
        <v>0</v>
      </c>
      <c r="BG291" s="150">
        <f>IF(N291="zákl. přenesená",J291,0)</f>
        <v>0</v>
      </c>
      <c r="BH291" s="150">
        <f>IF(N291="sníž. přenesená",J291,0)</f>
        <v>0</v>
      </c>
      <c r="BI291" s="150">
        <f>IF(N291="nulová",J291,0)</f>
        <v>0</v>
      </c>
      <c r="BJ291" s="17" t="s">
        <v>86</v>
      </c>
      <c r="BK291" s="150">
        <f>ROUND(I291*H291,2)</f>
        <v>0</v>
      </c>
      <c r="BL291" s="17" t="s">
        <v>404</v>
      </c>
      <c r="BM291" s="149" t="s">
        <v>5459</v>
      </c>
    </row>
    <row r="292" spans="2:65" s="1" customFormat="1" ht="39">
      <c r="B292" s="33"/>
      <c r="D292" s="152" t="s">
        <v>375</v>
      </c>
      <c r="F292" s="172" t="s">
        <v>1974</v>
      </c>
      <c r="I292" s="173"/>
      <c r="L292" s="33"/>
      <c r="M292" s="174"/>
      <c r="T292" s="57"/>
      <c r="AT292" s="17" t="s">
        <v>375</v>
      </c>
      <c r="AU292" s="17" t="s">
        <v>90</v>
      </c>
    </row>
    <row r="293" spans="2:65" s="1" customFormat="1" ht="16.5" customHeight="1">
      <c r="B293" s="33"/>
      <c r="C293" s="138" t="s">
        <v>613</v>
      </c>
      <c r="D293" s="138" t="s">
        <v>312</v>
      </c>
      <c r="E293" s="139" t="s">
        <v>2004</v>
      </c>
      <c r="F293" s="140" t="s">
        <v>2005</v>
      </c>
      <c r="G293" s="141" t="s">
        <v>1972</v>
      </c>
      <c r="H293" s="142">
        <v>4</v>
      </c>
      <c r="I293" s="143"/>
      <c r="J293" s="144">
        <f>ROUND(I293*H293,2)</f>
        <v>0</v>
      </c>
      <c r="K293" s="140" t="s">
        <v>430</v>
      </c>
      <c r="L293" s="33"/>
      <c r="M293" s="145" t="s">
        <v>1</v>
      </c>
      <c r="N293" s="146" t="s">
        <v>47</v>
      </c>
      <c r="P293" s="147">
        <f>O293*H293</f>
        <v>0</v>
      </c>
      <c r="Q293" s="147">
        <v>0</v>
      </c>
      <c r="R293" s="147">
        <f>Q293*H293</f>
        <v>0</v>
      </c>
      <c r="S293" s="147">
        <v>0</v>
      </c>
      <c r="T293" s="148">
        <f>S293*H293</f>
        <v>0</v>
      </c>
      <c r="AR293" s="149" t="s">
        <v>404</v>
      </c>
      <c r="AT293" s="149" t="s">
        <v>312</v>
      </c>
      <c r="AU293" s="149" t="s">
        <v>90</v>
      </c>
      <c r="AY293" s="17" t="s">
        <v>310</v>
      </c>
      <c r="BE293" s="150">
        <f>IF(N293="základní",J293,0)</f>
        <v>0</v>
      </c>
      <c r="BF293" s="150">
        <f>IF(N293="snížená",J293,0)</f>
        <v>0</v>
      </c>
      <c r="BG293" s="150">
        <f>IF(N293="zákl. přenesená",J293,0)</f>
        <v>0</v>
      </c>
      <c r="BH293" s="150">
        <f>IF(N293="sníž. přenesená",J293,0)</f>
        <v>0</v>
      </c>
      <c r="BI293" s="150">
        <f>IF(N293="nulová",J293,0)</f>
        <v>0</v>
      </c>
      <c r="BJ293" s="17" t="s">
        <v>86</v>
      </c>
      <c r="BK293" s="150">
        <f>ROUND(I293*H293,2)</f>
        <v>0</v>
      </c>
      <c r="BL293" s="17" t="s">
        <v>404</v>
      </c>
      <c r="BM293" s="149" t="s">
        <v>2006</v>
      </c>
    </row>
    <row r="294" spans="2:65" s="1" customFormat="1" ht="39">
      <c r="B294" s="33"/>
      <c r="D294" s="152" t="s">
        <v>375</v>
      </c>
      <c r="F294" s="172" t="s">
        <v>1974</v>
      </c>
      <c r="I294" s="173"/>
      <c r="L294" s="33"/>
      <c r="M294" s="174"/>
      <c r="T294" s="57"/>
      <c r="AT294" s="17" t="s">
        <v>375</v>
      </c>
      <c r="AU294" s="17" t="s">
        <v>90</v>
      </c>
    </row>
    <row r="295" spans="2:65" s="1" customFormat="1" ht="16.5" customHeight="1">
      <c r="B295" s="33"/>
      <c r="C295" s="138" t="s">
        <v>617</v>
      </c>
      <c r="D295" s="138" t="s">
        <v>312</v>
      </c>
      <c r="E295" s="139" t="s">
        <v>2012</v>
      </c>
      <c r="F295" s="140" t="s">
        <v>2013</v>
      </c>
      <c r="G295" s="141" t="s">
        <v>1972</v>
      </c>
      <c r="H295" s="142">
        <v>4</v>
      </c>
      <c r="I295" s="143"/>
      <c r="J295" s="144">
        <f>ROUND(I295*H295,2)</f>
        <v>0</v>
      </c>
      <c r="K295" s="140" t="s">
        <v>430</v>
      </c>
      <c r="L295" s="33"/>
      <c r="M295" s="145" t="s">
        <v>1</v>
      </c>
      <c r="N295" s="146" t="s">
        <v>47</v>
      </c>
      <c r="P295" s="147">
        <f>O295*H295</f>
        <v>0</v>
      </c>
      <c r="Q295" s="147">
        <v>0</v>
      </c>
      <c r="R295" s="147">
        <f>Q295*H295</f>
        <v>0</v>
      </c>
      <c r="S295" s="147">
        <v>0</v>
      </c>
      <c r="T295" s="148">
        <f>S295*H295</f>
        <v>0</v>
      </c>
      <c r="AR295" s="149" t="s">
        <v>404</v>
      </c>
      <c r="AT295" s="149" t="s">
        <v>312</v>
      </c>
      <c r="AU295" s="149" t="s">
        <v>90</v>
      </c>
      <c r="AY295" s="17" t="s">
        <v>310</v>
      </c>
      <c r="BE295" s="150">
        <f>IF(N295="základní",J295,0)</f>
        <v>0</v>
      </c>
      <c r="BF295" s="150">
        <f>IF(N295="snížená",J295,0)</f>
        <v>0</v>
      </c>
      <c r="BG295" s="150">
        <f>IF(N295="zákl. přenesená",J295,0)</f>
        <v>0</v>
      </c>
      <c r="BH295" s="150">
        <f>IF(N295="sníž. přenesená",J295,0)</f>
        <v>0</v>
      </c>
      <c r="BI295" s="150">
        <f>IF(N295="nulová",J295,0)</f>
        <v>0</v>
      </c>
      <c r="BJ295" s="17" t="s">
        <v>86</v>
      </c>
      <c r="BK295" s="150">
        <f>ROUND(I295*H295,2)</f>
        <v>0</v>
      </c>
      <c r="BL295" s="17" t="s">
        <v>404</v>
      </c>
      <c r="BM295" s="149" t="s">
        <v>2014</v>
      </c>
    </row>
    <row r="296" spans="2:65" s="1" customFormat="1" ht="39">
      <c r="B296" s="33"/>
      <c r="D296" s="152" t="s">
        <v>375</v>
      </c>
      <c r="F296" s="172" t="s">
        <v>1974</v>
      </c>
      <c r="I296" s="173"/>
      <c r="L296" s="33"/>
      <c r="M296" s="174"/>
      <c r="T296" s="57"/>
      <c r="AT296" s="17" t="s">
        <v>375</v>
      </c>
      <c r="AU296" s="17" t="s">
        <v>90</v>
      </c>
    </row>
    <row r="297" spans="2:65" s="1" customFormat="1" ht="16.5" customHeight="1">
      <c r="B297" s="33"/>
      <c r="C297" s="138" t="s">
        <v>602</v>
      </c>
      <c r="D297" s="138" t="s">
        <v>312</v>
      </c>
      <c r="E297" s="139" t="s">
        <v>2016</v>
      </c>
      <c r="F297" s="140" t="s">
        <v>2017</v>
      </c>
      <c r="G297" s="141" t="s">
        <v>1972</v>
      </c>
      <c r="H297" s="142">
        <v>5</v>
      </c>
      <c r="I297" s="143"/>
      <c r="J297" s="144">
        <f>ROUND(I297*H297,2)</f>
        <v>0</v>
      </c>
      <c r="K297" s="140" t="s">
        <v>430</v>
      </c>
      <c r="L297" s="33"/>
      <c r="M297" s="145" t="s">
        <v>1</v>
      </c>
      <c r="N297" s="146" t="s">
        <v>47</v>
      </c>
      <c r="P297" s="147">
        <f>O297*H297</f>
        <v>0</v>
      </c>
      <c r="Q297" s="147">
        <v>0</v>
      </c>
      <c r="R297" s="147">
        <f>Q297*H297</f>
        <v>0</v>
      </c>
      <c r="S297" s="147">
        <v>0</v>
      </c>
      <c r="T297" s="148">
        <f>S297*H297</f>
        <v>0</v>
      </c>
      <c r="AR297" s="149" t="s">
        <v>404</v>
      </c>
      <c r="AT297" s="149" t="s">
        <v>312</v>
      </c>
      <c r="AU297" s="149" t="s">
        <v>90</v>
      </c>
      <c r="AY297" s="17" t="s">
        <v>310</v>
      </c>
      <c r="BE297" s="150">
        <f>IF(N297="základní",J297,0)</f>
        <v>0</v>
      </c>
      <c r="BF297" s="150">
        <f>IF(N297="snížená",J297,0)</f>
        <v>0</v>
      </c>
      <c r="BG297" s="150">
        <f>IF(N297="zákl. přenesená",J297,0)</f>
        <v>0</v>
      </c>
      <c r="BH297" s="150">
        <f>IF(N297="sníž. přenesená",J297,0)</f>
        <v>0</v>
      </c>
      <c r="BI297" s="150">
        <f>IF(N297="nulová",J297,0)</f>
        <v>0</v>
      </c>
      <c r="BJ297" s="17" t="s">
        <v>86</v>
      </c>
      <c r="BK297" s="150">
        <f>ROUND(I297*H297,2)</f>
        <v>0</v>
      </c>
      <c r="BL297" s="17" t="s">
        <v>404</v>
      </c>
      <c r="BM297" s="149" t="s">
        <v>2018</v>
      </c>
    </row>
    <row r="298" spans="2:65" s="1" customFormat="1" ht="39">
      <c r="B298" s="33"/>
      <c r="D298" s="152" t="s">
        <v>375</v>
      </c>
      <c r="F298" s="172" t="s">
        <v>1974</v>
      </c>
      <c r="I298" s="173"/>
      <c r="L298" s="33"/>
      <c r="M298" s="174"/>
      <c r="T298" s="57"/>
      <c r="AT298" s="17" t="s">
        <v>375</v>
      </c>
      <c r="AU298" s="17" t="s">
        <v>90</v>
      </c>
    </row>
    <row r="299" spans="2:65" s="1" customFormat="1" ht="16.5" customHeight="1">
      <c r="B299" s="33"/>
      <c r="C299" s="138" t="s">
        <v>607</v>
      </c>
      <c r="D299" s="138" t="s">
        <v>312</v>
      </c>
      <c r="E299" s="139" t="s">
        <v>2036</v>
      </c>
      <c r="F299" s="140" t="s">
        <v>2037</v>
      </c>
      <c r="G299" s="141" t="s">
        <v>1972</v>
      </c>
      <c r="H299" s="142">
        <v>3</v>
      </c>
      <c r="I299" s="143"/>
      <c r="J299" s="144">
        <f>ROUND(I299*H299,2)</f>
        <v>0</v>
      </c>
      <c r="K299" s="140" t="s">
        <v>430</v>
      </c>
      <c r="L299" s="33"/>
      <c r="M299" s="145" t="s">
        <v>1</v>
      </c>
      <c r="N299" s="146" t="s">
        <v>47</v>
      </c>
      <c r="P299" s="147">
        <f>O299*H299</f>
        <v>0</v>
      </c>
      <c r="Q299" s="147">
        <v>0</v>
      </c>
      <c r="R299" s="147">
        <f>Q299*H299</f>
        <v>0</v>
      </c>
      <c r="S299" s="147">
        <v>0</v>
      </c>
      <c r="T299" s="148">
        <f>S299*H299</f>
        <v>0</v>
      </c>
      <c r="AR299" s="149" t="s">
        <v>404</v>
      </c>
      <c r="AT299" s="149" t="s">
        <v>312</v>
      </c>
      <c r="AU299" s="149" t="s">
        <v>90</v>
      </c>
      <c r="AY299" s="17" t="s">
        <v>310</v>
      </c>
      <c r="BE299" s="150">
        <f>IF(N299="základní",J299,0)</f>
        <v>0</v>
      </c>
      <c r="BF299" s="150">
        <f>IF(N299="snížená",J299,0)</f>
        <v>0</v>
      </c>
      <c r="BG299" s="150">
        <f>IF(N299="zákl. přenesená",J299,0)</f>
        <v>0</v>
      </c>
      <c r="BH299" s="150">
        <f>IF(N299="sníž. přenesená",J299,0)</f>
        <v>0</v>
      </c>
      <c r="BI299" s="150">
        <f>IF(N299="nulová",J299,0)</f>
        <v>0</v>
      </c>
      <c r="BJ299" s="17" t="s">
        <v>86</v>
      </c>
      <c r="BK299" s="150">
        <f>ROUND(I299*H299,2)</f>
        <v>0</v>
      </c>
      <c r="BL299" s="17" t="s">
        <v>404</v>
      </c>
      <c r="BM299" s="149" t="s">
        <v>2038</v>
      </c>
    </row>
    <row r="300" spans="2:65" s="1" customFormat="1" ht="39">
      <c r="B300" s="33"/>
      <c r="D300" s="152" t="s">
        <v>375</v>
      </c>
      <c r="F300" s="172" t="s">
        <v>1974</v>
      </c>
      <c r="I300" s="173"/>
      <c r="L300" s="33"/>
      <c r="M300" s="174"/>
      <c r="T300" s="57"/>
      <c r="AT300" s="17" t="s">
        <v>375</v>
      </c>
      <c r="AU300" s="17" t="s">
        <v>90</v>
      </c>
    </row>
    <row r="301" spans="2:65" s="1" customFormat="1" ht="16.5" customHeight="1">
      <c r="B301" s="33"/>
      <c r="C301" s="138" t="s">
        <v>824</v>
      </c>
      <c r="D301" s="138" t="s">
        <v>312</v>
      </c>
      <c r="E301" s="139" t="s">
        <v>5460</v>
      </c>
      <c r="F301" s="140" t="s">
        <v>5461</v>
      </c>
      <c r="G301" s="141" t="s">
        <v>1972</v>
      </c>
      <c r="H301" s="142">
        <v>1</v>
      </c>
      <c r="I301" s="143"/>
      <c r="J301" s="144">
        <f>ROUND(I301*H301,2)</f>
        <v>0</v>
      </c>
      <c r="K301" s="140" t="s">
        <v>430</v>
      </c>
      <c r="L301" s="33"/>
      <c r="M301" s="145" t="s">
        <v>1</v>
      </c>
      <c r="N301" s="146" t="s">
        <v>47</v>
      </c>
      <c r="P301" s="147">
        <f>O301*H301</f>
        <v>0</v>
      </c>
      <c r="Q301" s="147">
        <v>0</v>
      </c>
      <c r="R301" s="147">
        <f>Q301*H301</f>
        <v>0</v>
      </c>
      <c r="S301" s="147">
        <v>0</v>
      </c>
      <c r="T301" s="148">
        <f>S301*H301</f>
        <v>0</v>
      </c>
      <c r="AR301" s="149" t="s">
        <v>404</v>
      </c>
      <c r="AT301" s="149" t="s">
        <v>312</v>
      </c>
      <c r="AU301" s="149" t="s">
        <v>90</v>
      </c>
      <c r="AY301" s="17" t="s">
        <v>310</v>
      </c>
      <c r="BE301" s="150">
        <f>IF(N301="základní",J301,0)</f>
        <v>0</v>
      </c>
      <c r="BF301" s="150">
        <f>IF(N301="snížená",J301,0)</f>
        <v>0</v>
      </c>
      <c r="BG301" s="150">
        <f>IF(N301="zákl. přenesená",J301,0)</f>
        <v>0</v>
      </c>
      <c r="BH301" s="150">
        <f>IF(N301="sníž. přenesená",J301,0)</f>
        <v>0</v>
      </c>
      <c r="BI301" s="150">
        <f>IF(N301="nulová",J301,0)</f>
        <v>0</v>
      </c>
      <c r="BJ301" s="17" t="s">
        <v>86</v>
      </c>
      <c r="BK301" s="150">
        <f>ROUND(I301*H301,2)</f>
        <v>0</v>
      </c>
      <c r="BL301" s="17" t="s">
        <v>404</v>
      </c>
      <c r="BM301" s="149" t="s">
        <v>5462</v>
      </c>
    </row>
    <row r="302" spans="2:65" s="1" customFormat="1" ht="39">
      <c r="B302" s="33"/>
      <c r="D302" s="152" t="s">
        <v>375</v>
      </c>
      <c r="F302" s="172" t="s">
        <v>1974</v>
      </c>
      <c r="I302" s="173"/>
      <c r="L302" s="33"/>
      <c r="M302" s="174"/>
      <c r="T302" s="57"/>
      <c r="AT302" s="17" t="s">
        <v>375</v>
      </c>
      <c r="AU302" s="17" t="s">
        <v>90</v>
      </c>
    </row>
    <row r="303" spans="2:65" s="1" customFormat="1" ht="16.5" customHeight="1">
      <c r="B303" s="33"/>
      <c r="C303" s="138" t="s">
        <v>828</v>
      </c>
      <c r="D303" s="138" t="s">
        <v>312</v>
      </c>
      <c r="E303" s="139" t="s">
        <v>2057</v>
      </c>
      <c r="F303" s="140" t="s">
        <v>2058</v>
      </c>
      <c r="G303" s="141" t="s">
        <v>1474</v>
      </c>
      <c r="H303" s="199"/>
      <c r="I303" s="143"/>
      <c r="J303" s="144">
        <f>ROUND(I303*H303,2)</f>
        <v>0</v>
      </c>
      <c r="K303" s="140" t="s">
        <v>316</v>
      </c>
      <c r="L303" s="33"/>
      <c r="M303" s="145" t="s">
        <v>1</v>
      </c>
      <c r="N303" s="146" t="s">
        <v>47</v>
      </c>
      <c r="P303" s="147">
        <f>O303*H303</f>
        <v>0</v>
      </c>
      <c r="Q303" s="147">
        <v>0</v>
      </c>
      <c r="R303" s="147">
        <f>Q303*H303</f>
        <v>0</v>
      </c>
      <c r="S303" s="147">
        <v>0</v>
      </c>
      <c r="T303" s="148">
        <f>S303*H303</f>
        <v>0</v>
      </c>
      <c r="AR303" s="149" t="s">
        <v>404</v>
      </c>
      <c r="AT303" s="149" t="s">
        <v>312</v>
      </c>
      <c r="AU303" s="149" t="s">
        <v>90</v>
      </c>
      <c r="AY303" s="17" t="s">
        <v>310</v>
      </c>
      <c r="BE303" s="150">
        <f>IF(N303="základní",J303,0)</f>
        <v>0</v>
      </c>
      <c r="BF303" s="150">
        <f>IF(N303="snížená",J303,0)</f>
        <v>0</v>
      </c>
      <c r="BG303" s="150">
        <f>IF(N303="zákl. přenesená",J303,0)</f>
        <v>0</v>
      </c>
      <c r="BH303" s="150">
        <f>IF(N303="sníž. přenesená",J303,0)</f>
        <v>0</v>
      </c>
      <c r="BI303" s="150">
        <f>IF(N303="nulová",J303,0)</f>
        <v>0</v>
      </c>
      <c r="BJ303" s="17" t="s">
        <v>86</v>
      </c>
      <c r="BK303" s="150">
        <f>ROUND(I303*H303,2)</f>
        <v>0</v>
      </c>
      <c r="BL303" s="17" t="s">
        <v>404</v>
      </c>
      <c r="BM303" s="149" t="s">
        <v>2059</v>
      </c>
    </row>
    <row r="304" spans="2:65" s="11" customFormat="1" ht="22.9" customHeight="1">
      <c r="B304" s="126"/>
      <c r="D304" s="127" t="s">
        <v>81</v>
      </c>
      <c r="E304" s="136" t="s">
        <v>2060</v>
      </c>
      <c r="F304" s="136" t="s">
        <v>2061</v>
      </c>
      <c r="I304" s="129"/>
      <c r="J304" s="137">
        <f>BK304</f>
        <v>0</v>
      </c>
      <c r="L304" s="126"/>
      <c r="M304" s="131"/>
      <c r="P304" s="132">
        <f>SUM(P305:P321)</f>
        <v>0</v>
      </c>
      <c r="R304" s="132">
        <f>SUM(R305:R321)</f>
        <v>0</v>
      </c>
      <c r="T304" s="133">
        <f>SUM(T305:T321)</f>
        <v>0</v>
      </c>
      <c r="AR304" s="127" t="s">
        <v>90</v>
      </c>
      <c r="AT304" s="134" t="s">
        <v>81</v>
      </c>
      <c r="AU304" s="134" t="s">
        <v>86</v>
      </c>
      <c r="AY304" s="127" t="s">
        <v>310</v>
      </c>
      <c r="BK304" s="135">
        <f>SUM(BK305:BK321)</f>
        <v>0</v>
      </c>
    </row>
    <row r="305" spans="2:65" s="1" customFormat="1" ht="21.75" customHeight="1">
      <c r="B305" s="33"/>
      <c r="C305" s="138" t="s">
        <v>833</v>
      </c>
      <c r="D305" s="138" t="s">
        <v>312</v>
      </c>
      <c r="E305" s="139" t="s">
        <v>5463</v>
      </c>
      <c r="F305" s="140" t="s">
        <v>5464</v>
      </c>
      <c r="G305" s="141" t="s">
        <v>1972</v>
      </c>
      <c r="H305" s="142">
        <v>1</v>
      </c>
      <c r="I305" s="143"/>
      <c r="J305" s="144">
        <f>ROUND(I305*H305,2)</f>
        <v>0</v>
      </c>
      <c r="K305" s="140" t="s">
        <v>430</v>
      </c>
      <c r="L305" s="33"/>
      <c r="M305" s="145" t="s">
        <v>1</v>
      </c>
      <c r="N305" s="146" t="s">
        <v>47</v>
      </c>
      <c r="P305" s="147">
        <f>O305*H305</f>
        <v>0</v>
      </c>
      <c r="Q305" s="147">
        <v>0</v>
      </c>
      <c r="R305" s="147">
        <f>Q305*H305</f>
        <v>0</v>
      </c>
      <c r="S305" s="147">
        <v>0</v>
      </c>
      <c r="T305" s="148">
        <f>S305*H305</f>
        <v>0</v>
      </c>
      <c r="AR305" s="149" t="s">
        <v>404</v>
      </c>
      <c r="AT305" s="149" t="s">
        <v>312</v>
      </c>
      <c r="AU305" s="149" t="s">
        <v>90</v>
      </c>
      <c r="AY305" s="17" t="s">
        <v>310</v>
      </c>
      <c r="BE305" s="150">
        <f>IF(N305="základní",J305,0)</f>
        <v>0</v>
      </c>
      <c r="BF305" s="150">
        <f>IF(N305="snížená",J305,0)</f>
        <v>0</v>
      </c>
      <c r="BG305" s="150">
        <f>IF(N305="zákl. přenesená",J305,0)</f>
        <v>0</v>
      </c>
      <c r="BH305" s="150">
        <f>IF(N305="sníž. přenesená",J305,0)</f>
        <v>0</v>
      </c>
      <c r="BI305" s="150">
        <f>IF(N305="nulová",J305,0)</f>
        <v>0</v>
      </c>
      <c r="BJ305" s="17" t="s">
        <v>86</v>
      </c>
      <c r="BK305" s="150">
        <f>ROUND(I305*H305,2)</f>
        <v>0</v>
      </c>
      <c r="BL305" s="17" t="s">
        <v>404</v>
      </c>
      <c r="BM305" s="149" t="s">
        <v>5465</v>
      </c>
    </row>
    <row r="306" spans="2:65" s="1" customFormat="1" ht="39">
      <c r="B306" s="33"/>
      <c r="D306" s="152" t="s">
        <v>375</v>
      </c>
      <c r="F306" s="172" t="s">
        <v>1974</v>
      </c>
      <c r="I306" s="173"/>
      <c r="L306" s="33"/>
      <c r="M306" s="174"/>
      <c r="T306" s="57"/>
      <c r="AT306" s="17" t="s">
        <v>375</v>
      </c>
      <c r="AU306" s="17" t="s">
        <v>90</v>
      </c>
    </row>
    <row r="307" spans="2:65" s="1" customFormat="1" ht="16.5" customHeight="1">
      <c r="B307" s="33"/>
      <c r="C307" s="138" t="s">
        <v>839</v>
      </c>
      <c r="D307" s="138" t="s">
        <v>312</v>
      </c>
      <c r="E307" s="139" t="s">
        <v>2087</v>
      </c>
      <c r="F307" s="140" t="s">
        <v>2088</v>
      </c>
      <c r="G307" s="141" t="s">
        <v>1972</v>
      </c>
      <c r="H307" s="142">
        <v>1</v>
      </c>
      <c r="I307" s="143"/>
      <c r="J307" s="144">
        <f>ROUND(I307*H307,2)</f>
        <v>0</v>
      </c>
      <c r="K307" s="140" t="s">
        <v>430</v>
      </c>
      <c r="L307" s="33"/>
      <c r="M307" s="145" t="s">
        <v>1</v>
      </c>
      <c r="N307" s="146" t="s">
        <v>47</v>
      </c>
      <c r="P307" s="147">
        <f>O307*H307</f>
        <v>0</v>
      </c>
      <c r="Q307" s="147">
        <v>0</v>
      </c>
      <c r="R307" s="147">
        <f>Q307*H307</f>
        <v>0</v>
      </c>
      <c r="S307" s="147">
        <v>0</v>
      </c>
      <c r="T307" s="148">
        <f>S307*H307</f>
        <v>0</v>
      </c>
      <c r="AR307" s="149" t="s">
        <v>404</v>
      </c>
      <c r="AT307" s="149" t="s">
        <v>312</v>
      </c>
      <c r="AU307" s="149" t="s">
        <v>90</v>
      </c>
      <c r="AY307" s="17" t="s">
        <v>310</v>
      </c>
      <c r="BE307" s="150">
        <f>IF(N307="základní",J307,0)</f>
        <v>0</v>
      </c>
      <c r="BF307" s="150">
        <f>IF(N307="snížená",J307,0)</f>
        <v>0</v>
      </c>
      <c r="BG307" s="150">
        <f>IF(N307="zákl. přenesená",J307,0)</f>
        <v>0</v>
      </c>
      <c r="BH307" s="150">
        <f>IF(N307="sníž. přenesená",J307,0)</f>
        <v>0</v>
      </c>
      <c r="BI307" s="150">
        <f>IF(N307="nulová",J307,0)</f>
        <v>0</v>
      </c>
      <c r="BJ307" s="17" t="s">
        <v>86</v>
      </c>
      <c r="BK307" s="150">
        <f>ROUND(I307*H307,2)</f>
        <v>0</v>
      </c>
      <c r="BL307" s="17" t="s">
        <v>404</v>
      </c>
      <c r="BM307" s="149" t="s">
        <v>2089</v>
      </c>
    </row>
    <row r="308" spans="2:65" s="1" customFormat="1" ht="39">
      <c r="B308" s="33"/>
      <c r="D308" s="152" t="s">
        <v>375</v>
      </c>
      <c r="F308" s="172" t="s">
        <v>1974</v>
      </c>
      <c r="I308" s="173"/>
      <c r="L308" s="33"/>
      <c r="M308" s="174"/>
      <c r="T308" s="57"/>
      <c r="AT308" s="17" t="s">
        <v>375</v>
      </c>
      <c r="AU308" s="17" t="s">
        <v>90</v>
      </c>
    </row>
    <row r="309" spans="2:65" s="1" customFormat="1" ht="24.2" customHeight="1">
      <c r="B309" s="33"/>
      <c r="C309" s="138" t="s">
        <v>845</v>
      </c>
      <c r="D309" s="138" t="s">
        <v>312</v>
      </c>
      <c r="E309" s="139" t="s">
        <v>5466</v>
      </c>
      <c r="F309" s="140" t="s">
        <v>5467</v>
      </c>
      <c r="G309" s="141" t="s">
        <v>1972</v>
      </c>
      <c r="H309" s="142">
        <v>1</v>
      </c>
      <c r="I309" s="143"/>
      <c r="J309" s="144">
        <f>ROUND(I309*H309,2)</f>
        <v>0</v>
      </c>
      <c r="K309" s="140" t="s">
        <v>430</v>
      </c>
      <c r="L309" s="33"/>
      <c r="M309" s="145" t="s">
        <v>1</v>
      </c>
      <c r="N309" s="146" t="s">
        <v>47</v>
      </c>
      <c r="P309" s="147">
        <f>O309*H309</f>
        <v>0</v>
      </c>
      <c r="Q309" s="147">
        <v>0</v>
      </c>
      <c r="R309" s="147">
        <f>Q309*H309</f>
        <v>0</v>
      </c>
      <c r="S309" s="147">
        <v>0</v>
      </c>
      <c r="T309" s="148">
        <f>S309*H309</f>
        <v>0</v>
      </c>
      <c r="AR309" s="149" t="s">
        <v>404</v>
      </c>
      <c r="AT309" s="149" t="s">
        <v>312</v>
      </c>
      <c r="AU309" s="149" t="s">
        <v>90</v>
      </c>
      <c r="AY309" s="17" t="s">
        <v>310</v>
      </c>
      <c r="BE309" s="150">
        <f>IF(N309="základní",J309,0)</f>
        <v>0</v>
      </c>
      <c r="BF309" s="150">
        <f>IF(N309="snížená",J309,0)</f>
        <v>0</v>
      </c>
      <c r="BG309" s="150">
        <f>IF(N309="zákl. přenesená",J309,0)</f>
        <v>0</v>
      </c>
      <c r="BH309" s="150">
        <f>IF(N309="sníž. přenesená",J309,0)</f>
        <v>0</v>
      </c>
      <c r="BI309" s="150">
        <f>IF(N309="nulová",J309,0)</f>
        <v>0</v>
      </c>
      <c r="BJ309" s="17" t="s">
        <v>86</v>
      </c>
      <c r="BK309" s="150">
        <f>ROUND(I309*H309,2)</f>
        <v>0</v>
      </c>
      <c r="BL309" s="17" t="s">
        <v>404</v>
      </c>
      <c r="BM309" s="149" t="s">
        <v>5468</v>
      </c>
    </row>
    <row r="310" spans="2:65" s="1" customFormat="1" ht="39">
      <c r="B310" s="33"/>
      <c r="D310" s="152" t="s">
        <v>375</v>
      </c>
      <c r="F310" s="172" t="s">
        <v>2098</v>
      </c>
      <c r="I310" s="173"/>
      <c r="L310" s="33"/>
      <c r="M310" s="174"/>
      <c r="T310" s="57"/>
      <c r="AT310" s="17" t="s">
        <v>375</v>
      </c>
      <c r="AU310" s="17" t="s">
        <v>90</v>
      </c>
    </row>
    <row r="311" spans="2:65" s="1" customFormat="1" ht="16.5" customHeight="1">
      <c r="B311" s="33"/>
      <c r="C311" s="138" t="s">
        <v>850</v>
      </c>
      <c r="D311" s="138" t="s">
        <v>312</v>
      </c>
      <c r="E311" s="139" t="s">
        <v>5469</v>
      </c>
      <c r="F311" s="140" t="s">
        <v>5470</v>
      </c>
      <c r="G311" s="141" t="s">
        <v>2191</v>
      </c>
      <c r="H311" s="142">
        <v>433</v>
      </c>
      <c r="I311" s="143"/>
      <c r="J311" s="144">
        <f>ROUND(I311*H311,2)</f>
        <v>0</v>
      </c>
      <c r="K311" s="140" t="s">
        <v>430</v>
      </c>
      <c r="L311" s="33"/>
      <c r="M311" s="145" t="s">
        <v>1</v>
      </c>
      <c r="N311" s="146" t="s">
        <v>47</v>
      </c>
      <c r="P311" s="147">
        <f>O311*H311</f>
        <v>0</v>
      </c>
      <c r="Q311" s="147">
        <v>0</v>
      </c>
      <c r="R311" s="147">
        <f>Q311*H311</f>
        <v>0</v>
      </c>
      <c r="S311" s="147">
        <v>0</v>
      </c>
      <c r="T311" s="148">
        <f>S311*H311</f>
        <v>0</v>
      </c>
      <c r="AR311" s="149" t="s">
        <v>404</v>
      </c>
      <c r="AT311" s="149" t="s">
        <v>312</v>
      </c>
      <c r="AU311" s="149" t="s">
        <v>90</v>
      </c>
      <c r="AY311" s="17" t="s">
        <v>310</v>
      </c>
      <c r="BE311" s="150">
        <f>IF(N311="základní",J311,0)</f>
        <v>0</v>
      </c>
      <c r="BF311" s="150">
        <f>IF(N311="snížená",J311,0)</f>
        <v>0</v>
      </c>
      <c r="BG311" s="150">
        <f>IF(N311="zákl. přenesená",J311,0)</f>
        <v>0</v>
      </c>
      <c r="BH311" s="150">
        <f>IF(N311="sníž. přenesená",J311,0)</f>
        <v>0</v>
      </c>
      <c r="BI311" s="150">
        <f>IF(N311="nulová",J311,0)</f>
        <v>0</v>
      </c>
      <c r="BJ311" s="17" t="s">
        <v>86</v>
      </c>
      <c r="BK311" s="150">
        <f>ROUND(I311*H311,2)</f>
        <v>0</v>
      </c>
      <c r="BL311" s="17" t="s">
        <v>404</v>
      </c>
      <c r="BM311" s="149" t="s">
        <v>5471</v>
      </c>
    </row>
    <row r="312" spans="2:65" s="1" customFormat="1" ht="39">
      <c r="B312" s="33"/>
      <c r="D312" s="152" t="s">
        <v>375</v>
      </c>
      <c r="F312" s="172" t="s">
        <v>2187</v>
      </c>
      <c r="I312" s="173"/>
      <c r="L312" s="33"/>
      <c r="M312" s="174"/>
      <c r="T312" s="57"/>
      <c r="AT312" s="17" t="s">
        <v>375</v>
      </c>
      <c r="AU312" s="17" t="s">
        <v>90</v>
      </c>
    </row>
    <row r="313" spans="2:65" s="1" customFormat="1" ht="16.5" customHeight="1">
      <c r="B313" s="33"/>
      <c r="C313" s="138" t="s">
        <v>856</v>
      </c>
      <c r="D313" s="138" t="s">
        <v>312</v>
      </c>
      <c r="E313" s="139" t="s">
        <v>5472</v>
      </c>
      <c r="F313" s="140" t="s">
        <v>5473</v>
      </c>
      <c r="G313" s="141" t="s">
        <v>2191</v>
      </c>
      <c r="H313" s="142">
        <v>156</v>
      </c>
      <c r="I313" s="143"/>
      <c r="J313" s="144">
        <f>ROUND(I313*H313,2)</f>
        <v>0</v>
      </c>
      <c r="K313" s="140" t="s">
        <v>430</v>
      </c>
      <c r="L313" s="33"/>
      <c r="M313" s="145" t="s">
        <v>1</v>
      </c>
      <c r="N313" s="146" t="s">
        <v>47</v>
      </c>
      <c r="P313" s="147">
        <f>O313*H313</f>
        <v>0</v>
      </c>
      <c r="Q313" s="147">
        <v>0</v>
      </c>
      <c r="R313" s="147">
        <f>Q313*H313</f>
        <v>0</v>
      </c>
      <c r="S313" s="147">
        <v>0</v>
      </c>
      <c r="T313" s="148">
        <f>S313*H313</f>
        <v>0</v>
      </c>
      <c r="AR313" s="149" t="s">
        <v>404</v>
      </c>
      <c r="AT313" s="149" t="s">
        <v>312</v>
      </c>
      <c r="AU313" s="149" t="s">
        <v>90</v>
      </c>
      <c r="AY313" s="17" t="s">
        <v>310</v>
      </c>
      <c r="BE313" s="150">
        <f>IF(N313="základní",J313,0)</f>
        <v>0</v>
      </c>
      <c r="BF313" s="150">
        <f>IF(N313="snížená",J313,0)</f>
        <v>0</v>
      </c>
      <c r="BG313" s="150">
        <f>IF(N313="zákl. přenesená",J313,0)</f>
        <v>0</v>
      </c>
      <c r="BH313" s="150">
        <f>IF(N313="sníž. přenesená",J313,0)</f>
        <v>0</v>
      </c>
      <c r="BI313" s="150">
        <f>IF(N313="nulová",J313,0)</f>
        <v>0</v>
      </c>
      <c r="BJ313" s="17" t="s">
        <v>86</v>
      </c>
      <c r="BK313" s="150">
        <f>ROUND(I313*H313,2)</f>
        <v>0</v>
      </c>
      <c r="BL313" s="17" t="s">
        <v>404</v>
      </c>
      <c r="BM313" s="149" t="s">
        <v>5474</v>
      </c>
    </row>
    <row r="314" spans="2:65" s="1" customFormat="1" ht="39">
      <c r="B314" s="33"/>
      <c r="D314" s="152" t="s">
        <v>375</v>
      </c>
      <c r="F314" s="172" t="s">
        <v>2187</v>
      </c>
      <c r="I314" s="173"/>
      <c r="L314" s="33"/>
      <c r="M314" s="174"/>
      <c r="T314" s="57"/>
      <c r="AT314" s="17" t="s">
        <v>375</v>
      </c>
      <c r="AU314" s="17" t="s">
        <v>90</v>
      </c>
    </row>
    <row r="315" spans="2:65" s="1" customFormat="1" ht="16.5" customHeight="1">
      <c r="B315" s="33"/>
      <c r="C315" s="138" t="s">
        <v>860</v>
      </c>
      <c r="D315" s="138" t="s">
        <v>312</v>
      </c>
      <c r="E315" s="139" t="s">
        <v>5475</v>
      </c>
      <c r="F315" s="140" t="s">
        <v>5476</v>
      </c>
      <c r="G315" s="141" t="s">
        <v>2191</v>
      </c>
      <c r="H315" s="142">
        <v>450</v>
      </c>
      <c r="I315" s="143"/>
      <c r="J315" s="144">
        <f>ROUND(I315*H315,2)</f>
        <v>0</v>
      </c>
      <c r="K315" s="140" t="s">
        <v>430</v>
      </c>
      <c r="L315" s="33"/>
      <c r="M315" s="145" t="s">
        <v>1</v>
      </c>
      <c r="N315" s="146" t="s">
        <v>47</v>
      </c>
      <c r="P315" s="147">
        <f>O315*H315</f>
        <v>0</v>
      </c>
      <c r="Q315" s="147">
        <v>0</v>
      </c>
      <c r="R315" s="147">
        <f>Q315*H315</f>
        <v>0</v>
      </c>
      <c r="S315" s="147">
        <v>0</v>
      </c>
      <c r="T315" s="148">
        <f>S315*H315</f>
        <v>0</v>
      </c>
      <c r="AR315" s="149" t="s">
        <v>404</v>
      </c>
      <c r="AT315" s="149" t="s">
        <v>312</v>
      </c>
      <c r="AU315" s="149" t="s">
        <v>90</v>
      </c>
      <c r="AY315" s="17" t="s">
        <v>310</v>
      </c>
      <c r="BE315" s="150">
        <f>IF(N315="základní",J315,0)</f>
        <v>0</v>
      </c>
      <c r="BF315" s="150">
        <f>IF(N315="snížená",J315,0)</f>
        <v>0</v>
      </c>
      <c r="BG315" s="150">
        <f>IF(N315="zákl. přenesená",J315,0)</f>
        <v>0</v>
      </c>
      <c r="BH315" s="150">
        <f>IF(N315="sníž. přenesená",J315,0)</f>
        <v>0</v>
      </c>
      <c r="BI315" s="150">
        <f>IF(N315="nulová",J315,0)</f>
        <v>0</v>
      </c>
      <c r="BJ315" s="17" t="s">
        <v>86</v>
      </c>
      <c r="BK315" s="150">
        <f>ROUND(I315*H315,2)</f>
        <v>0</v>
      </c>
      <c r="BL315" s="17" t="s">
        <v>404</v>
      </c>
      <c r="BM315" s="149" t="s">
        <v>5477</v>
      </c>
    </row>
    <row r="316" spans="2:65" s="1" customFormat="1" ht="39">
      <c r="B316" s="33"/>
      <c r="D316" s="152" t="s">
        <v>375</v>
      </c>
      <c r="F316" s="172" t="s">
        <v>2187</v>
      </c>
      <c r="I316" s="173"/>
      <c r="L316" s="33"/>
      <c r="M316" s="174"/>
      <c r="T316" s="57"/>
      <c r="AT316" s="17" t="s">
        <v>375</v>
      </c>
      <c r="AU316" s="17" t="s">
        <v>90</v>
      </c>
    </row>
    <row r="317" spans="2:65" s="1" customFormat="1" ht="16.5" customHeight="1">
      <c r="B317" s="33"/>
      <c r="C317" s="138" t="s">
        <v>864</v>
      </c>
      <c r="D317" s="138" t="s">
        <v>312</v>
      </c>
      <c r="E317" s="139" t="s">
        <v>5478</v>
      </c>
      <c r="F317" s="140" t="s">
        <v>5479</v>
      </c>
      <c r="G317" s="141" t="s">
        <v>2191</v>
      </c>
      <c r="H317" s="142">
        <v>445</v>
      </c>
      <c r="I317" s="143"/>
      <c r="J317" s="144">
        <f>ROUND(I317*H317,2)</f>
        <v>0</v>
      </c>
      <c r="K317" s="140" t="s">
        <v>430</v>
      </c>
      <c r="L317" s="33"/>
      <c r="M317" s="145" t="s">
        <v>1</v>
      </c>
      <c r="N317" s="146" t="s">
        <v>47</v>
      </c>
      <c r="P317" s="147">
        <f>O317*H317</f>
        <v>0</v>
      </c>
      <c r="Q317" s="147">
        <v>0</v>
      </c>
      <c r="R317" s="147">
        <f>Q317*H317</f>
        <v>0</v>
      </c>
      <c r="S317" s="147">
        <v>0</v>
      </c>
      <c r="T317" s="148">
        <f>S317*H317</f>
        <v>0</v>
      </c>
      <c r="AR317" s="149" t="s">
        <v>404</v>
      </c>
      <c r="AT317" s="149" t="s">
        <v>312</v>
      </c>
      <c r="AU317" s="149" t="s">
        <v>90</v>
      </c>
      <c r="AY317" s="17" t="s">
        <v>310</v>
      </c>
      <c r="BE317" s="150">
        <f>IF(N317="základní",J317,0)</f>
        <v>0</v>
      </c>
      <c r="BF317" s="150">
        <f>IF(N317="snížená",J317,0)</f>
        <v>0</v>
      </c>
      <c r="BG317" s="150">
        <f>IF(N317="zákl. přenesená",J317,0)</f>
        <v>0</v>
      </c>
      <c r="BH317" s="150">
        <f>IF(N317="sníž. přenesená",J317,0)</f>
        <v>0</v>
      </c>
      <c r="BI317" s="150">
        <f>IF(N317="nulová",J317,0)</f>
        <v>0</v>
      </c>
      <c r="BJ317" s="17" t="s">
        <v>86</v>
      </c>
      <c r="BK317" s="150">
        <f>ROUND(I317*H317,2)</f>
        <v>0</v>
      </c>
      <c r="BL317" s="17" t="s">
        <v>404</v>
      </c>
      <c r="BM317" s="149" t="s">
        <v>5480</v>
      </c>
    </row>
    <row r="318" spans="2:65" s="1" customFormat="1" ht="39">
      <c r="B318" s="33"/>
      <c r="D318" s="152" t="s">
        <v>375</v>
      </c>
      <c r="F318" s="172" t="s">
        <v>2187</v>
      </c>
      <c r="I318" s="173"/>
      <c r="L318" s="33"/>
      <c r="M318" s="174"/>
      <c r="T318" s="57"/>
      <c r="AT318" s="17" t="s">
        <v>375</v>
      </c>
      <c r="AU318" s="17" t="s">
        <v>90</v>
      </c>
    </row>
    <row r="319" spans="2:65" s="1" customFormat="1" ht="24">
      <c r="B319" s="33"/>
      <c r="C319" s="138" t="s">
        <v>868</v>
      </c>
      <c r="D319" s="138" t="s">
        <v>312</v>
      </c>
      <c r="E319" s="139" t="s">
        <v>5481</v>
      </c>
      <c r="F319" s="140" t="s">
        <v>5482</v>
      </c>
      <c r="G319" s="141" t="s">
        <v>5483</v>
      </c>
      <c r="H319" s="142">
        <v>2</v>
      </c>
      <c r="I319" s="143"/>
      <c r="J319" s="144">
        <f>ROUND(I319*H319,2)</f>
        <v>0</v>
      </c>
      <c r="K319" s="140" t="s">
        <v>430</v>
      </c>
      <c r="L319" s="33"/>
      <c r="M319" s="145" t="s">
        <v>1</v>
      </c>
      <c r="N319" s="146" t="s">
        <v>47</v>
      </c>
      <c r="P319" s="147">
        <f>O319*H319</f>
        <v>0</v>
      </c>
      <c r="Q319" s="147">
        <v>0</v>
      </c>
      <c r="R319" s="147">
        <f>Q319*H319</f>
        <v>0</v>
      </c>
      <c r="S319" s="147">
        <v>0</v>
      </c>
      <c r="T319" s="148">
        <f>S319*H319</f>
        <v>0</v>
      </c>
      <c r="AR319" s="149" t="s">
        <v>404</v>
      </c>
      <c r="AT319" s="149" t="s">
        <v>312</v>
      </c>
      <c r="AU319" s="149" t="s">
        <v>90</v>
      </c>
      <c r="AY319" s="17" t="s">
        <v>310</v>
      </c>
      <c r="BE319" s="150">
        <f>IF(N319="základní",J319,0)</f>
        <v>0</v>
      </c>
      <c r="BF319" s="150">
        <f>IF(N319="snížená",J319,0)</f>
        <v>0</v>
      </c>
      <c r="BG319" s="150">
        <f>IF(N319="zákl. přenesená",J319,0)</f>
        <v>0</v>
      </c>
      <c r="BH319" s="150">
        <f>IF(N319="sníž. přenesená",J319,0)</f>
        <v>0</v>
      </c>
      <c r="BI319" s="150">
        <f>IF(N319="nulová",J319,0)</f>
        <v>0</v>
      </c>
      <c r="BJ319" s="17" t="s">
        <v>86</v>
      </c>
      <c r="BK319" s="150">
        <f>ROUND(I319*H319,2)</f>
        <v>0</v>
      </c>
      <c r="BL319" s="17" t="s">
        <v>404</v>
      </c>
      <c r="BM319" s="149" t="s">
        <v>5484</v>
      </c>
    </row>
    <row r="320" spans="2:65" s="1" customFormat="1" ht="39">
      <c r="B320" s="33"/>
      <c r="D320" s="152" t="s">
        <v>375</v>
      </c>
      <c r="F320" s="172" t="s">
        <v>2187</v>
      </c>
      <c r="I320" s="173"/>
      <c r="L320" s="33"/>
      <c r="M320" s="174"/>
      <c r="T320" s="57"/>
      <c r="AT320" s="17" t="s">
        <v>375</v>
      </c>
      <c r="AU320" s="17" t="s">
        <v>90</v>
      </c>
    </row>
    <row r="321" spans="2:65" s="1" customFormat="1" ht="16.5" customHeight="1">
      <c r="B321" s="33"/>
      <c r="C321" s="138" t="s">
        <v>872</v>
      </c>
      <c r="D321" s="138" t="s">
        <v>312</v>
      </c>
      <c r="E321" s="139" t="s">
        <v>2215</v>
      </c>
      <c r="F321" s="140" t="s">
        <v>2216</v>
      </c>
      <c r="G321" s="141" t="s">
        <v>1474</v>
      </c>
      <c r="H321" s="199"/>
      <c r="I321" s="143"/>
      <c r="J321" s="144">
        <f>ROUND(I321*H321,2)</f>
        <v>0</v>
      </c>
      <c r="K321" s="140" t="s">
        <v>316</v>
      </c>
      <c r="L321" s="33"/>
      <c r="M321" s="145" t="s">
        <v>1</v>
      </c>
      <c r="N321" s="146" t="s">
        <v>47</v>
      </c>
      <c r="P321" s="147">
        <f>O321*H321</f>
        <v>0</v>
      </c>
      <c r="Q321" s="147">
        <v>0</v>
      </c>
      <c r="R321" s="147">
        <f>Q321*H321</f>
        <v>0</v>
      </c>
      <c r="S321" s="147">
        <v>0</v>
      </c>
      <c r="T321" s="148">
        <f>S321*H321</f>
        <v>0</v>
      </c>
      <c r="AR321" s="149" t="s">
        <v>404</v>
      </c>
      <c r="AT321" s="149" t="s">
        <v>312</v>
      </c>
      <c r="AU321" s="149" t="s">
        <v>90</v>
      </c>
      <c r="AY321" s="17" t="s">
        <v>310</v>
      </c>
      <c r="BE321" s="150">
        <f>IF(N321="základní",J321,0)</f>
        <v>0</v>
      </c>
      <c r="BF321" s="150">
        <f>IF(N321="snížená",J321,0)</f>
        <v>0</v>
      </c>
      <c r="BG321" s="150">
        <f>IF(N321="zákl. přenesená",J321,0)</f>
        <v>0</v>
      </c>
      <c r="BH321" s="150">
        <f>IF(N321="sníž. přenesená",J321,0)</f>
        <v>0</v>
      </c>
      <c r="BI321" s="150">
        <f>IF(N321="nulová",J321,0)</f>
        <v>0</v>
      </c>
      <c r="BJ321" s="17" t="s">
        <v>86</v>
      </c>
      <c r="BK321" s="150">
        <f>ROUND(I321*H321,2)</f>
        <v>0</v>
      </c>
      <c r="BL321" s="17" t="s">
        <v>404</v>
      </c>
      <c r="BM321" s="149" t="s">
        <v>2217</v>
      </c>
    </row>
    <row r="322" spans="2:65" s="11" customFormat="1" ht="22.9" customHeight="1">
      <c r="B322" s="126"/>
      <c r="D322" s="127" t="s">
        <v>81</v>
      </c>
      <c r="E322" s="136" t="s">
        <v>2218</v>
      </c>
      <c r="F322" s="136" t="s">
        <v>2219</v>
      </c>
      <c r="I322" s="129"/>
      <c r="J322" s="137">
        <f>BK322</f>
        <v>0</v>
      </c>
      <c r="L322" s="126"/>
      <c r="M322" s="131"/>
      <c r="P322" s="132">
        <f>SUM(P323:P351)</f>
        <v>0</v>
      </c>
      <c r="R322" s="132">
        <f>SUM(R323:R351)</f>
        <v>2.9612879599999995</v>
      </c>
      <c r="T322" s="133">
        <f>SUM(T323:T351)</f>
        <v>0</v>
      </c>
      <c r="AR322" s="127" t="s">
        <v>90</v>
      </c>
      <c r="AT322" s="134" t="s">
        <v>81</v>
      </c>
      <c r="AU322" s="134" t="s">
        <v>86</v>
      </c>
      <c r="AY322" s="127" t="s">
        <v>310</v>
      </c>
      <c r="BK322" s="135">
        <f>SUM(BK323:BK351)</f>
        <v>0</v>
      </c>
    </row>
    <row r="323" spans="2:65" s="1" customFormat="1" ht="16.5" customHeight="1">
      <c r="B323" s="33"/>
      <c r="C323" s="138" t="s">
        <v>876</v>
      </c>
      <c r="D323" s="138" t="s">
        <v>312</v>
      </c>
      <c r="E323" s="139" t="s">
        <v>2221</v>
      </c>
      <c r="F323" s="140" t="s">
        <v>2222</v>
      </c>
      <c r="G323" s="141" t="s">
        <v>315</v>
      </c>
      <c r="H323" s="142">
        <v>79.305999999999997</v>
      </c>
      <c r="I323" s="143"/>
      <c r="J323" s="144">
        <f>ROUND(I323*H323,2)</f>
        <v>0</v>
      </c>
      <c r="K323" s="140" t="s">
        <v>316</v>
      </c>
      <c r="L323" s="33"/>
      <c r="M323" s="145" t="s">
        <v>1</v>
      </c>
      <c r="N323" s="146" t="s">
        <v>47</v>
      </c>
      <c r="P323" s="147">
        <f>O323*H323</f>
        <v>0</v>
      </c>
      <c r="Q323" s="147">
        <v>0</v>
      </c>
      <c r="R323" s="147">
        <f>Q323*H323</f>
        <v>0</v>
      </c>
      <c r="S323" s="147">
        <v>0</v>
      </c>
      <c r="T323" s="148">
        <f>S323*H323</f>
        <v>0</v>
      </c>
      <c r="AR323" s="149" t="s">
        <v>404</v>
      </c>
      <c r="AT323" s="149" t="s">
        <v>312</v>
      </c>
      <c r="AU323" s="149" t="s">
        <v>90</v>
      </c>
      <c r="AY323" s="17" t="s">
        <v>310</v>
      </c>
      <c r="BE323" s="150">
        <f>IF(N323="základní",J323,0)</f>
        <v>0</v>
      </c>
      <c r="BF323" s="150">
        <f>IF(N323="snížená",J323,0)</f>
        <v>0</v>
      </c>
      <c r="BG323" s="150">
        <f>IF(N323="zákl. přenesená",J323,0)</f>
        <v>0</v>
      </c>
      <c r="BH323" s="150">
        <f>IF(N323="sníž. přenesená",J323,0)</f>
        <v>0</v>
      </c>
      <c r="BI323" s="150">
        <f>IF(N323="nulová",J323,0)</f>
        <v>0</v>
      </c>
      <c r="BJ323" s="17" t="s">
        <v>86</v>
      </c>
      <c r="BK323" s="150">
        <f>ROUND(I323*H323,2)</f>
        <v>0</v>
      </c>
      <c r="BL323" s="17" t="s">
        <v>404</v>
      </c>
      <c r="BM323" s="149" t="s">
        <v>2223</v>
      </c>
    </row>
    <row r="324" spans="2:65" s="14" customFormat="1" ht="11.25">
      <c r="B324" s="166"/>
      <c r="D324" s="152" t="s">
        <v>318</v>
      </c>
      <c r="E324" s="167" t="s">
        <v>1</v>
      </c>
      <c r="F324" s="168" t="s">
        <v>843</v>
      </c>
      <c r="H324" s="167" t="s">
        <v>1</v>
      </c>
      <c r="I324" s="169"/>
      <c r="L324" s="166"/>
      <c r="M324" s="170"/>
      <c r="T324" s="171"/>
      <c r="AT324" s="167" t="s">
        <v>318</v>
      </c>
      <c r="AU324" s="167" t="s">
        <v>90</v>
      </c>
      <c r="AV324" s="14" t="s">
        <v>86</v>
      </c>
      <c r="AW324" s="14" t="s">
        <v>38</v>
      </c>
      <c r="AX324" s="14" t="s">
        <v>82</v>
      </c>
      <c r="AY324" s="167" t="s">
        <v>310</v>
      </c>
    </row>
    <row r="325" spans="2:65" s="14" customFormat="1" ht="11.25">
      <c r="B325" s="166"/>
      <c r="D325" s="152" t="s">
        <v>318</v>
      </c>
      <c r="E325" s="167" t="s">
        <v>1</v>
      </c>
      <c r="F325" s="168" t="s">
        <v>2224</v>
      </c>
      <c r="H325" s="167" t="s">
        <v>1</v>
      </c>
      <c r="I325" s="169"/>
      <c r="L325" s="166"/>
      <c r="M325" s="170"/>
      <c r="T325" s="171"/>
      <c r="AT325" s="167" t="s">
        <v>318</v>
      </c>
      <c r="AU325" s="167" t="s">
        <v>90</v>
      </c>
      <c r="AV325" s="14" t="s">
        <v>86</v>
      </c>
      <c r="AW325" s="14" t="s">
        <v>38</v>
      </c>
      <c r="AX325" s="14" t="s">
        <v>82</v>
      </c>
      <c r="AY325" s="167" t="s">
        <v>310</v>
      </c>
    </row>
    <row r="326" spans="2:65" s="12" customFormat="1" ht="11.25">
      <c r="B326" s="151"/>
      <c r="D326" s="152" t="s">
        <v>318</v>
      </c>
      <c r="E326" s="153" t="s">
        <v>1</v>
      </c>
      <c r="F326" s="154" t="s">
        <v>5485</v>
      </c>
      <c r="H326" s="155">
        <v>79.305999999999997</v>
      </c>
      <c r="I326" s="156"/>
      <c r="L326" s="151"/>
      <c r="M326" s="157"/>
      <c r="T326" s="158"/>
      <c r="AT326" s="153" t="s">
        <v>318</v>
      </c>
      <c r="AU326" s="153" t="s">
        <v>90</v>
      </c>
      <c r="AV326" s="12" t="s">
        <v>90</v>
      </c>
      <c r="AW326" s="12" t="s">
        <v>38</v>
      </c>
      <c r="AX326" s="12" t="s">
        <v>82</v>
      </c>
      <c r="AY326" s="153" t="s">
        <v>310</v>
      </c>
    </row>
    <row r="327" spans="2:65" s="13" customFormat="1" ht="11.25">
      <c r="B327" s="159"/>
      <c r="D327" s="152" t="s">
        <v>318</v>
      </c>
      <c r="E327" s="160" t="s">
        <v>1</v>
      </c>
      <c r="F327" s="161" t="s">
        <v>320</v>
      </c>
      <c r="H327" s="162">
        <v>79.305999999999997</v>
      </c>
      <c r="I327" s="163"/>
      <c r="L327" s="159"/>
      <c r="M327" s="164"/>
      <c r="T327" s="165"/>
      <c r="AT327" s="160" t="s">
        <v>318</v>
      </c>
      <c r="AU327" s="160" t="s">
        <v>90</v>
      </c>
      <c r="AV327" s="13" t="s">
        <v>108</v>
      </c>
      <c r="AW327" s="13" t="s">
        <v>38</v>
      </c>
      <c r="AX327" s="13" t="s">
        <v>86</v>
      </c>
      <c r="AY327" s="160" t="s">
        <v>310</v>
      </c>
    </row>
    <row r="328" spans="2:65" s="1" customFormat="1" ht="16.5" customHeight="1">
      <c r="B328" s="33"/>
      <c r="C328" s="138" t="s">
        <v>880</v>
      </c>
      <c r="D328" s="138" t="s">
        <v>312</v>
      </c>
      <c r="E328" s="139" t="s">
        <v>2231</v>
      </c>
      <c r="F328" s="140" t="s">
        <v>2232</v>
      </c>
      <c r="G328" s="141" t="s">
        <v>315</v>
      </c>
      <c r="H328" s="142">
        <v>79.305999999999997</v>
      </c>
      <c r="I328" s="143"/>
      <c r="J328" s="144">
        <f>ROUND(I328*H328,2)</f>
        <v>0</v>
      </c>
      <c r="K328" s="140" t="s">
        <v>316</v>
      </c>
      <c r="L328" s="33"/>
      <c r="M328" s="145" t="s">
        <v>1</v>
      </c>
      <c r="N328" s="146" t="s">
        <v>47</v>
      </c>
      <c r="P328" s="147">
        <f>O328*H328</f>
        <v>0</v>
      </c>
      <c r="Q328" s="147">
        <v>2.9999999999999997E-4</v>
      </c>
      <c r="R328" s="147">
        <f>Q328*H328</f>
        <v>2.3791799999999998E-2</v>
      </c>
      <c r="S328" s="147">
        <v>0</v>
      </c>
      <c r="T328" s="148">
        <f>S328*H328</f>
        <v>0</v>
      </c>
      <c r="AR328" s="149" t="s">
        <v>404</v>
      </c>
      <c r="AT328" s="149" t="s">
        <v>312</v>
      </c>
      <c r="AU328" s="149" t="s">
        <v>90</v>
      </c>
      <c r="AY328" s="17" t="s">
        <v>310</v>
      </c>
      <c r="BE328" s="150">
        <f>IF(N328="základní",J328,0)</f>
        <v>0</v>
      </c>
      <c r="BF328" s="150">
        <f>IF(N328="snížená",J328,0)</f>
        <v>0</v>
      </c>
      <c r="BG328" s="150">
        <f>IF(N328="zákl. přenesená",J328,0)</f>
        <v>0</v>
      </c>
      <c r="BH328" s="150">
        <f>IF(N328="sníž. přenesená",J328,0)</f>
        <v>0</v>
      </c>
      <c r="BI328" s="150">
        <f>IF(N328="nulová",J328,0)</f>
        <v>0</v>
      </c>
      <c r="BJ328" s="17" t="s">
        <v>86</v>
      </c>
      <c r="BK328" s="150">
        <f>ROUND(I328*H328,2)</f>
        <v>0</v>
      </c>
      <c r="BL328" s="17" t="s">
        <v>404</v>
      </c>
      <c r="BM328" s="149" t="s">
        <v>2233</v>
      </c>
    </row>
    <row r="329" spans="2:65" s="14" customFormat="1" ht="11.25">
      <c r="B329" s="166"/>
      <c r="D329" s="152" t="s">
        <v>318</v>
      </c>
      <c r="E329" s="167" t="s">
        <v>1</v>
      </c>
      <c r="F329" s="168" t="s">
        <v>843</v>
      </c>
      <c r="H329" s="167" t="s">
        <v>1</v>
      </c>
      <c r="I329" s="169"/>
      <c r="L329" s="166"/>
      <c r="M329" s="170"/>
      <c r="T329" s="171"/>
      <c r="AT329" s="167" t="s">
        <v>318</v>
      </c>
      <c r="AU329" s="167" t="s">
        <v>90</v>
      </c>
      <c r="AV329" s="14" t="s">
        <v>86</v>
      </c>
      <c r="AW329" s="14" t="s">
        <v>38</v>
      </c>
      <c r="AX329" s="14" t="s">
        <v>82</v>
      </c>
      <c r="AY329" s="167" t="s">
        <v>310</v>
      </c>
    </row>
    <row r="330" spans="2:65" s="14" customFormat="1" ht="11.25">
      <c r="B330" s="166"/>
      <c r="D330" s="152" t="s">
        <v>318</v>
      </c>
      <c r="E330" s="167" t="s">
        <v>1</v>
      </c>
      <c r="F330" s="168" t="s">
        <v>2224</v>
      </c>
      <c r="H330" s="167" t="s">
        <v>1</v>
      </c>
      <c r="I330" s="169"/>
      <c r="L330" s="166"/>
      <c r="M330" s="170"/>
      <c r="T330" s="171"/>
      <c r="AT330" s="167" t="s">
        <v>318</v>
      </c>
      <c r="AU330" s="167" t="s">
        <v>90</v>
      </c>
      <c r="AV330" s="14" t="s">
        <v>86</v>
      </c>
      <c r="AW330" s="14" t="s">
        <v>38</v>
      </c>
      <c r="AX330" s="14" t="s">
        <v>82</v>
      </c>
      <c r="AY330" s="167" t="s">
        <v>310</v>
      </c>
    </row>
    <row r="331" spans="2:65" s="12" customFormat="1" ht="11.25">
      <c r="B331" s="151"/>
      <c r="D331" s="152" t="s">
        <v>318</v>
      </c>
      <c r="E331" s="153" t="s">
        <v>1</v>
      </c>
      <c r="F331" s="154" t="s">
        <v>5485</v>
      </c>
      <c r="H331" s="155">
        <v>79.305999999999997</v>
      </c>
      <c r="I331" s="156"/>
      <c r="L331" s="151"/>
      <c r="M331" s="157"/>
      <c r="T331" s="158"/>
      <c r="AT331" s="153" t="s">
        <v>318</v>
      </c>
      <c r="AU331" s="153" t="s">
        <v>90</v>
      </c>
      <c r="AV331" s="12" t="s">
        <v>90</v>
      </c>
      <c r="AW331" s="12" t="s">
        <v>38</v>
      </c>
      <c r="AX331" s="12" t="s">
        <v>82</v>
      </c>
      <c r="AY331" s="153" t="s">
        <v>310</v>
      </c>
    </row>
    <row r="332" spans="2:65" s="13" customFormat="1" ht="11.25">
      <c r="B332" s="159"/>
      <c r="D332" s="152" t="s">
        <v>318</v>
      </c>
      <c r="E332" s="160" t="s">
        <v>1</v>
      </c>
      <c r="F332" s="161" t="s">
        <v>320</v>
      </c>
      <c r="H332" s="162">
        <v>79.305999999999997</v>
      </c>
      <c r="I332" s="163"/>
      <c r="L332" s="159"/>
      <c r="M332" s="164"/>
      <c r="T332" s="165"/>
      <c r="AT332" s="160" t="s">
        <v>318</v>
      </c>
      <c r="AU332" s="160" t="s">
        <v>90</v>
      </c>
      <c r="AV332" s="13" t="s">
        <v>108</v>
      </c>
      <c r="AW332" s="13" t="s">
        <v>38</v>
      </c>
      <c r="AX332" s="13" t="s">
        <v>86</v>
      </c>
      <c r="AY332" s="160" t="s">
        <v>310</v>
      </c>
    </row>
    <row r="333" spans="2:65" s="1" customFormat="1" ht="16.5" customHeight="1">
      <c r="B333" s="33"/>
      <c r="C333" s="138" t="s">
        <v>886</v>
      </c>
      <c r="D333" s="138" t="s">
        <v>312</v>
      </c>
      <c r="E333" s="139" t="s">
        <v>2235</v>
      </c>
      <c r="F333" s="140" t="s">
        <v>2236</v>
      </c>
      <c r="G333" s="141" t="s">
        <v>315</v>
      </c>
      <c r="H333" s="142">
        <v>79.305999999999997</v>
      </c>
      <c r="I333" s="143"/>
      <c r="J333" s="144">
        <f>ROUND(I333*H333,2)</f>
        <v>0</v>
      </c>
      <c r="K333" s="140" t="s">
        <v>316</v>
      </c>
      <c r="L333" s="33"/>
      <c r="M333" s="145" t="s">
        <v>1</v>
      </c>
      <c r="N333" s="146" t="s">
        <v>47</v>
      </c>
      <c r="P333" s="147">
        <f>O333*H333</f>
        <v>0</v>
      </c>
      <c r="Q333" s="147">
        <v>7.5799999999999999E-3</v>
      </c>
      <c r="R333" s="147">
        <f>Q333*H333</f>
        <v>0.60113947999999995</v>
      </c>
      <c r="S333" s="147">
        <v>0</v>
      </c>
      <c r="T333" s="148">
        <f>S333*H333</f>
        <v>0</v>
      </c>
      <c r="AR333" s="149" t="s">
        <v>404</v>
      </c>
      <c r="AT333" s="149" t="s">
        <v>312</v>
      </c>
      <c r="AU333" s="149" t="s">
        <v>90</v>
      </c>
      <c r="AY333" s="17" t="s">
        <v>310</v>
      </c>
      <c r="BE333" s="150">
        <f>IF(N333="základní",J333,0)</f>
        <v>0</v>
      </c>
      <c r="BF333" s="150">
        <f>IF(N333="snížená",J333,0)</f>
        <v>0</v>
      </c>
      <c r="BG333" s="150">
        <f>IF(N333="zákl. přenesená",J333,0)</f>
        <v>0</v>
      </c>
      <c r="BH333" s="150">
        <f>IF(N333="sníž. přenesená",J333,0)</f>
        <v>0</v>
      </c>
      <c r="BI333" s="150">
        <f>IF(N333="nulová",J333,0)</f>
        <v>0</v>
      </c>
      <c r="BJ333" s="17" t="s">
        <v>86</v>
      </c>
      <c r="BK333" s="150">
        <f>ROUND(I333*H333,2)</f>
        <v>0</v>
      </c>
      <c r="BL333" s="17" t="s">
        <v>404</v>
      </c>
      <c r="BM333" s="149" t="s">
        <v>2237</v>
      </c>
    </row>
    <row r="334" spans="2:65" s="14" customFormat="1" ht="11.25">
      <c r="B334" s="166"/>
      <c r="D334" s="152" t="s">
        <v>318</v>
      </c>
      <c r="E334" s="167" t="s">
        <v>1</v>
      </c>
      <c r="F334" s="168" t="s">
        <v>843</v>
      </c>
      <c r="H334" s="167" t="s">
        <v>1</v>
      </c>
      <c r="I334" s="169"/>
      <c r="L334" s="166"/>
      <c r="M334" s="170"/>
      <c r="T334" s="171"/>
      <c r="AT334" s="167" t="s">
        <v>318</v>
      </c>
      <c r="AU334" s="167" t="s">
        <v>90</v>
      </c>
      <c r="AV334" s="14" t="s">
        <v>86</v>
      </c>
      <c r="AW334" s="14" t="s">
        <v>38</v>
      </c>
      <c r="AX334" s="14" t="s">
        <v>82</v>
      </c>
      <c r="AY334" s="167" t="s">
        <v>310</v>
      </c>
    </row>
    <row r="335" spans="2:65" s="14" customFormat="1" ht="11.25">
      <c r="B335" s="166"/>
      <c r="D335" s="152" t="s">
        <v>318</v>
      </c>
      <c r="E335" s="167" t="s">
        <v>1</v>
      </c>
      <c r="F335" s="168" t="s">
        <v>2224</v>
      </c>
      <c r="H335" s="167" t="s">
        <v>1</v>
      </c>
      <c r="I335" s="169"/>
      <c r="L335" s="166"/>
      <c r="M335" s="170"/>
      <c r="T335" s="171"/>
      <c r="AT335" s="167" t="s">
        <v>318</v>
      </c>
      <c r="AU335" s="167" t="s">
        <v>90</v>
      </c>
      <c r="AV335" s="14" t="s">
        <v>86</v>
      </c>
      <c r="AW335" s="14" t="s">
        <v>38</v>
      </c>
      <c r="AX335" s="14" t="s">
        <v>82</v>
      </c>
      <c r="AY335" s="167" t="s">
        <v>310</v>
      </c>
    </row>
    <row r="336" spans="2:65" s="12" customFormat="1" ht="11.25">
      <c r="B336" s="151"/>
      <c r="D336" s="152" t="s">
        <v>318</v>
      </c>
      <c r="E336" s="153" t="s">
        <v>1</v>
      </c>
      <c r="F336" s="154" t="s">
        <v>5485</v>
      </c>
      <c r="H336" s="155">
        <v>79.305999999999997</v>
      </c>
      <c r="I336" s="156"/>
      <c r="L336" s="151"/>
      <c r="M336" s="157"/>
      <c r="T336" s="158"/>
      <c r="AT336" s="153" t="s">
        <v>318</v>
      </c>
      <c r="AU336" s="153" t="s">
        <v>90</v>
      </c>
      <c r="AV336" s="12" t="s">
        <v>90</v>
      </c>
      <c r="AW336" s="12" t="s">
        <v>38</v>
      </c>
      <c r="AX336" s="12" t="s">
        <v>82</v>
      </c>
      <c r="AY336" s="153" t="s">
        <v>310</v>
      </c>
    </row>
    <row r="337" spans="2:65" s="13" customFormat="1" ht="11.25">
      <c r="B337" s="159"/>
      <c r="D337" s="152" t="s">
        <v>318</v>
      </c>
      <c r="E337" s="160" t="s">
        <v>1</v>
      </c>
      <c r="F337" s="161" t="s">
        <v>320</v>
      </c>
      <c r="H337" s="162">
        <v>79.305999999999997</v>
      </c>
      <c r="I337" s="163"/>
      <c r="L337" s="159"/>
      <c r="M337" s="164"/>
      <c r="T337" s="165"/>
      <c r="AT337" s="160" t="s">
        <v>318</v>
      </c>
      <c r="AU337" s="160" t="s">
        <v>90</v>
      </c>
      <c r="AV337" s="13" t="s">
        <v>108</v>
      </c>
      <c r="AW337" s="13" t="s">
        <v>38</v>
      </c>
      <c r="AX337" s="13" t="s">
        <v>86</v>
      </c>
      <c r="AY337" s="160" t="s">
        <v>310</v>
      </c>
    </row>
    <row r="338" spans="2:65" s="1" customFormat="1" ht="16.5" customHeight="1">
      <c r="B338" s="33"/>
      <c r="C338" s="138" t="s">
        <v>895</v>
      </c>
      <c r="D338" s="138" t="s">
        <v>312</v>
      </c>
      <c r="E338" s="139" t="s">
        <v>2239</v>
      </c>
      <c r="F338" s="140" t="s">
        <v>2240</v>
      </c>
      <c r="G338" s="141" t="s">
        <v>315</v>
      </c>
      <c r="H338" s="142">
        <v>79.305999999999997</v>
      </c>
      <c r="I338" s="143"/>
      <c r="J338" s="144">
        <f>ROUND(I338*H338,2)</f>
        <v>0</v>
      </c>
      <c r="K338" s="140" t="s">
        <v>316</v>
      </c>
      <c r="L338" s="33"/>
      <c r="M338" s="145" t="s">
        <v>1</v>
      </c>
      <c r="N338" s="146" t="s">
        <v>47</v>
      </c>
      <c r="P338" s="147">
        <f>O338*H338</f>
        <v>0</v>
      </c>
      <c r="Q338" s="147">
        <v>5.8799999999999998E-3</v>
      </c>
      <c r="R338" s="147">
        <f>Q338*H338</f>
        <v>0.46631927999999995</v>
      </c>
      <c r="S338" s="147">
        <v>0</v>
      </c>
      <c r="T338" s="148">
        <f>S338*H338</f>
        <v>0</v>
      </c>
      <c r="AR338" s="149" t="s">
        <v>404</v>
      </c>
      <c r="AT338" s="149" t="s">
        <v>312</v>
      </c>
      <c r="AU338" s="149" t="s">
        <v>90</v>
      </c>
      <c r="AY338" s="17" t="s">
        <v>310</v>
      </c>
      <c r="BE338" s="150">
        <f>IF(N338="základní",J338,0)</f>
        <v>0</v>
      </c>
      <c r="BF338" s="150">
        <f>IF(N338="snížená",J338,0)</f>
        <v>0</v>
      </c>
      <c r="BG338" s="150">
        <f>IF(N338="zákl. přenesená",J338,0)</f>
        <v>0</v>
      </c>
      <c r="BH338" s="150">
        <f>IF(N338="sníž. přenesená",J338,0)</f>
        <v>0</v>
      </c>
      <c r="BI338" s="150">
        <f>IF(N338="nulová",J338,0)</f>
        <v>0</v>
      </c>
      <c r="BJ338" s="17" t="s">
        <v>86</v>
      </c>
      <c r="BK338" s="150">
        <f>ROUND(I338*H338,2)</f>
        <v>0</v>
      </c>
      <c r="BL338" s="17" t="s">
        <v>404</v>
      </c>
      <c r="BM338" s="149" t="s">
        <v>2241</v>
      </c>
    </row>
    <row r="339" spans="2:65" s="1" customFormat="1" ht="29.25">
      <c r="B339" s="33"/>
      <c r="D339" s="152" t="s">
        <v>375</v>
      </c>
      <c r="F339" s="172" t="s">
        <v>2242</v>
      </c>
      <c r="I339" s="173"/>
      <c r="L339" s="33"/>
      <c r="M339" s="174"/>
      <c r="T339" s="57"/>
      <c r="AT339" s="17" t="s">
        <v>375</v>
      </c>
      <c r="AU339" s="17" t="s">
        <v>90</v>
      </c>
    </row>
    <row r="340" spans="2:65" s="14" customFormat="1" ht="11.25">
      <c r="B340" s="166"/>
      <c r="D340" s="152" t="s">
        <v>318</v>
      </c>
      <c r="E340" s="167" t="s">
        <v>1</v>
      </c>
      <c r="F340" s="168" t="s">
        <v>843</v>
      </c>
      <c r="H340" s="167" t="s">
        <v>1</v>
      </c>
      <c r="I340" s="169"/>
      <c r="L340" s="166"/>
      <c r="M340" s="170"/>
      <c r="T340" s="171"/>
      <c r="AT340" s="167" t="s">
        <v>318</v>
      </c>
      <c r="AU340" s="167" t="s">
        <v>90</v>
      </c>
      <c r="AV340" s="14" t="s">
        <v>86</v>
      </c>
      <c r="AW340" s="14" t="s">
        <v>38</v>
      </c>
      <c r="AX340" s="14" t="s">
        <v>82</v>
      </c>
      <c r="AY340" s="167" t="s">
        <v>310</v>
      </c>
    </row>
    <row r="341" spans="2:65" s="14" customFormat="1" ht="11.25">
      <c r="B341" s="166"/>
      <c r="D341" s="152" t="s">
        <v>318</v>
      </c>
      <c r="E341" s="167" t="s">
        <v>1</v>
      </c>
      <c r="F341" s="168" t="s">
        <v>2224</v>
      </c>
      <c r="H341" s="167" t="s">
        <v>1</v>
      </c>
      <c r="I341" s="169"/>
      <c r="L341" s="166"/>
      <c r="M341" s="170"/>
      <c r="T341" s="171"/>
      <c r="AT341" s="167" t="s">
        <v>318</v>
      </c>
      <c r="AU341" s="167" t="s">
        <v>90</v>
      </c>
      <c r="AV341" s="14" t="s">
        <v>86</v>
      </c>
      <c r="AW341" s="14" t="s">
        <v>38</v>
      </c>
      <c r="AX341" s="14" t="s">
        <v>82</v>
      </c>
      <c r="AY341" s="167" t="s">
        <v>310</v>
      </c>
    </row>
    <row r="342" spans="2:65" s="12" customFormat="1" ht="11.25">
      <c r="B342" s="151"/>
      <c r="D342" s="152" t="s">
        <v>318</v>
      </c>
      <c r="E342" s="153" t="s">
        <v>1</v>
      </c>
      <c r="F342" s="154" t="s">
        <v>5485</v>
      </c>
      <c r="H342" s="155">
        <v>79.305999999999997</v>
      </c>
      <c r="I342" s="156"/>
      <c r="L342" s="151"/>
      <c r="M342" s="157"/>
      <c r="T342" s="158"/>
      <c r="AT342" s="153" t="s">
        <v>318</v>
      </c>
      <c r="AU342" s="153" t="s">
        <v>90</v>
      </c>
      <c r="AV342" s="12" t="s">
        <v>90</v>
      </c>
      <c r="AW342" s="12" t="s">
        <v>38</v>
      </c>
      <c r="AX342" s="12" t="s">
        <v>82</v>
      </c>
      <c r="AY342" s="153" t="s">
        <v>310</v>
      </c>
    </row>
    <row r="343" spans="2:65" s="13" customFormat="1" ht="11.25">
      <c r="B343" s="159"/>
      <c r="D343" s="152" t="s">
        <v>318</v>
      </c>
      <c r="E343" s="160" t="s">
        <v>1</v>
      </c>
      <c r="F343" s="161" t="s">
        <v>320</v>
      </c>
      <c r="H343" s="162">
        <v>79.305999999999997</v>
      </c>
      <c r="I343" s="163"/>
      <c r="L343" s="159"/>
      <c r="M343" s="164"/>
      <c r="T343" s="165"/>
      <c r="AT343" s="160" t="s">
        <v>318</v>
      </c>
      <c r="AU343" s="160" t="s">
        <v>90</v>
      </c>
      <c r="AV343" s="13" t="s">
        <v>108</v>
      </c>
      <c r="AW343" s="13" t="s">
        <v>38</v>
      </c>
      <c r="AX343" s="13" t="s">
        <v>86</v>
      </c>
      <c r="AY343" s="160" t="s">
        <v>310</v>
      </c>
    </row>
    <row r="344" spans="2:65" s="1" customFormat="1" ht="16.5" customHeight="1">
      <c r="B344" s="33"/>
      <c r="C344" s="178" t="s">
        <v>900</v>
      </c>
      <c r="D344" s="178" t="s">
        <v>515</v>
      </c>
      <c r="E344" s="179" t="s">
        <v>2244</v>
      </c>
      <c r="F344" s="180" t="s">
        <v>2245</v>
      </c>
      <c r="G344" s="181" t="s">
        <v>315</v>
      </c>
      <c r="H344" s="182">
        <v>91.201999999999998</v>
      </c>
      <c r="I344" s="183"/>
      <c r="J344" s="184">
        <f>ROUND(I344*H344,2)</f>
        <v>0</v>
      </c>
      <c r="K344" s="180" t="s">
        <v>430</v>
      </c>
      <c r="L344" s="185"/>
      <c r="M344" s="186" t="s">
        <v>1</v>
      </c>
      <c r="N344" s="187" t="s">
        <v>47</v>
      </c>
      <c r="P344" s="147">
        <f>O344*H344</f>
        <v>0</v>
      </c>
      <c r="Q344" s="147">
        <v>1.9199999999999998E-2</v>
      </c>
      <c r="R344" s="147">
        <f>Q344*H344</f>
        <v>1.7510783999999997</v>
      </c>
      <c r="S344" s="147">
        <v>0</v>
      </c>
      <c r="T344" s="148">
        <f>S344*H344</f>
        <v>0</v>
      </c>
      <c r="AR344" s="149" t="s">
        <v>574</v>
      </c>
      <c r="AT344" s="149" t="s">
        <v>515</v>
      </c>
      <c r="AU344" s="149" t="s">
        <v>90</v>
      </c>
      <c r="AY344" s="17" t="s">
        <v>310</v>
      </c>
      <c r="BE344" s="150">
        <f>IF(N344="základní",J344,0)</f>
        <v>0</v>
      </c>
      <c r="BF344" s="150">
        <f>IF(N344="snížená",J344,0)</f>
        <v>0</v>
      </c>
      <c r="BG344" s="150">
        <f>IF(N344="zákl. přenesená",J344,0)</f>
        <v>0</v>
      </c>
      <c r="BH344" s="150">
        <f>IF(N344="sníž. přenesená",J344,0)</f>
        <v>0</v>
      </c>
      <c r="BI344" s="150">
        <f>IF(N344="nulová",J344,0)</f>
        <v>0</v>
      </c>
      <c r="BJ344" s="17" t="s">
        <v>86</v>
      </c>
      <c r="BK344" s="150">
        <f>ROUND(I344*H344,2)</f>
        <v>0</v>
      </c>
      <c r="BL344" s="17" t="s">
        <v>404</v>
      </c>
      <c r="BM344" s="149" t="s">
        <v>2246</v>
      </c>
    </row>
    <row r="345" spans="2:65" s="1" customFormat="1" ht="68.25">
      <c r="B345" s="33"/>
      <c r="D345" s="152" t="s">
        <v>375</v>
      </c>
      <c r="F345" s="172" t="s">
        <v>2247</v>
      </c>
      <c r="I345" s="173"/>
      <c r="L345" s="33"/>
      <c r="M345" s="174"/>
      <c r="T345" s="57"/>
      <c r="AT345" s="17" t="s">
        <v>375</v>
      </c>
      <c r="AU345" s="17" t="s">
        <v>90</v>
      </c>
    </row>
    <row r="346" spans="2:65" s="12" customFormat="1" ht="11.25">
      <c r="B346" s="151"/>
      <c r="D346" s="152" t="s">
        <v>318</v>
      </c>
      <c r="F346" s="154" t="s">
        <v>5486</v>
      </c>
      <c r="H346" s="155">
        <v>91.201999999999998</v>
      </c>
      <c r="I346" s="156"/>
      <c r="L346" s="151"/>
      <c r="M346" s="157"/>
      <c r="T346" s="158"/>
      <c r="AT346" s="153" t="s">
        <v>318</v>
      </c>
      <c r="AU346" s="153" t="s">
        <v>90</v>
      </c>
      <c r="AV346" s="12" t="s">
        <v>90</v>
      </c>
      <c r="AW346" s="12" t="s">
        <v>4</v>
      </c>
      <c r="AX346" s="12" t="s">
        <v>86</v>
      </c>
      <c r="AY346" s="153" t="s">
        <v>310</v>
      </c>
    </row>
    <row r="347" spans="2:65" s="1" customFormat="1" ht="16.5" customHeight="1">
      <c r="B347" s="33"/>
      <c r="C347" s="138" t="s">
        <v>904</v>
      </c>
      <c r="D347" s="138" t="s">
        <v>312</v>
      </c>
      <c r="E347" s="139" t="s">
        <v>2250</v>
      </c>
      <c r="F347" s="140" t="s">
        <v>2251</v>
      </c>
      <c r="G347" s="141" t="s">
        <v>315</v>
      </c>
      <c r="H347" s="142">
        <v>79.305999999999997</v>
      </c>
      <c r="I347" s="143"/>
      <c r="J347" s="144">
        <f>ROUND(I347*H347,2)</f>
        <v>0</v>
      </c>
      <c r="K347" s="140" t="s">
        <v>430</v>
      </c>
      <c r="L347" s="33"/>
      <c r="M347" s="145" t="s">
        <v>1</v>
      </c>
      <c r="N347" s="146" t="s">
        <v>47</v>
      </c>
      <c r="P347" s="147">
        <f>O347*H347</f>
        <v>0</v>
      </c>
      <c r="Q347" s="147">
        <v>0</v>
      </c>
      <c r="R347" s="147">
        <f>Q347*H347</f>
        <v>0</v>
      </c>
      <c r="S347" s="147">
        <v>0</v>
      </c>
      <c r="T347" s="148">
        <f>S347*H347</f>
        <v>0</v>
      </c>
      <c r="AR347" s="149" t="s">
        <v>404</v>
      </c>
      <c r="AT347" s="149" t="s">
        <v>312</v>
      </c>
      <c r="AU347" s="149" t="s">
        <v>90</v>
      </c>
      <c r="AY347" s="17" t="s">
        <v>310</v>
      </c>
      <c r="BE347" s="150">
        <f>IF(N347="základní",J347,0)</f>
        <v>0</v>
      </c>
      <c r="BF347" s="150">
        <f>IF(N347="snížená",J347,0)</f>
        <v>0</v>
      </c>
      <c r="BG347" s="150">
        <f>IF(N347="zákl. přenesená",J347,0)</f>
        <v>0</v>
      </c>
      <c r="BH347" s="150">
        <f>IF(N347="sníž. přenesená",J347,0)</f>
        <v>0</v>
      </c>
      <c r="BI347" s="150">
        <f>IF(N347="nulová",J347,0)</f>
        <v>0</v>
      </c>
      <c r="BJ347" s="17" t="s">
        <v>86</v>
      </c>
      <c r="BK347" s="150">
        <f>ROUND(I347*H347,2)</f>
        <v>0</v>
      </c>
      <c r="BL347" s="17" t="s">
        <v>404</v>
      </c>
      <c r="BM347" s="149" t="s">
        <v>2252</v>
      </c>
    </row>
    <row r="348" spans="2:65" s="1" customFormat="1" ht="39">
      <c r="B348" s="33"/>
      <c r="D348" s="152" t="s">
        <v>375</v>
      </c>
      <c r="F348" s="172" t="s">
        <v>2253</v>
      </c>
      <c r="I348" s="173"/>
      <c r="L348" s="33"/>
      <c r="M348" s="174"/>
      <c r="T348" s="57"/>
      <c r="AT348" s="17" t="s">
        <v>375</v>
      </c>
      <c r="AU348" s="17" t="s">
        <v>90</v>
      </c>
    </row>
    <row r="349" spans="2:65" s="1" customFormat="1" ht="16.5" customHeight="1">
      <c r="B349" s="33"/>
      <c r="C349" s="138" t="s">
        <v>910</v>
      </c>
      <c r="D349" s="138" t="s">
        <v>312</v>
      </c>
      <c r="E349" s="139" t="s">
        <v>2255</v>
      </c>
      <c r="F349" s="140" t="s">
        <v>2256</v>
      </c>
      <c r="G349" s="141" t="s">
        <v>315</v>
      </c>
      <c r="H349" s="142">
        <v>79.305999999999997</v>
      </c>
      <c r="I349" s="143"/>
      <c r="J349" s="144">
        <f>ROUND(I349*H349,2)</f>
        <v>0</v>
      </c>
      <c r="K349" s="140" t="s">
        <v>430</v>
      </c>
      <c r="L349" s="33"/>
      <c r="M349" s="145" t="s">
        <v>1</v>
      </c>
      <c r="N349" s="146" t="s">
        <v>47</v>
      </c>
      <c r="P349" s="147">
        <f>O349*H349</f>
        <v>0</v>
      </c>
      <c r="Q349" s="147">
        <v>1.5E-3</v>
      </c>
      <c r="R349" s="147">
        <f>Q349*H349</f>
        <v>0.118959</v>
      </c>
      <c r="S349" s="147">
        <v>0</v>
      </c>
      <c r="T349" s="148">
        <f>S349*H349</f>
        <v>0</v>
      </c>
      <c r="AR349" s="149" t="s">
        <v>404</v>
      </c>
      <c r="AT349" s="149" t="s">
        <v>312</v>
      </c>
      <c r="AU349" s="149" t="s">
        <v>90</v>
      </c>
      <c r="AY349" s="17" t="s">
        <v>310</v>
      </c>
      <c r="BE349" s="150">
        <f>IF(N349="základní",J349,0)</f>
        <v>0</v>
      </c>
      <c r="BF349" s="150">
        <f>IF(N349="snížená",J349,0)</f>
        <v>0</v>
      </c>
      <c r="BG349" s="150">
        <f>IF(N349="zákl. přenesená",J349,0)</f>
        <v>0</v>
      </c>
      <c r="BH349" s="150">
        <f>IF(N349="sníž. přenesená",J349,0)</f>
        <v>0</v>
      </c>
      <c r="BI349" s="150">
        <f>IF(N349="nulová",J349,0)</f>
        <v>0</v>
      </c>
      <c r="BJ349" s="17" t="s">
        <v>86</v>
      </c>
      <c r="BK349" s="150">
        <f>ROUND(I349*H349,2)</f>
        <v>0</v>
      </c>
      <c r="BL349" s="17" t="s">
        <v>404</v>
      </c>
      <c r="BM349" s="149" t="s">
        <v>2257</v>
      </c>
    </row>
    <row r="350" spans="2:65" s="1" customFormat="1" ht="39">
      <c r="B350" s="33"/>
      <c r="D350" s="152" t="s">
        <v>375</v>
      </c>
      <c r="F350" s="172" t="s">
        <v>2258</v>
      </c>
      <c r="I350" s="173"/>
      <c r="L350" s="33"/>
      <c r="M350" s="174"/>
      <c r="T350" s="57"/>
      <c r="AT350" s="17" t="s">
        <v>375</v>
      </c>
      <c r="AU350" s="17" t="s">
        <v>90</v>
      </c>
    </row>
    <row r="351" spans="2:65" s="1" customFormat="1" ht="16.5" customHeight="1">
      <c r="B351" s="33"/>
      <c r="C351" s="138" t="s">
        <v>914</v>
      </c>
      <c r="D351" s="138" t="s">
        <v>312</v>
      </c>
      <c r="E351" s="139" t="s">
        <v>2260</v>
      </c>
      <c r="F351" s="140" t="s">
        <v>2261</v>
      </c>
      <c r="G351" s="141" t="s">
        <v>1474</v>
      </c>
      <c r="H351" s="199"/>
      <c r="I351" s="143"/>
      <c r="J351" s="144">
        <f>ROUND(I351*H351,2)</f>
        <v>0</v>
      </c>
      <c r="K351" s="140" t="s">
        <v>316</v>
      </c>
      <c r="L351" s="33"/>
      <c r="M351" s="145" t="s">
        <v>1</v>
      </c>
      <c r="N351" s="146" t="s">
        <v>47</v>
      </c>
      <c r="P351" s="147">
        <f>O351*H351</f>
        <v>0</v>
      </c>
      <c r="Q351" s="147">
        <v>0</v>
      </c>
      <c r="R351" s="147">
        <f>Q351*H351</f>
        <v>0</v>
      </c>
      <c r="S351" s="147">
        <v>0</v>
      </c>
      <c r="T351" s="148">
        <f>S351*H351</f>
        <v>0</v>
      </c>
      <c r="AR351" s="149" t="s">
        <v>404</v>
      </c>
      <c r="AT351" s="149" t="s">
        <v>312</v>
      </c>
      <c r="AU351" s="149" t="s">
        <v>90</v>
      </c>
      <c r="AY351" s="17" t="s">
        <v>310</v>
      </c>
      <c r="BE351" s="150">
        <f>IF(N351="základní",J351,0)</f>
        <v>0</v>
      </c>
      <c r="BF351" s="150">
        <f>IF(N351="snížená",J351,0)</f>
        <v>0</v>
      </c>
      <c r="BG351" s="150">
        <f>IF(N351="zákl. přenesená",J351,0)</f>
        <v>0</v>
      </c>
      <c r="BH351" s="150">
        <f>IF(N351="sníž. přenesená",J351,0)</f>
        <v>0</v>
      </c>
      <c r="BI351" s="150">
        <f>IF(N351="nulová",J351,0)</f>
        <v>0</v>
      </c>
      <c r="BJ351" s="17" t="s">
        <v>86</v>
      </c>
      <c r="BK351" s="150">
        <f>ROUND(I351*H351,2)</f>
        <v>0</v>
      </c>
      <c r="BL351" s="17" t="s">
        <v>404</v>
      </c>
      <c r="BM351" s="149" t="s">
        <v>2262</v>
      </c>
    </row>
    <row r="352" spans="2:65" s="11" customFormat="1" ht="22.9" customHeight="1">
      <c r="B352" s="126"/>
      <c r="D352" s="127" t="s">
        <v>81</v>
      </c>
      <c r="E352" s="136" t="s">
        <v>2263</v>
      </c>
      <c r="F352" s="136" t="s">
        <v>2264</v>
      </c>
      <c r="I352" s="129"/>
      <c r="J352" s="137">
        <f>BK352</f>
        <v>0</v>
      </c>
      <c r="L352" s="126"/>
      <c r="M352" s="131"/>
      <c r="P352" s="132">
        <f>SUM(P353:P410)</f>
        <v>0</v>
      </c>
      <c r="R352" s="132">
        <f>SUM(R353:R410)</f>
        <v>12.243095439999999</v>
      </c>
      <c r="T352" s="133">
        <f>SUM(T353:T410)</f>
        <v>0</v>
      </c>
      <c r="AR352" s="127" t="s">
        <v>90</v>
      </c>
      <c r="AT352" s="134" t="s">
        <v>81</v>
      </c>
      <c r="AU352" s="134" t="s">
        <v>86</v>
      </c>
      <c r="AY352" s="127" t="s">
        <v>310</v>
      </c>
      <c r="BK352" s="135">
        <f>SUM(BK353:BK410)</f>
        <v>0</v>
      </c>
    </row>
    <row r="353" spans="2:65" s="1" customFormat="1" ht="16.5" customHeight="1">
      <c r="B353" s="33"/>
      <c r="C353" s="138" t="s">
        <v>921</v>
      </c>
      <c r="D353" s="138" t="s">
        <v>312</v>
      </c>
      <c r="E353" s="139" t="s">
        <v>2266</v>
      </c>
      <c r="F353" s="140" t="s">
        <v>2267</v>
      </c>
      <c r="G353" s="141" t="s">
        <v>315</v>
      </c>
      <c r="H353" s="142">
        <v>1059.6289999999999</v>
      </c>
      <c r="I353" s="143"/>
      <c r="J353" s="144">
        <f>ROUND(I353*H353,2)</f>
        <v>0</v>
      </c>
      <c r="K353" s="140" t="s">
        <v>316</v>
      </c>
      <c r="L353" s="33"/>
      <c r="M353" s="145" t="s">
        <v>1</v>
      </c>
      <c r="N353" s="146" t="s">
        <v>47</v>
      </c>
      <c r="P353" s="147">
        <f>O353*H353</f>
        <v>0</v>
      </c>
      <c r="Q353" s="147">
        <v>0</v>
      </c>
      <c r="R353" s="147">
        <f>Q353*H353</f>
        <v>0</v>
      </c>
      <c r="S353" s="147">
        <v>0</v>
      </c>
      <c r="T353" s="148">
        <f>S353*H353</f>
        <v>0</v>
      </c>
      <c r="AR353" s="149" t="s">
        <v>404</v>
      </c>
      <c r="AT353" s="149" t="s">
        <v>312</v>
      </c>
      <c r="AU353" s="149" t="s">
        <v>90</v>
      </c>
      <c r="AY353" s="17" t="s">
        <v>310</v>
      </c>
      <c r="BE353" s="150">
        <f>IF(N353="základní",J353,0)</f>
        <v>0</v>
      </c>
      <c r="BF353" s="150">
        <f>IF(N353="snížená",J353,0)</f>
        <v>0</v>
      </c>
      <c r="BG353" s="150">
        <f>IF(N353="zákl. přenesená",J353,0)</f>
        <v>0</v>
      </c>
      <c r="BH353" s="150">
        <f>IF(N353="sníž. přenesená",J353,0)</f>
        <v>0</v>
      </c>
      <c r="BI353" s="150">
        <f>IF(N353="nulová",J353,0)</f>
        <v>0</v>
      </c>
      <c r="BJ353" s="17" t="s">
        <v>86</v>
      </c>
      <c r="BK353" s="150">
        <f>ROUND(I353*H353,2)</f>
        <v>0</v>
      </c>
      <c r="BL353" s="17" t="s">
        <v>404</v>
      </c>
      <c r="BM353" s="149" t="s">
        <v>2268</v>
      </c>
    </row>
    <row r="354" spans="2:65" s="12" customFormat="1" ht="11.25">
      <c r="B354" s="151"/>
      <c r="D354" s="152" t="s">
        <v>318</v>
      </c>
      <c r="E354" s="153" t="s">
        <v>1</v>
      </c>
      <c r="F354" s="154" t="s">
        <v>5487</v>
      </c>
      <c r="H354" s="155">
        <v>1059.6289999999999</v>
      </c>
      <c r="I354" s="156"/>
      <c r="L354" s="151"/>
      <c r="M354" s="157"/>
      <c r="T354" s="158"/>
      <c r="AT354" s="153" t="s">
        <v>318</v>
      </c>
      <c r="AU354" s="153" t="s">
        <v>90</v>
      </c>
      <c r="AV354" s="12" t="s">
        <v>90</v>
      </c>
      <c r="AW354" s="12" t="s">
        <v>38</v>
      </c>
      <c r="AX354" s="12" t="s">
        <v>82</v>
      </c>
      <c r="AY354" s="153" t="s">
        <v>310</v>
      </c>
    </row>
    <row r="355" spans="2:65" s="13" customFormat="1" ht="11.25">
      <c r="B355" s="159"/>
      <c r="D355" s="152" t="s">
        <v>318</v>
      </c>
      <c r="E355" s="160" t="s">
        <v>1</v>
      </c>
      <c r="F355" s="161" t="s">
        <v>320</v>
      </c>
      <c r="H355" s="162">
        <v>1059.6289999999999</v>
      </c>
      <c r="I355" s="163"/>
      <c r="L355" s="159"/>
      <c r="M355" s="164"/>
      <c r="T355" s="165"/>
      <c r="AT355" s="160" t="s">
        <v>318</v>
      </c>
      <c r="AU355" s="160" t="s">
        <v>90</v>
      </c>
      <c r="AV355" s="13" t="s">
        <v>108</v>
      </c>
      <c r="AW355" s="13" t="s">
        <v>38</v>
      </c>
      <c r="AX355" s="13" t="s">
        <v>86</v>
      </c>
      <c r="AY355" s="160" t="s">
        <v>310</v>
      </c>
    </row>
    <row r="356" spans="2:65" s="1" customFormat="1" ht="16.5" customHeight="1">
      <c r="B356" s="33"/>
      <c r="C356" s="138" t="s">
        <v>926</v>
      </c>
      <c r="D356" s="138" t="s">
        <v>312</v>
      </c>
      <c r="E356" s="139" t="s">
        <v>5488</v>
      </c>
      <c r="F356" s="140" t="s">
        <v>5489</v>
      </c>
      <c r="G356" s="141" t="s">
        <v>315</v>
      </c>
      <c r="H356" s="142">
        <v>33.119999999999997</v>
      </c>
      <c r="I356" s="143"/>
      <c r="J356" s="144">
        <f>ROUND(I356*H356,2)</f>
        <v>0</v>
      </c>
      <c r="K356" s="140" t="s">
        <v>316</v>
      </c>
      <c r="L356" s="33"/>
      <c r="M356" s="145" t="s">
        <v>1</v>
      </c>
      <c r="N356" s="146" t="s">
        <v>47</v>
      </c>
      <c r="P356" s="147">
        <f>O356*H356</f>
        <v>0</v>
      </c>
      <c r="Q356" s="147">
        <v>0</v>
      </c>
      <c r="R356" s="147">
        <f>Q356*H356</f>
        <v>0</v>
      </c>
      <c r="S356" s="147">
        <v>0</v>
      </c>
      <c r="T356" s="148">
        <f>S356*H356</f>
        <v>0</v>
      </c>
      <c r="AR356" s="149" t="s">
        <v>404</v>
      </c>
      <c r="AT356" s="149" t="s">
        <v>312</v>
      </c>
      <c r="AU356" s="149" t="s">
        <v>90</v>
      </c>
      <c r="AY356" s="17" t="s">
        <v>310</v>
      </c>
      <c r="BE356" s="150">
        <f>IF(N356="základní",J356,0)</f>
        <v>0</v>
      </c>
      <c r="BF356" s="150">
        <f>IF(N356="snížená",J356,0)</f>
        <v>0</v>
      </c>
      <c r="BG356" s="150">
        <f>IF(N356="zákl. přenesená",J356,0)</f>
        <v>0</v>
      </c>
      <c r="BH356" s="150">
        <f>IF(N356="sníž. přenesená",J356,0)</f>
        <v>0</v>
      </c>
      <c r="BI356" s="150">
        <f>IF(N356="nulová",J356,0)</f>
        <v>0</v>
      </c>
      <c r="BJ356" s="17" t="s">
        <v>86</v>
      </c>
      <c r="BK356" s="150">
        <f>ROUND(I356*H356,2)</f>
        <v>0</v>
      </c>
      <c r="BL356" s="17" t="s">
        <v>404</v>
      </c>
      <c r="BM356" s="149" t="s">
        <v>5490</v>
      </c>
    </row>
    <row r="357" spans="2:65" s="12" customFormat="1" ht="11.25">
      <c r="B357" s="151"/>
      <c r="D357" s="152" t="s">
        <v>318</v>
      </c>
      <c r="E357" s="153" t="s">
        <v>1</v>
      </c>
      <c r="F357" s="154" t="s">
        <v>5491</v>
      </c>
      <c r="H357" s="155">
        <v>33.119999999999997</v>
      </c>
      <c r="I357" s="156"/>
      <c r="L357" s="151"/>
      <c r="M357" s="157"/>
      <c r="T357" s="158"/>
      <c r="AT357" s="153" t="s">
        <v>318</v>
      </c>
      <c r="AU357" s="153" t="s">
        <v>90</v>
      </c>
      <c r="AV357" s="12" t="s">
        <v>90</v>
      </c>
      <c r="AW357" s="12" t="s">
        <v>38</v>
      </c>
      <c r="AX357" s="12" t="s">
        <v>82</v>
      </c>
      <c r="AY357" s="153" t="s">
        <v>310</v>
      </c>
    </row>
    <row r="358" spans="2:65" s="13" customFormat="1" ht="11.25">
      <c r="B358" s="159"/>
      <c r="D358" s="152" t="s">
        <v>318</v>
      </c>
      <c r="E358" s="160" t="s">
        <v>1</v>
      </c>
      <c r="F358" s="161" t="s">
        <v>320</v>
      </c>
      <c r="H358" s="162">
        <v>33.119999999999997</v>
      </c>
      <c r="I358" s="163"/>
      <c r="L358" s="159"/>
      <c r="M358" s="164"/>
      <c r="T358" s="165"/>
      <c r="AT358" s="160" t="s">
        <v>318</v>
      </c>
      <c r="AU358" s="160" t="s">
        <v>90</v>
      </c>
      <c r="AV358" s="13" t="s">
        <v>108</v>
      </c>
      <c r="AW358" s="13" t="s">
        <v>38</v>
      </c>
      <c r="AX358" s="13" t="s">
        <v>86</v>
      </c>
      <c r="AY358" s="160" t="s">
        <v>310</v>
      </c>
    </row>
    <row r="359" spans="2:65" s="1" customFormat="1" ht="16.5" customHeight="1">
      <c r="B359" s="33"/>
      <c r="C359" s="138" t="s">
        <v>930</v>
      </c>
      <c r="D359" s="138" t="s">
        <v>312</v>
      </c>
      <c r="E359" s="139" t="s">
        <v>2272</v>
      </c>
      <c r="F359" s="140" t="s">
        <v>2273</v>
      </c>
      <c r="G359" s="141" t="s">
        <v>315</v>
      </c>
      <c r="H359" s="142">
        <v>1059.6289999999999</v>
      </c>
      <c r="I359" s="143"/>
      <c r="J359" s="144">
        <f>ROUND(I359*H359,2)</f>
        <v>0</v>
      </c>
      <c r="K359" s="140" t="s">
        <v>316</v>
      </c>
      <c r="L359" s="33"/>
      <c r="M359" s="145" t="s">
        <v>1</v>
      </c>
      <c r="N359" s="146" t="s">
        <v>47</v>
      </c>
      <c r="P359" s="147">
        <f>O359*H359</f>
        <v>0</v>
      </c>
      <c r="Q359" s="147">
        <v>3.0000000000000001E-5</v>
      </c>
      <c r="R359" s="147">
        <f>Q359*H359</f>
        <v>3.1788869999999997E-2</v>
      </c>
      <c r="S359" s="147">
        <v>0</v>
      </c>
      <c r="T359" s="148">
        <f>S359*H359</f>
        <v>0</v>
      </c>
      <c r="AR359" s="149" t="s">
        <v>404</v>
      </c>
      <c r="AT359" s="149" t="s">
        <v>312</v>
      </c>
      <c r="AU359" s="149" t="s">
        <v>90</v>
      </c>
      <c r="AY359" s="17" t="s">
        <v>310</v>
      </c>
      <c r="BE359" s="150">
        <f>IF(N359="základní",J359,0)</f>
        <v>0</v>
      </c>
      <c r="BF359" s="150">
        <f>IF(N359="snížená",J359,0)</f>
        <v>0</v>
      </c>
      <c r="BG359" s="150">
        <f>IF(N359="zákl. přenesená",J359,0)</f>
        <v>0</v>
      </c>
      <c r="BH359" s="150">
        <f>IF(N359="sníž. přenesená",J359,0)</f>
        <v>0</v>
      </c>
      <c r="BI359" s="150">
        <f>IF(N359="nulová",J359,0)</f>
        <v>0</v>
      </c>
      <c r="BJ359" s="17" t="s">
        <v>86</v>
      </c>
      <c r="BK359" s="150">
        <f>ROUND(I359*H359,2)</f>
        <v>0</v>
      </c>
      <c r="BL359" s="17" t="s">
        <v>404</v>
      </c>
      <c r="BM359" s="149" t="s">
        <v>2274</v>
      </c>
    </row>
    <row r="360" spans="2:65" s="12" customFormat="1" ht="11.25">
      <c r="B360" s="151"/>
      <c r="D360" s="152" t="s">
        <v>318</v>
      </c>
      <c r="E360" s="153" t="s">
        <v>1</v>
      </c>
      <c r="F360" s="154" t="s">
        <v>5487</v>
      </c>
      <c r="H360" s="155">
        <v>1059.6289999999999</v>
      </c>
      <c r="I360" s="156"/>
      <c r="L360" s="151"/>
      <c r="M360" s="157"/>
      <c r="T360" s="158"/>
      <c r="AT360" s="153" t="s">
        <v>318</v>
      </c>
      <c r="AU360" s="153" t="s">
        <v>90</v>
      </c>
      <c r="AV360" s="12" t="s">
        <v>90</v>
      </c>
      <c r="AW360" s="12" t="s">
        <v>38</v>
      </c>
      <c r="AX360" s="12" t="s">
        <v>82</v>
      </c>
      <c r="AY360" s="153" t="s">
        <v>310</v>
      </c>
    </row>
    <row r="361" spans="2:65" s="13" customFormat="1" ht="11.25">
      <c r="B361" s="159"/>
      <c r="D361" s="152" t="s">
        <v>318</v>
      </c>
      <c r="E361" s="160" t="s">
        <v>1</v>
      </c>
      <c r="F361" s="161" t="s">
        <v>320</v>
      </c>
      <c r="H361" s="162">
        <v>1059.6289999999999</v>
      </c>
      <c r="I361" s="163"/>
      <c r="L361" s="159"/>
      <c r="M361" s="164"/>
      <c r="T361" s="165"/>
      <c r="AT361" s="160" t="s">
        <v>318</v>
      </c>
      <c r="AU361" s="160" t="s">
        <v>90</v>
      </c>
      <c r="AV361" s="13" t="s">
        <v>108</v>
      </c>
      <c r="AW361" s="13" t="s">
        <v>38</v>
      </c>
      <c r="AX361" s="13" t="s">
        <v>86</v>
      </c>
      <c r="AY361" s="160" t="s">
        <v>310</v>
      </c>
    </row>
    <row r="362" spans="2:65" s="1" customFormat="1" ht="16.5" customHeight="1">
      <c r="B362" s="33"/>
      <c r="C362" s="138" t="s">
        <v>934</v>
      </c>
      <c r="D362" s="138" t="s">
        <v>312</v>
      </c>
      <c r="E362" s="139" t="s">
        <v>5492</v>
      </c>
      <c r="F362" s="140" t="s">
        <v>5493</v>
      </c>
      <c r="G362" s="141" t="s">
        <v>315</v>
      </c>
      <c r="H362" s="142">
        <v>33.119999999999997</v>
      </c>
      <c r="I362" s="143"/>
      <c r="J362" s="144">
        <f>ROUND(I362*H362,2)</f>
        <v>0</v>
      </c>
      <c r="K362" s="140" t="s">
        <v>316</v>
      </c>
      <c r="L362" s="33"/>
      <c r="M362" s="145" t="s">
        <v>1</v>
      </c>
      <c r="N362" s="146" t="s">
        <v>47</v>
      </c>
      <c r="P362" s="147">
        <f>O362*H362</f>
        <v>0</v>
      </c>
      <c r="Q362" s="147">
        <v>5.0000000000000002E-5</v>
      </c>
      <c r="R362" s="147">
        <f>Q362*H362</f>
        <v>1.6559999999999999E-3</v>
      </c>
      <c r="S362" s="147">
        <v>0</v>
      </c>
      <c r="T362" s="148">
        <f>S362*H362</f>
        <v>0</v>
      </c>
      <c r="AR362" s="149" t="s">
        <v>404</v>
      </c>
      <c r="AT362" s="149" t="s">
        <v>312</v>
      </c>
      <c r="AU362" s="149" t="s">
        <v>90</v>
      </c>
      <c r="AY362" s="17" t="s">
        <v>310</v>
      </c>
      <c r="BE362" s="150">
        <f>IF(N362="základní",J362,0)</f>
        <v>0</v>
      </c>
      <c r="BF362" s="150">
        <f>IF(N362="snížená",J362,0)</f>
        <v>0</v>
      </c>
      <c r="BG362" s="150">
        <f>IF(N362="zákl. přenesená",J362,0)</f>
        <v>0</v>
      </c>
      <c r="BH362" s="150">
        <f>IF(N362="sníž. přenesená",J362,0)</f>
        <v>0</v>
      </c>
      <c r="BI362" s="150">
        <f>IF(N362="nulová",J362,0)</f>
        <v>0</v>
      </c>
      <c r="BJ362" s="17" t="s">
        <v>86</v>
      </c>
      <c r="BK362" s="150">
        <f>ROUND(I362*H362,2)</f>
        <v>0</v>
      </c>
      <c r="BL362" s="17" t="s">
        <v>404</v>
      </c>
      <c r="BM362" s="149" t="s">
        <v>5494</v>
      </c>
    </row>
    <row r="363" spans="2:65" s="12" customFormat="1" ht="11.25">
      <c r="B363" s="151"/>
      <c r="D363" s="152" t="s">
        <v>318</v>
      </c>
      <c r="E363" s="153" t="s">
        <v>1</v>
      </c>
      <c r="F363" s="154" t="s">
        <v>5491</v>
      </c>
      <c r="H363" s="155">
        <v>33.119999999999997</v>
      </c>
      <c r="I363" s="156"/>
      <c r="L363" s="151"/>
      <c r="M363" s="157"/>
      <c r="T363" s="158"/>
      <c r="AT363" s="153" t="s">
        <v>318</v>
      </c>
      <c r="AU363" s="153" t="s">
        <v>90</v>
      </c>
      <c r="AV363" s="12" t="s">
        <v>90</v>
      </c>
      <c r="AW363" s="12" t="s">
        <v>38</v>
      </c>
      <c r="AX363" s="12" t="s">
        <v>82</v>
      </c>
      <c r="AY363" s="153" t="s">
        <v>310</v>
      </c>
    </row>
    <row r="364" spans="2:65" s="13" customFormat="1" ht="11.25">
      <c r="B364" s="159"/>
      <c r="D364" s="152" t="s">
        <v>318</v>
      </c>
      <c r="E364" s="160" t="s">
        <v>1</v>
      </c>
      <c r="F364" s="161" t="s">
        <v>320</v>
      </c>
      <c r="H364" s="162">
        <v>33.119999999999997</v>
      </c>
      <c r="I364" s="163"/>
      <c r="L364" s="159"/>
      <c r="M364" s="164"/>
      <c r="T364" s="165"/>
      <c r="AT364" s="160" t="s">
        <v>318</v>
      </c>
      <c r="AU364" s="160" t="s">
        <v>90</v>
      </c>
      <c r="AV364" s="13" t="s">
        <v>108</v>
      </c>
      <c r="AW364" s="13" t="s">
        <v>38</v>
      </c>
      <c r="AX364" s="13" t="s">
        <v>86</v>
      </c>
      <c r="AY364" s="160" t="s">
        <v>310</v>
      </c>
    </row>
    <row r="365" spans="2:65" s="1" customFormat="1" ht="21.75" customHeight="1">
      <c r="B365" s="33"/>
      <c r="C365" s="138" t="s">
        <v>938</v>
      </c>
      <c r="D365" s="138" t="s">
        <v>312</v>
      </c>
      <c r="E365" s="139" t="s">
        <v>2276</v>
      </c>
      <c r="F365" s="140" t="s">
        <v>2277</v>
      </c>
      <c r="G365" s="141" t="s">
        <v>315</v>
      </c>
      <c r="H365" s="142">
        <v>1059.6289999999999</v>
      </c>
      <c r="I365" s="143"/>
      <c r="J365" s="144">
        <f>ROUND(I365*H365,2)</f>
        <v>0</v>
      </c>
      <c r="K365" s="140" t="s">
        <v>316</v>
      </c>
      <c r="L365" s="33"/>
      <c r="M365" s="145" t="s">
        <v>1</v>
      </c>
      <c r="N365" s="146" t="s">
        <v>47</v>
      </c>
      <c r="P365" s="147">
        <f>O365*H365</f>
        <v>0</v>
      </c>
      <c r="Q365" s="147">
        <v>7.5799999999999999E-3</v>
      </c>
      <c r="R365" s="147">
        <f>Q365*H365</f>
        <v>8.0319878199999994</v>
      </c>
      <c r="S365" s="147">
        <v>0</v>
      </c>
      <c r="T365" s="148">
        <f>S365*H365</f>
        <v>0</v>
      </c>
      <c r="AR365" s="149" t="s">
        <v>404</v>
      </c>
      <c r="AT365" s="149" t="s">
        <v>312</v>
      </c>
      <c r="AU365" s="149" t="s">
        <v>90</v>
      </c>
      <c r="AY365" s="17" t="s">
        <v>310</v>
      </c>
      <c r="BE365" s="150">
        <f>IF(N365="základní",J365,0)</f>
        <v>0</v>
      </c>
      <c r="BF365" s="150">
        <f>IF(N365="snížená",J365,0)</f>
        <v>0</v>
      </c>
      <c r="BG365" s="150">
        <f>IF(N365="zákl. přenesená",J365,0)</f>
        <v>0</v>
      </c>
      <c r="BH365" s="150">
        <f>IF(N365="sníž. přenesená",J365,0)</f>
        <v>0</v>
      </c>
      <c r="BI365" s="150">
        <f>IF(N365="nulová",J365,0)</f>
        <v>0</v>
      </c>
      <c r="BJ365" s="17" t="s">
        <v>86</v>
      </c>
      <c r="BK365" s="150">
        <f>ROUND(I365*H365,2)</f>
        <v>0</v>
      </c>
      <c r="BL365" s="17" t="s">
        <v>404</v>
      </c>
      <c r="BM365" s="149" t="s">
        <v>2278</v>
      </c>
    </row>
    <row r="366" spans="2:65" s="12" customFormat="1" ht="11.25">
      <c r="B366" s="151"/>
      <c r="D366" s="152" t="s">
        <v>318</v>
      </c>
      <c r="E366" s="153" t="s">
        <v>1</v>
      </c>
      <c r="F366" s="154" t="s">
        <v>5487</v>
      </c>
      <c r="H366" s="155">
        <v>1059.6289999999999</v>
      </c>
      <c r="I366" s="156"/>
      <c r="L366" s="151"/>
      <c r="M366" s="157"/>
      <c r="T366" s="158"/>
      <c r="AT366" s="153" t="s">
        <v>318</v>
      </c>
      <c r="AU366" s="153" t="s">
        <v>90</v>
      </c>
      <c r="AV366" s="12" t="s">
        <v>90</v>
      </c>
      <c r="AW366" s="12" t="s">
        <v>38</v>
      </c>
      <c r="AX366" s="12" t="s">
        <v>82</v>
      </c>
      <c r="AY366" s="153" t="s">
        <v>310</v>
      </c>
    </row>
    <row r="367" spans="2:65" s="13" customFormat="1" ht="11.25">
      <c r="B367" s="159"/>
      <c r="D367" s="152" t="s">
        <v>318</v>
      </c>
      <c r="E367" s="160" t="s">
        <v>1</v>
      </c>
      <c r="F367" s="161" t="s">
        <v>320</v>
      </c>
      <c r="H367" s="162">
        <v>1059.6289999999999</v>
      </c>
      <c r="I367" s="163"/>
      <c r="L367" s="159"/>
      <c r="M367" s="164"/>
      <c r="T367" s="165"/>
      <c r="AT367" s="160" t="s">
        <v>318</v>
      </c>
      <c r="AU367" s="160" t="s">
        <v>90</v>
      </c>
      <c r="AV367" s="13" t="s">
        <v>108</v>
      </c>
      <c r="AW367" s="13" t="s">
        <v>38</v>
      </c>
      <c r="AX367" s="13" t="s">
        <v>86</v>
      </c>
      <c r="AY367" s="160" t="s">
        <v>310</v>
      </c>
    </row>
    <row r="368" spans="2:65" s="1" customFormat="1" ht="24.2" customHeight="1">
      <c r="B368" s="33"/>
      <c r="C368" s="138" t="s">
        <v>944</v>
      </c>
      <c r="D368" s="138" t="s">
        <v>312</v>
      </c>
      <c r="E368" s="139" t="s">
        <v>5495</v>
      </c>
      <c r="F368" s="140" t="s">
        <v>5496</v>
      </c>
      <c r="G368" s="141" t="s">
        <v>315</v>
      </c>
      <c r="H368" s="142">
        <v>21.6</v>
      </c>
      <c r="I368" s="143"/>
      <c r="J368" s="144">
        <f>ROUND(I368*H368,2)</f>
        <v>0</v>
      </c>
      <c r="K368" s="140" t="s">
        <v>316</v>
      </c>
      <c r="L368" s="33"/>
      <c r="M368" s="145" t="s">
        <v>1</v>
      </c>
      <c r="N368" s="146" t="s">
        <v>47</v>
      </c>
      <c r="P368" s="147">
        <f>O368*H368</f>
        <v>0</v>
      </c>
      <c r="Q368" s="147">
        <v>8.2500000000000004E-3</v>
      </c>
      <c r="R368" s="147">
        <f>Q368*H368</f>
        <v>0.17820000000000003</v>
      </c>
      <c r="S368" s="147">
        <v>0</v>
      </c>
      <c r="T368" s="148">
        <f>S368*H368</f>
        <v>0</v>
      </c>
      <c r="AR368" s="149" t="s">
        <v>404</v>
      </c>
      <c r="AT368" s="149" t="s">
        <v>312</v>
      </c>
      <c r="AU368" s="149" t="s">
        <v>90</v>
      </c>
      <c r="AY368" s="17" t="s">
        <v>310</v>
      </c>
      <c r="BE368" s="150">
        <f>IF(N368="základní",J368,0)</f>
        <v>0</v>
      </c>
      <c r="BF368" s="150">
        <f>IF(N368="snížená",J368,0)</f>
        <v>0</v>
      </c>
      <c r="BG368" s="150">
        <f>IF(N368="zákl. přenesená",J368,0)</f>
        <v>0</v>
      </c>
      <c r="BH368" s="150">
        <f>IF(N368="sníž. přenesená",J368,0)</f>
        <v>0</v>
      </c>
      <c r="BI368" s="150">
        <f>IF(N368="nulová",J368,0)</f>
        <v>0</v>
      </c>
      <c r="BJ368" s="17" t="s">
        <v>86</v>
      </c>
      <c r="BK368" s="150">
        <f>ROUND(I368*H368,2)</f>
        <v>0</v>
      </c>
      <c r="BL368" s="17" t="s">
        <v>404</v>
      </c>
      <c r="BM368" s="149" t="s">
        <v>5497</v>
      </c>
    </row>
    <row r="369" spans="2:65" s="1" customFormat="1" ht="16.5" customHeight="1">
      <c r="B369" s="33"/>
      <c r="C369" s="138" t="s">
        <v>949</v>
      </c>
      <c r="D369" s="138" t="s">
        <v>312</v>
      </c>
      <c r="E369" s="139" t="s">
        <v>5498</v>
      </c>
      <c r="F369" s="140" t="s">
        <v>5499</v>
      </c>
      <c r="G369" s="141" t="s">
        <v>315</v>
      </c>
      <c r="H369" s="142">
        <v>11.52</v>
      </c>
      <c r="I369" s="143"/>
      <c r="J369" s="144">
        <f>ROUND(I369*H369,2)</f>
        <v>0</v>
      </c>
      <c r="K369" s="140" t="s">
        <v>316</v>
      </c>
      <c r="L369" s="33"/>
      <c r="M369" s="145" t="s">
        <v>1</v>
      </c>
      <c r="N369" s="146" t="s">
        <v>47</v>
      </c>
      <c r="P369" s="147">
        <f>O369*H369</f>
        <v>0</v>
      </c>
      <c r="Q369" s="147">
        <v>7.1999999999999998E-3</v>
      </c>
      <c r="R369" s="147">
        <f>Q369*H369</f>
        <v>8.294399999999999E-2</v>
      </c>
      <c r="S369" s="147">
        <v>0</v>
      </c>
      <c r="T369" s="148">
        <f>S369*H369</f>
        <v>0</v>
      </c>
      <c r="AR369" s="149" t="s">
        <v>404</v>
      </c>
      <c r="AT369" s="149" t="s">
        <v>312</v>
      </c>
      <c r="AU369" s="149" t="s">
        <v>90</v>
      </c>
      <c r="AY369" s="17" t="s">
        <v>310</v>
      </c>
      <c r="BE369" s="150">
        <f>IF(N369="základní",J369,0)</f>
        <v>0</v>
      </c>
      <c r="BF369" s="150">
        <f>IF(N369="snížená",J369,0)</f>
        <v>0</v>
      </c>
      <c r="BG369" s="150">
        <f>IF(N369="zákl. přenesená",J369,0)</f>
        <v>0</v>
      </c>
      <c r="BH369" s="150">
        <f>IF(N369="sníž. přenesená",J369,0)</f>
        <v>0</v>
      </c>
      <c r="BI369" s="150">
        <f>IF(N369="nulová",J369,0)</f>
        <v>0</v>
      </c>
      <c r="BJ369" s="17" t="s">
        <v>86</v>
      </c>
      <c r="BK369" s="150">
        <f>ROUND(I369*H369,2)</f>
        <v>0</v>
      </c>
      <c r="BL369" s="17" t="s">
        <v>404</v>
      </c>
      <c r="BM369" s="149" t="s">
        <v>5500</v>
      </c>
    </row>
    <row r="370" spans="2:65" s="1" customFormat="1" ht="16.5" customHeight="1">
      <c r="B370" s="33"/>
      <c r="C370" s="138" t="s">
        <v>953</v>
      </c>
      <c r="D370" s="138" t="s">
        <v>312</v>
      </c>
      <c r="E370" s="139" t="s">
        <v>2280</v>
      </c>
      <c r="F370" s="140" t="s">
        <v>2281</v>
      </c>
      <c r="G370" s="141" t="s">
        <v>315</v>
      </c>
      <c r="H370" s="142">
        <v>310.81400000000002</v>
      </c>
      <c r="I370" s="143"/>
      <c r="J370" s="144">
        <f>ROUND(I370*H370,2)</f>
        <v>0</v>
      </c>
      <c r="K370" s="140" t="s">
        <v>316</v>
      </c>
      <c r="L370" s="33"/>
      <c r="M370" s="145" t="s">
        <v>1</v>
      </c>
      <c r="N370" s="146" t="s">
        <v>47</v>
      </c>
      <c r="P370" s="147">
        <f>O370*H370</f>
        <v>0</v>
      </c>
      <c r="Q370" s="147">
        <v>4.0000000000000002E-4</v>
      </c>
      <c r="R370" s="147">
        <f>Q370*H370</f>
        <v>0.12432560000000001</v>
      </c>
      <c r="S370" s="147">
        <v>0</v>
      </c>
      <c r="T370" s="148">
        <f>S370*H370</f>
        <v>0</v>
      </c>
      <c r="AR370" s="149" t="s">
        <v>404</v>
      </c>
      <c r="AT370" s="149" t="s">
        <v>312</v>
      </c>
      <c r="AU370" s="149" t="s">
        <v>90</v>
      </c>
      <c r="AY370" s="17" t="s">
        <v>310</v>
      </c>
      <c r="BE370" s="150">
        <f>IF(N370="základní",J370,0)</f>
        <v>0</v>
      </c>
      <c r="BF370" s="150">
        <f>IF(N370="snížená",J370,0)</f>
        <v>0</v>
      </c>
      <c r="BG370" s="150">
        <f>IF(N370="zákl. přenesená",J370,0)</f>
        <v>0</v>
      </c>
      <c r="BH370" s="150">
        <f>IF(N370="sníž. přenesená",J370,0)</f>
        <v>0</v>
      </c>
      <c r="BI370" s="150">
        <f>IF(N370="nulová",J370,0)</f>
        <v>0</v>
      </c>
      <c r="BJ370" s="17" t="s">
        <v>86</v>
      </c>
      <c r="BK370" s="150">
        <f>ROUND(I370*H370,2)</f>
        <v>0</v>
      </c>
      <c r="BL370" s="17" t="s">
        <v>404</v>
      </c>
      <c r="BM370" s="149" t="s">
        <v>2282</v>
      </c>
    </row>
    <row r="371" spans="2:65" s="1" customFormat="1" ht="29.25">
      <c r="B371" s="33"/>
      <c r="D371" s="152" t="s">
        <v>375</v>
      </c>
      <c r="F371" s="172" t="s">
        <v>2283</v>
      </c>
      <c r="I371" s="173"/>
      <c r="L371" s="33"/>
      <c r="M371" s="174"/>
      <c r="T371" s="57"/>
      <c r="AT371" s="17" t="s">
        <v>375</v>
      </c>
      <c r="AU371" s="17" t="s">
        <v>90</v>
      </c>
    </row>
    <row r="372" spans="2:65" s="14" customFormat="1" ht="11.25">
      <c r="B372" s="166"/>
      <c r="D372" s="152" t="s">
        <v>318</v>
      </c>
      <c r="E372" s="167" t="s">
        <v>1</v>
      </c>
      <c r="F372" s="168" t="s">
        <v>843</v>
      </c>
      <c r="H372" s="167" t="s">
        <v>1</v>
      </c>
      <c r="I372" s="169"/>
      <c r="L372" s="166"/>
      <c r="M372" s="170"/>
      <c r="T372" s="171"/>
      <c r="AT372" s="167" t="s">
        <v>318</v>
      </c>
      <c r="AU372" s="167" t="s">
        <v>90</v>
      </c>
      <c r="AV372" s="14" t="s">
        <v>86</v>
      </c>
      <c r="AW372" s="14" t="s">
        <v>38</v>
      </c>
      <c r="AX372" s="14" t="s">
        <v>82</v>
      </c>
      <c r="AY372" s="167" t="s">
        <v>310</v>
      </c>
    </row>
    <row r="373" spans="2:65" s="14" customFormat="1" ht="11.25">
      <c r="B373" s="166"/>
      <c r="D373" s="152" t="s">
        <v>318</v>
      </c>
      <c r="E373" s="167" t="s">
        <v>1</v>
      </c>
      <c r="F373" s="168" t="s">
        <v>2224</v>
      </c>
      <c r="H373" s="167" t="s">
        <v>1</v>
      </c>
      <c r="I373" s="169"/>
      <c r="L373" s="166"/>
      <c r="M373" s="170"/>
      <c r="T373" s="171"/>
      <c r="AT373" s="167" t="s">
        <v>318</v>
      </c>
      <c r="AU373" s="167" t="s">
        <v>90</v>
      </c>
      <c r="AV373" s="14" t="s">
        <v>86</v>
      </c>
      <c r="AW373" s="14" t="s">
        <v>38</v>
      </c>
      <c r="AX373" s="14" t="s">
        <v>82</v>
      </c>
      <c r="AY373" s="167" t="s">
        <v>310</v>
      </c>
    </row>
    <row r="374" spans="2:65" s="12" customFormat="1" ht="11.25">
      <c r="B374" s="151"/>
      <c r="D374" s="152" t="s">
        <v>318</v>
      </c>
      <c r="E374" s="153" t="s">
        <v>1</v>
      </c>
      <c r="F374" s="154" t="s">
        <v>5501</v>
      </c>
      <c r="H374" s="155">
        <v>310.81400000000002</v>
      </c>
      <c r="I374" s="156"/>
      <c r="L374" s="151"/>
      <c r="M374" s="157"/>
      <c r="T374" s="158"/>
      <c r="AT374" s="153" t="s">
        <v>318</v>
      </c>
      <c r="AU374" s="153" t="s">
        <v>90</v>
      </c>
      <c r="AV374" s="12" t="s">
        <v>90</v>
      </c>
      <c r="AW374" s="12" t="s">
        <v>38</v>
      </c>
      <c r="AX374" s="12" t="s">
        <v>82</v>
      </c>
      <c r="AY374" s="153" t="s">
        <v>310</v>
      </c>
    </row>
    <row r="375" spans="2:65" s="13" customFormat="1" ht="11.25">
      <c r="B375" s="159"/>
      <c r="D375" s="152" t="s">
        <v>318</v>
      </c>
      <c r="E375" s="160" t="s">
        <v>1</v>
      </c>
      <c r="F375" s="161" t="s">
        <v>320</v>
      </c>
      <c r="H375" s="162">
        <v>310.81400000000002</v>
      </c>
      <c r="I375" s="163"/>
      <c r="L375" s="159"/>
      <c r="M375" s="164"/>
      <c r="T375" s="165"/>
      <c r="AT375" s="160" t="s">
        <v>318</v>
      </c>
      <c r="AU375" s="160" t="s">
        <v>90</v>
      </c>
      <c r="AV375" s="13" t="s">
        <v>108</v>
      </c>
      <c r="AW375" s="13" t="s">
        <v>38</v>
      </c>
      <c r="AX375" s="13" t="s">
        <v>86</v>
      </c>
      <c r="AY375" s="160" t="s">
        <v>310</v>
      </c>
    </row>
    <row r="376" spans="2:65" s="1" customFormat="1" ht="16.5" customHeight="1">
      <c r="B376" s="33"/>
      <c r="C376" s="178" t="s">
        <v>958</v>
      </c>
      <c r="D376" s="178" t="s">
        <v>515</v>
      </c>
      <c r="E376" s="179" t="s">
        <v>2289</v>
      </c>
      <c r="F376" s="180" t="s">
        <v>2290</v>
      </c>
      <c r="G376" s="181" t="s">
        <v>315</v>
      </c>
      <c r="H376" s="182">
        <v>357.43599999999998</v>
      </c>
      <c r="I376" s="183"/>
      <c r="J376" s="184">
        <f>ROUND(I376*H376,2)</f>
        <v>0</v>
      </c>
      <c r="K376" s="180" t="s">
        <v>430</v>
      </c>
      <c r="L376" s="185"/>
      <c r="M376" s="186" t="s">
        <v>1</v>
      </c>
      <c r="N376" s="187" t="s">
        <v>47</v>
      </c>
      <c r="P376" s="147">
        <f>O376*H376</f>
        <v>0</v>
      </c>
      <c r="Q376" s="147">
        <v>2.8999999999999998E-3</v>
      </c>
      <c r="R376" s="147">
        <f>Q376*H376</f>
        <v>1.0365643999999998</v>
      </c>
      <c r="S376" s="147">
        <v>0</v>
      </c>
      <c r="T376" s="148">
        <f>S376*H376</f>
        <v>0</v>
      </c>
      <c r="AR376" s="149" t="s">
        <v>574</v>
      </c>
      <c r="AT376" s="149" t="s">
        <v>515</v>
      </c>
      <c r="AU376" s="149" t="s">
        <v>90</v>
      </c>
      <c r="AY376" s="17" t="s">
        <v>310</v>
      </c>
      <c r="BE376" s="150">
        <f>IF(N376="základní",J376,0)</f>
        <v>0</v>
      </c>
      <c r="BF376" s="150">
        <f>IF(N376="snížená",J376,0)</f>
        <v>0</v>
      </c>
      <c r="BG376" s="150">
        <f>IF(N376="zákl. přenesená",J376,0)</f>
        <v>0</v>
      </c>
      <c r="BH376" s="150">
        <f>IF(N376="sníž. přenesená",J376,0)</f>
        <v>0</v>
      </c>
      <c r="BI376" s="150">
        <f>IF(N376="nulová",J376,0)</f>
        <v>0</v>
      </c>
      <c r="BJ376" s="17" t="s">
        <v>86</v>
      </c>
      <c r="BK376" s="150">
        <f>ROUND(I376*H376,2)</f>
        <v>0</v>
      </c>
      <c r="BL376" s="17" t="s">
        <v>404</v>
      </c>
      <c r="BM376" s="149" t="s">
        <v>2291</v>
      </c>
    </row>
    <row r="377" spans="2:65" s="1" customFormat="1" ht="68.25">
      <c r="B377" s="33"/>
      <c r="D377" s="152" t="s">
        <v>375</v>
      </c>
      <c r="F377" s="172" t="s">
        <v>2292</v>
      </c>
      <c r="I377" s="173"/>
      <c r="L377" s="33"/>
      <c r="M377" s="174"/>
      <c r="T377" s="57"/>
      <c r="AT377" s="17" t="s">
        <v>375</v>
      </c>
      <c r="AU377" s="17" t="s">
        <v>90</v>
      </c>
    </row>
    <row r="378" spans="2:65" s="12" customFormat="1" ht="11.25">
      <c r="B378" s="151"/>
      <c r="D378" s="152" t="s">
        <v>318</v>
      </c>
      <c r="F378" s="154" t="s">
        <v>5502</v>
      </c>
      <c r="H378" s="155">
        <v>357.43599999999998</v>
      </c>
      <c r="I378" s="156"/>
      <c r="L378" s="151"/>
      <c r="M378" s="157"/>
      <c r="T378" s="158"/>
      <c r="AT378" s="153" t="s">
        <v>318</v>
      </c>
      <c r="AU378" s="153" t="s">
        <v>90</v>
      </c>
      <c r="AV378" s="12" t="s">
        <v>90</v>
      </c>
      <c r="AW378" s="12" t="s">
        <v>4</v>
      </c>
      <c r="AX378" s="12" t="s">
        <v>86</v>
      </c>
      <c r="AY378" s="153" t="s">
        <v>310</v>
      </c>
    </row>
    <row r="379" spans="2:65" s="1" customFormat="1" ht="16.5" customHeight="1">
      <c r="B379" s="33"/>
      <c r="C379" s="138" t="s">
        <v>964</v>
      </c>
      <c r="D379" s="138" t="s">
        <v>312</v>
      </c>
      <c r="E379" s="139" t="s">
        <v>2295</v>
      </c>
      <c r="F379" s="140" t="s">
        <v>2296</v>
      </c>
      <c r="G379" s="141" t="s">
        <v>315</v>
      </c>
      <c r="H379" s="142">
        <v>748.81500000000005</v>
      </c>
      <c r="I379" s="143"/>
      <c r="J379" s="144">
        <f>ROUND(I379*H379,2)</f>
        <v>0</v>
      </c>
      <c r="K379" s="140" t="s">
        <v>316</v>
      </c>
      <c r="L379" s="33"/>
      <c r="M379" s="145" t="s">
        <v>1</v>
      </c>
      <c r="N379" s="146" t="s">
        <v>47</v>
      </c>
      <c r="P379" s="147">
        <f>O379*H379</f>
        <v>0</v>
      </c>
      <c r="Q379" s="147">
        <v>2.9999999999999997E-4</v>
      </c>
      <c r="R379" s="147">
        <f>Q379*H379</f>
        <v>0.2246445</v>
      </c>
      <c r="S379" s="147">
        <v>0</v>
      </c>
      <c r="T379" s="148">
        <f>S379*H379</f>
        <v>0</v>
      </c>
      <c r="AR379" s="149" t="s">
        <v>404</v>
      </c>
      <c r="AT379" s="149" t="s">
        <v>312</v>
      </c>
      <c r="AU379" s="149" t="s">
        <v>90</v>
      </c>
      <c r="AY379" s="17" t="s">
        <v>310</v>
      </c>
      <c r="BE379" s="150">
        <f>IF(N379="základní",J379,0)</f>
        <v>0</v>
      </c>
      <c r="BF379" s="150">
        <f>IF(N379="snížená",J379,0)</f>
        <v>0</v>
      </c>
      <c r="BG379" s="150">
        <f>IF(N379="zákl. přenesená",J379,0)</f>
        <v>0</v>
      </c>
      <c r="BH379" s="150">
        <f>IF(N379="sníž. přenesená",J379,0)</f>
        <v>0</v>
      </c>
      <c r="BI379" s="150">
        <f>IF(N379="nulová",J379,0)</f>
        <v>0</v>
      </c>
      <c r="BJ379" s="17" t="s">
        <v>86</v>
      </c>
      <c r="BK379" s="150">
        <f>ROUND(I379*H379,2)</f>
        <v>0</v>
      </c>
      <c r="BL379" s="17" t="s">
        <v>404</v>
      </c>
      <c r="BM379" s="149" t="s">
        <v>2297</v>
      </c>
    </row>
    <row r="380" spans="2:65" s="1" customFormat="1" ht="29.25">
      <c r="B380" s="33"/>
      <c r="D380" s="152" t="s">
        <v>375</v>
      </c>
      <c r="F380" s="172" t="s">
        <v>2283</v>
      </c>
      <c r="I380" s="173"/>
      <c r="L380" s="33"/>
      <c r="M380" s="174"/>
      <c r="T380" s="57"/>
      <c r="AT380" s="17" t="s">
        <v>375</v>
      </c>
      <c r="AU380" s="17" t="s">
        <v>90</v>
      </c>
    </row>
    <row r="381" spans="2:65" s="14" customFormat="1" ht="11.25">
      <c r="B381" s="166"/>
      <c r="D381" s="152" t="s">
        <v>318</v>
      </c>
      <c r="E381" s="167" t="s">
        <v>1</v>
      </c>
      <c r="F381" s="168" t="s">
        <v>843</v>
      </c>
      <c r="H381" s="167" t="s">
        <v>1</v>
      </c>
      <c r="I381" s="169"/>
      <c r="L381" s="166"/>
      <c r="M381" s="170"/>
      <c r="T381" s="171"/>
      <c r="AT381" s="167" t="s">
        <v>318</v>
      </c>
      <c r="AU381" s="167" t="s">
        <v>90</v>
      </c>
      <c r="AV381" s="14" t="s">
        <v>86</v>
      </c>
      <c r="AW381" s="14" t="s">
        <v>38</v>
      </c>
      <c r="AX381" s="14" t="s">
        <v>82</v>
      </c>
      <c r="AY381" s="167" t="s">
        <v>310</v>
      </c>
    </row>
    <row r="382" spans="2:65" s="14" customFormat="1" ht="11.25">
      <c r="B382" s="166"/>
      <c r="D382" s="152" t="s">
        <v>318</v>
      </c>
      <c r="E382" s="167" t="s">
        <v>1</v>
      </c>
      <c r="F382" s="168" t="s">
        <v>2224</v>
      </c>
      <c r="H382" s="167" t="s">
        <v>1</v>
      </c>
      <c r="I382" s="169"/>
      <c r="L382" s="166"/>
      <c r="M382" s="170"/>
      <c r="T382" s="171"/>
      <c r="AT382" s="167" t="s">
        <v>318</v>
      </c>
      <c r="AU382" s="167" t="s">
        <v>90</v>
      </c>
      <c r="AV382" s="14" t="s">
        <v>86</v>
      </c>
      <c r="AW382" s="14" t="s">
        <v>38</v>
      </c>
      <c r="AX382" s="14" t="s">
        <v>82</v>
      </c>
      <c r="AY382" s="167" t="s">
        <v>310</v>
      </c>
    </row>
    <row r="383" spans="2:65" s="12" customFormat="1" ht="11.25">
      <c r="B383" s="151"/>
      <c r="D383" s="152" t="s">
        <v>318</v>
      </c>
      <c r="E383" s="153" t="s">
        <v>1</v>
      </c>
      <c r="F383" s="154" t="s">
        <v>5503</v>
      </c>
      <c r="H383" s="155">
        <v>748.81500000000005</v>
      </c>
      <c r="I383" s="156"/>
      <c r="L383" s="151"/>
      <c r="M383" s="157"/>
      <c r="T383" s="158"/>
      <c r="AT383" s="153" t="s">
        <v>318</v>
      </c>
      <c r="AU383" s="153" t="s">
        <v>90</v>
      </c>
      <c r="AV383" s="12" t="s">
        <v>90</v>
      </c>
      <c r="AW383" s="12" t="s">
        <v>38</v>
      </c>
      <c r="AX383" s="12" t="s">
        <v>82</v>
      </c>
      <c r="AY383" s="153" t="s">
        <v>310</v>
      </c>
    </row>
    <row r="384" spans="2:65" s="13" customFormat="1" ht="11.25">
      <c r="B384" s="159"/>
      <c r="D384" s="152" t="s">
        <v>318</v>
      </c>
      <c r="E384" s="160" t="s">
        <v>1</v>
      </c>
      <c r="F384" s="161" t="s">
        <v>320</v>
      </c>
      <c r="H384" s="162">
        <v>748.81500000000005</v>
      </c>
      <c r="I384" s="163"/>
      <c r="L384" s="159"/>
      <c r="M384" s="164"/>
      <c r="T384" s="165"/>
      <c r="AT384" s="160" t="s">
        <v>318</v>
      </c>
      <c r="AU384" s="160" t="s">
        <v>90</v>
      </c>
      <c r="AV384" s="13" t="s">
        <v>108</v>
      </c>
      <c r="AW384" s="13" t="s">
        <v>38</v>
      </c>
      <c r="AX384" s="13" t="s">
        <v>86</v>
      </c>
      <c r="AY384" s="160" t="s">
        <v>310</v>
      </c>
    </row>
    <row r="385" spans="2:65" s="1" customFormat="1" ht="16.5" customHeight="1">
      <c r="B385" s="33"/>
      <c r="C385" s="178" t="s">
        <v>968</v>
      </c>
      <c r="D385" s="178" t="s">
        <v>515</v>
      </c>
      <c r="E385" s="179" t="s">
        <v>2308</v>
      </c>
      <c r="F385" s="180" t="s">
        <v>2309</v>
      </c>
      <c r="G385" s="181" t="s">
        <v>315</v>
      </c>
      <c r="H385" s="182">
        <v>687.33</v>
      </c>
      <c r="I385" s="183"/>
      <c r="J385" s="184">
        <f>ROUND(I385*H385,2)</f>
        <v>0</v>
      </c>
      <c r="K385" s="180" t="s">
        <v>430</v>
      </c>
      <c r="L385" s="185"/>
      <c r="M385" s="186" t="s">
        <v>1</v>
      </c>
      <c r="N385" s="187" t="s">
        <v>47</v>
      </c>
      <c r="P385" s="147">
        <f>O385*H385</f>
        <v>0</v>
      </c>
      <c r="Q385" s="147">
        <v>2.8700000000000002E-3</v>
      </c>
      <c r="R385" s="147">
        <f>Q385*H385</f>
        <v>1.9726371000000003</v>
      </c>
      <c r="S385" s="147">
        <v>0</v>
      </c>
      <c r="T385" s="148">
        <f>S385*H385</f>
        <v>0</v>
      </c>
      <c r="AR385" s="149" t="s">
        <v>574</v>
      </c>
      <c r="AT385" s="149" t="s">
        <v>515</v>
      </c>
      <c r="AU385" s="149" t="s">
        <v>90</v>
      </c>
      <c r="AY385" s="17" t="s">
        <v>310</v>
      </c>
      <c r="BE385" s="150">
        <f>IF(N385="základní",J385,0)</f>
        <v>0</v>
      </c>
      <c r="BF385" s="150">
        <f>IF(N385="snížená",J385,0)</f>
        <v>0</v>
      </c>
      <c r="BG385" s="150">
        <f>IF(N385="zákl. přenesená",J385,0)</f>
        <v>0</v>
      </c>
      <c r="BH385" s="150">
        <f>IF(N385="sníž. přenesená",J385,0)</f>
        <v>0</v>
      </c>
      <c r="BI385" s="150">
        <f>IF(N385="nulová",J385,0)</f>
        <v>0</v>
      </c>
      <c r="BJ385" s="17" t="s">
        <v>86</v>
      </c>
      <c r="BK385" s="150">
        <f>ROUND(I385*H385,2)</f>
        <v>0</v>
      </c>
      <c r="BL385" s="17" t="s">
        <v>404</v>
      </c>
      <c r="BM385" s="149" t="s">
        <v>2310</v>
      </c>
    </row>
    <row r="386" spans="2:65" s="1" customFormat="1" ht="68.25">
      <c r="B386" s="33"/>
      <c r="D386" s="152" t="s">
        <v>375</v>
      </c>
      <c r="F386" s="172" t="s">
        <v>2247</v>
      </c>
      <c r="I386" s="173"/>
      <c r="L386" s="33"/>
      <c r="M386" s="174"/>
      <c r="T386" s="57"/>
      <c r="AT386" s="17" t="s">
        <v>375</v>
      </c>
      <c r="AU386" s="17" t="s">
        <v>90</v>
      </c>
    </row>
    <row r="387" spans="2:65" s="12" customFormat="1" ht="11.25">
      <c r="B387" s="151"/>
      <c r="D387" s="152" t="s">
        <v>318</v>
      </c>
      <c r="E387" s="153" t="s">
        <v>1</v>
      </c>
      <c r="F387" s="154" t="s">
        <v>5504</v>
      </c>
      <c r="H387" s="155">
        <v>687.33</v>
      </c>
      <c r="I387" s="156"/>
      <c r="L387" s="151"/>
      <c r="M387" s="157"/>
      <c r="T387" s="158"/>
      <c r="AT387" s="153" t="s">
        <v>318</v>
      </c>
      <c r="AU387" s="153" t="s">
        <v>90</v>
      </c>
      <c r="AV387" s="12" t="s">
        <v>90</v>
      </c>
      <c r="AW387" s="12" t="s">
        <v>38</v>
      </c>
      <c r="AX387" s="12" t="s">
        <v>82</v>
      </c>
      <c r="AY387" s="153" t="s">
        <v>310</v>
      </c>
    </row>
    <row r="388" spans="2:65" s="13" customFormat="1" ht="11.25">
      <c r="B388" s="159"/>
      <c r="D388" s="152" t="s">
        <v>318</v>
      </c>
      <c r="E388" s="160" t="s">
        <v>1</v>
      </c>
      <c r="F388" s="161" t="s">
        <v>320</v>
      </c>
      <c r="H388" s="162">
        <v>687.33</v>
      </c>
      <c r="I388" s="163"/>
      <c r="L388" s="159"/>
      <c r="M388" s="164"/>
      <c r="T388" s="165"/>
      <c r="AT388" s="160" t="s">
        <v>318</v>
      </c>
      <c r="AU388" s="160" t="s">
        <v>90</v>
      </c>
      <c r="AV388" s="13" t="s">
        <v>108</v>
      </c>
      <c r="AW388" s="13" t="s">
        <v>38</v>
      </c>
      <c r="AX388" s="13" t="s">
        <v>86</v>
      </c>
      <c r="AY388" s="160" t="s">
        <v>310</v>
      </c>
    </row>
    <row r="389" spans="2:65" s="1" customFormat="1" ht="16.5" customHeight="1">
      <c r="B389" s="33"/>
      <c r="C389" s="178" t="s">
        <v>973</v>
      </c>
      <c r="D389" s="178" t="s">
        <v>515</v>
      </c>
      <c r="E389" s="179" t="s">
        <v>5505</v>
      </c>
      <c r="F389" s="180" t="s">
        <v>5506</v>
      </c>
      <c r="G389" s="181" t="s">
        <v>315</v>
      </c>
      <c r="H389" s="182">
        <v>136.36699999999999</v>
      </c>
      <c r="I389" s="183"/>
      <c r="J389" s="184">
        <f>ROUND(I389*H389,2)</f>
        <v>0</v>
      </c>
      <c r="K389" s="180" t="s">
        <v>430</v>
      </c>
      <c r="L389" s="185"/>
      <c r="M389" s="186" t="s">
        <v>1</v>
      </c>
      <c r="N389" s="187" t="s">
        <v>47</v>
      </c>
      <c r="P389" s="147">
        <f>O389*H389</f>
        <v>0</v>
      </c>
      <c r="Q389" s="147">
        <v>2.8700000000000002E-3</v>
      </c>
      <c r="R389" s="147">
        <f>Q389*H389</f>
        <v>0.39137328999999998</v>
      </c>
      <c r="S389" s="147">
        <v>0</v>
      </c>
      <c r="T389" s="148">
        <f>S389*H389</f>
        <v>0</v>
      </c>
      <c r="AR389" s="149" t="s">
        <v>574</v>
      </c>
      <c r="AT389" s="149" t="s">
        <v>515</v>
      </c>
      <c r="AU389" s="149" t="s">
        <v>90</v>
      </c>
      <c r="AY389" s="17" t="s">
        <v>310</v>
      </c>
      <c r="BE389" s="150">
        <f>IF(N389="základní",J389,0)</f>
        <v>0</v>
      </c>
      <c r="BF389" s="150">
        <f>IF(N389="snížená",J389,0)</f>
        <v>0</v>
      </c>
      <c r="BG389" s="150">
        <f>IF(N389="zákl. přenesená",J389,0)</f>
        <v>0</v>
      </c>
      <c r="BH389" s="150">
        <f>IF(N389="sníž. přenesená",J389,0)</f>
        <v>0</v>
      </c>
      <c r="BI389" s="150">
        <f>IF(N389="nulová",J389,0)</f>
        <v>0</v>
      </c>
      <c r="BJ389" s="17" t="s">
        <v>86</v>
      </c>
      <c r="BK389" s="150">
        <f>ROUND(I389*H389,2)</f>
        <v>0</v>
      </c>
      <c r="BL389" s="17" t="s">
        <v>404</v>
      </c>
      <c r="BM389" s="149" t="s">
        <v>5507</v>
      </c>
    </row>
    <row r="390" spans="2:65" s="1" customFormat="1" ht="68.25">
      <c r="B390" s="33"/>
      <c r="D390" s="152" t="s">
        <v>375</v>
      </c>
      <c r="F390" s="172" t="s">
        <v>2247</v>
      </c>
      <c r="I390" s="173"/>
      <c r="L390" s="33"/>
      <c r="M390" s="174"/>
      <c r="T390" s="57"/>
      <c r="AT390" s="17" t="s">
        <v>375</v>
      </c>
      <c r="AU390" s="17" t="s">
        <v>90</v>
      </c>
    </row>
    <row r="391" spans="2:65" s="12" customFormat="1" ht="11.25">
      <c r="B391" s="151"/>
      <c r="D391" s="152" t="s">
        <v>318</v>
      </c>
      <c r="E391" s="153" t="s">
        <v>1</v>
      </c>
      <c r="F391" s="154" t="s">
        <v>5508</v>
      </c>
      <c r="H391" s="155">
        <v>136.36699999999999</v>
      </c>
      <c r="I391" s="156"/>
      <c r="L391" s="151"/>
      <c r="M391" s="157"/>
      <c r="T391" s="158"/>
      <c r="AT391" s="153" t="s">
        <v>318</v>
      </c>
      <c r="AU391" s="153" t="s">
        <v>90</v>
      </c>
      <c r="AV391" s="12" t="s">
        <v>90</v>
      </c>
      <c r="AW391" s="12" t="s">
        <v>38</v>
      </c>
      <c r="AX391" s="12" t="s">
        <v>82</v>
      </c>
      <c r="AY391" s="153" t="s">
        <v>310</v>
      </c>
    </row>
    <row r="392" spans="2:65" s="13" customFormat="1" ht="11.25">
      <c r="B392" s="159"/>
      <c r="D392" s="152" t="s">
        <v>318</v>
      </c>
      <c r="E392" s="160" t="s">
        <v>1</v>
      </c>
      <c r="F392" s="161" t="s">
        <v>320</v>
      </c>
      <c r="H392" s="162">
        <v>136.36699999999999</v>
      </c>
      <c r="I392" s="163"/>
      <c r="L392" s="159"/>
      <c r="M392" s="164"/>
      <c r="T392" s="165"/>
      <c r="AT392" s="160" t="s">
        <v>318</v>
      </c>
      <c r="AU392" s="160" t="s">
        <v>90</v>
      </c>
      <c r="AV392" s="13" t="s">
        <v>108</v>
      </c>
      <c r="AW392" s="13" t="s">
        <v>38</v>
      </c>
      <c r="AX392" s="13" t="s">
        <v>86</v>
      </c>
      <c r="AY392" s="160" t="s">
        <v>310</v>
      </c>
    </row>
    <row r="393" spans="2:65" s="1" customFormat="1" ht="16.5" customHeight="1">
      <c r="B393" s="33"/>
      <c r="C393" s="138" t="s">
        <v>978</v>
      </c>
      <c r="D393" s="138" t="s">
        <v>312</v>
      </c>
      <c r="E393" s="139" t="s">
        <v>5509</v>
      </c>
      <c r="F393" s="140" t="s">
        <v>5510</v>
      </c>
      <c r="G393" s="141" t="s">
        <v>718</v>
      </c>
      <c r="H393" s="142">
        <v>72</v>
      </c>
      <c r="I393" s="143"/>
      <c r="J393" s="144">
        <f>ROUND(I393*H393,2)</f>
        <v>0</v>
      </c>
      <c r="K393" s="140" t="s">
        <v>316</v>
      </c>
      <c r="L393" s="33"/>
      <c r="M393" s="145" t="s">
        <v>1</v>
      </c>
      <c r="N393" s="146" t="s">
        <v>47</v>
      </c>
      <c r="P393" s="147">
        <f>O393*H393</f>
        <v>0</v>
      </c>
      <c r="Q393" s="147">
        <v>1.2E-4</v>
      </c>
      <c r="R393" s="147">
        <f>Q393*H393</f>
        <v>8.6400000000000001E-3</v>
      </c>
      <c r="S393" s="147">
        <v>0</v>
      </c>
      <c r="T393" s="148">
        <f>S393*H393</f>
        <v>0</v>
      </c>
      <c r="AR393" s="149" t="s">
        <v>404</v>
      </c>
      <c r="AT393" s="149" t="s">
        <v>312</v>
      </c>
      <c r="AU393" s="149" t="s">
        <v>90</v>
      </c>
      <c r="AY393" s="17" t="s">
        <v>310</v>
      </c>
      <c r="BE393" s="150">
        <f>IF(N393="základní",J393,0)</f>
        <v>0</v>
      </c>
      <c r="BF393" s="150">
        <f>IF(N393="snížená",J393,0)</f>
        <v>0</v>
      </c>
      <c r="BG393" s="150">
        <f>IF(N393="zákl. přenesená",J393,0)</f>
        <v>0</v>
      </c>
      <c r="BH393" s="150">
        <f>IF(N393="sníž. přenesená",J393,0)</f>
        <v>0</v>
      </c>
      <c r="BI393" s="150">
        <f>IF(N393="nulová",J393,0)</f>
        <v>0</v>
      </c>
      <c r="BJ393" s="17" t="s">
        <v>86</v>
      </c>
      <c r="BK393" s="150">
        <f>ROUND(I393*H393,2)</f>
        <v>0</v>
      </c>
      <c r="BL393" s="17" t="s">
        <v>404</v>
      </c>
      <c r="BM393" s="149" t="s">
        <v>5511</v>
      </c>
    </row>
    <row r="394" spans="2:65" s="1" customFormat="1" ht="16.5" customHeight="1">
      <c r="B394" s="33"/>
      <c r="C394" s="138" t="s">
        <v>983</v>
      </c>
      <c r="D394" s="138" t="s">
        <v>312</v>
      </c>
      <c r="E394" s="139" t="s">
        <v>5512</v>
      </c>
      <c r="F394" s="140" t="s">
        <v>5513</v>
      </c>
      <c r="G394" s="141" t="s">
        <v>718</v>
      </c>
      <c r="H394" s="142">
        <v>72</v>
      </c>
      <c r="I394" s="143"/>
      <c r="J394" s="144">
        <f>ROUND(I394*H394,2)</f>
        <v>0</v>
      </c>
      <c r="K394" s="140" t="s">
        <v>316</v>
      </c>
      <c r="L394" s="33"/>
      <c r="M394" s="145" t="s">
        <v>1</v>
      </c>
      <c r="N394" s="146" t="s">
        <v>47</v>
      </c>
      <c r="P394" s="147">
        <f>O394*H394</f>
        <v>0</v>
      </c>
      <c r="Q394" s="147">
        <v>8.0000000000000007E-5</v>
      </c>
      <c r="R394" s="147">
        <f>Q394*H394</f>
        <v>5.7600000000000004E-3</v>
      </c>
      <c r="S394" s="147">
        <v>0</v>
      </c>
      <c r="T394" s="148">
        <f>S394*H394</f>
        <v>0</v>
      </c>
      <c r="AR394" s="149" t="s">
        <v>404</v>
      </c>
      <c r="AT394" s="149" t="s">
        <v>312</v>
      </c>
      <c r="AU394" s="149" t="s">
        <v>90</v>
      </c>
      <c r="AY394" s="17" t="s">
        <v>310</v>
      </c>
      <c r="BE394" s="150">
        <f>IF(N394="základní",J394,0)</f>
        <v>0</v>
      </c>
      <c r="BF394" s="150">
        <f>IF(N394="snížená",J394,0)</f>
        <v>0</v>
      </c>
      <c r="BG394" s="150">
        <f>IF(N394="zákl. přenesená",J394,0)</f>
        <v>0</v>
      </c>
      <c r="BH394" s="150">
        <f>IF(N394="sníž. přenesená",J394,0)</f>
        <v>0</v>
      </c>
      <c r="BI394" s="150">
        <f>IF(N394="nulová",J394,0)</f>
        <v>0</v>
      </c>
      <c r="BJ394" s="17" t="s">
        <v>86</v>
      </c>
      <c r="BK394" s="150">
        <f>ROUND(I394*H394,2)</f>
        <v>0</v>
      </c>
      <c r="BL394" s="17" t="s">
        <v>404</v>
      </c>
      <c r="BM394" s="149" t="s">
        <v>5514</v>
      </c>
    </row>
    <row r="395" spans="2:65" s="1" customFormat="1" ht="21.75" customHeight="1">
      <c r="B395" s="33"/>
      <c r="C395" s="178" t="s">
        <v>988</v>
      </c>
      <c r="D395" s="178" t="s">
        <v>515</v>
      </c>
      <c r="E395" s="179" t="s">
        <v>5515</v>
      </c>
      <c r="F395" s="180" t="s">
        <v>5516</v>
      </c>
      <c r="G395" s="181" t="s">
        <v>315</v>
      </c>
      <c r="H395" s="182">
        <v>36.432000000000002</v>
      </c>
      <c r="I395" s="183"/>
      <c r="J395" s="184">
        <f>ROUND(I395*H395,2)</f>
        <v>0</v>
      </c>
      <c r="K395" s="180" t="s">
        <v>430</v>
      </c>
      <c r="L395" s="185"/>
      <c r="M395" s="186" t="s">
        <v>1</v>
      </c>
      <c r="N395" s="187" t="s">
        <v>47</v>
      </c>
      <c r="P395" s="147">
        <f>O395*H395</f>
        <v>0</v>
      </c>
      <c r="Q395" s="147">
        <v>2.8700000000000002E-3</v>
      </c>
      <c r="R395" s="147">
        <f>Q395*H395</f>
        <v>0.10455984000000001</v>
      </c>
      <c r="S395" s="147">
        <v>0</v>
      </c>
      <c r="T395" s="148">
        <f>S395*H395</f>
        <v>0</v>
      </c>
      <c r="AR395" s="149" t="s">
        <v>574</v>
      </c>
      <c r="AT395" s="149" t="s">
        <v>515</v>
      </c>
      <c r="AU395" s="149" t="s">
        <v>90</v>
      </c>
      <c r="AY395" s="17" t="s">
        <v>310</v>
      </c>
      <c r="BE395" s="150">
        <f>IF(N395="základní",J395,0)</f>
        <v>0</v>
      </c>
      <c r="BF395" s="150">
        <f>IF(N395="snížená",J395,0)</f>
        <v>0</v>
      </c>
      <c r="BG395" s="150">
        <f>IF(N395="zákl. přenesená",J395,0)</f>
        <v>0</v>
      </c>
      <c r="BH395" s="150">
        <f>IF(N395="sníž. přenesená",J395,0)</f>
        <v>0</v>
      </c>
      <c r="BI395" s="150">
        <f>IF(N395="nulová",J395,0)</f>
        <v>0</v>
      </c>
      <c r="BJ395" s="17" t="s">
        <v>86</v>
      </c>
      <c r="BK395" s="150">
        <f>ROUND(I395*H395,2)</f>
        <v>0</v>
      </c>
      <c r="BL395" s="17" t="s">
        <v>404</v>
      </c>
      <c r="BM395" s="149" t="s">
        <v>5517</v>
      </c>
    </row>
    <row r="396" spans="2:65" s="1" customFormat="1" ht="68.25">
      <c r="B396" s="33"/>
      <c r="D396" s="152" t="s">
        <v>375</v>
      </c>
      <c r="F396" s="172" t="s">
        <v>2247</v>
      </c>
      <c r="I396" s="173"/>
      <c r="L396" s="33"/>
      <c r="M396" s="174"/>
      <c r="T396" s="57"/>
      <c r="AT396" s="17" t="s">
        <v>375</v>
      </c>
      <c r="AU396" s="17" t="s">
        <v>90</v>
      </c>
    </row>
    <row r="397" spans="2:65" s="12" customFormat="1" ht="11.25">
      <c r="B397" s="151"/>
      <c r="D397" s="152" t="s">
        <v>318</v>
      </c>
      <c r="E397" s="153" t="s">
        <v>1</v>
      </c>
      <c r="F397" s="154" t="s">
        <v>5518</v>
      </c>
      <c r="H397" s="155">
        <v>36.432000000000002</v>
      </c>
      <c r="I397" s="156"/>
      <c r="L397" s="151"/>
      <c r="M397" s="157"/>
      <c r="T397" s="158"/>
      <c r="AT397" s="153" t="s">
        <v>318</v>
      </c>
      <c r="AU397" s="153" t="s">
        <v>90</v>
      </c>
      <c r="AV397" s="12" t="s">
        <v>90</v>
      </c>
      <c r="AW397" s="12" t="s">
        <v>38</v>
      </c>
      <c r="AX397" s="12" t="s">
        <v>82</v>
      </c>
      <c r="AY397" s="153" t="s">
        <v>310</v>
      </c>
    </row>
    <row r="398" spans="2:65" s="13" customFormat="1" ht="11.25">
      <c r="B398" s="159"/>
      <c r="D398" s="152" t="s">
        <v>318</v>
      </c>
      <c r="E398" s="160" t="s">
        <v>1</v>
      </c>
      <c r="F398" s="161" t="s">
        <v>320</v>
      </c>
      <c r="H398" s="162">
        <v>36.432000000000002</v>
      </c>
      <c r="I398" s="163"/>
      <c r="L398" s="159"/>
      <c r="M398" s="164"/>
      <c r="T398" s="165"/>
      <c r="AT398" s="160" t="s">
        <v>318</v>
      </c>
      <c r="AU398" s="160" t="s">
        <v>90</v>
      </c>
      <c r="AV398" s="13" t="s">
        <v>108</v>
      </c>
      <c r="AW398" s="13" t="s">
        <v>38</v>
      </c>
      <c r="AX398" s="13" t="s">
        <v>86</v>
      </c>
      <c r="AY398" s="160" t="s">
        <v>310</v>
      </c>
    </row>
    <row r="399" spans="2:65" s="1" customFormat="1" ht="16.5" customHeight="1">
      <c r="B399" s="33"/>
      <c r="C399" s="138" t="s">
        <v>992</v>
      </c>
      <c r="D399" s="138" t="s">
        <v>312</v>
      </c>
      <c r="E399" s="139" t="s">
        <v>5519</v>
      </c>
      <c r="F399" s="140" t="s">
        <v>5520</v>
      </c>
      <c r="G399" s="141" t="s">
        <v>718</v>
      </c>
      <c r="H399" s="142">
        <v>22.08</v>
      </c>
      <c r="I399" s="143"/>
      <c r="J399" s="144">
        <f>ROUND(I399*H399,2)</f>
        <v>0</v>
      </c>
      <c r="K399" s="140" t="s">
        <v>316</v>
      </c>
      <c r="L399" s="33"/>
      <c r="M399" s="145" t="s">
        <v>1</v>
      </c>
      <c r="N399" s="146" t="s">
        <v>47</v>
      </c>
      <c r="P399" s="147">
        <f>O399*H399</f>
        <v>0</v>
      </c>
      <c r="Q399" s="147">
        <v>1.0000000000000001E-5</v>
      </c>
      <c r="R399" s="147">
        <f>Q399*H399</f>
        <v>2.208E-4</v>
      </c>
      <c r="S399" s="147">
        <v>0</v>
      </c>
      <c r="T399" s="148">
        <f>S399*H399</f>
        <v>0</v>
      </c>
      <c r="AR399" s="149" t="s">
        <v>404</v>
      </c>
      <c r="AT399" s="149" t="s">
        <v>312</v>
      </c>
      <c r="AU399" s="149" t="s">
        <v>90</v>
      </c>
      <c r="AY399" s="17" t="s">
        <v>310</v>
      </c>
      <c r="BE399" s="150">
        <f>IF(N399="základní",J399,0)</f>
        <v>0</v>
      </c>
      <c r="BF399" s="150">
        <f>IF(N399="snížená",J399,0)</f>
        <v>0</v>
      </c>
      <c r="BG399" s="150">
        <f>IF(N399="zákl. přenesená",J399,0)</f>
        <v>0</v>
      </c>
      <c r="BH399" s="150">
        <f>IF(N399="sníž. přenesená",J399,0)</f>
        <v>0</v>
      </c>
      <c r="BI399" s="150">
        <f>IF(N399="nulová",J399,0)</f>
        <v>0</v>
      </c>
      <c r="BJ399" s="17" t="s">
        <v>86</v>
      </c>
      <c r="BK399" s="150">
        <f>ROUND(I399*H399,2)</f>
        <v>0</v>
      </c>
      <c r="BL399" s="17" t="s">
        <v>404</v>
      </c>
      <c r="BM399" s="149" t="s">
        <v>5521</v>
      </c>
    </row>
    <row r="400" spans="2:65" s="1" customFormat="1" ht="16.5" customHeight="1">
      <c r="B400" s="33"/>
      <c r="C400" s="178" t="s">
        <v>997</v>
      </c>
      <c r="D400" s="178" t="s">
        <v>515</v>
      </c>
      <c r="E400" s="179" t="s">
        <v>5522</v>
      </c>
      <c r="F400" s="180" t="s">
        <v>5523</v>
      </c>
      <c r="G400" s="181" t="s">
        <v>718</v>
      </c>
      <c r="H400" s="182">
        <v>24.288</v>
      </c>
      <c r="I400" s="183"/>
      <c r="J400" s="184">
        <f>ROUND(I400*H400,2)</f>
        <v>0</v>
      </c>
      <c r="K400" s="180" t="s">
        <v>430</v>
      </c>
      <c r="L400" s="185"/>
      <c r="M400" s="186" t="s">
        <v>1</v>
      </c>
      <c r="N400" s="187" t="s">
        <v>47</v>
      </c>
      <c r="P400" s="147">
        <f>O400*H400</f>
        <v>0</v>
      </c>
      <c r="Q400" s="147">
        <v>2.7999999999999998E-4</v>
      </c>
      <c r="R400" s="147">
        <f>Q400*H400</f>
        <v>6.8006399999999993E-3</v>
      </c>
      <c r="S400" s="147">
        <v>0</v>
      </c>
      <c r="T400" s="148">
        <f>S400*H400</f>
        <v>0</v>
      </c>
      <c r="AR400" s="149" t="s">
        <v>574</v>
      </c>
      <c r="AT400" s="149" t="s">
        <v>515</v>
      </c>
      <c r="AU400" s="149" t="s">
        <v>90</v>
      </c>
      <c r="AY400" s="17" t="s">
        <v>310</v>
      </c>
      <c r="BE400" s="150">
        <f>IF(N400="základní",J400,0)</f>
        <v>0</v>
      </c>
      <c r="BF400" s="150">
        <f>IF(N400="snížená",J400,0)</f>
        <v>0</v>
      </c>
      <c r="BG400" s="150">
        <f>IF(N400="zákl. přenesená",J400,0)</f>
        <v>0</v>
      </c>
      <c r="BH400" s="150">
        <f>IF(N400="sníž. přenesená",J400,0)</f>
        <v>0</v>
      </c>
      <c r="BI400" s="150">
        <f>IF(N400="nulová",J400,0)</f>
        <v>0</v>
      </c>
      <c r="BJ400" s="17" t="s">
        <v>86</v>
      </c>
      <c r="BK400" s="150">
        <f>ROUND(I400*H400,2)</f>
        <v>0</v>
      </c>
      <c r="BL400" s="17" t="s">
        <v>404</v>
      </c>
      <c r="BM400" s="149" t="s">
        <v>5524</v>
      </c>
    </row>
    <row r="401" spans="2:65" s="12" customFormat="1" ht="11.25">
      <c r="B401" s="151"/>
      <c r="D401" s="152" t="s">
        <v>318</v>
      </c>
      <c r="F401" s="154" t="s">
        <v>5525</v>
      </c>
      <c r="H401" s="155">
        <v>24.288</v>
      </c>
      <c r="I401" s="156"/>
      <c r="L401" s="151"/>
      <c r="M401" s="157"/>
      <c r="T401" s="158"/>
      <c r="AT401" s="153" t="s">
        <v>318</v>
      </c>
      <c r="AU401" s="153" t="s">
        <v>90</v>
      </c>
      <c r="AV401" s="12" t="s">
        <v>90</v>
      </c>
      <c r="AW401" s="12" t="s">
        <v>4</v>
      </c>
      <c r="AX401" s="12" t="s">
        <v>86</v>
      </c>
      <c r="AY401" s="153" t="s">
        <v>310</v>
      </c>
    </row>
    <row r="402" spans="2:65" s="1" customFormat="1" ht="16.5" customHeight="1">
      <c r="B402" s="33"/>
      <c r="C402" s="138" t="s">
        <v>1002</v>
      </c>
      <c r="D402" s="138" t="s">
        <v>312</v>
      </c>
      <c r="E402" s="139" t="s">
        <v>5526</v>
      </c>
      <c r="F402" s="140" t="s">
        <v>5527</v>
      </c>
      <c r="G402" s="141" t="s">
        <v>718</v>
      </c>
      <c r="H402" s="142">
        <v>72</v>
      </c>
      <c r="I402" s="143"/>
      <c r="J402" s="144">
        <f>ROUND(I402*H402,2)</f>
        <v>0</v>
      </c>
      <c r="K402" s="140" t="s">
        <v>316</v>
      </c>
      <c r="L402" s="33"/>
      <c r="M402" s="145" t="s">
        <v>1</v>
      </c>
      <c r="N402" s="146" t="s">
        <v>47</v>
      </c>
      <c r="P402" s="147">
        <f>O402*H402</f>
        <v>0</v>
      </c>
      <c r="Q402" s="147">
        <v>0</v>
      </c>
      <c r="R402" s="147">
        <f>Q402*H402</f>
        <v>0</v>
      </c>
      <c r="S402" s="147">
        <v>0</v>
      </c>
      <c r="T402" s="148">
        <f>S402*H402</f>
        <v>0</v>
      </c>
      <c r="AR402" s="149" t="s">
        <v>404</v>
      </c>
      <c r="AT402" s="149" t="s">
        <v>312</v>
      </c>
      <c r="AU402" s="149" t="s">
        <v>90</v>
      </c>
      <c r="AY402" s="17" t="s">
        <v>310</v>
      </c>
      <c r="BE402" s="150">
        <f>IF(N402="základní",J402,0)</f>
        <v>0</v>
      </c>
      <c r="BF402" s="150">
        <f>IF(N402="snížená",J402,0)</f>
        <v>0</v>
      </c>
      <c r="BG402" s="150">
        <f>IF(N402="zákl. přenesená",J402,0)</f>
        <v>0</v>
      </c>
      <c r="BH402" s="150">
        <f>IF(N402="sníž. přenesená",J402,0)</f>
        <v>0</v>
      </c>
      <c r="BI402" s="150">
        <f>IF(N402="nulová",J402,0)</f>
        <v>0</v>
      </c>
      <c r="BJ402" s="17" t="s">
        <v>86</v>
      </c>
      <c r="BK402" s="150">
        <f>ROUND(I402*H402,2)</f>
        <v>0</v>
      </c>
      <c r="BL402" s="17" t="s">
        <v>404</v>
      </c>
      <c r="BM402" s="149" t="s">
        <v>5528</v>
      </c>
    </row>
    <row r="403" spans="2:65" s="1" customFormat="1" ht="16.5" customHeight="1">
      <c r="B403" s="33"/>
      <c r="C403" s="178" t="s">
        <v>1007</v>
      </c>
      <c r="D403" s="178" t="s">
        <v>515</v>
      </c>
      <c r="E403" s="179" t="s">
        <v>5529</v>
      </c>
      <c r="F403" s="180" t="s">
        <v>5530</v>
      </c>
      <c r="G403" s="181" t="s">
        <v>718</v>
      </c>
      <c r="H403" s="182">
        <v>79.2</v>
      </c>
      <c r="I403" s="183"/>
      <c r="J403" s="184">
        <f>ROUND(I403*H403,2)</f>
        <v>0</v>
      </c>
      <c r="K403" s="180" t="s">
        <v>430</v>
      </c>
      <c r="L403" s="185"/>
      <c r="M403" s="186" t="s">
        <v>1</v>
      </c>
      <c r="N403" s="187" t="s">
        <v>47</v>
      </c>
      <c r="P403" s="147">
        <f>O403*H403</f>
        <v>0</v>
      </c>
      <c r="Q403" s="147">
        <v>2.5000000000000001E-4</v>
      </c>
      <c r="R403" s="147">
        <f>Q403*H403</f>
        <v>1.9800000000000002E-2</v>
      </c>
      <c r="S403" s="147">
        <v>0</v>
      </c>
      <c r="T403" s="148">
        <f>S403*H403</f>
        <v>0</v>
      </c>
      <c r="AR403" s="149" t="s">
        <v>574</v>
      </c>
      <c r="AT403" s="149" t="s">
        <v>515</v>
      </c>
      <c r="AU403" s="149" t="s">
        <v>90</v>
      </c>
      <c r="AY403" s="17" t="s">
        <v>310</v>
      </c>
      <c r="BE403" s="150">
        <f>IF(N403="základní",J403,0)</f>
        <v>0</v>
      </c>
      <c r="BF403" s="150">
        <f>IF(N403="snížená",J403,0)</f>
        <v>0</v>
      </c>
      <c r="BG403" s="150">
        <f>IF(N403="zákl. přenesená",J403,0)</f>
        <v>0</v>
      </c>
      <c r="BH403" s="150">
        <f>IF(N403="sníž. přenesená",J403,0)</f>
        <v>0</v>
      </c>
      <c r="BI403" s="150">
        <f>IF(N403="nulová",J403,0)</f>
        <v>0</v>
      </c>
      <c r="BJ403" s="17" t="s">
        <v>86</v>
      </c>
      <c r="BK403" s="150">
        <f>ROUND(I403*H403,2)</f>
        <v>0</v>
      </c>
      <c r="BL403" s="17" t="s">
        <v>404</v>
      </c>
      <c r="BM403" s="149" t="s">
        <v>5531</v>
      </c>
    </row>
    <row r="404" spans="2:65" s="12" customFormat="1" ht="11.25">
      <c r="B404" s="151"/>
      <c r="D404" s="152" t="s">
        <v>318</v>
      </c>
      <c r="F404" s="154" t="s">
        <v>5532</v>
      </c>
      <c r="H404" s="155">
        <v>79.2</v>
      </c>
      <c r="I404" s="156"/>
      <c r="L404" s="151"/>
      <c r="M404" s="157"/>
      <c r="T404" s="158"/>
      <c r="AT404" s="153" t="s">
        <v>318</v>
      </c>
      <c r="AU404" s="153" t="s">
        <v>90</v>
      </c>
      <c r="AV404" s="12" t="s">
        <v>90</v>
      </c>
      <c r="AW404" s="12" t="s">
        <v>4</v>
      </c>
      <c r="AX404" s="12" t="s">
        <v>86</v>
      </c>
      <c r="AY404" s="153" t="s">
        <v>310</v>
      </c>
    </row>
    <row r="405" spans="2:65" s="1" customFormat="1" ht="16.5" customHeight="1">
      <c r="B405" s="33"/>
      <c r="C405" s="138" t="s">
        <v>1013</v>
      </c>
      <c r="D405" s="138" t="s">
        <v>312</v>
      </c>
      <c r="E405" s="139" t="s">
        <v>2314</v>
      </c>
      <c r="F405" s="140" t="s">
        <v>2315</v>
      </c>
      <c r="G405" s="141" t="s">
        <v>315</v>
      </c>
      <c r="H405" s="142">
        <v>1059.6289999999999</v>
      </c>
      <c r="I405" s="143"/>
      <c r="J405" s="144">
        <f>ROUND(I405*H405,2)</f>
        <v>0</v>
      </c>
      <c r="K405" s="140" t="s">
        <v>430</v>
      </c>
      <c r="L405" s="33"/>
      <c r="M405" s="145" t="s">
        <v>1</v>
      </c>
      <c r="N405" s="146" t="s">
        <v>47</v>
      </c>
      <c r="P405" s="147">
        <f>O405*H405</f>
        <v>0</v>
      </c>
      <c r="Q405" s="147">
        <v>2.0000000000000002E-5</v>
      </c>
      <c r="R405" s="147">
        <f>Q405*H405</f>
        <v>2.1192579999999999E-2</v>
      </c>
      <c r="S405" s="147">
        <v>0</v>
      </c>
      <c r="T405" s="148">
        <f>S405*H405</f>
        <v>0</v>
      </c>
      <c r="AR405" s="149" t="s">
        <v>404</v>
      </c>
      <c r="AT405" s="149" t="s">
        <v>312</v>
      </c>
      <c r="AU405" s="149" t="s">
        <v>90</v>
      </c>
      <c r="AY405" s="17" t="s">
        <v>310</v>
      </c>
      <c r="BE405" s="150">
        <f>IF(N405="základní",J405,0)</f>
        <v>0</v>
      </c>
      <c r="BF405" s="150">
        <f>IF(N405="snížená",J405,0)</f>
        <v>0</v>
      </c>
      <c r="BG405" s="150">
        <f>IF(N405="zákl. přenesená",J405,0)</f>
        <v>0</v>
      </c>
      <c r="BH405" s="150">
        <f>IF(N405="sníž. přenesená",J405,0)</f>
        <v>0</v>
      </c>
      <c r="BI405" s="150">
        <f>IF(N405="nulová",J405,0)</f>
        <v>0</v>
      </c>
      <c r="BJ405" s="17" t="s">
        <v>86</v>
      </c>
      <c r="BK405" s="150">
        <f>ROUND(I405*H405,2)</f>
        <v>0</v>
      </c>
      <c r="BL405" s="17" t="s">
        <v>404</v>
      </c>
      <c r="BM405" s="149" t="s">
        <v>2316</v>
      </c>
    </row>
    <row r="406" spans="2:65" s="1" customFormat="1" ht="48.75">
      <c r="B406" s="33"/>
      <c r="D406" s="152" t="s">
        <v>375</v>
      </c>
      <c r="F406" s="172" t="s">
        <v>2317</v>
      </c>
      <c r="I406" s="173"/>
      <c r="L406" s="33"/>
      <c r="M406" s="174"/>
      <c r="T406" s="57"/>
      <c r="AT406" s="17" t="s">
        <v>375</v>
      </c>
      <c r="AU406" s="17" t="s">
        <v>90</v>
      </c>
    </row>
    <row r="407" spans="2:65" s="14" customFormat="1" ht="11.25">
      <c r="B407" s="166"/>
      <c r="D407" s="152" t="s">
        <v>318</v>
      </c>
      <c r="E407" s="167" t="s">
        <v>1</v>
      </c>
      <c r="F407" s="168" t="s">
        <v>2318</v>
      </c>
      <c r="H407" s="167" t="s">
        <v>1</v>
      </c>
      <c r="I407" s="169"/>
      <c r="L407" s="166"/>
      <c r="M407" s="170"/>
      <c r="T407" s="171"/>
      <c r="AT407" s="167" t="s">
        <v>318</v>
      </c>
      <c r="AU407" s="167" t="s">
        <v>90</v>
      </c>
      <c r="AV407" s="14" t="s">
        <v>86</v>
      </c>
      <c r="AW407" s="14" t="s">
        <v>38</v>
      </c>
      <c r="AX407" s="14" t="s">
        <v>82</v>
      </c>
      <c r="AY407" s="167" t="s">
        <v>310</v>
      </c>
    </row>
    <row r="408" spans="2:65" s="12" customFormat="1" ht="11.25">
      <c r="B408" s="151"/>
      <c r="D408" s="152" t="s">
        <v>318</v>
      </c>
      <c r="E408" s="153" t="s">
        <v>1</v>
      </c>
      <c r="F408" s="154" t="s">
        <v>5533</v>
      </c>
      <c r="H408" s="155">
        <v>1059.6289999999999</v>
      </c>
      <c r="I408" s="156"/>
      <c r="L408" s="151"/>
      <c r="M408" s="157"/>
      <c r="T408" s="158"/>
      <c r="AT408" s="153" t="s">
        <v>318</v>
      </c>
      <c r="AU408" s="153" t="s">
        <v>90</v>
      </c>
      <c r="AV408" s="12" t="s">
        <v>90</v>
      </c>
      <c r="AW408" s="12" t="s">
        <v>38</v>
      </c>
      <c r="AX408" s="12" t="s">
        <v>82</v>
      </c>
      <c r="AY408" s="153" t="s">
        <v>310</v>
      </c>
    </row>
    <row r="409" spans="2:65" s="13" customFormat="1" ht="11.25">
      <c r="B409" s="159"/>
      <c r="D409" s="152" t="s">
        <v>318</v>
      </c>
      <c r="E409" s="160" t="s">
        <v>1</v>
      </c>
      <c r="F409" s="161" t="s">
        <v>320</v>
      </c>
      <c r="H409" s="162">
        <v>1059.6289999999999</v>
      </c>
      <c r="I409" s="163"/>
      <c r="L409" s="159"/>
      <c r="M409" s="164"/>
      <c r="T409" s="165"/>
      <c r="AT409" s="160" t="s">
        <v>318</v>
      </c>
      <c r="AU409" s="160" t="s">
        <v>90</v>
      </c>
      <c r="AV409" s="13" t="s">
        <v>108</v>
      </c>
      <c r="AW409" s="13" t="s">
        <v>38</v>
      </c>
      <c r="AX409" s="13" t="s">
        <v>86</v>
      </c>
      <c r="AY409" s="160" t="s">
        <v>310</v>
      </c>
    </row>
    <row r="410" spans="2:65" s="1" customFormat="1" ht="16.5" customHeight="1">
      <c r="B410" s="33"/>
      <c r="C410" s="138" t="s">
        <v>1017</v>
      </c>
      <c r="D410" s="138" t="s">
        <v>312</v>
      </c>
      <c r="E410" s="139" t="s">
        <v>2321</v>
      </c>
      <c r="F410" s="140" t="s">
        <v>2322</v>
      </c>
      <c r="G410" s="141" t="s">
        <v>1474</v>
      </c>
      <c r="H410" s="199"/>
      <c r="I410" s="143"/>
      <c r="J410" s="144">
        <f>ROUND(I410*H410,2)</f>
        <v>0</v>
      </c>
      <c r="K410" s="140" t="s">
        <v>316</v>
      </c>
      <c r="L410" s="33"/>
      <c r="M410" s="145" t="s">
        <v>1</v>
      </c>
      <c r="N410" s="146" t="s">
        <v>47</v>
      </c>
      <c r="P410" s="147">
        <f>O410*H410</f>
        <v>0</v>
      </c>
      <c r="Q410" s="147">
        <v>0</v>
      </c>
      <c r="R410" s="147">
        <f>Q410*H410</f>
        <v>0</v>
      </c>
      <c r="S410" s="147">
        <v>0</v>
      </c>
      <c r="T410" s="148">
        <f>S410*H410</f>
        <v>0</v>
      </c>
      <c r="AR410" s="149" t="s">
        <v>404</v>
      </c>
      <c r="AT410" s="149" t="s">
        <v>312</v>
      </c>
      <c r="AU410" s="149" t="s">
        <v>90</v>
      </c>
      <c r="AY410" s="17" t="s">
        <v>310</v>
      </c>
      <c r="BE410" s="150">
        <f>IF(N410="základní",J410,0)</f>
        <v>0</v>
      </c>
      <c r="BF410" s="150">
        <f>IF(N410="snížená",J410,0)</f>
        <v>0</v>
      </c>
      <c r="BG410" s="150">
        <f>IF(N410="zákl. přenesená",J410,0)</f>
        <v>0</v>
      </c>
      <c r="BH410" s="150">
        <f>IF(N410="sníž. přenesená",J410,0)</f>
        <v>0</v>
      </c>
      <c r="BI410" s="150">
        <f>IF(N410="nulová",J410,0)</f>
        <v>0</v>
      </c>
      <c r="BJ410" s="17" t="s">
        <v>86</v>
      </c>
      <c r="BK410" s="150">
        <f>ROUND(I410*H410,2)</f>
        <v>0</v>
      </c>
      <c r="BL410" s="17" t="s">
        <v>404</v>
      </c>
      <c r="BM410" s="149" t="s">
        <v>2323</v>
      </c>
    </row>
    <row r="411" spans="2:65" s="11" customFormat="1" ht="22.9" customHeight="1">
      <c r="B411" s="126"/>
      <c r="D411" s="127" t="s">
        <v>81</v>
      </c>
      <c r="E411" s="136" t="s">
        <v>2324</v>
      </c>
      <c r="F411" s="136" t="s">
        <v>2325</v>
      </c>
      <c r="I411" s="129"/>
      <c r="J411" s="137">
        <f>BK411</f>
        <v>0</v>
      </c>
      <c r="L411" s="126"/>
      <c r="M411" s="131"/>
      <c r="P411" s="132">
        <f>SUM(P412:P418)</f>
        <v>0</v>
      </c>
      <c r="R411" s="132">
        <f>SUM(R412:R418)</f>
        <v>2.4370631999999999</v>
      </c>
      <c r="T411" s="133">
        <f>SUM(T412:T418)</f>
        <v>0</v>
      </c>
      <c r="AR411" s="127" t="s">
        <v>90</v>
      </c>
      <c r="AT411" s="134" t="s">
        <v>81</v>
      </c>
      <c r="AU411" s="134" t="s">
        <v>86</v>
      </c>
      <c r="AY411" s="127" t="s">
        <v>310</v>
      </c>
      <c r="BK411" s="135">
        <f>SUM(BK412:BK418)</f>
        <v>0</v>
      </c>
    </row>
    <row r="412" spans="2:65" s="1" customFormat="1" ht="16.5" customHeight="1">
      <c r="B412" s="33"/>
      <c r="C412" s="138" t="s">
        <v>1021</v>
      </c>
      <c r="D412" s="138" t="s">
        <v>312</v>
      </c>
      <c r="E412" s="139" t="s">
        <v>2327</v>
      </c>
      <c r="F412" s="140" t="s">
        <v>2328</v>
      </c>
      <c r="G412" s="141" t="s">
        <v>315</v>
      </c>
      <c r="H412" s="142">
        <v>451.30799999999999</v>
      </c>
      <c r="I412" s="143"/>
      <c r="J412" s="144">
        <f>ROUND(I412*H412,2)</f>
        <v>0</v>
      </c>
      <c r="K412" s="140" t="s">
        <v>430</v>
      </c>
      <c r="L412" s="33"/>
      <c r="M412" s="145" t="s">
        <v>1</v>
      </c>
      <c r="N412" s="146" t="s">
        <v>47</v>
      </c>
      <c r="P412" s="147">
        <f>O412*H412</f>
        <v>0</v>
      </c>
      <c r="Q412" s="147">
        <v>5.4000000000000003E-3</v>
      </c>
      <c r="R412" s="147">
        <f>Q412*H412</f>
        <v>2.4370631999999999</v>
      </c>
      <c r="S412" s="147">
        <v>0</v>
      </c>
      <c r="T412" s="148">
        <f>S412*H412</f>
        <v>0</v>
      </c>
      <c r="AR412" s="149" t="s">
        <v>404</v>
      </c>
      <c r="AT412" s="149" t="s">
        <v>312</v>
      </c>
      <c r="AU412" s="149" t="s">
        <v>90</v>
      </c>
      <c r="AY412" s="17" t="s">
        <v>310</v>
      </c>
      <c r="BE412" s="150">
        <f>IF(N412="základní",J412,0)</f>
        <v>0</v>
      </c>
      <c r="BF412" s="150">
        <f>IF(N412="snížená",J412,0)</f>
        <v>0</v>
      </c>
      <c r="BG412" s="150">
        <f>IF(N412="zákl. přenesená",J412,0)</f>
        <v>0</v>
      </c>
      <c r="BH412" s="150">
        <f>IF(N412="sníž. přenesená",J412,0)</f>
        <v>0</v>
      </c>
      <c r="BI412" s="150">
        <f>IF(N412="nulová",J412,0)</f>
        <v>0</v>
      </c>
      <c r="BJ412" s="17" t="s">
        <v>86</v>
      </c>
      <c r="BK412" s="150">
        <f>ROUND(I412*H412,2)</f>
        <v>0</v>
      </c>
      <c r="BL412" s="17" t="s">
        <v>404</v>
      </c>
      <c r="BM412" s="149" t="s">
        <v>2329</v>
      </c>
    </row>
    <row r="413" spans="2:65" s="1" customFormat="1" ht="78">
      <c r="B413" s="33"/>
      <c r="D413" s="152" t="s">
        <v>375</v>
      </c>
      <c r="F413" s="172" t="s">
        <v>2330</v>
      </c>
      <c r="I413" s="173"/>
      <c r="L413" s="33"/>
      <c r="M413" s="174"/>
      <c r="T413" s="57"/>
      <c r="AT413" s="17" t="s">
        <v>375</v>
      </c>
      <c r="AU413" s="17" t="s">
        <v>90</v>
      </c>
    </row>
    <row r="414" spans="2:65" s="14" customFormat="1" ht="11.25">
      <c r="B414" s="166"/>
      <c r="D414" s="152" t="s">
        <v>318</v>
      </c>
      <c r="E414" s="167" t="s">
        <v>1</v>
      </c>
      <c r="F414" s="168" t="s">
        <v>843</v>
      </c>
      <c r="H414" s="167" t="s">
        <v>1</v>
      </c>
      <c r="I414" s="169"/>
      <c r="L414" s="166"/>
      <c r="M414" s="170"/>
      <c r="T414" s="171"/>
      <c r="AT414" s="167" t="s">
        <v>318</v>
      </c>
      <c r="AU414" s="167" t="s">
        <v>90</v>
      </c>
      <c r="AV414" s="14" t="s">
        <v>86</v>
      </c>
      <c r="AW414" s="14" t="s">
        <v>38</v>
      </c>
      <c r="AX414" s="14" t="s">
        <v>82</v>
      </c>
      <c r="AY414" s="167" t="s">
        <v>310</v>
      </c>
    </row>
    <row r="415" spans="2:65" s="14" customFormat="1" ht="11.25">
      <c r="B415" s="166"/>
      <c r="D415" s="152" t="s">
        <v>318</v>
      </c>
      <c r="E415" s="167" t="s">
        <v>1</v>
      </c>
      <c r="F415" s="168" t="s">
        <v>2224</v>
      </c>
      <c r="H415" s="167" t="s">
        <v>1</v>
      </c>
      <c r="I415" s="169"/>
      <c r="L415" s="166"/>
      <c r="M415" s="170"/>
      <c r="T415" s="171"/>
      <c r="AT415" s="167" t="s">
        <v>318</v>
      </c>
      <c r="AU415" s="167" t="s">
        <v>90</v>
      </c>
      <c r="AV415" s="14" t="s">
        <v>86</v>
      </c>
      <c r="AW415" s="14" t="s">
        <v>38</v>
      </c>
      <c r="AX415" s="14" t="s">
        <v>82</v>
      </c>
      <c r="AY415" s="167" t="s">
        <v>310</v>
      </c>
    </row>
    <row r="416" spans="2:65" s="12" customFormat="1" ht="11.25">
      <c r="B416" s="151"/>
      <c r="D416" s="152" t="s">
        <v>318</v>
      </c>
      <c r="E416" s="153" t="s">
        <v>1</v>
      </c>
      <c r="F416" s="154" t="s">
        <v>5534</v>
      </c>
      <c r="H416" s="155">
        <v>451.30799999999999</v>
      </c>
      <c r="I416" s="156"/>
      <c r="L416" s="151"/>
      <c r="M416" s="157"/>
      <c r="T416" s="158"/>
      <c r="AT416" s="153" t="s">
        <v>318</v>
      </c>
      <c r="AU416" s="153" t="s">
        <v>90</v>
      </c>
      <c r="AV416" s="12" t="s">
        <v>90</v>
      </c>
      <c r="AW416" s="12" t="s">
        <v>38</v>
      </c>
      <c r="AX416" s="12" t="s">
        <v>82</v>
      </c>
      <c r="AY416" s="153" t="s">
        <v>310</v>
      </c>
    </row>
    <row r="417" spans="2:65" s="13" customFormat="1" ht="11.25">
      <c r="B417" s="159"/>
      <c r="D417" s="152" t="s">
        <v>318</v>
      </c>
      <c r="E417" s="160" t="s">
        <v>1</v>
      </c>
      <c r="F417" s="161" t="s">
        <v>320</v>
      </c>
      <c r="H417" s="162">
        <v>451.30799999999999</v>
      </c>
      <c r="I417" s="163"/>
      <c r="L417" s="159"/>
      <c r="M417" s="164"/>
      <c r="T417" s="165"/>
      <c r="AT417" s="160" t="s">
        <v>318</v>
      </c>
      <c r="AU417" s="160" t="s">
        <v>90</v>
      </c>
      <c r="AV417" s="13" t="s">
        <v>108</v>
      </c>
      <c r="AW417" s="13" t="s">
        <v>38</v>
      </c>
      <c r="AX417" s="13" t="s">
        <v>86</v>
      </c>
      <c r="AY417" s="160" t="s">
        <v>310</v>
      </c>
    </row>
    <row r="418" spans="2:65" s="1" customFormat="1" ht="16.5" customHeight="1">
      <c r="B418" s="33"/>
      <c r="C418" s="138" t="s">
        <v>1025</v>
      </c>
      <c r="D418" s="138" t="s">
        <v>312</v>
      </c>
      <c r="E418" s="139" t="s">
        <v>2337</v>
      </c>
      <c r="F418" s="140" t="s">
        <v>2338</v>
      </c>
      <c r="G418" s="141" t="s">
        <v>1474</v>
      </c>
      <c r="H418" s="199"/>
      <c r="I418" s="143"/>
      <c r="J418" s="144">
        <f>ROUND(I418*H418,2)</f>
        <v>0</v>
      </c>
      <c r="K418" s="140" t="s">
        <v>316</v>
      </c>
      <c r="L418" s="33"/>
      <c r="M418" s="145" t="s">
        <v>1</v>
      </c>
      <c r="N418" s="146" t="s">
        <v>47</v>
      </c>
      <c r="P418" s="147">
        <f>O418*H418</f>
        <v>0</v>
      </c>
      <c r="Q418" s="147">
        <v>0</v>
      </c>
      <c r="R418" s="147">
        <f>Q418*H418</f>
        <v>0</v>
      </c>
      <c r="S418" s="147">
        <v>0</v>
      </c>
      <c r="T418" s="148">
        <f>S418*H418</f>
        <v>0</v>
      </c>
      <c r="AR418" s="149" t="s">
        <v>404</v>
      </c>
      <c r="AT418" s="149" t="s">
        <v>312</v>
      </c>
      <c r="AU418" s="149" t="s">
        <v>90</v>
      </c>
      <c r="AY418" s="17" t="s">
        <v>310</v>
      </c>
      <c r="BE418" s="150">
        <f>IF(N418="základní",J418,0)</f>
        <v>0</v>
      </c>
      <c r="BF418" s="150">
        <f>IF(N418="snížená",J418,0)</f>
        <v>0</v>
      </c>
      <c r="BG418" s="150">
        <f>IF(N418="zákl. přenesená",J418,0)</f>
        <v>0</v>
      </c>
      <c r="BH418" s="150">
        <f>IF(N418="sníž. přenesená",J418,0)</f>
        <v>0</v>
      </c>
      <c r="BI418" s="150">
        <f>IF(N418="nulová",J418,0)</f>
        <v>0</v>
      </c>
      <c r="BJ418" s="17" t="s">
        <v>86</v>
      </c>
      <c r="BK418" s="150">
        <f>ROUND(I418*H418,2)</f>
        <v>0</v>
      </c>
      <c r="BL418" s="17" t="s">
        <v>404</v>
      </c>
      <c r="BM418" s="149" t="s">
        <v>2339</v>
      </c>
    </row>
    <row r="419" spans="2:65" s="11" customFormat="1" ht="22.9" customHeight="1">
      <c r="B419" s="126"/>
      <c r="D419" s="127" t="s">
        <v>81</v>
      </c>
      <c r="E419" s="136" t="s">
        <v>2340</v>
      </c>
      <c r="F419" s="136" t="s">
        <v>2341</v>
      </c>
      <c r="I419" s="129"/>
      <c r="J419" s="137">
        <f>BK419</f>
        <v>0</v>
      </c>
      <c r="L419" s="126"/>
      <c r="M419" s="131"/>
      <c r="P419" s="132">
        <f>SUM(P420:P445)</f>
        <v>0</v>
      </c>
      <c r="R419" s="132">
        <f>SUM(R420:R445)</f>
        <v>0.37960358999999999</v>
      </c>
      <c r="T419" s="133">
        <f>SUM(T420:T445)</f>
        <v>0</v>
      </c>
      <c r="AR419" s="127" t="s">
        <v>90</v>
      </c>
      <c r="AT419" s="134" t="s">
        <v>81</v>
      </c>
      <c r="AU419" s="134" t="s">
        <v>86</v>
      </c>
      <c r="AY419" s="127" t="s">
        <v>310</v>
      </c>
      <c r="BK419" s="135">
        <f>SUM(BK420:BK445)</f>
        <v>0</v>
      </c>
    </row>
    <row r="420" spans="2:65" s="1" customFormat="1" ht="16.5" customHeight="1">
      <c r="B420" s="33"/>
      <c r="C420" s="138" t="s">
        <v>1029</v>
      </c>
      <c r="D420" s="138" t="s">
        <v>312</v>
      </c>
      <c r="E420" s="139" t="s">
        <v>2343</v>
      </c>
      <c r="F420" s="140" t="s">
        <v>2344</v>
      </c>
      <c r="G420" s="141" t="s">
        <v>315</v>
      </c>
      <c r="H420" s="142">
        <v>18.09</v>
      </c>
      <c r="I420" s="143"/>
      <c r="J420" s="144">
        <f>ROUND(I420*H420,2)</f>
        <v>0</v>
      </c>
      <c r="K420" s="140" t="s">
        <v>316</v>
      </c>
      <c r="L420" s="33"/>
      <c r="M420" s="145" t="s">
        <v>1</v>
      </c>
      <c r="N420" s="146" t="s">
        <v>47</v>
      </c>
      <c r="P420" s="147">
        <f>O420*H420</f>
        <v>0</v>
      </c>
      <c r="Q420" s="147">
        <v>2.9999999999999997E-4</v>
      </c>
      <c r="R420" s="147">
        <f>Q420*H420</f>
        <v>5.4269999999999995E-3</v>
      </c>
      <c r="S420" s="147">
        <v>0</v>
      </c>
      <c r="T420" s="148">
        <f>S420*H420</f>
        <v>0</v>
      </c>
      <c r="AR420" s="149" t="s">
        <v>404</v>
      </c>
      <c r="AT420" s="149" t="s">
        <v>312</v>
      </c>
      <c r="AU420" s="149" t="s">
        <v>90</v>
      </c>
      <c r="AY420" s="17" t="s">
        <v>310</v>
      </c>
      <c r="BE420" s="150">
        <f>IF(N420="základní",J420,0)</f>
        <v>0</v>
      </c>
      <c r="BF420" s="150">
        <f>IF(N420="snížená",J420,0)</f>
        <v>0</v>
      </c>
      <c r="BG420" s="150">
        <f>IF(N420="zákl. přenesená",J420,0)</f>
        <v>0</v>
      </c>
      <c r="BH420" s="150">
        <f>IF(N420="sníž. přenesená",J420,0)</f>
        <v>0</v>
      </c>
      <c r="BI420" s="150">
        <f>IF(N420="nulová",J420,0)</f>
        <v>0</v>
      </c>
      <c r="BJ420" s="17" t="s">
        <v>86</v>
      </c>
      <c r="BK420" s="150">
        <f>ROUND(I420*H420,2)</f>
        <v>0</v>
      </c>
      <c r="BL420" s="17" t="s">
        <v>404</v>
      </c>
      <c r="BM420" s="149" t="s">
        <v>2345</v>
      </c>
    </row>
    <row r="421" spans="2:65" s="14" customFormat="1" ht="11.25">
      <c r="B421" s="166"/>
      <c r="D421" s="152" t="s">
        <v>318</v>
      </c>
      <c r="E421" s="167" t="s">
        <v>1</v>
      </c>
      <c r="F421" s="168" t="s">
        <v>731</v>
      </c>
      <c r="H421" s="167" t="s">
        <v>1</v>
      </c>
      <c r="I421" s="169"/>
      <c r="L421" s="166"/>
      <c r="M421" s="170"/>
      <c r="T421" s="171"/>
      <c r="AT421" s="167" t="s">
        <v>318</v>
      </c>
      <c r="AU421" s="167" t="s">
        <v>90</v>
      </c>
      <c r="AV421" s="14" t="s">
        <v>86</v>
      </c>
      <c r="AW421" s="14" t="s">
        <v>38</v>
      </c>
      <c r="AX421" s="14" t="s">
        <v>82</v>
      </c>
      <c r="AY421" s="167" t="s">
        <v>310</v>
      </c>
    </row>
    <row r="422" spans="2:65" s="12" customFormat="1" ht="11.25">
      <c r="B422" s="151"/>
      <c r="D422" s="152" t="s">
        <v>318</v>
      </c>
      <c r="E422" s="153" t="s">
        <v>1</v>
      </c>
      <c r="F422" s="154" t="s">
        <v>5535</v>
      </c>
      <c r="H422" s="155">
        <v>18.09</v>
      </c>
      <c r="I422" s="156"/>
      <c r="L422" s="151"/>
      <c r="M422" s="157"/>
      <c r="T422" s="158"/>
      <c r="AT422" s="153" t="s">
        <v>318</v>
      </c>
      <c r="AU422" s="153" t="s">
        <v>90</v>
      </c>
      <c r="AV422" s="12" t="s">
        <v>90</v>
      </c>
      <c r="AW422" s="12" t="s">
        <v>38</v>
      </c>
      <c r="AX422" s="12" t="s">
        <v>82</v>
      </c>
      <c r="AY422" s="153" t="s">
        <v>310</v>
      </c>
    </row>
    <row r="423" spans="2:65" s="13" customFormat="1" ht="11.25">
      <c r="B423" s="159"/>
      <c r="D423" s="152" t="s">
        <v>318</v>
      </c>
      <c r="E423" s="160" t="s">
        <v>1</v>
      </c>
      <c r="F423" s="161" t="s">
        <v>320</v>
      </c>
      <c r="H423" s="162">
        <v>18.09</v>
      </c>
      <c r="I423" s="163"/>
      <c r="L423" s="159"/>
      <c r="M423" s="164"/>
      <c r="T423" s="165"/>
      <c r="AT423" s="160" t="s">
        <v>318</v>
      </c>
      <c r="AU423" s="160" t="s">
        <v>90</v>
      </c>
      <c r="AV423" s="13" t="s">
        <v>108</v>
      </c>
      <c r="AW423" s="13" t="s">
        <v>38</v>
      </c>
      <c r="AX423" s="13" t="s">
        <v>86</v>
      </c>
      <c r="AY423" s="160" t="s">
        <v>310</v>
      </c>
    </row>
    <row r="424" spans="2:65" s="1" customFormat="1" ht="16.5" customHeight="1">
      <c r="B424" s="33"/>
      <c r="C424" s="138" t="s">
        <v>1033</v>
      </c>
      <c r="D424" s="138" t="s">
        <v>312</v>
      </c>
      <c r="E424" s="139" t="s">
        <v>2349</v>
      </c>
      <c r="F424" s="140" t="s">
        <v>2350</v>
      </c>
      <c r="G424" s="141" t="s">
        <v>315</v>
      </c>
      <c r="H424" s="142">
        <v>18.09</v>
      </c>
      <c r="I424" s="143"/>
      <c r="J424" s="144">
        <f>ROUND(I424*H424,2)</f>
        <v>0</v>
      </c>
      <c r="K424" s="140" t="s">
        <v>316</v>
      </c>
      <c r="L424" s="33"/>
      <c r="M424" s="145" t="s">
        <v>1</v>
      </c>
      <c r="N424" s="146" t="s">
        <v>47</v>
      </c>
      <c r="P424" s="147">
        <f>O424*H424</f>
        <v>0</v>
      </c>
      <c r="Q424" s="147">
        <v>1.5E-3</v>
      </c>
      <c r="R424" s="147">
        <f>Q424*H424</f>
        <v>2.7134999999999999E-2</v>
      </c>
      <c r="S424" s="147">
        <v>0</v>
      </c>
      <c r="T424" s="148">
        <f>S424*H424</f>
        <v>0</v>
      </c>
      <c r="AR424" s="149" t="s">
        <v>404</v>
      </c>
      <c r="AT424" s="149" t="s">
        <v>312</v>
      </c>
      <c r="AU424" s="149" t="s">
        <v>90</v>
      </c>
      <c r="AY424" s="17" t="s">
        <v>310</v>
      </c>
      <c r="BE424" s="150">
        <f>IF(N424="základní",J424,0)</f>
        <v>0</v>
      </c>
      <c r="BF424" s="150">
        <f>IF(N424="snížená",J424,0)</f>
        <v>0</v>
      </c>
      <c r="BG424" s="150">
        <f>IF(N424="zákl. přenesená",J424,0)</f>
        <v>0</v>
      </c>
      <c r="BH424" s="150">
        <f>IF(N424="sníž. přenesená",J424,0)</f>
        <v>0</v>
      </c>
      <c r="BI424" s="150">
        <f>IF(N424="nulová",J424,0)</f>
        <v>0</v>
      </c>
      <c r="BJ424" s="17" t="s">
        <v>86</v>
      </c>
      <c r="BK424" s="150">
        <f>ROUND(I424*H424,2)</f>
        <v>0</v>
      </c>
      <c r="BL424" s="17" t="s">
        <v>404</v>
      </c>
      <c r="BM424" s="149" t="s">
        <v>2351</v>
      </c>
    </row>
    <row r="425" spans="2:65" s="1" customFormat="1" ht="19.5">
      <c r="B425" s="33"/>
      <c r="D425" s="152" t="s">
        <v>375</v>
      </c>
      <c r="F425" s="172" t="s">
        <v>2352</v>
      </c>
      <c r="I425" s="173"/>
      <c r="L425" s="33"/>
      <c r="M425" s="174"/>
      <c r="T425" s="57"/>
      <c r="AT425" s="17" t="s">
        <v>375</v>
      </c>
      <c r="AU425" s="17" t="s">
        <v>90</v>
      </c>
    </row>
    <row r="426" spans="2:65" s="14" customFormat="1" ht="11.25">
      <c r="B426" s="166"/>
      <c r="D426" s="152" t="s">
        <v>318</v>
      </c>
      <c r="E426" s="167" t="s">
        <v>1</v>
      </c>
      <c r="F426" s="168" t="s">
        <v>731</v>
      </c>
      <c r="H426" s="167" t="s">
        <v>1</v>
      </c>
      <c r="I426" s="169"/>
      <c r="L426" s="166"/>
      <c r="M426" s="170"/>
      <c r="T426" s="171"/>
      <c r="AT426" s="167" t="s">
        <v>318</v>
      </c>
      <c r="AU426" s="167" t="s">
        <v>90</v>
      </c>
      <c r="AV426" s="14" t="s">
        <v>86</v>
      </c>
      <c r="AW426" s="14" t="s">
        <v>38</v>
      </c>
      <c r="AX426" s="14" t="s">
        <v>82</v>
      </c>
      <c r="AY426" s="167" t="s">
        <v>310</v>
      </c>
    </row>
    <row r="427" spans="2:65" s="12" customFormat="1" ht="11.25">
      <c r="B427" s="151"/>
      <c r="D427" s="152" t="s">
        <v>318</v>
      </c>
      <c r="E427" s="153" t="s">
        <v>1</v>
      </c>
      <c r="F427" s="154" t="s">
        <v>5535</v>
      </c>
      <c r="H427" s="155">
        <v>18.09</v>
      </c>
      <c r="I427" s="156"/>
      <c r="L427" s="151"/>
      <c r="M427" s="157"/>
      <c r="T427" s="158"/>
      <c r="AT427" s="153" t="s">
        <v>318</v>
      </c>
      <c r="AU427" s="153" t="s">
        <v>90</v>
      </c>
      <c r="AV427" s="12" t="s">
        <v>90</v>
      </c>
      <c r="AW427" s="12" t="s">
        <v>38</v>
      </c>
      <c r="AX427" s="12" t="s">
        <v>82</v>
      </c>
      <c r="AY427" s="153" t="s">
        <v>310</v>
      </c>
    </row>
    <row r="428" spans="2:65" s="13" customFormat="1" ht="11.25">
      <c r="B428" s="159"/>
      <c r="D428" s="152" t="s">
        <v>318</v>
      </c>
      <c r="E428" s="160" t="s">
        <v>1</v>
      </c>
      <c r="F428" s="161" t="s">
        <v>320</v>
      </c>
      <c r="H428" s="162">
        <v>18.09</v>
      </c>
      <c r="I428" s="163"/>
      <c r="L428" s="159"/>
      <c r="M428" s="164"/>
      <c r="T428" s="165"/>
      <c r="AT428" s="160" t="s">
        <v>318</v>
      </c>
      <c r="AU428" s="160" t="s">
        <v>90</v>
      </c>
      <c r="AV428" s="13" t="s">
        <v>108</v>
      </c>
      <c r="AW428" s="13" t="s">
        <v>38</v>
      </c>
      <c r="AX428" s="13" t="s">
        <v>86</v>
      </c>
      <c r="AY428" s="160" t="s">
        <v>310</v>
      </c>
    </row>
    <row r="429" spans="2:65" s="1" customFormat="1" ht="16.5" customHeight="1">
      <c r="B429" s="33"/>
      <c r="C429" s="138" t="s">
        <v>1045</v>
      </c>
      <c r="D429" s="138" t="s">
        <v>312</v>
      </c>
      <c r="E429" s="139" t="s">
        <v>2354</v>
      </c>
      <c r="F429" s="140" t="s">
        <v>2355</v>
      </c>
      <c r="G429" s="141" t="s">
        <v>718</v>
      </c>
      <c r="H429" s="142">
        <v>6.03</v>
      </c>
      <c r="I429" s="143"/>
      <c r="J429" s="144">
        <f>ROUND(I429*H429,2)</f>
        <v>0</v>
      </c>
      <c r="K429" s="140" t="s">
        <v>316</v>
      </c>
      <c r="L429" s="33"/>
      <c r="M429" s="145" t="s">
        <v>1</v>
      </c>
      <c r="N429" s="146" t="s">
        <v>47</v>
      </c>
      <c r="P429" s="147">
        <f>O429*H429</f>
        <v>0</v>
      </c>
      <c r="Q429" s="147">
        <v>3.2000000000000003E-4</v>
      </c>
      <c r="R429" s="147">
        <f>Q429*H429</f>
        <v>1.9296000000000003E-3</v>
      </c>
      <c r="S429" s="147">
        <v>0</v>
      </c>
      <c r="T429" s="148">
        <f>S429*H429</f>
        <v>0</v>
      </c>
      <c r="AR429" s="149" t="s">
        <v>404</v>
      </c>
      <c r="AT429" s="149" t="s">
        <v>312</v>
      </c>
      <c r="AU429" s="149" t="s">
        <v>90</v>
      </c>
      <c r="AY429" s="17" t="s">
        <v>310</v>
      </c>
      <c r="BE429" s="150">
        <f>IF(N429="základní",J429,0)</f>
        <v>0</v>
      </c>
      <c r="BF429" s="150">
        <f>IF(N429="snížená",J429,0)</f>
        <v>0</v>
      </c>
      <c r="BG429" s="150">
        <f>IF(N429="zákl. přenesená",J429,0)</f>
        <v>0</v>
      </c>
      <c r="BH429" s="150">
        <f>IF(N429="sníž. přenesená",J429,0)</f>
        <v>0</v>
      </c>
      <c r="BI429" s="150">
        <f>IF(N429="nulová",J429,0)</f>
        <v>0</v>
      </c>
      <c r="BJ429" s="17" t="s">
        <v>86</v>
      </c>
      <c r="BK429" s="150">
        <f>ROUND(I429*H429,2)</f>
        <v>0</v>
      </c>
      <c r="BL429" s="17" t="s">
        <v>404</v>
      </c>
      <c r="BM429" s="149" t="s">
        <v>2356</v>
      </c>
    </row>
    <row r="430" spans="2:65" s="14" customFormat="1" ht="11.25">
      <c r="B430" s="166"/>
      <c r="D430" s="152" t="s">
        <v>318</v>
      </c>
      <c r="E430" s="167" t="s">
        <v>1</v>
      </c>
      <c r="F430" s="168" t="s">
        <v>731</v>
      </c>
      <c r="H430" s="167" t="s">
        <v>1</v>
      </c>
      <c r="I430" s="169"/>
      <c r="L430" s="166"/>
      <c r="M430" s="170"/>
      <c r="T430" s="171"/>
      <c r="AT430" s="167" t="s">
        <v>318</v>
      </c>
      <c r="AU430" s="167" t="s">
        <v>90</v>
      </c>
      <c r="AV430" s="14" t="s">
        <v>86</v>
      </c>
      <c r="AW430" s="14" t="s">
        <v>38</v>
      </c>
      <c r="AX430" s="14" t="s">
        <v>82</v>
      </c>
      <c r="AY430" s="167" t="s">
        <v>310</v>
      </c>
    </row>
    <row r="431" spans="2:65" s="12" customFormat="1" ht="11.25">
      <c r="B431" s="151"/>
      <c r="D431" s="152" t="s">
        <v>318</v>
      </c>
      <c r="E431" s="153" t="s">
        <v>1</v>
      </c>
      <c r="F431" s="154" t="s">
        <v>5536</v>
      </c>
      <c r="H431" s="155">
        <v>6.03</v>
      </c>
      <c r="I431" s="156"/>
      <c r="L431" s="151"/>
      <c r="M431" s="157"/>
      <c r="T431" s="158"/>
      <c r="AT431" s="153" t="s">
        <v>318</v>
      </c>
      <c r="AU431" s="153" t="s">
        <v>90</v>
      </c>
      <c r="AV431" s="12" t="s">
        <v>90</v>
      </c>
      <c r="AW431" s="12" t="s">
        <v>38</v>
      </c>
      <c r="AX431" s="12" t="s">
        <v>82</v>
      </c>
      <c r="AY431" s="153" t="s">
        <v>310</v>
      </c>
    </row>
    <row r="432" spans="2:65" s="13" customFormat="1" ht="11.25">
      <c r="B432" s="159"/>
      <c r="D432" s="152" t="s">
        <v>318</v>
      </c>
      <c r="E432" s="160" t="s">
        <v>1</v>
      </c>
      <c r="F432" s="161" t="s">
        <v>320</v>
      </c>
      <c r="H432" s="162">
        <v>6.03</v>
      </c>
      <c r="I432" s="163"/>
      <c r="L432" s="159"/>
      <c r="M432" s="164"/>
      <c r="T432" s="165"/>
      <c r="AT432" s="160" t="s">
        <v>318</v>
      </c>
      <c r="AU432" s="160" t="s">
        <v>90</v>
      </c>
      <c r="AV432" s="13" t="s">
        <v>108</v>
      </c>
      <c r="AW432" s="13" t="s">
        <v>38</v>
      </c>
      <c r="AX432" s="13" t="s">
        <v>86</v>
      </c>
      <c r="AY432" s="160" t="s">
        <v>310</v>
      </c>
    </row>
    <row r="433" spans="2:65" s="1" customFormat="1" ht="16.5" customHeight="1">
      <c r="B433" s="33"/>
      <c r="C433" s="138" t="s">
        <v>1052</v>
      </c>
      <c r="D433" s="138" t="s">
        <v>312</v>
      </c>
      <c r="E433" s="139" t="s">
        <v>2359</v>
      </c>
      <c r="F433" s="140" t="s">
        <v>2360</v>
      </c>
      <c r="G433" s="141" t="s">
        <v>315</v>
      </c>
      <c r="H433" s="142">
        <v>18.09</v>
      </c>
      <c r="I433" s="143"/>
      <c r="J433" s="144">
        <f>ROUND(I433*H433,2)</f>
        <v>0</v>
      </c>
      <c r="K433" s="140" t="s">
        <v>316</v>
      </c>
      <c r="L433" s="33"/>
      <c r="M433" s="145" t="s">
        <v>1</v>
      </c>
      <c r="N433" s="146" t="s">
        <v>47</v>
      </c>
      <c r="P433" s="147">
        <f>O433*H433</f>
        <v>0</v>
      </c>
      <c r="Q433" s="147">
        <v>5.1999999999999998E-3</v>
      </c>
      <c r="R433" s="147">
        <f>Q433*H433</f>
        <v>9.4067999999999999E-2</v>
      </c>
      <c r="S433" s="147">
        <v>0</v>
      </c>
      <c r="T433" s="148">
        <f>S433*H433</f>
        <v>0</v>
      </c>
      <c r="AR433" s="149" t="s">
        <v>404</v>
      </c>
      <c r="AT433" s="149" t="s">
        <v>312</v>
      </c>
      <c r="AU433" s="149" t="s">
        <v>90</v>
      </c>
      <c r="AY433" s="17" t="s">
        <v>310</v>
      </c>
      <c r="BE433" s="150">
        <f>IF(N433="základní",J433,0)</f>
        <v>0</v>
      </c>
      <c r="BF433" s="150">
        <f>IF(N433="snížená",J433,0)</f>
        <v>0</v>
      </c>
      <c r="BG433" s="150">
        <f>IF(N433="zákl. přenesená",J433,0)</f>
        <v>0</v>
      </c>
      <c r="BH433" s="150">
        <f>IF(N433="sníž. přenesená",J433,0)</f>
        <v>0</v>
      </c>
      <c r="BI433" s="150">
        <f>IF(N433="nulová",J433,0)</f>
        <v>0</v>
      </c>
      <c r="BJ433" s="17" t="s">
        <v>86</v>
      </c>
      <c r="BK433" s="150">
        <f>ROUND(I433*H433,2)</f>
        <v>0</v>
      </c>
      <c r="BL433" s="17" t="s">
        <v>404</v>
      </c>
      <c r="BM433" s="149" t="s">
        <v>2361</v>
      </c>
    </row>
    <row r="434" spans="2:65" s="1" customFormat="1" ht="39">
      <c r="B434" s="33"/>
      <c r="D434" s="152" t="s">
        <v>375</v>
      </c>
      <c r="F434" s="172" t="s">
        <v>2362</v>
      </c>
      <c r="I434" s="173"/>
      <c r="L434" s="33"/>
      <c r="M434" s="174"/>
      <c r="T434" s="57"/>
      <c r="AT434" s="17" t="s">
        <v>375</v>
      </c>
      <c r="AU434" s="17" t="s">
        <v>90</v>
      </c>
    </row>
    <row r="435" spans="2:65" s="14" customFormat="1" ht="11.25">
      <c r="B435" s="166"/>
      <c r="D435" s="152" t="s">
        <v>318</v>
      </c>
      <c r="E435" s="167" t="s">
        <v>1</v>
      </c>
      <c r="F435" s="168" t="s">
        <v>731</v>
      </c>
      <c r="H435" s="167" t="s">
        <v>1</v>
      </c>
      <c r="I435" s="169"/>
      <c r="L435" s="166"/>
      <c r="M435" s="170"/>
      <c r="T435" s="171"/>
      <c r="AT435" s="167" t="s">
        <v>318</v>
      </c>
      <c r="AU435" s="167" t="s">
        <v>90</v>
      </c>
      <c r="AV435" s="14" t="s">
        <v>86</v>
      </c>
      <c r="AW435" s="14" t="s">
        <v>38</v>
      </c>
      <c r="AX435" s="14" t="s">
        <v>82</v>
      </c>
      <c r="AY435" s="167" t="s">
        <v>310</v>
      </c>
    </row>
    <row r="436" spans="2:65" s="12" customFormat="1" ht="11.25">
      <c r="B436" s="151"/>
      <c r="D436" s="152" t="s">
        <v>318</v>
      </c>
      <c r="E436" s="153" t="s">
        <v>1</v>
      </c>
      <c r="F436" s="154" t="s">
        <v>5535</v>
      </c>
      <c r="H436" s="155">
        <v>18.09</v>
      </c>
      <c r="I436" s="156"/>
      <c r="L436" s="151"/>
      <c r="M436" s="157"/>
      <c r="T436" s="158"/>
      <c r="AT436" s="153" t="s">
        <v>318</v>
      </c>
      <c r="AU436" s="153" t="s">
        <v>90</v>
      </c>
      <c r="AV436" s="12" t="s">
        <v>90</v>
      </c>
      <c r="AW436" s="12" t="s">
        <v>38</v>
      </c>
      <c r="AX436" s="12" t="s">
        <v>82</v>
      </c>
      <c r="AY436" s="153" t="s">
        <v>310</v>
      </c>
    </row>
    <row r="437" spans="2:65" s="13" customFormat="1" ht="11.25">
      <c r="B437" s="159"/>
      <c r="D437" s="152" t="s">
        <v>318</v>
      </c>
      <c r="E437" s="160" t="s">
        <v>1</v>
      </c>
      <c r="F437" s="161" t="s">
        <v>320</v>
      </c>
      <c r="H437" s="162">
        <v>18.09</v>
      </c>
      <c r="I437" s="163"/>
      <c r="L437" s="159"/>
      <c r="M437" s="164"/>
      <c r="T437" s="165"/>
      <c r="AT437" s="160" t="s">
        <v>318</v>
      </c>
      <c r="AU437" s="160" t="s">
        <v>90</v>
      </c>
      <c r="AV437" s="13" t="s">
        <v>108</v>
      </c>
      <c r="AW437" s="13" t="s">
        <v>38</v>
      </c>
      <c r="AX437" s="13" t="s">
        <v>86</v>
      </c>
      <c r="AY437" s="160" t="s">
        <v>310</v>
      </c>
    </row>
    <row r="438" spans="2:65" s="1" customFormat="1" ht="16.5" customHeight="1">
      <c r="B438" s="33"/>
      <c r="C438" s="178" t="s">
        <v>1057</v>
      </c>
      <c r="D438" s="178" t="s">
        <v>515</v>
      </c>
      <c r="E438" s="179" t="s">
        <v>2364</v>
      </c>
      <c r="F438" s="180" t="s">
        <v>2365</v>
      </c>
      <c r="G438" s="181" t="s">
        <v>315</v>
      </c>
      <c r="H438" s="182">
        <v>19.899000000000001</v>
      </c>
      <c r="I438" s="183"/>
      <c r="J438" s="184">
        <f>ROUND(I438*H438,2)</f>
        <v>0</v>
      </c>
      <c r="K438" s="180" t="s">
        <v>430</v>
      </c>
      <c r="L438" s="185"/>
      <c r="M438" s="186" t="s">
        <v>1</v>
      </c>
      <c r="N438" s="187" t="s">
        <v>47</v>
      </c>
      <c r="P438" s="147">
        <f>O438*H438</f>
        <v>0</v>
      </c>
      <c r="Q438" s="147">
        <v>1.26E-2</v>
      </c>
      <c r="R438" s="147">
        <f>Q438*H438</f>
        <v>0.25072739999999999</v>
      </c>
      <c r="S438" s="147">
        <v>0</v>
      </c>
      <c r="T438" s="148">
        <f>S438*H438</f>
        <v>0</v>
      </c>
      <c r="AR438" s="149" t="s">
        <v>574</v>
      </c>
      <c r="AT438" s="149" t="s">
        <v>515</v>
      </c>
      <c r="AU438" s="149" t="s">
        <v>90</v>
      </c>
      <c r="AY438" s="17" t="s">
        <v>310</v>
      </c>
      <c r="BE438" s="150">
        <f>IF(N438="základní",J438,0)</f>
        <v>0</v>
      </c>
      <c r="BF438" s="150">
        <f>IF(N438="snížená",J438,0)</f>
        <v>0</v>
      </c>
      <c r="BG438" s="150">
        <f>IF(N438="zákl. přenesená",J438,0)</f>
        <v>0</v>
      </c>
      <c r="BH438" s="150">
        <f>IF(N438="sníž. přenesená",J438,0)</f>
        <v>0</v>
      </c>
      <c r="BI438" s="150">
        <f>IF(N438="nulová",J438,0)</f>
        <v>0</v>
      </c>
      <c r="BJ438" s="17" t="s">
        <v>86</v>
      </c>
      <c r="BK438" s="150">
        <f>ROUND(I438*H438,2)</f>
        <v>0</v>
      </c>
      <c r="BL438" s="17" t="s">
        <v>404</v>
      </c>
      <c r="BM438" s="149" t="s">
        <v>2366</v>
      </c>
    </row>
    <row r="439" spans="2:65" s="1" customFormat="1" ht="48.75">
      <c r="B439" s="33"/>
      <c r="D439" s="152" t="s">
        <v>375</v>
      </c>
      <c r="F439" s="172" t="s">
        <v>2367</v>
      </c>
      <c r="I439" s="173"/>
      <c r="L439" s="33"/>
      <c r="M439" s="174"/>
      <c r="T439" s="57"/>
      <c r="AT439" s="17" t="s">
        <v>375</v>
      </c>
      <c r="AU439" s="17" t="s">
        <v>90</v>
      </c>
    </row>
    <row r="440" spans="2:65" s="12" customFormat="1" ht="11.25">
      <c r="B440" s="151"/>
      <c r="D440" s="152" t="s">
        <v>318</v>
      </c>
      <c r="F440" s="154" t="s">
        <v>5537</v>
      </c>
      <c r="H440" s="155">
        <v>19.899000000000001</v>
      </c>
      <c r="I440" s="156"/>
      <c r="L440" s="151"/>
      <c r="M440" s="157"/>
      <c r="T440" s="158"/>
      <c r="AT440" s="153" t="s">
        <v>318</v>
      </c>
      <c r="AU440" s="153" t="s">
        <v>90</v>
      </c>
      <c r="AV440" s="12" t="s">
        <v>90</v>
      </c>
      <c r="AW440" s="12" t="s">
        <v>4</v>
      </c>
      <c r="AX440" s="12" t="s">
        <v>86</v>
      </c>
      <c r="AY440" s="153" t="s">
        <v>310</v>
      </c>
    </row>
    <row r="441" spans="2:65" s="1" customFormat="1" ht="16.5" customHeight="1">
      <c r="B441" s="33"/>
      <c r="C441" s="138" t="s">
        <v>1061</v>
      </c>
      <c r="D441" s="138" t="s">
        <v>312</v>
      </c>
      <c r="E441" s="139" t="s">
        <v>2370</v>
      </c>
      <c r="F441" s="140" t="s">
        <v>2371</v>
      </c>
      <c r="G441" s="141" t="s">
        <v>315</v>
      </c>
      <c r="H441" s="142">
        <v>18.09</v>
      </c>
      <c r="I441" s="143"/>
      <c r="J441" s="144">
        <f>ROUND(I441*H441,2)</f>
        <v>0</v>
      </c>
      <c r="K441" s="140" t="s">
        <v>430</v>
      </c>
      <c r="L441" s="33"/>
      <c r="M441" s="145" t="s">
        <v>1</v>
      </c>
      <c r="N441" s="146" t="s">
        <v>47</v>
      </c>
      <c r="P441" s="147">
        <f>O441*H441</f>
        <v>0</v>
      </c>
      <c r="Q441" s="147">
        <v>0</v>
      </c>
      <c r="R441" s="147">
        <f>Q441*H441</f>
        <v>0</v>
      </c>
      <c r="S441" s="147">
        <v>0</v>
      </c>
      <c r="T441" s="148">
        <f>S441*H441</f>
        <v>0</v>
      </c>
      <c r="AR441" s="149" t="s">
        <v>404</v>
      </c>
      <c r="AT441" s="149" t="s">
        <v>312</v>
      </c>
      <c r="AU441" s="149" t="s">
        <v>90</v>
      </c>
      <c r="AY441" s="17" t="s">
        <v>310</v>
      </c>
      <c r="BE441" s="150">
        <f>IF(N441="základní",J441,0)</f>
        <v>0</v>
      </c>
      <c r="BF441" s="150">
        <f>IF(N441="snížená",J441,0)</f>
        <v>0</v>
      </c>
      <c r="BG441" s="150">
        <f>IF(N441="zákl. přenesená",J441,0)</f>
        <v>0</v>
      </c>
      <c r="BH441" s="150">
        <f>IF(N441="sníž. přenesená",J441,0)</f>
        <v>0</v>
      </c>
      <c r="BI441" s="150">
        <f>IF(N441="nulová",J441,0)</f>
        <v>0</v>
      </c>
      <c r="BJ441" s="17" t="s">
        <v>86</v>
      </c>
      <c r="BK441" s="150">
        <f>ROUND(I441*H441,2)</f>
        <v>0</v>
      </c>
      <c r="BL441" s="17" t="s">
        <v>404</v>
      </c>
      <c r="BM441" s="149" t="s">
        <v>2372</v>
      </c>
    </row>
    <row r="442" spans="2:65" s="1" customFormat="1" ht="39">
      <c r="B442" s="33"/>
      <c r="D442" s="152" t="s">
        <v>375</v>
      </c>
      <c r="F442" s="172" t="s">
        <v>2373</v>
      </c>
      <c r="I442" s="173"/>
      <c r="L442" s="33"/>
      <c r="M442" s="174"/>
      <c r="T442" s="57"/>
      <c r="AT442" s="17" t="s">
        <v>375</v>
      </c>
      <c r="AU442" s="17" t="s">
        <v>90</v>
      </c>
    </row>
    <row r="443" spans="2:65" s="1" customFormat="1" ht="16.5" customHeight="1">
      <c r="B443" s="33"/>
      <c r="C443" s="138" t="s">
        <v>1065</v>
      </c>
      <c r="D443" s="138" t="s">
        <v>312</v>
      </c>
      <c r="E443" s="139" t="s">
        <v>2375</v>
      </c>
      <c r="F443" s="140" t="s">
        <v>2376</v>
      </c>
      <c r="G443" s="141" t="s">
        <v>718</v>
      </c>
      <c r="H443" s="142">
        <v>10.553000000000001</v>
      </c>
      <c r="I443" s="143"/>
      <c r="J443" s="144">
        <f>ROUND(I443*H443,2)</f>
        <v>0</v>
      </c>
      <c r="K443" s="140" t="s">
        <v>316</v>
      </c>
      <c r="L443" s="33"/>
      <c r="M443" s="145" t="s">
        <v>1</v>
      </c>
      <c r="N443" s="146" t="s">
        <v>47</v>
      </c>
      <c r="P443" s="147">
        <f>O443*H443</f>
        <v>0</v>
      </c>
      <c r="Q443" s="147">
        <v>3.0000000000000001E-5</v>
      </c>
      <c r="R443" s="147">
        <f>Q443*H443</f>
        <v>3.1659000000000006E-4</v>
      </c>
      <c r="S443" s="147">
        <v>0</v>
      </c>
      <c r="T443" s="148">
        <f>S443*H443</f>
        <v>0</v>
      </c>
      <c r="AR443" s="149" t="s">
        <v>108</v>
      </c>
      <c r="AT443" s="149" t="s">
        <v>312</v>
      </c>
      <c r="AU443" s="149" t="s">
        <v>90</v>
      </c>
      <c r="AY443" s="17" t="s">
        <v>310</v>
      </c>
      <c r="BE443" s="150">
        <f>IF(N443="základní",J443,0)</f>
        <v>0</v>
      </c>
      <c r="BF443" s="150">
        <f>IF(N443="snížená",J443,0)</f>
        <v>0</v>
      </c>
      <c r="BG443" s="150">
        <f>IF(N443="zákl. přenesená",J443,0)</f>
        <v>0</v>
      </c>
      <c r="BH443" s="150">
        <f>IF(N443="sníž. přenesená",J443,0)</f>
        <v>0</v>
      </c>
      <c r="BI443" s="150">
        <f>IF(N443="nulová",J443,0)</f>
        <v>0</v>
      </c>
      <c r="BJ443" s="17" t="s">
        <v>86</v>
      </c>
      <c r="BK443" s="150">
        <f>ROUND(I443*H443,2)</f>
        <v>0</v>
      </c>
      <c r="BL443" s="17" t="s">
        <v>108</v>
      </c>
      <c r="BM443" s="149" t="s">
        <v>2377</v>
      </c>
    </row>
    <row r="444" spans="2:65" s="12" customFormat="1" ht="11.25">
      <c r="B444" s="151"/>
      <c r="D444" s="152" t="s">
        <v>318</v>
      </c>
      <c r="F444" s="154" t="s">
        <v>5538</v>
      </c>
      <c r="H444" s="155">
        <v>10.553000000000001</v>
      </c>
      <c r="I444" s="156"/>
      <c r="L444" s="151"/>
      <c r="M444" s="157"/>
      <c r="T444" s="158"/>
      <c r="AT444" s="153" t="s">
        <v>318</v>
      </c>
      <c r="AU444" s="153" t="s">
        <v>90</v>
      </c>
      <c r="AV444" s="12" t="s">
        <v>90</v>
      </c>
      <c r="AW444" s="12" t="s">
        <v>4</v>
      </c>
      <c r="AX444" s="12" t="s">
        <v>86</v>
      </c>
      <c r="AY444" s="153" t="s">
        <v>310</v>
      </c>
    </row>
    <row r="445" spans="2:65" s="1" customFormat="1" ht="16.5" customHeight="1">
      <c r="B445" s="33"/>
      <c r="C445" s="138" t="s">
        <v>1069</v>
      </c>
      <c r="D445" s="138" t="s">
        <v>312</v>
      </c>
      <c r="E445" s="139" t="s">
        <v>2396</v>
      </c>
      <c r="F445" s="140" t="s">
        <v>2397</v>
      </c>
      <c r="G445" s="141" t="s">
        <v>1474</v>
      </c>
      <c r="H445" s="199"/>
      <c r="I445" s="143"/>
      <c r="J445" s="144">
        <f>ROUND(I445*H445,2)</f>
        <v>0</v>
      </c>
      <c r="K445" s="140" t="s">
        <v>316</v>
      </c>
      <c r="L445" s="33"/>
      <c r="M445" s="145" t="s">
        <v>1</v>
      </c>
      <c r="N445" s="146" t="s">
        <v>47</v>
      </c>
      <c r="P445" s="147">
        <f>O445*H445</f>
        <v>0</v>
      </c>
      <c r="Q445" s="147">
        <v>0</v>
      </c>
      <c r="R445" s="147">
        <f>Q445*H445</f>
        <v>0</v>
      </c>
      <c r="S445" s="147">
        <v>0</v>
      </c>
      <c r="T445" s="148">
        <f>S445*H445</f>
        <v>0</v>
      </c>
      <c r="AR445" s="149" t="s">
        <v>404</v>
      </c>
      <c r="AT445" s="149" t="s">
        <v>312</v>
      </c>
      <c r="AU445" s="149" t="s">
        <v>90</v>
      </c>
      <c r="AY445" s="17" t="s">
        <v>310</v>
      </c>
      <c r="BE445" s="150">
        <f>IF(N445="základní",J445,0)</f>
        <v>0</v>
      </c>
      <c r="BF445" s="150">
        <f>IF(N445="snížená",J445,0)</f>
        <v>0</v>
      </c>
      <c r="BG445" s="150">
        <f>IF(N445="zákl. přenesená",J445,0)</f>
        <v>0</v>
      </c>
      <c r="BH445" s="150">
        <f>IF(N445="sníž. přenesená",J445,0)</f>
        <v>0</v>
      </c>
      <c r="BI445" s="150">
        <f>IF(N445="nulová",J445,0)</f>
        <v>0</v>
      </c>
      <c r="BJ445" s="17" t="s">
        <v>86</v>
      </c>
      <c r="BK445" s="150">
        <f>ROUND(I445*H445,2)</f>
        <v>0</v>
      </c>
      <c r="BL445" s="17" t="s">
        <v>404</v>
      </c>
      <c r="BM445" s="149" t="s">
        <v>2398</v>
      </c>
    </row>
    <row r="446" spans="2:65" s="11" customFormat="1" ht="22.9" customHeight="1">
      <c r="B446" s="126"/>
      <c r="D446" s="127" t="s">
        <v>81</v>
      </c>
      <c r="E446" s="136" t="s">
        <v>2399</v>
      </c>
      <c r="F446" s="136" t="s">
        <v>2400</v>
      </c>
      <c r="I446" s="129"/>
      <c r="J446" s="137">
        <f>BK446</f>
        <v>0</v>
      </c>
      <c r="L446" s="126"/>
      <c r="M446" s="131"/>
      <c r="P446" s="132">
        <f>SUM(P447:P451)</f>
        <v>0</v>
      </c>
      <c r="R446" s="132">
        <f>SUM(R447:R451)</f>
        <v>7.4518500000000001E-2</v>
      </c>
      <c r="T446" s="133">
        <f>SUM(T447:T451)</f>
        <v>0</v>
      </c>
      <c r="AR446" s="127" t="s">
        <v>90</v>
      </c>
      <c r="AT446" s="134" t="s">
        <v>81</v>
      </c>
      <c r="AU446" s="134" t="s">
        <v>86</v>
      </c>
      <c r="AY446" s="127" t="s">
        <v>310</v>
      </c>
      <c r="BK446" s="135">
        <f>SUM(BK447:BK451)</f>
        <v>0</v>
      </c>
    </row>
    <row r="447" spans="2:65" s="1" customFormat="1" ht="16.5" customHeight="1">
      <c r="B447" s="33"/>
      <c r="C447" s="138" t="s">
        <v>1074</v>
      </c>
      <c r="D447" s="138" t="s">
        <v>312</v>
      </c>
      <c r="E447" s="139" t="s">
        <v>2402</v>
      </c>
      <c r="F447" s="140" t="s">
        <v>2403</v>
      </c>
      <c r="G447" s="141" t="s">
        <v>315</v>
      </c>
      <c r="H447" s="142">
        <v>354.85</v>
      </c>
      <c r="I447" s="143"/>
      <c r="J447" s="144">
        <f>ROUND(I447*H447,2)</f>
        <v>0</v>
      </c>
      <c r="K447" s="140" t="s">
        <v>316</v>
      </c>
      <c r="L447" s="33"/>
      <c r="M447" s="145" t="s">
        <v>1</v>
      </c>
      <c r="N447" s="146" t="s">
        <v>47</v>
      </c>
      <c r="P447" s="147">
        <f>O447*H447</f>
        <v>0</v>
      </c>
      <c r="Q447" s="147">
        <v>2.1000000000000001E-4</v>
      </c>
      <c r="R447" s="147">
        <f>Q447*H447</f>
        <v>7.4518500000000001E-2</v>
      </c>
      <c r="S447" s="147">
        <v>0</v>
      </c>
      <c r="T447" s="148">
        <f>S447*H447</f>
        <v>0</v>
      </c>
      <c r="AR447" s="149" t="s">
        <v>404</v>
      </c>
      <c r="AT447" s="149" t="s">
        <v>312</v>
      </c>
      <c r="AU447" s="149" t="s">
        <v>90</v>
      </c>
      <c r="AY447" s="17" t="s">
        <v>310</v>
      </c>
      <c r="BE447" s="150">
        <f>IF(N447="základní",J447,0)</f>
        <v>0</v>
      </c>
      <c r="BF447" s="150">
        <f>IF(N447="snížená",J447,0)</f>
        <v>0</v>
      </c>
      <c r="BG447" s="150">
        <f>IF(N447="zákl. přenesená",J447,0)</f>
        <v>0</v>
      </c>
      <c r="BH447" s="150">
        <f>IF(N447="sníž. přenesená",J447,0)</f>
        <v>0</v>
      </c>
      <c r="BI447" s="150">
        <f>IF(N447="nulová",J447,0)</f>
        <v>0</v>
      </c>
      <c r="BJ447" s="17" t="s">
        <v>86</v>
      </c>
      <c r="BK447" s="150">
        <f>ROUND(I447*H447,2)</f>
        <v>0</v>
      </c>
      <c r="BL447" s="17" t="s">
        <v>404</v>
      </c>
      <c r="BM447" s="149" t="s">
        <v>2404</v>
      </c>
    </row>
    <row r="448" spans="2:65" s="14" customFormat="1" ht="11.25">
      <c r="B448" s="166"/>
      <c r="D448" s="152" t="s">
        <v>318</v>
      </c>
      <c r="E448" s="167" t="s">
        <v>1</v>
      </c>
      <c r="F448" s="168" t="s">
        <v>843</v>
      </c>
      <c r="H448" s="167" t="s">
        <v>1</v>
      </c>
      <c r="I448" s="169"/>
      <c r="L448" s="166"/>
      <c r="M448" s="170"/>
      <c r="T448" s="171"/>
      <c r="AT448" s="167" t="s">
        <v>318</v>
      </c>
      <c r="AU448" s="167" t="s">
        <v>90</v>
      </c>
      <c r="AV448" s="14" t="s">
        <v>86</v>
      </c>
      <c r="AW448" s="14" t="s">
        <v>38</v>
      </c>
      <c r="AX448" s="14" t="s">
        <v>82</v>
      </c>
      <c r="AY448" s="167" t="s">
        <v>310</v>
      </c>
    </row>
    <row r="449" spans="2:65" s="14" customFormat="1" ht="11.25">
      <c r="B449" s="166"/>
      <c r="D449" s="152" t="s">
        <v>318</v>
      </c>
      <c r="E449" s="167" t="s">
        <v>1</v>
      </c>
      <c r="F449" s="168" t="s">
        <v>5419</v>
      </c>
      <c r="H449" s="167" t="s">
        <v>1</v>
      </c>
      <c r="I449" s="169"/>
      <c r="L449" s="166"/>
      <c r="M449" s="170"/>
      <c r="T449" s="171"/>
      <c r="AT449" s="167" t="s">
        <v>318</v>
      </c>
      <c r="AU449" s="167" t="s">
        <v>90</v>
      </c>
      <c r="AV449" s="14" t="s">
        <v>86</v>
      </c>
      <c r="AW449" s="14" t="s">
        <v>38</v>
      </c>
      <c r="AX449" s="14" t="s">
        <v>82</v>
      </c>
      <c r="AY449" s="167" t="s">
        <v>310</v>
      </c>
    </row>
    <row r="450" spans="2:65" s="12" customFormat="1" ht="11.25">
      <c r="B450" s="151"/>
      <c r="D450" s="152" t="s">
        <v>318</v>
      </c>
      <c r="E450" s="153" t="s">
        <v>1</v>
      </c>
      <c r="F450" s="154" t="s">
        <v>1106</v>
      </c>
      <c r="H450" s="155">
        <v>354.85</v>
      </c>
      <c r="I450" s="156"/>
      <c r="L450" s="151"/>
      <c r="M450" s="157"/>
      <c r="T450" s="158"/>
      <c r="AT450" s="153" t="s">
        <v>318</v>
      </c>
      <c r="AU450" s="153" t="s">
        <v>90</v>
      </c>
      <c r="AV450" s="12" t="s">
        <v>90</v>
      </c>
      <c r="AW450" s="12" t="s">
        <v>38</v>
      </c>
      <c r="AX450" s="12" t="s">
        <v>82</v>
      </c>
      <c r="AY450" s="153" t="s">
        <v>310</v>
      </c>
    </row>
    <row r="451" spans="2:65" s="13" customFormat="1" ht="11.25">
      <c r="B451" s="159"/>
      <c r="D451" s="152" t="s">
        <v>318</v>
      </c>
      <c r="E451" s="160" t="s">
        <v>1</v>
      </c>
      <c r="F451" s="161" t="s">
        <v>320</v>
      </c>
      <c r="H451" s="162">
        <v>354.85</v>
      </c>
      <c r="I451" s="163"/>
      <c r="L451" s="159"/>
      <c r="M451" s="164"/>
      <c r="T451" s="165"/>
      <c r="AT451" s="160" t="s">
        <v>318</v>
      </c>
      <c r="AU451" s="160" t="s">
        <v>90</v>
      </c>
      <c r="AV451" s="13" t="s">
        <v>108</v>
      </c>
      <c r="AW451" s="13" t="s">
        <v>38</v>
      </c>
      <c r="AX451" s="13" t="s">
        <v>86</v>
      </c>
      <c r="AY451" s="160" t="s">
        <v>310</v>
      </c>
    </row>
    <row r="452" spans="2:65" s="11" customFormat="1" ht="22.9" customHeight="1">
      <c r="B452" s="126"/>
      <c r="D452" s="127" t="s">
        <v>81</v>
      </c>
      <c r="E452" s="136" t="s">
        <v>2418</v>
      </c>
      <c r="F452" s="136" t="s">
        <v>2419</v>
      </c>
      <c r="I452" s="129"/>
      <c r="J452" s="137">
        <f>BK452</f>
        <v>0</v>
      </c>
      <c r="L452" s="126"/>
      <c r="M452" s="131"/>
      <c r="P452" s="132">
        <f>SUM(P453:P465)</f>
        <v>0</v>
      </c>
      <c r="R452" s="132">
        <f>SUM(R453:R465)</f>
        <v>2.7634858200000001</v>
      </c>
      <c r="T452" s="133">
        <f>SUM(T453:T465)</f>
        <v>0</v>
      </c>
      <c r="AR452" s="127" t="s">
        <v>90</v>
      </c>
      <c r="AT452" s="134" t="s">
        <v>81</v>
      </c>
      <c r="AU452" s="134" t="s">
        <v>86</v>
      </c>
      <c r="AY452" s="127" t="s">
        <v>310</v>
      </c>
      <c r="BK452" s="135">
        <f>SUM(BK453:BK465)</f>
        <v>0</v>
      </c>
    </row>
    <row r="453" spans="2:65" s="1" customFormat="1" ht="16.5" customHeight="1">
      <c r="B453" s="33"/>
      <c r="C453" s="138" t="s">
        <v>1090</v>
      </c>
      <c r="D453" s="138" t="s">
        <v>312</v>
      </c>
      <c r="E453" s="139" t="s">
        <v>2421</v>
      </c>
      <c r="F453" s="140" t="s">
        <v>2422</v>
      </c>
      <c r="G453" s="141" t="s">
        <v>315</v>
      </c>
      <c r="H453" s="142">
        <v>4841.92</v>
      </c>
      <c r="I453" s="143"/>
      <c r="J453" s="144">
        <f t="shared" ref="J453:J459" si="0">ROUND(I453*H453,2)</f>
        <v>0</v>
      </c>
      <c r="K453" s="140" t="s">
        <v>316</v>
      </c>
      <c r="L453" s="33"/>
      <c r="M453" s="145" t="s">
        <v>1</v>
      </c>
      <c r="N453" s="146" t="s">
        <v>47</v>
      </c>
      <c r="P453" s="147">
        <f t="shared" ref="P453:P459" si="1">O453*H453</f>
        <v>0</v>
      </c>
      <c r="Q453" s="147">
        <v>1.9000000000000001E-4</v>
      </c>
      <c r="R453" s="147">
        <f t="shared" ref="R453:R459" si="2">Q453*H453</f>
        <v>0.91996480000000003</v>
      </c>
      <c r="S453" s="147">
        <v>0</v>
      </c>
      <c r="T453" s="148">
        <f t="shared" ref="T453:T459" si="3">S453*H453</f>
        <v>0</v>
      </c>
      <c r="AR453" s="149" t="s">
        <v>404</v>
      </c>
      <c r="AT453" s="149" t="s">
        <v>312</v>
      </c>
      <c r="AU453" s="149" t="s">
        <v>90</v>
      </c>
      <c r="AY453" s="17" t="s">
        <v>310</v>
      </c>
      <c r="BE453" s="150">
        <f t="shared" ref="BE453:BE459" si="4">IF(N453="základní",J453,0)</f>
        <v>0</v>
      </c>
      <c r="BF453" s="150">
        <f t="shared" ref="BF453:BF459" si="5">IF(N453="snížená",J453,0)</f>
        <v>0</v>
      </c>
      <c r="BG453" s="150">
        <f t="shared" ref="BG453:BG459" si="6">IF(N453="zákl. přenesená",J453,0)</f>
        <v>0</v>
      </c>
      <c r="BH453" s="150">
        <f t="shared" ref="BH453:BH459" si="7">IF(N453="sníž. přenesená",J453,0)</f>
        <v>0</v>
      </c>
      <c r="BI453" s="150">
        <f t="shared" ref="BI453:BI459" si="8">IF(N453="nulová",J453,0)</f>
        <v>0</v>
      </c>
      <c r="BJ453" s="17" t="s">
        <v>86</v>
      </c>
      <c r="BK453" s="150">
        <f t="shared" ref="BK453:BK459" si="9">ROUND(I453*H453,2)</f>
        <v>0</v>
      </c>
      <c r="BL453" s="17" t="s">
        <v>404</v>
      </c>
      <c r="BM453" s="149" t="s">
        <v>2423</v>
      </c>
    </row>
    <row r="454" spans="2:65" s="1" customFormat="1" ht="21.75" customHeight="1">
      <c r="B454" s="33"/>
      <c r="C454" s="138" t="s">
        <v>1096</v>
      </c>
      <c r="D454" s="138" t="s">
        <v>312</v>
      </c>
      <c r="E454" s="139" t="s">
        <v>5539</v>
      </c>
      <c r="F454" s="140" t="s">
        <v>5540</v>
      </c>
      <c r="G454" s="141" t="s">
        <v>315</v>
      </c>
      <c r="H454" s="142">
        <v>359.6</v>
      </c>
      <c r="I454" s="143"/>
      <c r="J454" s="144">
        <f t="shared" si="0"/>
        <v>0</v>
      </c>
      <c r="K454" s="140" t="s">
        <v>316</v>
      </c>
      <c r="L454" s="33"/>
      <c r="M454" s="145" t="s">
        <v>1</v>
      </c>
      <c r="N454" s="146" t="s">
        <v>47</v>
      </c>
      <c r="P454" s="147">
        <f t="shared" si="1"/>
        <v>0</v>
      </c>
      <c r="Q454" s="147">
        <v>1.9000000000000001E-4</v>
      </c>
      <c r="R454" s="147">
        <f t="shared" si="2"/>
        <v>6.832400000000001E-2</v>
      </c>
      <c r="S454" s="147">
        <v>0</v>
      </c>
      <c r="T454" s="148">
        <f t="shared" si="3"/>
        <v>0</v>
      </c>
      <c r="AR454" s="149" t="s">
        <v>404</v>
      </c>
      <c r="AT454" s="149" t="s">
        <v>312</v>
      </c>
      <c r="AU454" s="149" t="s">
        <v>90</v>
      </c>
      <c r="AY454" s="17" t="s">
        <v>310</v>
      </c>
      <c r="BE454" s="150">
        <f t="shared" si="4"/>
        <v>0</v>
      </c>
      <c r="BF454" s="150">
        <f t="shared" si="5"/>
        <v>0</v>
      </c>
      <c r="BG454" s="150">
        <f t="shared" si="6"/>
        <v>0</v>
      </c>
      <c r="BH454" s="150">
        <f t="shared" si="7"/>
        <v>0</v>
      </c>
      <c r="BI454" s="150">
        <f t="shared" si="8"/>
        <v>0</v>
      </c>
      <c r="BJ454" s="17" t="s">
        <v>86</v>
      </c>
      <c r="BK454" s="150">
        <f t="shared" si="9"/>
        <v>0</v>
      </c>
      <c r="BL454" s="17" t="s">
        <v>404</v>
      </c>
      <c r="BM454" s="149" t="s">
        <v>5541</v>
      </c>
    </row>
    <row r="455" spans="2:65" s="1" customFormat="1" ht="16.5" customHeight="1">
      <c r="B455" s="33"/>
      <c r="C455" s="138" t="s">
        <v>1111</v>
      </c>
      <c r="D455" s="138" t="s">
        <v>312</v>
      </c>
      <c r="E455" s="139" t="s">
        <v>2425</v>
      </c>
      <c r="F455" s="140" t="s">
        <v>2426</v>
      </c>
      <c r="G455" s="141" t="s">
        <v>315</v>
      </c>
      <c r="H455" s="142">
        <v>4841.92</v>
      </c>
      <c r="I455" s="143"/>
      <c r="J455" s="144">
        <f t="shared" si="0"/>
        <v>0</v>
      </c>
      <c r="K455" s="140" t="s">
        <v>316</v>
      </c>
      <c r="L455" s="33"/>
      <c r="M455" s="145" t="s">
        <v>1</v>
      </c>
      <c r="N455" s="146" t="s">
        <v>47</v>
      </c>
      <c r="P455" s="147">
        <f t="shared" si="1"/>
        <v>0</v>
      </c>
      <c r="Q455" s="147">
        <v>2.9E-4</v>
      </c>
      <c r="R455" s="147">
        <f t="shared" si="2"/>
        <v>1.4041568</v>
      </c>
      <c r="S455" s="147">
        <v>0</v>
      </c>
      <c r="T455" s="148">
        <f t="shared" si="3"/>
        <v>0</v>
      </c>
      <c r="AR455" s="149" t="s">
        <v>404</v>
      </c>
      <c r="AT455" s="149" t="s">
        <v>312</v>
      </c>
      <c r="AU455" s="149" t="s">
        <v>90</v>
      </c>
      <c r="AY455" s="17" t="s">
        <v>310</v>
      </c>
      <c r="BE455" s="150">
        <f t="shared" si="4"/>
        <v>0</v>
      </c>
      <c r="BF455" s="150">
        <f t="shared" si="5"/>
        <v>0</v>
      </c>
      <c r="BG455" s="150">
        <f t="shared" si="6"/>
        <v>0</v>
      </c>
      <c r="BH455" s="150">
        <f t="shared" si="7"/>
        <v>0</v>
      </c>
      <c r="BI455" s="150">
        <f t="shared" si="8"/>
        <v>0</v>
      </c>
      <c r="BJ455" s="17" t="s">
        <v>86</v>
      </c>
      <c r="BK455" s="150">
        <f t="shared" si="9"/>
        <v>0</v>
      </c>
      <c r="BL455" s="17" t="s">
        <v>404</v>
      </c>
      <c r="BM455" s="149" t="s">
        <v>2427</v>
      </c>
    </row>
    <row r="456" spans="2:65" s="1" customFormat="1" ht="16.5" customHeight="1">
      <c r="B456" s="33"/>
      <c r="C456" s="138" t="s">
        <v>1115</v>
      </c>
      <c r="D456" s="138" t="s">
        <v>312</v>
      </c>
      <c r="E456" s="139" t="s">
        <v>5542</v>
      </c>
      <c r="F456" s="140" t="s">
        <v>5543</v>
      </c>
      <c r="G456" s="141" t="s">
        <v>315</v>
      </c>
      <c r="H456" s="142">
        <v>359.6</v>
      </c>
      <c r="I456" s="143"/>
      <c r="J456" s="144">
        <f t="shared" si="0"/>
        <v>0</v>
      </c>
      <c r="K456" s="140" t="s">
        <v>316</v>
      </c>
      <c r="L456" s="33"/>
      <c r="M456" s="145" t="s">
        <v>1</v>
      </c>
      <c r="N456" s="146" t="s">
        <v>47</v>
      </c>
      <c r="P456" s="147">
        <f t="shared" si="1"/>
        <v>0</v>
      </c>
      <c r="Q456" s="147">
        <v>2.9E-4</v>
      </c>
      <c r="R456" s="147">
        <f t="shared" si="2"/>
        <v>0.104284</v>
      </c>
      <c r="S456" s="147">
        <v>0</v>
      </c>
      <c r="T456" s="148">
        <f t="shared" si="3"/>
        <v>0</v>
      </c>
      <c r="AR456" s="149" t="s">
        <v>404</v>
      </c>
      <c r="AT456" s="149" t="s">
        <v>312</v>
      </c>
      <c r="AU456" s="149" t="s">
        <v>90</v>
      </c>
      <c r="AY456" s="17" t="s">
        <v>310</v>
      </c>
      <c r="BE456" s="150">
        <f t="shared" si="4"/>
        <v>0</v>
      </c>
      <c r="BF456" s="150">
        <f t="shared" si="5"/>
        <v>0</v>
      </c>
      <c r="BG456" s="150">
        <f t="shared" si="6"/>
        <v>0</v>
      </c>
      <c r="BH456" s="150">
        <f t="shared" si="7"/>
        <v>0</v>
      </c>
      <c r="BI456" s="150">
        <f t="shared" si="8"/>
        <v>0</v>
      </c>
      <c r="BJ456" s="17" t="s">
        <v>86</v>
      </c>
      <c r="BK456" s="150">
        <f t="shared" si="9"/>
        <v>0</v>
      </c>
      <c r="BL456" s="17" t="s">
        <v>404</v>
      </c>
      <c r="BM456" s="149" t="s">
        <v>5544</v>
      </c>
    </row>
    <row r="457" spans="2:65" s="1" customFormat="1" ht="21.75" customHeight="1">
      <c r="B457" s="33"/>
      <c r="C457" s="138" t="s">
        <v>1122</v>
      </c>
      <c r="D457" s="138" t="s">
        <v>312</v>
      </c>
      <c r="E457" s="139" t="s">
        <v>5545</v>
      </c>
      <c r="F457" s="140" t="s">
        <v>5546</v>
      </c>
      <c r="G457" s="141" t="s">
        <v>315</v>
      </c>
      <c r="H457" s="142">
        <v>1684.9169999999999</v>
      </c>
      <c r="I457" s="143"/>
      <c r="J457" s="144">
        <f t="shared" si="0"/>
        <v>0</v>
      </c>
      <c r="K457" s="140" t="s">
        <v>316</v>
      </c>
      <c r="L457" s="33"/>
      <c r="M457" s="145" t="s">
        <v>1</v>
      </c>
      <c r="N457" s="146" t="s">
        <v>47</v>
      </c>
      <c r="P457" s="147">
        <f t="shared" si="1"/>
        <v>0</v>
      </c>
      <c r="Q457" s="147">
        <v>1.0000000000000001E-5</v>
      </c>
      <c r="R457" s="147">
        <f t="shared" si="2"/>
        <v>1.684917E-2</v>
      </c>
      <c r="S457" s="147">
        <v>0</v>
      </c>
      <c r="T457" s="148">
        <f t="shared" si="3"/>
        <v>0</v>
      </c>
      <c r="AR457" s="149" t="s">
        <v>404</v>
      </c>
      <c r="AT457" s="149" t="s">
        <v>312</v>
      </c>
      <c r="AU457" s="149" t="s">
        <v>90</v>
      </c>
      <c r="AY457" s="17" t="s">
        <v>310</v>
      </c>
      <c r="BE457" s="150">
        <f t="shared" si="4"/>
        <v>0</v>
      </c>
      <c r="BF457" s="150">
        <f t="shared" si="5"/>
        <v>0</v>
      </c>
      <c r="BG457" s="150">
        <f t="shared" si="6"/>
        <v>0</v>
      </c>
      <c r="BH457" s="150">
        <f t="shared" si="7"/>
        <v>0</v>
      </c>
      <c r="BI457" s="150">
        <f t="shared" si="8"/>
        <v>0</v>
      </c>
      <c r="BJ457" s="17" t="s">
        <v>86</v>
      </c>
      <c r="BK457" s="150">
        <f t="shared" si="9"/>
        <v>0</v>
      </c>
      <c r="BL457" s="17" t="s">
        <v>404</v>
      </c>
      <c r="BM457" s="149" t="s">
        <v>5547</v>
      </c>
    </row>
    <row r="458" spans="2:65" s="1" customFormat="1" ht="16.5" customHeight="1">
      <c r="B458" s="33"/>
      <c r="C458" s="138" t="s">
        <v>1127</v>
      </c>
      <c r="D458" s="138" t="s">
        <v>312</v>
      </c>
      <c r="E458" s="139" t="s">
        <v>5548</v>
      </c>
      <c r="F458" s="140" t="s">
        <v>5549</v>
      </c>
      <c r="G458" s="141" t="s">
        <v>315</v>
      </c>
      <c r="H458" s="142">
        <v>1684.9169999999999</v>
      </c>
      <c r="I458" s="143"/>
      <c r="J458" s="144">
        <f t="shared" si="0"/>
        <v>0</v>
      </c>
      <c r="K458" s="140" t="s">
        <v>316</v>
      </c>
      <c r="L458" s="33"/>
      <c r="M458" s="145" t="s">
        <v>1</v>
      </c>
      <c r="N458" s="146" t="s">
        <v>47</v>
      </c>
      <c r="P458" s="147">
        <f t="shared" si="1"/>
        <v>0</v>
      </c>
      <c r="Q458" s="147">
        <v>1.0000000000000001E-5</v>
      </c>
      <c r="R458" s="147">
        <f t="shared" si="2"/>
        <v>1.684917E-2</v>
      </c>
      <c r="S458" s="147">
        <v>0</v>
      </c>
      <c r="T458" s="148">
        <f t="shared" si="3"/>
        <v>0</v>
      </c>
      <c r="AR458" s="149" t="s">
        <v>404</v>
      </c>
      <c r="AT458" s="149" t="s">
        <v>312</v>
      </c>
      <c r="AU458" s="149" t="s">
        <v>90</v>
      </c>
      <c r="AY458" s="17" t="s">
        <v>310</v>
      </c>
      <c r="BE458" s="150">
        <f t="shared" si="4"/>
        <v>0</v>
      </c>
      <c r="BF458" s="150">
        <f t="shared" si="5"/>
        <v>0</v>
      </c>
      <c r="BG458" s="150">
        <f t="shared" si="6"/>
        <v>0</v>
      </c>
      <c r="BH458" s="150">
        <f t="shared" si="7"/>
        <v>0</v>
      </c>
      <c r="BI458" s="150">
        <f t="shared" si="8"/>
        <v>0</v>
      </c>
      <c r="BJ458" s="17" t="s">
        <v>86</v>
      </c>
      <c r="BK458" s="150">
        <f t="shared" si="9"/>
        <v>0</v>
      </c>
      <c r="BL458" s="17" t="s">
        <v>404</v>
      </c>
      <c r="BM458" s="149" t="s">
        <v>5550</v>
      </c>
    </row>
    <row r="459" spans="2:65" s="1" customFormat="1" ht="16.5" customHeight="1">
      <c r="B459" s="33"/>
      <c r="C459" s="138" t="s">
        <v>1131</v>
      </c>
      <c r="D459" s="138" t="s">
        <v>312</v>
      </c>
      <c r="E459" s="139" t="s">
        <v>5551</v>
      </c>
      <c r="F459" s="140" t="s">
        <v>5552</v>
      </c>
      <c r="G459" s="141" t="s">
        <v>315</v>
      </c>
      <c r="H459" s="142">
        <v>647.38300000000004</v>
      </c>
      <c r="I459" s="143"/>
      <c r="J459" s="144">
        <f t="shared" si="0"/>
        <v>0</v>
      </c>
      <c r="K459" s="140" t="s">
        <v>430</v>
      </c>
      <c r="L459" s="33"/>
      <c r="M459" s="145" t="s">
        <v>1</v>
      </c>
      <c r="N459" s="146" t="s">
        <v>47</v>
      </c>
      <c r="P459" s="147">
        <f t="shared" si="1"/>
        <v>0</v>
      </c>
      <c r="Q459" s="147">
        <v>3.3E-4</v>
      </c>
      <c r="R459" s="147">
        <f t="shared" si="2"/>
        <v>0.21363639000000001</v>
      </c>
      <c r="S459" s="147">
        <v>0</v>
      </c>
      <c r="T459" s="148">
        <f t="shared" si="3"/>
        <v>0</v>
      </c>
      <c r="AR459" s="149" t="s">
        <v>404</v>
      </c>
      <c r="AT459" s="149" t="s">
        <v>312</v>
      </c>
      <c r="AU459" s="149" t="s">
        <v>90</v>
      </c>
      <c r="AY459" s="17" t="s">
        <v>310</v>
      </c>
      <c r="BE459" s="150">
        <f t="shared" si="4"/>
        <v>0</v>
      </c>
      <c r="BF459" s="150">
        <f t="shared" si="5"/>
        <v>0</v>
      </c>
      <c r="BG459" s="150">
        <f t="shared" si="6"/>
        <v>0</v>
      </c>
      <c r="BH459" s="150">
        <f t="shared" si="7"/>
        <v>0</v>
      </c>
      <c r="BI459" s="150">
        <f t="shared" si="8"/>
        <v>0</v>
      </c>
      <c r="BJ459" s="17" t="s">
        <v>86</v>
      </c>
      <c r="BK459" s="150">
        <f t="shared" si="9"/>
        <v>0</v>
      </c>
      <c r="BL459" s="17" t="s">
        <v>404</v>
      </c>
      <c r="BM459" s="149" t="s">
        <v>5553</v>
      </c>
    </row>
    <row r="460" spans="2:65" s="1" customFormat="1" ht="29.25">
      <c r="B460" s="33"/>
      <c r="D460" s="152" t="s">
        <v>375</v>
      </c>
      <c r="F460" s="172" t="s">
        <v>2761</v>
      </c>
      <c r="I460" s="173"/>
      <c r="L460" s="33"/>
      <c r="M460" s="174"/>
      <c r="T460" s="57"/>
      <c r="AT460" s="17" t="s">
        <v>375</v>
      </c>
      <c r="AU460" s="17" t="s">
        <v>90</v>
      </c>
    </row>
    <row r="461" spans="2:65" s="14" customFormat="1" ht="11.25">
      <c r="B461" s="166"/>
      <c r="D461" s="152" t="s">
        <v>318</v>
      </c>
      <c r="E461" s="167" t="s">
        <v>1</v>
      </c>
      <c r="F461" s="168" t="s">
        <v>731</v>
      </c>
      <c r="H461" s="167" t="s">
        <v>1</v>
      </c>
      <c r="I461" s="169"/>
      <c r="L461" s="166"/>
      <c r="M461" s="170"/>
      <c r="T461" s="171"/>
      <c r="AT461" s="167" t="s">
        <v>318</v>
      </c>
      <c r="AU461" s="167" t="s">
        <v>90</v>
      </c>
      <c r="AV461" s="14" t="s">
        <v>86</v>
      </c>
      <c r="AW461" s="14" t="s">
        <v>38</v>
      </c>
      <c r="AX461" s="14" t="s">
        <v>82</v>
      </c>
      <c r="AY461" s="167" t="s">
        <v>310</v>
      </c>
    </row>
    <row r="462" spans="2:65" s="12" customFormat="1" ht="11.25">
      <c r="B462" s="151"/>
      <c r="D462" s="152" t="s">
        <v>318</v>
      </c>
      <c r="E462" s="153" t="s">
        <v>1</v>
      </c>
      <c r="F462" s="154" t="s">
        <v>5554</v>
      </c>
      <c r="H462" s="155">
        <v>647.38300000000004</v>
      </c>
      <c r="I462" s="156"/>
      <c r="L462" s="151"/>
      <c r="M462" s="157"/>
      <c r="T462" s="158"/>
      <c r="AT462" s="153" t="s">
        <v>318</v>
      </c>
      <c r="AU462" s="153" t="s">
        <v>90</v>
      </c>
      <c r="AV462" s="12" t="s">
        <v>90</v>
      </c>
      <c r="AW462" s="12" t="s">
        <v>38</v>
      </c>
      <c r="AX462" s="12" t="s">
        <v>82</v>
      </c>
      <c r="AY462" s="153" t="s">
        <v>310</v>
      </c>
    </row>
    <row r="463" spans="2:65" s="13" customFormat="1" ht="11.25">
      <c r="B463" s="159"/>
      <c r="D463" s="152" t="s">
        <v>318</v>
      </c>
      <c r="E463" s="160" t="s">
        <v>1</v>
      </c>
      <c r="F463" s="161" t="s">
        <v>320</v>
      </c>
      <c r="H463" s="162">
        <v>647.38300000000004</v>
      </c>
      <c r="I463" s="163"/>
      <c r="L463" s="159"/>
      <c r="M463" s="164"/>
      <c r="T463" s="165"/>
      <c r="AT463" s="160" t="s">
        <v>318</v>
      </c>
      <c r="AU463" s="160" t="s">
        <v>90</v>
      </c>
      <c r="AV463" s="13" t="s">
        <v>108</v>
      </c>
      <c r="AW463" s="13" t="s">
        <v>38</v>
      </c>
      <c r="AX463" s="13" t="s">
        <v>86</v>
      </c>
      <c r="AY463" s="160" t="s">
        <v>310</v>
      </c>
    </row>
    <row r="464" spans="2:65" s="1" customFormat="1" ht="21.75" customHeight="1">
      <c r="B464" s="33"/>
      <c r="C464" s="138" t="s">
        <v>1137</v>
      </c>
      <c r="D464" s="138" t="s">
        <v>312</v>
      </c>
      <c r="E464" s="139" t="s">
        <v>5555</v>
      </c>
      <c r="F464" s="140" t="s">
        <v>5556</v>
      </c>
      <c r="G464" s="141" t="s">
        <v>315</v>
      </c>
      <c r="H464" s="142">
        <v>647.38300000000004</v>
      </c>
      <c r="I464" s="143"/>
      <c r="J464" s="144">
        <f>ROUND(I464*H464,2)</f>
        <v>0</v>
      </c>
      <c r="K464" s="140" t="s">
        <v>430</v>
      </c>
      <c r="L464" s="33"/>
      <c r="M464" s="145" t="s">
        <v>1</v>
      </c>
      <c r="N464" s="146" t="s">
        <v>47</v>
      </c>
      <c r="P464" s="147">
        <f>O464*H464</f>
        <v>0</v>
      </c>
      <c r="Q464" s="147">
        <v>3.0000000000000001E-5</v>
      </c>
      <c r="R464" s="147">
        <f>Q464*H464</f>
        <v>1.9421490000000003E-2</v>
      </c>
      <c r="S464" s="147">
        <v>0</v>
      </c>
      <c r="T464" s="148">
        <f>S464*H464</f>
        <v>0</v>
      </c>
      <c r="AR464" s="149" t="s">
        <v>404</v>
      </c>
      <c r="AT464" s="149" t="s">
        <v>312</v>
      </c>
      <c r="AU464" s="149" t="s">
        <v>90</v>
      </c>
      <c r="AY464" s="17" t="s">
        <v>310</v>
      </c>
      <c r="BE464" s="150">
        <f>IF(N464="základní",J464,0)</f>
        <v>0</v>
      </c>
      <c r="BF464" s="150">
        <f>IF(N464="snížená",J464,0)</f>
        <v>0</v>
      </c>
      <c r="BG464" s="150">
        <f>IF(N464="zákl. přenesená",J464,0)</f>
        <v>0</v>
      </c>
      <c r="BH464" s="150">
        <f>IF(N464="sníž. přenesená",J464,0)</f>
        <v>0</v>
      </c>
      <c r="BI464" s="150">
        <f>IF(N464="nulová",J464,0)</f>
        <v>0</v>
      </c>
      <c r="BJ464" s="17" t="s">
        <v>86</v>
      </c>
      <c r="BK464" s="150">
        <f>ROUND(I464*H464,2)</f>
        <v>0</v>
      </c>
      <c r="BL464" s="17" t="s">
        <v>404</v>
      </c>
      <c r="BM464" s="149" t="s">
        <v>5557</v>
      </c>
    </row>
    <row r="465" spans="2:65" s="1" customFormat="1" ht="29.25">
      <c r="B465" s="33"/>
      <c r="D465" s="152" t="s">
        <v>375</v>
      </c>
      <c r="F465" s="172" t="s">
        <v>2761</v>
      </c>
      <c r="I465" s="173"/>
      <c r="L465" s="33"/>
      <c r="M465" s="174"/>
      <c r="T465" s="57"/>
      <c r="AT465" s="17" t="s">
        <v>375</v>
      </c>
      <c r="AU465" s="17" t="s">
        <v>90</v>
      </c>
    </row>
    <row r="466" spans="2:65" s="11" customFormat="1" ht="25.9" customHeight="1">
      <c r="B466" s="126"/>
      <c r="D466" s="127" t="s">
        <v>81</v>
      </c>
      <c r="E466" s="128" t="s">
        <v>426</v>
      </c>
      <c r="F466" s="128" t="s">
        <v>426</v>
      </c>
      <c r="I466" s="129"/>
      <c r="J466" s="130">
        <f>BK466</f>
        <v>0</v>
      </c>
      <c r="L466" s="126"/>
      <c r="M466" s="131"/>
      <c r="P466" s="132">
        <f>P467+P480</f>
        <v>0</v>
      </c>
      <c r="R466" s="132">
        <f>R467+R480</f>
        <v>0</v>
      </c>
      <c r="T466" s="133">
        <f>T467+T480</f>
        <v>0</v>
      </c>
      <c r="AR466" s="127" t="s">
        <v>108</v>
      </c>
      <c r="AT466" s="134" t="s">
        <v>81</v>
      </c>
      <c r="AU466" s="134" t="s">
        <v>82</v>
      </c>
      <c r="AY466" s="127" t="s">
        <v>310</v>
      </c>
      <c r="BK466" s="135">
        <f>BK467+BK480</f>
        <v>0</v>
      </c>
    </row>
    <row r="467" spans="2:65" s="11" customFormat="1" ht="22.9" customHeight="1">
      <c r="B467" s="126"/>
      <c r="D467" s="127" t="s">
        <v>81</v>
      </c>
      <c r="E467" s="136" t="s">
        <v>2468</v>
      </c>
      <c r="F467" s="136" t="s">
        <v>2469</v>
      </c>
      <c r="I467" s="129"/>
      <c r="J467" s="137">
        <f>BK467</f>
        <v>0</v>
      </c>
      <c r="L467" s="126"/>
      <c r="M467" s="131"/>
      <c r="P467" s="132">
        <f>SUM(P468:P479)</f>
        <v>0</v>
      </c>
      <c r="R467" s="132">
        <f>SUM(R468:R479)</f>
        <v>0</v>
      </c>
      <c r="T467" s="133">
        <f>SUM(T468:T479)</f>
        <v>0</v>
      </c>
      <c r="AR467" s="127" t="s">
        <v>108</v>
      </c>
      <c r="AT467" s="134" t="s">
        <v>81</v>
      </c>
      <c r="AU467" s="134" t="s">
        <v>86</v>
      </c>
      <c r="AY467" s="127" t="s">
        <v>310</v>
      </c>
      <c r="BK467" s="135">
        <f>SUM(BK468:BK479)</f>
        <v>0</v>
      </c>
    </row>
    <row r="468" spans="2:65" s="1" customFormat="1" ht="16.5" customHeight="1">
      <c r="B468" s="33"/>
      <c r="C468" s="138" t="s">
        <v>1142</v>
      </c>
      <c r="D468" s="138" t="s">
        <v>312</v>
      </c>
      <c r="E468" s="139" t="s">
        <v>5558</v>
      </c>
      <c r="F468" s="140" t="s">
        <v>5559</v>
      </c>
      <c r="G468" s="141" t="s">
        <v>1972</v>
      </c>
      <c r="H468" s="142">
        <v>3</v>
      </c>
      <c r="I468" s="143"/>
      <c r="J468" s="144">
        <f>ROUND(I468*H468,2)</f>
        <v>0</v>
      </c>
      <c r="K468" s="140" t="s">
        <v>430</v>
      </c>
      <c r="L468" s="33"/>
      <c r="M468" s="145" t="s">
        <v>1</v>
      </c>
      <c r="N468" s="146" t="s">
        <v>47</v>
      </c>
      <c r="P468" s="147">
        <f>O468*H468</f>
        <v>0</v>
      </c>
      <c r="Q468" s="147">
        <v>0</v>
      </c>
      <c r="R468" s="147">
        <f>Q468*H468</f>
        <v>0</v>
      </c>
      <c r="S468" s="147">
        <v>0</v>
      </c>
      <c r="T468" s="148">
        <f>S468*H468</f>
        <v>0</v>
      </c>
      <c r="AR468" s="149" t="s">
        <v>108</v>
      </c>
      <c r="AT468" s="149" t="s">
        <v>312</v>
      </c>
      <c r="AU468" s="149" t="s">
        <v>90</v>
      </c>
      <c r="AY468" s="17" t="s">
        <v>310</v>
      </c>
      <c r="BE468" s="150">
        <f>IF(N468="základní",J468,0)</f>
        <v>0</v>
      </c>
      <c r="BF468" s="150">
        <f>IF(N468="snížená",J468,0)</f>
        <v>0</v>
      </c>
      <c r="BG468" s="150">
        <f>IF(N468="zákl. přenesená",J468,0)</f>
        <v>0</v>
      </c>
      <c r="BH468" s="150">
        <f>IF(N468="sníž. přenesená",J468,0)</f>
        <v>0</v>
      </c>
      <c r="BI468" s="150">
        <f>IF(N468="nulová",J468,0)</f>
        <v>0</v>
      </c>
      <c r="BJ468" s="17" t="s">
        <v>86</v>
      </c>
      <c r="BK468" s="150">
        <f>ROUND(I468*H468,2)</f>
        <v>0</v>
      </c>
      <c r="BL468" s="17" t="s">
        <v>108</v>
      </c>
      <c r="BM468" s="149" t="s">
        <v>5560</v>
      </c>
    </row>
    <row r="469" spans="2:65" s="1" customFormat="1" ht="39">
      <c r="B469" s="33"/>
      <c r="D469" s="152" t="s">
        <v>375</v>
      </c>
      <c r="F469" s="172" t="s">
        <v>2474</v>
      </c>
      <c r="I469" s="173"/>
      <c r="L469" s="33"/>
      <c r="M469" s="174"/>
      <c r="T469" s="57"/>
      <c r="AT469" s="17" t="s">
        <v>375</v>
      </c>
      <c r="AU469" s="17" t="s">
        <v>90</v>
      </c>
    </row>
    <row r="470" spans="2:65" s="1" customFormat="1" ht="16.5" customHeight="1">
      <c r="B470" s="33"/>
      <c r="C470" s="138" t="s">
        <v>1148</v>
      </c>
      <c r="D470" s="138" t="s">
        <v>312</v>
      </c>
      <c r="E470" s="139" t="s">
        <v>5561</v>
      </c>
      <c r="F470" s="140" t="s">
        <v>5562</v>
      </c>
      <c r="G470" s="141" t="s">
        <v>1972</v>
      </c>
      <c r="H470" s="142">
        <v>2</v>
      </c>
      <c r="I470" s="143"/>
      <c r="J470" s="144">
        <f>ROUND(I470*H470,2)</f>
        <v>0</v>
      </c>
      <c r="K470" s="140" t="s">
        <v>430</v>
      </c>
      <c r="L470" s="33"/>
      <c r="M470" s="145" t="s">
        <v>1</v>
      </c>
      <c r="N470" s="146" t="s">
        <v>47</v>
      </c>
      <c r="P470" s="147">
        <f>O470*H470</f>
        <v>0</v>
      </c>
      <c r="Q470" s="147">
        <v>0</v>
      </c>
      <c r="R470" s="147">
        <f>Q470*H470</f>
        <v>0</v>
      </c>
      <c r="S470" s="147">
        <v>0</v>
      </c>
      <c r="T470" s="148">
        <f>S470*H470</f>
        <v>0</v>
      </c>
      <c r="AR470" s="149" t="s">
        <v>108</v>
      </c>
      <c r="AT470" s="149" t="s">
        <v>312</v>
      </c>
      <c r="AU470" s="149" t="s">
        <v>90</v>
      </c>
      <c r="AY470" s="17" t="s">
        <v>310</v>
      </c>
      <c r="BE470" s="150">
        <f>IF(N470="základní",J470,0)</f>
        <v>0</v>
      </c>
      <c r="BF470" s="150">
        <f>IF(N470="snížená",J470,0)</f>
        <v>0</v>
      </c>
      <c r="BG470" s="150">
        <f>IF(N470="zákl. přenesená",J470,0)</f>
        <v>0</v>
      </c>
      <c r="BH470" s="150">
        <f>IF(N470="sníž. přenesená",J470,0)</f>
        <v>0</v>
      </c>
      <c r="BI470" s="150">
        <f>IF(N470="nulová",J470,0)</f>
        <v>0</v>
      </c>
      <c r="BJ470" s="17" t="s">
        <v>86</v>
      </c>
      <c r="BK470" s="150">
        <f>ROUND(I470*H470,2)</f>
        <v>0</v>
      </c>
      <c r="BL470" s="17" t="s">
        <v>108</v>
      </c>
      <c r="BM470" s="149" t="s">
        <v>5563</v>
      </c>
    </row>
    <row r="471" spans="2:65" s="1" customFormat="1" ht="39">
      <c r="B471" s="33"/>
      <c r="D471" s="152" t="s">
        <v>375</v>
      </c>
      <c r="F471" s="172" t="s">
        <v>2474</v>
      </c>
      <c r="I471" s="173"/>
      <c r="L471" s="33"/>
      <c r="M471" s="174"/>
      <c r="T471" s="57"/>
      <c r="AT471" s="17" t="s">
        <v>375</v>
      </c>
      <c r="AU471" s="17" t="s">
        <v>90</v>
      </c>
    </row>
    <row r="472" spans="2:65" s="1" customFormat="1" ht="16.5" customHeight="1">
      <c r="B472" s="33"/>
      <c r="C472" s="138" t="s">
        <v>1152</v>
      </c>
      <c r="D472" s="138" t="s">
        <v>312</v>
      </c>
      <c r="E472" s="139" t="s">
        <v>5564</v>
      </c>
      <c r="F472" s="140" t="s">
        <v>5565</v>
      </c>
      <c r="G472" s="141" t="s">
        <v>1972</v>
      </c>
      <c r="H472" s="142">
        <v>2</v>
      </c>
      <c r="I472" s="143"/>
      <c r="J472" s="144">
        <f>ROUND(I472*H472,2)</f>
        <v>0</v>
      </c>
      <c r="K472" s="140" t="s">
        <v>430</v>
      </c>
      <c r="L472" s="33"/>
      <c r="M472" s="145" t="s">
        <v>1</v>
      </c>
      <c r="N472" s="146" t="s">
        <v>47</v>
      </c>
      <c r="P472" s="147">
        <f>O472*H472</f>
        <v>0</v>
      </c>
      <c r="Q472" s="147">
        <v>0</v>
      </c>
      <c r="R472" s="147">
        <f>Q472*H472</f>
        <v>0</v>
      </c>
      <c r="S472" s="147">
        <v>0</v>
      </c>
      <c r="T472" s="148">
        <f>S472*H472</f>
        <v>0</v>
      </c>
      <c r="AR472" s="149" t="s">
        <v>108</v>
      </c>
      <c r="AT472" s="149" t="s">
        <v>312</v>
      </c>
      <c r="AU472" s="149" t="s">
        <v>90</v>
      </c>
      <c r="AY472" s="17" t="s">
        <v>310</v>
      </c>
      <c r="BE472" s="150">
        <f>IF(N472="základní",J472,0)</f>
        <v>0</v>
      </c>
      <c r="BF472" s="150">
        <f>IF(N472="snížená",J472,0)</f>
        <v>0</v>
      </c>
      <c r="BG472" s="150">
        <f>IF(N472="zákl. přenesená",J472,0)</f>
        <v>0</v>
      </c>
      <c r="BH472" s="150">
        <f>IF(N472="sníž. přenesená",J472,0)</f>
        <v>0</v>
      </c>
      <c r="BI472" s="150">
        <f>IF(N472="nulová",J472,0)</f>
        <v>0</v>
      </c>
      <c r="BJ472" s="17" t="s">
        <v>86</v>
      </c>
      <c r="BK472" s="150">
        <f>ROUND(I472*H472,2)</f>
        <v>0</v>
      </c>
      <c r="BL472" s="17" t="s">
        <v>108</v>
      </c>
      <c r="BM472" s="149" t="s">
        <v>5566</v>
      </c>
    </row>
    <row r="473" spans="2:65" s="1" customFormat="1" ht="39">
      <c r="B473" s="33"/>
      <c r="D473" s="152" t="s">
        <v>375</v>
      </c>
      <c r="F473" s="172" t="s">
        <v>2474</v>
      </c>
      <c r="I473" s="173"/>
      <c r="L473" s="33"/>
      <c r="M473" s="174"/>
      <c r="T473" s="57"/>
      <c r="AT473" s="17" t="s">
        <v>375</v>
      </c>
      <c r="AU473" s="17" t="s">
        <v>90</v>
      </c>
    </row>
    <row r="474" spans="2:65" s="1" customFormat="1" ht="16.5" customHeight="1">
      <c r="B474" s="33"/>
      <c r="C474" s="138" t="s">
        <v>1162</v>
      </c>
      <c r="D474" s="138" t="s">
        <v>312</v>
      </c>
      <c r="E474" s="139" t="s">
        <v>5567</v>
      </c>
      <c r="F474" s="140" t="s">
        <v>5568</v>
      </c>
      <c r="G474" s="141" t="s">
        <v>1972</v>
      </c>
      <c r="H474" s="142">
        <v>2</v>
      </c>
      <c r="I474" s="143"/>
      <c r="J474" s="144">
        <f>ROUND(I474*H474,2)</f>
        <v>0</v>
      </c>
      <c r="K474" s="140" t="s">
        <v>430</v>
      </c>
      <c r="L474" s="33"/>
      <c r="M474" s="145" t="s">
        <v>1</v>
      </c>
      <c r="N474" s="146" t="s">
        <v>47</v>
      </c>
      <c r="P474" s="147">
        <f>O474*H474</f>
        <v>0</v>
      </c>
      <c r="Q474" s="147">
        <v>0</v>
      </c>
      <c r="R474" s="147">
        <f>Q474*H474</f>
        <v>0</v>
      </c>
      <c r="S474" s="147">
        <v>0</v>
      </c>
      <c r="T474" s="148">
        <f>S474*H474</f>
        <v>0</v>
      </c>
      <c r="AR474" s="149" t="s">
        <v>108</v>
      </c>
      <c r="AT474" s="149" t="s">
        <v>312</v>
      </c>
      <c r="AU474" s="149" t="s">
        <v>90</v>
      </c>
      <c r="AY474" s="17" t="s">
        <v>310</v>
      </c>
      <c r="BE474" s="150">
        <f>IF(N474="základní",J474,0)</f>
        <v>0</v>
      </c>
      <c r="BF474" s="150">
        <f>IF(N474="snížená",J474,0)</f>
        <v>0</v>
      </c>
      <c r="BG474" s="150">
        <f>IF(N474="zákl. přenesená",J474,0)</f>
        <v>0</v>
      </c>
      <c r="BH474" s="150">
        <f>IF(N474="sníž. přenesená",J474,0)</f>
        <v>0</v>
      </c>
      <c r="BI474" s="150">
        <f>IF(N474="nulová",J474,0)</f>
        <v>0</v>
      </c>
      <c r="BJ474" s="17" t="s">
        <v>86</v>
      </c>
      <c r="BK474" s="150">
        <f>ROUND(I474*H474,2)</f>
        <v>0</v>
      </c>
      <c r="BL474" s="17" t="s">
        <v>108</v>
      </c>
      <c r="BM474" s="149" t="s">
        <v>5569</v>
      </c>
    </row>
    <row r="475" spans="2:65" s="1" customFormat="1" ht="39">
      <c r="B475" s="33"/>
      <c r="D475" s="152" t="s">
        <v>375</v>
      </c>
      <c r="F475" s="172" t="s">
        <v>2474</v>
      </c>
      <c r="I475" s="173"/>
      <c r="L475" s="33"/>
      <c r="M475" s="174"/>
      <c r="T475" s="57"/>
      <c r="AT475" s="17" t="s">
        <v>375</v>
      </c>
      <c r="AU475" s="17" t="s">
        <v>90</v>
      </c>
    </row>
    <row r="476" spans="2:65" s="1" customFormat="1" ht="16.5" customHeight="1">
      <c r="B476" s="33"/>
      <c r="C476" s="138" t="s">
        <v>1168</v>
      </c>
      <c r="D476" s="138" t="s">
        <v>312</v>
      </c>
      <c r="E476" s="139" t="s">
        <v>5570</v>
      </c>
      <c r="F476" s="140" t="s">
        <v>5571</v>
      </c>
      <c r="G476" s="141" t="s">
        <v>1972</v>
      </c>
      <c r="H476" s="142">
        <v>1</v>
      </c>
      <c r="I476" s="143"/>
      <c r="J476" s="144">
        <f>ROUND(I476*H476,2)</f>
        <v>0</v>
      </c>
      <c r="K476" s="140" t="s">
        <v>430</v>
      </c>
      <c r="L476" s="33"/>
      <c r="M476" s="145" t="s">
        <v>1</v>
      </c>
      <c r="N476" s="146" t="s">
        <v>47</v>
      </c>
      <c r="P476" s="147">
        <f>O476*H476</f>
        <v>0</v>
      </c>
      <c r="Q476" s="147">
        <v>0</v>
      </c>
      <c r="R476" s="147">
        <f>Q476*H476</f>
        <v>0</v>
      </c>
      <c r="S476" s="147">
        <v>0</v>
      </c>
      <c r="T476" s="148">
        <f>S476*H476</f>
        <v>0</v>
      </c>
      <c r="AR476" s="149" t="s">
        <v>108</v>
      </c>
      <c r="AT476" s="149" t="s">
        <v>312</v>
      </c>
      <c r="AU476" s="149" t="s">
        <v>90</v>
      </c>
      <c r="AY476" s="17" t="s">
        <v>310</v>
      </c>
      <c r="BE476" s="150">
        <f>IF(N476="základní",J476,0)</f>
        <v>0</v>
      </c>
      <c r="BF476" s="150">
        <f>IF(N476="snížená",J476,0)</f>
        <v>0</v>
      </c>
      <c r="BG476" s="150">
        <f>IF(N476="zákl. přenesená",J476,0)</f>
        <v>0</v>
      </c>
      <c r="BH476" s="150">
        <f>IF(N476="sníž. přenesená",J476,0)</f>
        <v>0</v>
      </c>
      <c r="BI476" s="150">
        <f>IF(N476="nulová",J476,0)</f>
        <v>0</v>
      </c>
      <c r="BJ476" s="17" t="s">
        <v>86</v>
      </c>
      <c r="BK476" s="150">
        <f>ROUND(I476*H476,2)</f>
        <v>0</v>
      </c>
      <c r="BL476" s="17" t="s">
        <v>108</v>
      </c>
      <c r="BM476" s="149" t="s">
        <v>5572</v>
      </c>
    </row>
    <row r="477" spans="2:65" s="1" customFormat="1" ht="39">
      <c r="B477" s="33"/>
      <c r="D477" s="152" t="s">
        <v>375</v>
      </c>
      <c r="F477" s="172" t="s">
        <v>2474</v>
      </c>
      <c r="I477" s="173"/>
      <c r="L477" s="33"/>
      <c r="M477" s="174"/>
      <c r="T477" s="57"/>
      <c r="AT477" s="17" t="s">
        <v>375</v>
      </c>
      <c r="AU477" s="17" t="s">
        <v>90</v>
      </c>
    </row>
    <row r="478" spans="2:65" s="1" customFormat="1" ht="16.5" customHeight="1">
      <c r="B478" s="33"/>
      <c r="C478" s="138" t="s">
        <v>1175</v>
      </c>
      <c r="D478" s="138" t="s">
        <v>312</v>
      </c>
      <c r="E478" s="139" t="s">
        <v>5573</v>
      </c>
      <c r="F478" s="140" t="s">
        <v>5574</v>
      </c>
      <c r="G478" s="141" t="s">
        <v>429</v>
      </c>
      <c r="H478" s="142">
        <v>1</v>
      </c>
      <c r="I478" s="143"/>
      <c r="J478" s="144">
        <f>ROUND(I478*H478,2)</f>
        <v>0</v>
      </c>
      <c r="K478" s="140" t="s">
        <v>430</v>
      </c>
      <c r="L478" s="33"/>
      <c r="M478" s="145" t="s">
        <v>1</v>
      </c>
      <c r="N478" s="146" t="s">
        <v>47</v>
      </c>
      <c r="P478" s="147">
        <f>O478*H478</f>
        <v>0</v>
      </c>
      <c r="Q478" s="147">
        <v>0</v>
      </c>
      <c r="R478" s="147">
        <f>Q478*H478</f>
        <v>0</v>
      </c>
      <c r="S478" s="147">
        <v>0</v>
      </c>
      <c r="T478" s="148">
        <f>S478*H478</f>
        <v>0</v>
      </c>
      <c r="AR478" s="149" t="s">
        <v>108</v>
      </c>
      <c r="AT478" s="149" t="s">
        <v>312</v>
      </c>
      <c r="AU478" s="149" t="s">
        <v>90</v>
      </c>
      <c r="AY478" s="17" t="s">
        <v>310</v>
      </c>
      <c r="BE478" s="150">
        <f>IF(N478="základní",J478,0)</f>
        <v>0</v>
      </c>
      <c r="BF478" s="150">
        <f>IF(N478="snížená",J478,0)</f>
        <v>0</v>
      </c>
      <c r="BG478" s="150">
        <f>IF(N478="zákl. přenesená",J478,0)</f>
        <v>0</v>
      </c>
      <c r="BH478" s="150">
        <f>IF(N478="sníž. přenesená",J478,0)</f>
        <v>0</v>
      </c>
      <c r="BI478" s="150">
        <f>IF(N478="nulová",J478,0)</f>
        <v>0</v>
      </c>
      <c r="BJ478" s="17" t="s">
        <v>86</v>
      </c>
      <c r="BK478" s="150">
        <f>ROUND(I478*H478,2)</f>
        <v>0</v>
      </c>
      <c r="BL478" s="17" t="s">
        <v>108</v>
      </c>
      <c r="BM478" s="149" t="s">
        <v>5575</v>
      </c>
    </row>
    <row r="479" spans="2:65" s="1" customFormat="1" ht="39">
      <c r="B479" s="33"/>
      <c r="D479" s="152" t="s">
        <v>375</v>
      </c>
      <c r="F479" s="172" t="s">
        <v>5576</v>
      </c>
      <c r="I479" s="173"/>
      <c r="L479" s="33"/>
      <c r="M479" s="174"/>
      <c r="T479" s="57"/>
      <c r="AT479" s="17" t="s">
        <v>375</v>
      </c>
      <c r="AU479" s="17" t="s">
        <v>90</v>
      </c>
    </row>
    <row r="480" spans="2:65" s="11" customFormat="1" ht="22.9" customHeight="1">
      <c r="B480" s="126"/>
      <c r="D480" s="127" t="s">
        <v>81</v>
      </c>
      <c r="E480" s="136" t="s">
        <v>5577</v>
      </c>
      <c r="F480" s="136" t="s">
        <v>5578</v>
      </c>
      <c r="I480" s="129"/>
      <c r="J480" s="137">
        <f>BK480</f>
        <v>0</v>
      </c>
      <c r="L480" s="126"/>
      <c r="M480" s="131"/>
      <c r="P480" s="132">
        <f>SUM(P481:P608)</f>
        <v>0</v>
      </c>
      <c r="R480" s="132">
        <f>SUM(R481:R608)</f>
        <v>0</v>
      </c>
      <c r="T480" s="133">
        <f>SUM(T481:T608)</f>
        <v>0</v>
      </c>
      <c r="AR480" s="127" t="s">
        <v>108</v>
      </c>
      <c r="AT480" s="134" t="s">
        <v>81</v>
      </c>
      <c r="AU480" s="134" t="s">
        <v>86</v>
      </c>
      <c r="AY480" s="127" t="s">
        <v>310</v>
      </c>
      <c r="BK480" s="135">
        <f>SUM(BK481:BK608)</f>
        <v>0</v>
      </c>
    </row>
    <row r="481" spans="2:65" s="1" customFormat="1" ht="16.5" customHeight="1">
      <c r="B481" s="33"/>
      <c r="C481" s="138" t="s">
        <v>1181</v>
      </c>
      <c r="D481" s="138" t="s">
        <v>312</v>
      </c>
      <c r="E481" s="139" t="s">
        <v>5579</v>
      </c>
      <c r="F481" s="140" t="s">
        <v>5580</v>
      </c>
      <c r="G481" s="141" t="s">
        <v>460</v>
      </c>
      <c r="H481" s="142">
        <v>2</v>
      </c>
      <c r="I481" s="143"/>
      <c r="J481" s="144">
        <f>ROUND(I481*H481,2)</f>
        <v>0</v>
      </c>
      <c r="K481" s="140" t="s">
        <v>430</v>
      </c>
      <c r="L481" s="33"/>
      <c r="M481" s="145" t="s">
        <v>1</v>
      </c>
      <c r="N481" s="146" t="s">
        <v>47</v>
      </c>
      <c r="P481" s="147">
        <f>O481*H481</f>
        <v>0</v>
      </c>
      <c r="Q481" s="147">
        <v>0</v>
      </c>
      <c r="R481" s="147">
        <f>Q481*H481</f>
        <v>0</v>
      </c>
      <c r="S481" s="147">
        <v>0</v>
      </c>
      <c r="T481" s="148">
        <f>S481*H481</f>
        <v>0</v>
      </c>
      <c r="AR481" s="149" t="s">
        <v>108</v>
      </c>
      <c r="AT481" s="149" t="s">
        <v>312</v>
      </c>
      <c r="AU481" s="149" t="s">
        <v>90</v>
      </c>
      <c r="AY481" s="17" t="s">
        <v>310</v>
      </c>
      <c r="BE481" s="150">
        <f>IF(N481="základní",J481,0)</f>
        <v>0</v>
      </c>
      <c r="BF481" s="150">
        <f>IF(N481="snížená",J481,0)</f>
        <v>0</v>
      </c>
      <c r="BG481" s="150">
        <f>IF(N481="zákl. přenesená",J481,0)</f>
        <v>0</v>
      </c>
      <c r="BH481" s="150">
        <f>IF(N481="sníž. přenesená",J481,0)</f>
        <v>0</v>
      </c>
      <c r="BI481" s="150">
        <f>IF(N481="nulová",J481,0)</f>
        <v>0</v>
      </c>
      <c r="BJ481" s="17" t="s">
        <v>86</v>
      </c>
      <c r="BK481" s="150">
        <f>ROUND(I481*H481,2)</f>
        <v>0</v>
      </c>
      <c r="BL481" s="17" t="s">
        <v>108</v>
      </c>
      <c r="BM481" s="149" t="s">
        <v>5581</v>
      </c>
    </row>
    <row r="482" spans="2:65" s="1" customFormat="1" ht="29.25">
      <c r="B482" s="33"/>
      <c r="D482" s="152" t="s">
        <v>375</v>
      </c>
      <c r="F482" s="172" t="s">
        <v>5582</v>
      </c>
      <c r="I482" s="173"/>
      <c r="L482" s="33"/>
      <c r="M482" s="174"/>
      <c r="T482" s="57"/>
      <c r="AT482" s="17" t="s">
        <v>375</v>
      </c>
      <c r="AU482" s="17" t="s">
        <v>90</v>
      </c>
    </row>
    <row r="483" spans="2:65" s="1" customFormat="1" ht="16.5" customHeight="1">
      <c r="B483" s="33"/>
      <c r="C483" s="138" t="s">
        <v>1186</v>
      </c>
      <c r="D483" s="138" t="s">
        <v>312</v>
      </c>
      <c r="E483" s="139" t="s">
        <v>5583</v>
      </c>
      <c r="F483" s="140" t="s">
        <v>5584</v>
      </c>
      <c r="G483" s="141" t="s">
        <v>460</v>
      </c>
      <c r="H483" s="142">
        <v>11</v>
      </c>
      <c r="I483" s="143"/>
      <c r="J483" s="144">
        <f>ROUND(I483*H483,2)</f>
        <v>0</v>
      </c>
      <c r="K483" s="140" t="s">
        <v>430</v>
      </c>
      <c r="L483" s="33"/>
      <c r="M483" s="145" t="s">
        <v>1</v>
      </c>
      <c r="N483" s="146" t="s">
        <v>47</v>
      </c>
      <c r="P483" s="147">
        <f>O483*H483</f>
        <v>0</v>
      </c>
      <c r="Q483" s="147">
        <v>0</v>
      </c>
      <c r="R483" s="147">
        <f>Q483*H483</f>
        <v>0</v>
      </c>
      <c r="S483" s="147">
        <v>0</v>
      </c>
      <c r="T483" s="148">
        <f>S483*H483</f>
        <v>0</v>
      </c>
      <c r="AR483" s="149" t="s">
        <v>108</v>
      </c>
      <c r="AT483" s="149" t="s">
        <v>312</v>
      </c>
      <c r="AU483" s="149" t="s">
        <v>90</v>
      </c>
      <c r="AY483" s="17" t="s">
        <v>310</v>
      </c>
      <c r="BE483" s="150">
        <f>IF(N483="základní",J483,0)</f>
        <v>0</v>
      </c>
      <c r="BF483" s="150">
        <f>IF(N483="snížená",J483,0)</f>
        <v>0</v>
      </c>
      <c r="BG483" s="150">
        <f>IF(N483="zákl. přenesená",J483,0)</f>
        <v>0</v>
      </c>
      <c r="BH483" s="150">
        <f>IF(N483="sníž. přenesená",J483,0)</f>
        <v>0</v>
      </c>
      <c r="BI483" s="150">
        <f>IF(N483="nulová",J483,0)</f>
        <v>0</v>
      </c>
      <c r="BJ483" s="17" t="s">
        <v>86</v>
      </c>
      <c r="BK483" s="150">
        <f>ROUND(I483*H483,2)</f>
        <v>0</v>
      </c>
      <c r="BL483" s="17" t="s">
        <v>108</v>
      </c>
      <c r="BM483" s="149" t="s">
        <v>5585</v>
      </c>
    </row>
    <row r="484" spans="2:65" s="1" customFormat="1" ht="39">
      <c r="B484" s="33"/>
      <c r="D484" s="152" t="s">
        <v>375</v>
      </c>
      <c r="F484" s="172" t="s">
        <v>5586</v>
      </c>
      <c r="I484" s="173"/>
      <c r="L484" s="33"/>
      <c r="M484" s="174"/>
      <c r="T484" s="57"/>
      <c r="AT484" s="17" t="s">
        <v>375</v>
      </c>
      <c r="AU484" s="17" t="s">
        <v>90</v>
      </c>
    </row>
    <row r="485" spans="2:65" s="1" customFormat="1" ht="16.5" customHeight="1">
      <c r="B485" s="33"/>
      <c r="C485" s="138" t="s">
        <v>1190</v>
      </c>
      <c r="D485" s="138" t="s">
        <v>312</v>
      </c>
      <c r="E485" s="139" t="s">
        <v>5587</v>
      </c>
      <c r="F485" s="140" t="s">
        <v>5588</v>
      </c>
      <c r="G485" s="141" t="s">
        <v>460</v>
      </c>
      <c r="H485" s="142">
        <v>7</v>
      </c>
      <c r="I485" s="143"/>
      <c r="J485" s="144">
        <f>ROUND(I485*H485,2)</f>
        <v>0</v>
      </c>
      <c r="K485" s="140" t="s">
        <v>430</v>
      </c>
      <c r="L485" s="33"/>
      <c r="M485" s="145" t="s">
        <v>1</v>
      </c>
      <c r="N485" s="146" t="s">
        <v>47</v>
      </c>
      <c r="P485" s="147">
        <f>O485*H485</f>
        <v>0</v>
      </c>
      <c r="Q485" s="147">
        <v>0</v>
      </c>
      <c r="R485" s="147">
        <f>Q485*H485</f>
        <v>0</v>
      </c>
      <c r="S485" s="147">
        <v>0</v>
      </c>
      <c r="T485" s="148">
        <f>S485*H485</f>
        <v>0</v>
      </c>
      <c r="AR485" s="149" t="s">
        <v>108</v>
      </c>
      <c r="AT485" s="149" t="s">
        <v>312</v>
      </c>
      <c r="AU485" s="149" t="s">
        <v>90</v>
      </c>
      <c r="AY485" s="17" t="s">
        <v>310</v>
      </c>
      <c r="BE485" s="150">
        <f>IF(N485="základní",J485,0)</f>
        <v>0</v>
      </c>
      <c r="BF485" s="150">
        <f>IF(N485="snížená",J485,0)</f>
        <v>0</v>
      </c>
      <c r="BG485" s="150">
        <f>IF(N485="zákl. přenesená",J485,0)</f>
        <v>0</v>
      </c>
      <c r="BH485" s="150">
        <f>IF(N485="sníž. přenesená",J485,0)</f>
        <v>0</v>
      </c>
      <c r="BI485" s="150">
        <f>IF(N485="nulová",J485,0)</f>
        <v>0</v>
      </c>
      <c r="BJ485" s="17" t="s">
        <v>86</v>
      </c>
      <c r="BK485" s="150">
        <f>ROUND(I485*H485,2)</f>
        <v>0</v>
      </c>
      <c r="BL485" s="17" t="s">
        <v>108</v>
      </c>
      <c r="BM485" s="149" t="s">
        <v>5589</v>
      </c>
    </row>
    <row r="486" spans="2:65" s="1" customFormat="1" ht="29.25">
      <c r="B486" s="33"/>
      <c r="D486" s="152" t="s">
        <v>375</v>
      </c>
      <c r="F486" s="172" t="s">
        <v>5590</v>
      </c>
      <c r="I486" s="173"/>
      <c r="L486" s="33"/>
      <c r="M486" s="174"/>
      <c r="T486" s="57"/>
      <c r="AT486" s="17" t="s">
        <v>375</v>
      </c>
      <c r="AU486" s="17" t="s">
        <v>90</v>
      </c>
    </row>
    <row r="487" spans="2:65" s="1" customFormat="1" ht="16.5" customHeight="1">
      <c r="B487" s="33"/>
      <c r="C487" s="138" t="s">
        <v>1196</v>
      </c>
      <c r="D487" s="138" t="s">
        <v>312</v>
      </c>
      <c r="E487" s="139" t="s">
        <v>5591</v>
      </c>
      <c r="F487" s="140" t="s">
        <v>5592</v>
      </c>
      <c r="G487" s="141" t="s">
        <v>460</v>
      </c>
      <c r="H487" s="142">
        <v>12</v>
      </c>
      <c r="I487" s="143"/>
      <c r="J487" s="144">
        <f>ROUND(I487*H487,2)</f>
        <v>0</v>
      </c>
      <c r="K487" s="140" t="s">
        <v>430</v>
      </c>
      <c r="L487" s="33"/>
      <c r="M487" s="145" t="s">
        <v>1</v>
      </c>
      <c r="N487" s="146" t="s">
        <v>47</v>
      </c>
      <c r="P487" s="147">
        <f>O487*H487</f>
        <v>0</v>
      </c>
      <c r="Q487" s="147">
        <v>0</v>
      </c>
      <c r="R487" s="147">
        <f>Q487*H487</f>
        <v>0</v>
      </c>
      <c r="S487" s="147">
        <v>0</v>
      </c>
      <c r="T487" s="148">
        <f>S487*H487</f>
        <v>0</v>
      </c>
      <c r="AR487" s="149" t="s">
        <v>108</v>
      </c>
      <c r="AT487" s="149" t="s">
        <v>312</v>
      </c>
      <c r="AU487" s="149" t="s">
        <v>90</v>
      </c>
      <c r="AY487" s="17" t="s">
        <v>310</v>
      </c>
      <c r="BE487" s="150">
        <f>IF(N487="základní",J487,0)</f>
        <v>0</v>
      </c>
      <c r="BF487" s="150">
        <f>IF(N487="snížená",J487,0)</f>
        <v>0</v>
      </c>
      <c r="BG487" s="150">
        <f>IF(N487="zákl. přenesená",J487,0)</f>
        <v>0</v>
      </c>
      <c r="BH487" s="150">
        <f>IF(N487="sníž. přenesená",J487,0)</f>
        <v>0</v>
      </c>
      <c r="BI487" s="150">
        <f>IF(N487="nulová",J487,0)</f>
        <v>0</v>
      </c>
      <c r="BJ487" s="17" t="s">
        <v>86</v>
      </c>
      <c r="BK487" s="150">
        <f>ROUND(I487*H487,2)</f>
        <v>0</v>
      </c>
      <c r="BL487" s="17" t="s">
        <v>108</v>
      </c>
      <c r="BM487" s="149" t="s">
        <v>5593</v>
      </c>
    </row>
    <row r="488" spans="2:65" s="1" customFormat="1" ht="48.75">
      <c r="B488" s="33"/>
      <c r="D488" s="152" t="s">
        <v>375</v>
      </c>
      <c r="F488" s="172" t="s">
        <v>5594</v>
      </c>
      <c r="I488" s="173"/>
      <c r="L488" s="33"/>
      <c r="M488" s="174"/>
      <c r="T488" s="57"/>
      <c r="AT488" s="17" t="s">
        <v>375</v>
      </c>
      <c r="AU488" s="17" t="s">
        <v>90</v>
      </c>
    </row>
    <row r="489" spans="2:65" s="1" customFormat="1" ht="16.5" customHeight="1">
      <c r="B489" s="33"/>
      <c r="C489" s="138" t="s">
        <v>1201</v>
      </c>
      <c r="D489" s="138" t="s">
        <v>312</v>
      </c>
      <c r="E489" s="139" t="s">
        <v>5595</v>
      </c>
      <c r="F489" s="140" t="s">
        <v>5596</v>
      </c>
      <c r="G489" s="141" t="s">
        <v>460</v>
      </c>
      <c r="H489" s="142">
        <v>15</v>
      </c>
      <c r="I489" s="143"/>
      <c r="J489" s="144">
        <f>ROUND(I489*H489,2)</f>
        <v>0</v>
      </c>
      <c r="K489" s="140" t="s">
        <v>430</v>
      </c>
      <c r="L489" s="33"/>
      <c r="M489" s="145" t="s">
        <v>1</v>
      </c>
      <c r="N489" s="146" t="s">
        <v>47</v>
      </c>
      <c r="P489" s="147">
        <f>O489*H489</f>
        <v>0</v>
      </c>
      <c r="Q489" s="147">
        <v>0</v>
      </c>
      <c r="R489" s="147">
        <f>Q489*H489</f>
        <v>0</v>
      </c>
      <c r="S489" s="147">
        <v>0</v>
      </c>
      <c r="T489" s="148">
        <f>S489*H489</f>
        <v>0</v>
      </c>
      <c r="AR489" s="149" t="s">
        <v>108</v>
      </c>
      <c r="AT489" s="149" t="s">
        <v>312</v>
      </c>
      <c r="AU489" s="149" t="s">
        <v>90</v>
      </c>
      <c r="AY489" s="17" t="s">
        <v>310</v>
      </c>
      <c r="BE489" s="150">
        <f>IF(N489="základní",J489,0)</f>
        <v>0</v>
      </c>
      <c r="BF489" s="150">
        <f>IF(N489="snížená",J489,0)</f>
        <v>0</v>
      </c>
      <c r="BG489" s="150">
        <f>IF(N489="zákl. přenesená",J489,0)</f>
        <v>0</v>
      </c>
      <c r="BH489" s="150">
        <f>IF(N489="sníž. přenesená",J489,0)</f>
        <v>0</v>
      </c>
      <c r="BI489" s="150">
        <f>IF(N489="nulová",J489,0)</f>
        <v>0</v>
      </c>
      <c r="BJ489" s="17" t="s">
        <v>86</v>
      </c>
      <c r="BK489" s="150">
        <f>ROUND(I489*H489,2)</f>
        <v>0</v>
      </c>
      <c r="BL489" s="17" t="s">
        <v>108</v>
      </c>
      <c r="BM489" s="149" t="s">
        <v>5597</v>
      </c>
    </row>
    <row r="490" spans="2:65" s="1" customFormat="1" ht="39">
      <c r="B490" s="33"/>
      <c r="D490" s="152" t="s">
        <v>375</v>
      </c>
      <c r="F490" s="172" t="s">
        <v>5598</v>
      </c>
      <c r="I490" s="173"/>
      <c r="L490" s="33"/>
      <c r="M490" s="174"/>
      <c r="T490" s="57"/>
      <c r="AT490" s="17" t="s">
        <v>375</v>
      </c>
      <c r="AU490" s="17" t="s">
        <v>90</v>
      </c>
    </row>
    <row r="491" spans="2:65" s="1" customFormat="1" ht="16.5" customHeight="1">
      <c r="B491" s="33"/>
      <c r="C491" s="138" t="s">
        <v>1206</v>
      </c>
      <c r="D491" s="138" t="s">
        <v>312</v>
      </c>
      <c r="E491" s="139" t="s">
        <v>5599</v>
      </c>
      <c r="F491" s="140" t="s">
        <v>5600</v>
      </c>
      <c r="G491" s="141" t="s">
        <v>460</v>
      </c>
      <c r="H491" s="142">
        <v>18</v>
      </c>
      <c r="I491" s="143"/>
      <c r="J491" s="144">
        <f>ROUND(I491*H491,2)</f>
        <v>0</v>
      </c>
      <c r="K491" s="140" t="s">
        <v>430</v>
      </c>
      <c r="L491" s="33"/>
      <c r="M491" s="145" t="s">
        <v>1</v>
      </c>
      <c r="N491" s="146" t="s">
        <v>47</v>
      </c>
      <c r="P491" s="147">
        <f>O491*H491</f>
        <v>0</v>
      </c>
      <c r="Q491" s="147">
        <v>0</v>
      </c>
      <c r="R491" s="147">
        <f>Q491*H491</f>
        <v>0</v>
      </c>
      <c r="S491" s="147">
        <v>0</v>
      </c>
      <c r="T491" s="148">
        <f>S491*H491</f>
        <v>0</v>
      </c>
      <c r="AR491" s="149" t="s">
        <v>108</v>
      </c>
      <c r="AT491" s="149" t="s">
        <v>312</v>
      </c>
      <c r="AU491" s="149" t="s">
        <v>90</v>
      </c>
      <c r="AY491" s="17" t="s">
        <v>310</v>
      </c>
      <c r="BE491" s="150">
        <f>IF(N491="základní",J491,0)</f>
        <v>0</v>
      </c>
      <c r="BF491" s="150">
        <f>IF(N491="snížená",J491,0)</f>
        <v>0</v>
      </c>
      <c r="BG491" s="150">
        <f>IF(N491="zákl. přenesená",J491,0)</f>
        <v>0</v>
      </c>
      <c r="BH491" s="150">
        <f>IF(N491="sníž. přenesená",J491,0)</f>
        <v>0</v>
      </c>
      <c r="BI491" s="150">
        <f>IF(N491="nulová",J491,0)</f>
        <v>0</v>
      </c>
      <c r="BJ491" s="17" t="s">
        <v>86</v>
      </c>
      <c r="BK491" s="150">
        <f>ROUND(I491*H491,2)</f>
        <v>0</v>
      </c>
      <c r="BL491" s="17" t="s">
        <v>108</v>
      </c>
      <c r="BM491" s="149" t="s">
        <v>5601</v>
      </c>
    </row>
    <row r="492" spans="2:65" s="1" customFormat="1" ht="39">
      <c r="B492" s="33"/>
      <c r="D492" s="152" t="s">
        <v>375</v>
      </c>
      <c r="F492" s="172" t="s">
        <v>5602</v>
      </c>
      <c r="I492" s="173"/>
      <c r="L492" s="33"/>
      <c r="M492" s="174"/>
      <c r="T492" s="57"/>
      <c r="AT492" s="17" t="s">
        <v>375</v>
      </c>
      <c r="AU492" s="17" t="s">
        <v>90</v>
      </c>
    </row>
    <row r="493" spans="2:65" s="1" customFormat="1" ht="16.5" customHeight="1">
      <c r="B493" s="33"/>
      <c r="C493" s="138" t="s">
        <v>1210</v>
      </c>
      <c r="D493" s="138" t="s">
        <v>312</v>
      </c>
      <c r="E493" s="139" t="s">
        <v>5603</v>
      </c>
      <c r="F493" s="140" t="s">
        <v>5604</v>
      </c>
      <c r="G493" s="141" t="s">
        <v>460</v>
      </c>
      <c r="H493" s="142">
        <v>13</v>
      </c>
      <c r="I493" s="143"/>
      <c r="J493" s="144">
        <f>ROUND(I493*H493,2)</f>
        <v>0</v>
      </c>
      <c r="K493" s="140" t="s">
        <v>430</v>
      </c>
      <c r="L493" s="33"/>
      <c r="M493" s="145" t="s">
        <v>1</v>
      </c>
      <c r="N493" s="146" t="s">
        <v>47</v>
      </c>
      <c r="P493" s="147">
        <f>O493*H493</f>
        <v>0</v>
      </c>
      <c r="Q493" s="147">
        <v>0</v>
      </c>
      <c r="R493" s="147">
        <f>Q493*H493</f>
        <v>0</v>
      </c>
      <c r="S493" s="147">
        <v>0</v>
      </c>
      <c r="T493" s="148">
        <f>S493*H493</f>
        <v>0</v>
      </c>
      <c r="AR493" s="149" t="s">
        <v>108</v>
      </c>
      <c r="AT493" s="149" t="s">
        <v>312</v>
      </c>
      <c r="AU493" s="149" t="s">
        <v>90</v>
      </c>
      <c r="AY493" s="17" t="s">
        <v>310</v>
      </c>
      <c r="BE493" s="150">
        <f>IF(N493="základní",J493,0)</f>
        <v>0</v>
      </c>
      <c r="BF493" s="150">
        <f>IF(N493="snížená",J493,0)</f>
        <v>0</v>
      </c>
      <c r="BG493" s="150">
        <f>IF(N493="zákl. přenesená",J493,0)</f>
        <v>0</v>
      </c>
      <c r="BH493" s="150">
        <f>IF(N493="sníž. přenesená",J493,0)</f>
        <v>0</v>
      </c>
      <c r="BI493" s="150">
        <f>IF(N493="nulová",J493,0)</f>
        <v>0</v>
      </c>
      <c r="BJ493" s="17" t="s">
        <v>86</v>
      </c>
      <c r="BK493" s="150">
        <f>ROUND(I493*H493,2)</f>
        <v>0</v>
      </c>
      <c r="BL493" s="17" t="s">
        <v>108</v>
      </c>
      <c r="BM493" s="149" t="s">
        <v>5605</v>
      </c>
    </row>
    <row r="494" spans="2:65" s="1" customFormat="1" ht="29.25">
      <c r="B494" s="33"/>
      <c r="D494" s="152" t="s">
        <v>375</v>
      </c>
      <c r="F494" s="172" t="s">
        <v>5606</v>
      </c>
      <c r="I494" s="173"/>
      <c r="L494" s="33"/>
      <c r="M494" s="174"/>
      <c r="T494" s="57"/>
      <c r="AT494" s="17" t="s">
        <v>375</v>
      </c>
      <c r="AU494" s="17" t="s">
        <v>90</v>
      </c>
    </row>
    <row r="495" spans="2:65" s="1" customFormat="1" ht="16.5" customHeight="1">
      <c r="B495" s="33"/>
      <c r="C495" s="138" t="s">
        <v>1217</v>
      </c>
      <c r="D495" s="138" t="s">
        <v>312</v>
      </c>
      <c r="E495" s="139" t="s">
        <v>5607</v>
      </c>
      <c r="F495" s="140" t="s">
        <v>5608</v>
      </c>
      <c r="G495" s="141" t="s">
        <v>460</v>
      </c>
      <c r="H495" s="142">
        <v>2</v>
      </c>
      <c r="I495" s="143"/>
      <c r="J495" s="144">
        <f>ROUND(I495*H495,2)</f>
        <v>0</v>
      </c>
      <c r="K495" s="140" t="s">
        <v>430</v>
      </c>
      <c r="L495" s="33"/>
      <c r="M495" s="145" t="s">
        <v>1</v>
      </c>
      <c r="N495" s="146" t="s">
        <v>47</v>
      </c>
      <c r="P495" s="147">
        <f>O495*H495</f>
        <v>0</v>
      </c>
      <c r="Q495" s="147">
        <v>0</v>
      </c>
      <c r="R495" s="147">
        <f>Q495*H495</f>
        <v>0</v>
      </c>
      <c r="S495" s="147">
        <v>0</v>
      </c>
      <c r="T495" s="148">
        <f>S495*H495</f>
        <v>0</v>
      </c>
      <c r="AR495" s="149" t="s">
        <v>108</v>
      </c>
      <c r="AT495" s="149" t="s">
        <v>312</v>
      </c>
      <c r="AU495" s="149" t="s">
        <v>90</v>
      </c>
      <c r="AY495" s="17" t="s">
        <v>310</v>
      </c>
      <c r="BE495" s="150">
        <f>IF(N495="základní",J495,0)</f>
        <v>0</v>
      </c>
      <c r="BF495" s="150">
        <f>IF(N495="snížená",J495,0)</f>
        <v>0</v>
      </c>
      <c r="BG495" s="150">
        <f>IF(N495="zákl. přenesená",J495,0)</f>
        <v>0</v>
      </c>
      <c r="BH495" s="150">
        <f>IF(N495="sníž. přenesená",J495,0)</f>
        <v>0</v>
      </c>
      <c r="BI495" s="150">
        <f>IF(N495="nulová",J495,0)</f>
        <v>0</v>
      </c>
      <c r="BJ495" s="17" t="s">
        <v>86</v>
      </c>
      <c r="BK495" s="150">
        <f>ROUND(I495*H495,2)</f>
        <v>0</v>
      </c>
      <c r="BL495" s="17" t="s">
        <v>108</v>
      </c>
      <c r="BM495" s="149" t="s">
        <v>5609</v>
      </c>
    </row>
    <row r="496" spans="2:65" s="1" customFormat="1" ht="29.25">
      <c r="B496" s="33"/>
      <c r="D496" s="152" t="s">
        <v>375</v>
      </c>
      <c r="F496" s="172" t="s">
        <v>5610</v>
      </c>
      <c r="I496" s="173"/>
      <c r="L496" s="33"/>
      <c r="M496" s="174"/>
      <c r="T496" s="57"/>
      <c r="AT496" s="17" t="s">
        <v>375</v>
      </c>
      <c r="AU496" s="17" t="s">
        <v>90</v>
      </c>
    </row>
    <row r="497" spans="2:65" s="1" customFormat="1" ht="16.5" customHeight="1">
      <c r="B497" s="33"/>
      <c r="C497" s="138" t="s">
        <v>1222</v>
      </c>
      <c r="D497" s="138" t="s">
        <v>312</v>
      </c>
      <c r="E497" s="139" t="s">
        <v>5611</v>
      </c>
      <c r="F497" s="140" t="s">
        <v>5612</v>
      </c>
      <c r="G497" s="141" t="s">
        <v>460</v>
      </c>
      <c r="H497" s="142">
        <v>12</v>
      </c>
      <c r="I497" s="143"/>
      <c r="J497" s="144">
        <f>ROUND(I497*H497,2)</f>
        <v>0</v>
      </c>
      <c r="K497" s="140" t="s">
        <v>430</v>
      </c>
      <c r="L497" s="33"/>
      <c r="M497" s="145" t="s">
        <v>1</v>
      </c>
      <c r="N497" s="146" t="s">
        <v>47</v>
      </c>
      <c r="P497" s="147">
        <f>O497*H497</f>
        <v>0</v>
      </c>
      <c r="Q497" s="147">
        <v>0</v>
      </c>
      <c r="R497" s="147">
        <f>Q497*H497</f>
        <v>0</v>
      </c>
      <c r="S497" s="147">
        <v>0</v>
      </c>
      <c r="T497" s="148">
        <f>S497*H497</f>
        <v>0</v>
      </c>
      <c r="AR497" s="149" t="s">
        <v>108</v>
      </c>
      <c r="AT497" s="149" t="s">
        <v>312</v>
      </c>
      <c r="AU497" s="149" t="s">
        <v>90</v>
      </c>
      <c r="AY497" s="17" t="s">
        <v>310</v>
      </c>
      <c r="BE497" s="150">
        <f>IF(N497="základní",J497,0)</f>
        <v>0</v>
      </c>
      <c r="BF497" s="150">
        <f>IF(N497="snížená",J497,0)</f>
        <v>0</v>
      </c>
      <c r="BG497" s="150">
        <f>IF(N497="zákl. přenesená",J497,0)</f>
        <v>0</v>
      </c>
      <c r="BH497" s="150">
        <f>IF(N497="sníž. přenesená",J497,0)</f>
        <v>0</v>
      </c>
      <c r="BI497" s="150">
        <f>IF(N497="nulová",J497,0)</f>
        <v>0</v>
      </c>
      <c r="BJ497" s="17" t="s">
        <v>86</v>
      </c>
      <c r="BK497" s="150">
        <f>ROUND(I497*H497,2)</f>
        <v>0</v>
      </c>
      <c r="BL497" s="17" t="s">
        <v>108</v>
      </c>
      <c r="BM497" s="149" t="s">
        <v>5613</v>
      </c>
    </row>
    <row r="498" spans="2:65" s="1" customFormat="1" ht="29.25">
      <c r="B498" s="33"/>
      <c r="D498" s="152" t="s">
        <v>375</v>
      </c>
      <c r="F498" s="172" t="s">
        <v>5614</v>
      </c>
      <c r="I498" s="173"/>
      <c r="L498" s="33"/>
      <c r="M498" s="174"/>
      <c r="T498" s="57"/>
      <c r="AT498" s="17" t="s">
        <v>375</v>
      </c>
      <c r="AU498" s="17" t="s">
        <v>90</v>
      </c>
    </row>
    <row r="499" spans="2:65" s="1" customFormat="1" ht="16.5" customHeight="1">
      <c r="B499" s="33"/>
      <c r="C499" s="138" t="s">
        <v>1226</v>
      </c>
      <c r="D499" s="138" t="s">
        <v>312</v>
      </c>
      <c r="E499" s="139" t="s">
        <v>5615</v>
      </c>
      <c r="F499" s="140" t="s">
        <v>5616</v>
      </c>
      <c r="G499" s="141" t="s">
        <v>460</v>
      </c>
      <c r="H499" s="142">
        <v>11</v>
      </c>
      <c r="I499" s="143"/>
      <c r="J499" s="144">
        <f>ROUND(I499*H499,2)</f>
        <v>0</v>
      </c>
      <c r="K499" s="140" t="s">
        <v>430</v>
      </c>
      <c r="L499" s="33"/>
      <c r="M499" s="145" t="s">
        <v>1</v>
      </c>
      <c r="N499" s="146" t="s">
        <v>47</v>
      </c>
      <c r="P499" s="147">
        <f>O499*H499</f>
        <v>0</v>
      </c>
      <c r="Q499" s="147">
        <v>0</v>
      </c>
      <c r="R499" s="147">
        <f>Q499*H499</f>
        <v>0</v>
      </c>
      <c r="S499" s="147">
        <v>0</v>
      </c>
      <c r="T499" s="148">
        <f>S499*H499</f>
        <v>0</v>
      </c>
      <c r="AR499" s="149" t="s">
        <v>108</v>
      </c>
      <c r="AT499" s="149" t="s">
        <v>312</v>
      </c>
      <c r="AU499" s="149" t="s">
        <v>90</v>
      </c>
      <c r="AY499" s="17" t="s">
        <v>310</v>
      </c>
      <c r="BE499" s="150">
        <f>IF(N499="základní",J499,0)</f>
        <v>0</v>
      </c>
      <c r="BF499" s="150">
        <f>IF(N499="snížená",J499,0)</f>
        <v>0</v>
      </c>
      <c r="BG499" s="150">
        <f>IF(N499="zákl. přenesená",J499,0)</f>
        <v>0</v>
      </c>
      <c r="BH499" s="150">
        <f>IF(N499="sníž. přenesená",J499,0)</f>
        <v>0</v>
      </c>
      <c r="BI499" s="150">
        <f>IF(N499="nulová",J499,0)</f>
        <v>0</v>
      </c>
      <c r="BJ499" s="17" t="s">
        <v>86</v>
      </c>
      <c r="BK499" s="150">
        <f>ROUND(I499*H499,2)</f>
        <v>0</v>
      </c>
      <c r="BL499" s="17" t="s">
        <v>108</v>
      </c>
      <c r="BM499" s="149" t="s">
        <v>5617</v>
      </c>
    </row>
    <row r="500" spans="2:65" s="1" customFormat="1" ht="39">
      <c r="B500" s="33"/>
      <c r="D500" s="152" t="s">
        <v>375</v>
      </c>
      <c r="F500" s="172" t="s">
        <v>5618</v>
      </c>
      <c r="I500" s="173"/>
      <c r="L500" s="33"/>
      <c r="M500" s="174"/>
      <c r="T500" s="57"/>
      <c r="AT500" s="17" t="s">
        <v>375</v>
      </c>
      <c r="AU500" s="17" t="s">
        <v>90</v>
      </c>
    </row>
    <row r="501" spans="2:65" s="1" customFormat="1" ht="16.5" customHeight="1">
      <c r="B501" s="33"/>
      <c r="C501" s="138" t="s">
        <v>1230</v>
      </c>
      <c r="D501" s="138" t="s">
        <v>312</v>
      </c>
      <c r="E501" s="139" t="s">
        <v>5619</v>
      </c>
      <c r="F501" s="140" t="s">
        <v>5620</v>
      </c>
      <c r="G501" s="141" t="s">
        <v>460</v>
      </c>
      <c r="H501" s="142">
        <v>13</v>
      </c>
      <c r="I501" s="143"/>
      <c r="J501" s="144">
        <f>ROUND(I501*H501,2)</f>
        <v>0</v>
      </c>
      <c r="K501" s="140" t="s">
        <v>430</v>
      </c>
      <c r="L501" s="33"/>
      <c r="M501" s="145" t="s">
        <v>1</v>
      </c>
      <c r="N501" s="146" t="s">
        <v>47</v>
      </c>
      <c r="P501" s="147">
        <f>O501*H501</f>
        <v>0</v>
      </c>
      <c r="Q501" s="147">
        <v>0</v>
      </c>
      <c r="R501" s="147">
        <f>Q501*H501</f>
        <v>0</v>
      </c>
      <c r="S501" s="147">
        <v>0</v>
      </c>
      <c r="T501" s="148">
        <f>S501*H501</f>
        <v>0</v>
      </c>
      <c r="AR501" s="149" t="s">
        <v>108</v>
      </c>
      <c r="AT501" s="149" t="s">
        <v>312</v>
      </c>
      <c r="AU501" s="149" t="s">
        <v>90</v>
      </c>
      <c r="AY501" s="17" t="s">
        <v>310</v>
      </c>
      <c r="BE501" s="150">
        <f>IF(N501="základní",J501,0)</f>
        <v>0</v>
      </c>
      <c r="BF501" s="150">
        <f>IF(N501="snížená",J501,0)</f>
        <v>0</v>
      </c>
      <c r="BG501" s="150">
        <f>IF(N501="zákl. přenesená",J501,0)</f>
        <v>0</v>
      </c>
      <c r="BH501" s="150">
        <f>IF(N501="sníž. přenesená",J501,0)</f>
        <v>0</v>
      </c>
      <c r="BI501" s="150">
        <f>IF(N501="nulová",J501,0)</f>
        <v>0</v>
      </c>
      <c r="BJ501" s="17" t="s">
        <v>86</v>
      </c>
      <c r="BK501" s="150">
        <f>ROUND(I501*H501,2)</f>
        <v>0</v>
      </c>
      <c r="BL501" s="17" t="s">
        <v>108</v>
      </c>
      <c r="BM501" s="149" t="s">
        <v>5621</v>
      </c>
    </row>
    <row r="502" spans="2:65" s="1" customFormat="1" ht="39">
      <c r="B502" s="33"/>
      <c r="D502" s="152" t="s">
        <v>375</v>
      </c>
      <c r="F502" s="172" t="s">
        <v>5622</v>
      </c>
      <c r="I502" s="173"/>
      <c r="L502" s="33"/>
      <c r="M502" s="174"/>
      <c r="T502" s="57"/>
      <c r="AT502" s="17" t="s">
        <v>375</v>
      </c>
      <c r="AU502" s="17" t="s">
        <v>90</v>
      </c>
    </row>
    <row r="503" spans="2:65" s="1" customFormat="1" ht="16.5" customHeight="1">
      <c r="B503" s="33"/>
      <c r="C503" s="138" t="s">
        <v>1235</v>
      </c>
      <c r="D503" s="138" t="s">
        <v>312</v>
      </c>
      <c r="E503" s="139" t="s">
        <v>5623</v>
      </c>
      <c r="F503" s="140" t="s">
        <v>5624</v>
      </c>
      <c r="G503" s="141" t="s">
        <v>460</v>
      </c>
      <c r="H503" s="142">
        <v>10</v>
      </c>
      <c r="I503" s="143"/>
      <c r="J503" s="144">
        <f>ROUND(I503*H503,2)</f>
        <v>0</v>
      </c>
      <c r="K503" s="140" t="s">
        <v>430</v>
      </c>
      <c r="L503" s="33"/>
      <c r="M503" s="145" t="s">
        <v>1</v>
      </c>
      <c r="N503" s="146" t="s">
        <v>47</v>
      </c>
      <c r="P503" s="147">
        <f>O503*H503</f>
        <v>0</v>
      </c>
      <c r="Q503" s="147">
        <v>0</v>
      </c>
      <c r="R503" s="147">
        <f>Q503*H503</f>
        <v>0</v>
      </c>
      <c r="S503" s="147">
        <v>0</v>
      </c>
      <c r="T503" s="148">
        <f>S503*H503</f>
        <v>0</v>
      </c>
      <c r="AR503" s="149" t="s">
        <v>108</v>
      </c>
      <c r="AT503" s="149" t="s">
        <v>312</v>
      </c>
      <c r="AU503" s="149" t="s">
        <v>90</v>
      </c>
      <c r="AY503" s="17" t="s">
        <v>310</v>
      </c>
      <c r="BE503" s="150">
        <f>IF(N503="základní",J503,0)</f>
        <v>0</v>
      </c>
      <c r="BF503" s="150">
        <f>IF(N503="snížená",J503,0)</f>
        <v>0</v>
      </c>
      <c r="BG503" s="150">
        <f>IF(N503="zákl. přenesená",J503,0)</f>
        <v>0</v>
      </c>
      <c r="BH503" s="150">
        <f>IF(N503="sníž. přenesená",J503,0)</f>
        <v>0</v>
      </c>
      <c r="BI503" s="150">
        <f>IF(N503="nulová",J503,0)</f>
        <v>0</v>
      </c>
      <c r="BJ503" s="17" t="s">
        <v>86</v>
      </c>
      <c r="BK503" s="150">
        <f>ROUND(I503*H503,2)</f>
        <v>0</v>
      </c>
      <c r="BL503" s="17" t="s">
        <v>108</v>
      </c>
      <c r="BM503" s="149" t="s">
        <v>5625</v>
      </c>
    </row>
    <row r="504" spans="2:65" s="1" customFormat="1" ht="29.25">
      <c r="B504" s="33"/>
      <c r="D504" s="152" t="s">
        <v>375</v>
      </c>
      <c r="F504" s="172" t="s">
        <v>5626</v>
      </c>
      <c r="I504" s="173"/>
      <c r="L504" s="33"/>
      <c r="M504" s="174"/>
      <c r="T504" s="57"/>
      <c r="AT504" s="17" t="s">
        <v>375</v>
      </c>
      <c r="AU504" s="17" t="s">
        <v>90</v>
      </c>
    </row>
    <row r="505" spans="2:65" s="1" customFormat="1" ht="16.5" customHeight="1">
      <c r="B505" s="33"/>
      <c r="C505" s="138" t="s">
        <v>1239</v>
      </c>
      <c r="D505" s="138" t="s">
        <v>312</v>
      </c>
      <c r="E505" s="139" t="s">
        <v>5627</v>
      </c>
      <c r="F505" s="140" t="s">
        <v>5628</v>
      </c>
      <c r="G505" s="141" t="s">
        <v>460</v>
      </c>
      <c r="H505" s="142">
        <v>6</v>
      </c>
      <c r="I505" s="143"/>
      <c r="J505" s="144">
        <f>ROUND(I505*H505,2)</f>
        <v>0</v>
      </c>
      <c r="K505" s="140" t="s">
        <v>430</v>
      </c>
      <c r="L505" s="33"/>
      <c r="M505" s="145" t="s">
        <v>1</v>
      </c>
      <c r="N505" s="146" t="s">
        <v>47</v>
      </c>
      <c r="P505" s="147">
        <f>O505*H505</f>
        <v>0</v>
      </c>
      <c r="Q505" s="147">
        <v>0</v>
      </c>
      <c r="R505" s="147">
        <f>Q505*H505</f>
        <v>0</v>
      </c>
      <c r="S505" s="147">
        <v>0</v>
      </c>
      <c r="T505" s="148">
        <f>S505*H505</f>
        <v>0</v>
      </c>
      <c r="AR505" s="149" t="s">
        <v>108</v>
      </c>
      <c r="AT505" s="149" t="s">
        <v>312</v>
      </c>
      <c r="AU505" s="149" t="s">
        <v>90</v>
      </c>
      <c r="AY505" s="17" t="s">
        <v>310</v>
      </c>
      <c r="BE505" s="150">
        <f>IF(N505="základní",J505,0)</f>
        <v>0</v>
      </c>
      <c r="BF505" s="150">
        <f>IF(N505="snížená",J505,0)</f>
        <v>0</v>
      </c>
      <c r="BG505" s="150">
        <f>IF(N505="zákl. přenesená",J505,0)</f>
        <v>0</v>
      </c>
      <c r="BH505" s="150">
        <f>IF(N505="sníž. přenesená",J505,0)</f>
        <v>0</v>
      </c>
      <c r="BI505" s="150">
        <f>IF(N505="nulová",J505,0)</f>
        <v>0</v>
      </c>
      <c r="BJ505" s="17" t="s">
        <v>86</v>
      </c>
      <c r="BK505" s="150">
        <f>ROUND(I505*H505,2)</f>
        <v>0</v>
      </c>
      <c r="BL505" s="17" t="s">
        <v>108</v>
      </c>
      <c r="BM505" s="149" t="s">
        <v>5629</v>
      </c>
    </row>
    <row r="506" spans="2:65" s="1" customFormat="1" ht="29.25">
      <c r="B506" s="33"/>
      <c r="D506" s="152" t="s">
        <v>375</v>
      </c>
      <c r="F506" s="172" t="s">
        <v>5630</v>
      </c>
      <c r="I506" s="173"/>
      <c r="L506" s="33"/>
      <c r="M506" s="174"/>
      <c r="T506" s="57"/>
      <c r="AT506" s="17" t="s">
        <v>375</v>
      </c>
      <c r="AU506" s="17" t="s">
        <v>90</v>
      </c>
    </row>
    <row r="507" spans="2:65" s="1" customFormat="1" ht="16.5" customHeight="1">
      <c r="B507" s="33"/>
      <c r="C507" s="138" t="s">
        <v>1243</v>
      </c>
      <c r="D507" s="138" t="s">
        <v>312</v>
      </c>
      <c r="E507" s="139" t="s">
        <v>5631</v>
      </c>
      <c r="F507" s="140" t="s">
        <v>5632</v>
      </c>
      <c r="G507" s="141" t="s">
        <v>460</v>
      </c>
      <c r="H507" s="142">
        <v>4</v>
      </c>
      <c r="I507" s="143"/>
      <c r="J507" s="144">
        <f>ROUND(I507*H507,2)</f>
        <v>0</v>
      </c>
      <c r="K507" s="140" t="s">
        <v>430</v>
      </c>
      <c r="L507" s="33"/>
      <c r="M507" s="145" t="s">
        <v>1</v>
      </c>
      <c r="N507" s="146" t="s">
        <v>47</v>
      </c>
      <c r="P507" s="147">
        <f>O507*H507</f>
        <v>0</v>
      </c>
      <c r="Q507" s="147">
        <v>0</v>
      </c>
      <c r="R507" s="147">
        <f>Q507*H507</f>
        <v>0</v>
      </c>
      <c r="S507" s="147">
        <v>0</v>
      </c>
      <c r="T507" s="148">
        <f>S507*H507</f>
        <v>0</v>
      </c>
      <c r="AR507" s="149" t="s">
        <v>108</v>
      </c>
      <c r="AT507" s="149" t="s">
        <v>312</v>
      </c>
      <c r="AU507" s="149" t="s">
        <v>90</v>
      </c>
      <c r="AY507" s="17" t="s">
        <v>310</v>
      </c>
      <c r="BE507" s="150">
        <f>IF(N507="základní",J507,0)</f>
        <v>0</v>
      </c>
      <c r="BF507" s="150">
        <f>IF(N507="snížená",J507,0)</f>
        <v>0</v>
      </c>
      <c r="BG507" s="150">
        <f>IF(N507="zákl. přenesená",J507,0)</f>
        <v>0</v>
      </c>
      <c r="BH507" s="150">
        <f>IF(N507="sníž. přenesená",J507,0)</f>
        <v>0</v>
      </c>
      <c r="BI507" s="150">
        <f>IF(N507="nulová",J507,0)</f>
        <v>0</v>
      </c>
      <c r="BJ507" s="17" t="s">
        <v>86</v>
      </c>
      <c r="BK507" s="150">
        <f>ROUND(I507*H507,2)</f>
        <v>0</v>
      </c>
      <c r="BL507" s="17" t="s">
        <v>108</v>
      </c>
      <c r="BM507" s="149" t="s">
        <v>5633</v>
      </c>
    </row>
    <row r="508" spans="2:65" s="1" customFormat="1" ht="29.25">
      <c r="B508" s="33"/>
      <c r="D508" s="152" t="s">
        <v>375</v>
      </c>
      <c r="F508" s="172" t="s">
        <v>5634</v>
      </c>
      <c r="I508" s="173"/>
      <c r="L508" s="33"/>
      <c r="M508" s="174"/>
      <c r="T508" s="57"/>
      <c r="AT508" s="17" t="s">
        <v>375</v>
      </c>
      <c r="AU508" s="17" t="s">
        <v>90</v>
      </c>
    </row>
    <row r="509" spans="2:65" s="1" customFormat="1" ht="16.5" customHeight="1">
      <c r="B509" s="33"/>
      <c r="C509" s="138" t="s">
        <v>1247</v>
      </c>
      <c r="D509" s="138" t="s">
        <v>312</v>
      </c>
      <c r="E509" s="139" t="s">
        <v>5635</v>
      </c>
      <c r="F509" s="140" t="s">
        <v>5636</v>
      </c>
      <c r="G509" s="141" t="s">
        <v>460</v>
      </c>
      <c r="H509" s="142">
        <v>4</v>
      </c>
      <c r="I509" s="143"/>
      <c r="J509" s="144">
        <f>ROUND(I509*H509,2)</f>
        <v>0</v>
      </c>
      <c r="K509" s="140" t="s">
        <v>430</v>
      </c>
      <c r="L509" s="33"/>
      <c r="M509" s="145" t="s">
        <v>1</v>
      </c>
      <c r="N509" s="146" t="s">
        <v>47</v>
      </c>
      <c r="P509" s="147">
        <f>O509*H509</f>
        <v>0</v>
      </c>
      <c r="Q509" s="147">
        <v>0</v>
      </c>
      <c r="R509" s="147">
        <f>Q509*H509</f>
        <v>0</v>
      </c>
      <c r="S509" s="147">
        <v>0</v>
      </c>
      <c r="T509" s="148">
        <f>S509*H509</f>
        <v>0</v>
      </c>
      <c r="AR509" s="149" t="s">
        <v>108</v>
      </c>
      <c r="AT509" s="149" t="s">
        <v>312</v>
      </c>
      <c r="AU509" s="149" t="s">
        <v>90</v>
      </c>
      <c r="AY509" s="17" t="s">
        <v>310</v>
      </c>
      <c r="BE509" s="150">
        <f>IF(N509="základní",J509,0)</f>
        <v>0</v>
      </c>
      <c r="BF509" s="150">
        <f>IF(N509="snížená",J509,0)</f>
        <v>0</v>
      </c>
      <c r="BG509" s="150">
        <f>IF(N509="zákl. přenesená",J509,0)</f>
        <v>0</v>
      </c>
      <c r="BH509" s="150">
        <f>IF(N509="sníž. přenesená",J509,0)</f>
        <v>0</v>
      </c>
      <c r="BI509" s="150">
        <f>IF(N509="nulová",J509,0)</f>
        <v>0</v>
      </c>
      <c r="BJ509" s="17" t="s">
        <v>86</v>
      </c>
      <c r="BK509" s="150">
        <f>ROUND(I509*H509,2)</f>
        <v>0</v>
      </c>
      <c r="BL509" s="17" t="s">
        <v>108</v>
      </c>
      <c r="BM509" s="149" t="s">
        <v>5637</v>
      </c>
    </row>
    <row r="510" spans="2:65" s="1" customFormat="1" ht="39">
      <c r="B510" s="33"/>
      <c r="D510" s="152" t="s">
        <v>375</v>
      </c>
      <c r="F510" s="172" t="s">
        <v>5638</v>
      </c>
      <c r="I510" s="173"/>
      <c r="L510" s="33"/>
      <c r="M510" s="174"/>
      <c r="T510" s="57"/>
      <c r="AT510" s="17" t="s">
        <v>375</v>
      </c>
      <c r="AU510" s="17" t="s">
        <v>90</v>
      </c>
    </row>
    <row r="511" spans="2:65" s="1" customFormat="1" ht="16.5" customHeight="1">
      <c r="B511" s="33"/>
      <c r="C511" s="138" t="s">
        <v>1251</v>
      </c>
      <c r="D511" s="138" t="s">
        <v>312</v>
      </c>
      <c r="E511" s="139" t="s">
        <v>5639</v>
      </c>
      <c r="F511" s="140" t="s">
        <v>5640</v>
      </c>
      <c r="G511" s="141" t="s">
        <v>460</v>
      </c>
      <c r="H511" s="142">
        <v>2</v>
      </c>
      <c r="I511" s="143"/>
      <c r="J511" s="144">
        <f>ROUND(I511*H511,2)</f>
        <v>0</v>
      </c>
      <c r="K511" s="140" t="s">
        <v>430</v>
      </c>
      <c r="L511" s="33"/>
      <c r="M511" s="145" t="s">
        <v>1</v>
      </c>
      <c r="N511" s="146" t="s">
        <v>47</v>
      </c>
      <c r="P511" s="147">
        <f>O511*H511</f>
        <v>0</v>
      </c>
      <c r="Q511" s="147">
        <v>0</v>
      </c>
      <c r="R511" s="147">
        <f>Q511*H511</f>
        <v>0</v>
      </c>
      <c r="S511" s="147">
        <v>0</v>
      </c>
      <c r="T511" s="148">
        <f>S511*H511</f>
        <v>0</v>
      </c>
      <c r="AR511" s="149" t="s">
        <v>108</v>
      </c>
      <c r="AT511" s="149" t="s">
        <v>312</v>
      </c>
      <c r="AU511" s="149" t="s">
        <v>90</v>
      </c>
      <c r="AY511" s="17" t="s">
        <v>310</v>
      </c>
      <c r="BE511" s="150">
        <f>IF(N511="základní",J511,0)</f>
        <v>0</v>
      </c>
      <c r="BF511" s="150">
        <f>IF(N511="snížená",J511,0)</f>
        <v>0</v>
      </c>
      <c r="BG511" s="150">
        <f>IF(N511="zákl. přenesená",J511,0)</f>
        <v>0</v>
      </c>
      <c r="BH511" s="150">
        <f>IF(N511="sníž. přenesená",J511,0)</f>
        <v>0</v>
      </c>
      <c r="BI511" s="150">
        <f>IF(N511="nulová",J511,0)</f>
        <v>0</v>
      </c>
      <c r="BJ511" s="17" t="s">
        <v>86</v>
      </c>
      <c r="BK511" s="150">
        <f>ROUND(I511*H511,2)</f>
        <v>0</v>
      </c>
      <c r="BL511" s="17" t="s">
        <v>108</v>
      </c>
      <c r="BM511" s="149" t="s">
        <v>5641</v>
      </c>
    </row>
    <row r="512" spans="2:65" s="1" customFormat="1" ht="48.75">
      <c r="B512" s="33"/>
      <c r="D512" s="152" t="s">
        <v>375</v>
      </c>
      <c r="F512" s="172" t="s">
        <v>5642</v>
      </c>
      <c r="I512" s="173"/>
      <c r="L512" s="33"/>
      <c r="M512" s="174"/>
      <c r="T512" s="57"/>
      <c r="AT512" s="17" t="s">
        <v>375</v>
      </c>
      <c r="AU512" s="17" t="s">
        <v>90</v>
      </c>
    </row>
    <row r="513" spans="2:65" s="1" customFormat="1" ht="16.5" customHeight="1">
      <c r="B513" s="33"/>
      <c r="C513" s="138" t="s">
        <v>1255</v>
      </c>
      <c r="D513" s="138" t="s">
        <v>312</v>
      </c>
      <c r="E513" s="139" t="s">
        <v>5643</v>
      </c>
      <c r="F513" s="140" t="s">
        <v>5644</v>
      </c>
      <c r="G513" s="141" t="s">
        <v>460</v>
      </c>
      <c r="H513" s="142">
        <v>2</v>
      </c>
      <c r="I513" s="143"/>
      <c r="J513" s="144">
        <f>ROUND(I513*H513,2)</f>
        <v>0</v>
      </c>
      <c r="K513" s="140" t="s">
        <v>430</v>
      </c>
      <c r="L513" s="33"/>
      <c r="M513" s="145" t="s">
        <v>1</v>
      </c>
      <c r="N513" s="146" t="s">
        <v>47</v>
      </c>
      <c r="P513" s="147">
        <f>O513*H513</f>
        <v>0</v>
      </c>
      <c r="Q513" s="147">
        <v>0</v>
      </c>
      <c r="R513" s="147">
        <f>Q513*H513</f>
        <v>0</v>
      </c>
      <c r="S513" s="147">
        <v>0</v>
      </c>
      <c r="T513" s="148">
        <f>S513*H513</f>
        <v>0</v>
      </c>
      <c r="AR513" s="149" t="s">
        <v>108</v>
      </c>
      <c r="AT513" s="149" t="s">
        <v>312</v>
      </c>
      <c r="AU513" s="149" t="s">
        <v>90</v>
      </c>
      <c r="AY513" s="17" t="s">
        <v>310</v>
      </c>
      <c r="BE513" s="150">
        <f>IF(N513="základní",J513,0)</f>
        <v>0</v>
      </c>
      <c r="BF513" s="150">
        <f>IF(N513="snížená",J513,0)</f>
        <v>0</v>
      </c>
      <c r="BG513" s="150">
        <f>IF(N513="zákl. přenesená",J513,0)</f>
        <v>0</v>
      </c>
      <c r="BH513" s="150">
        <f>IF(N513="sníž. přenesená",J513,0)</f>
        <v>0</v>
      </c>
      <c r="BI513" s="150">
        <f>IF(N513="nulová",J513,0)</f>
        <v>0</v>
      </c>
      <c r="BJ513" s="17" t="s">
        <v>86</v>
      </c>
      <c r="BK513" s="150">
        <f>ROUND(I513*H513,2)</f>
        <v>0</v>
      </c>
      <c r="BL513" s="17" t="s">
        <v>108</v>
      </c>
      <c r="BM513" s="149" t="s">
        <v>5645</v>
      </c>
    </row>
    <row r="514" spans="2:65" s="1" customFormat="1" ht="29.25">
      <c r="B514" s="33"/>
      <c r="D514" s="152" t="s">
        <v>375</v>
      </c>
      <c r="F514" s="172" t="s">
        <v>5646</v>
      </c>
      <c r="I514" s="173"/>
      <c r="L514" s="33"/>
      <c r="M514" s="174"/>
      <c r="T514" s="57"/>
      <c r="AT514" s="17" t="s">
        <v>375</v>
      </c>
      <c r="AU514" s="17" t="s">
        <v>90</v>
      </c>
    </row>
    <row r="515" spans="2:65" s="1" customFormat="1" ht="16.5" customHeight="1">
      <c r="B515" s="33"/>
      <c r="C515" s="138" t="s">
        <v>1260</v>
      </c>
      <c r="D515" s="138" t="s">
        <v>312</v>
      </c>
      <c r="E515" s="139" t="s">
        <v>5647</v>
      </c>
      <c r="F515" s="140" t="s">
        <v>5640</v>
      </c>
      <c r="G515" s="141" t="s">
        <v>460</v>
      </c>
      <c r="H515" s="142">
        <v>15</v>
      </c>
      <c r="I515" s="143"/>
      <c r="J515" s="144">
        <f>ROUND(I515*H515,2)</f>
        <v>0</v>
      </c>
      <c r="K515" s="140" t="s">
        <v>430</v>
      </c>
      <c r="L515" s="33"/>
      <c r="M515" s="145" t="s">
        <v>1</v>
      </c>
      <c r="N515" s="146" t="s">
        <v>47</v>
      </c>
      <c r="P515" s="147">
        <f>O515*H515</f>
        <v>0</v>
      </c>
      <c r="Q515" s="147">
        <v>0</v>
      </c>
      <c r="R515" s="147">
        <f>Q515*H515</f>
        <v>0</v>
      </c>
      <c r="S515" s="147">
        <v>0</v>
      </c>
      <c r="T515" s="148">
        <f>S515*H515</f>
        <v>0</v>
      </c>
      <c r="AR515" s="149" t="s">
        <v>108</v>
      </c>
      <c r="AT515" s="149" t="s">
        <v>312</v>
      </c>
      <c r="AU515" s="149" t="s">
        <v>90</v>
      </c>
      <c r="AY515" s="17" t="s">
        <v>310</v>
      </c>
      <c r="BE515" s="150">
        <f>IF(N515="základní",J515,0)</f>
        <v>0</v>
      </c>
      <c r="BF515" s="150">
        <f>IF(N515="snížená",J515,0)</f>
        <v>0</v>
      </c>
      <c r="BG515" s="150">
        <f>IF(N515="zákl. přenesená",J515,0)</f>
        <v>0</v>
      </c>
      <c r="BH515" s="150">
        <f>IF(N515="sníž. přenesená",J515,0)</f>
        <v>0</v>
      </c>
      <c r="BI515" s="150">
        <f>IF(N515="nulová",J515,0)</f>
        <v>0</v>
      </c>
      <c r="BJ515" s="17" t="s">
        <v>86</v>
      </c>
      <c r="BK515" s="150">
        <f>ROUND(I515*H515,2)</f>
        <v>0</v>
      </c>
      <c r="BL515" s="17" t="s">
        <v>108</v>
      </c>
      <c r="BM515" s="149" t="s">
        <v>5648</v>
      </c>
    </row>
    <row r="516" spans="2:65" s="1" customFormat="1" ht="39">
      <c r="B516" s="33"/>
      <c r="D516" s="152" t="s">
        <v>375</v>
      </c>
      <c r="F516" s="172" t="s">
        <v>5649</v>
      </c>
      <c r="I516" s="173"/>
      <c r="L516" s="33"/>
      <c r="M516" s="174"/>
      <c r="T516" s="57"/>
      <c r="AT516" s="17" t="s">
        <v>375</v>
      </c>
      <c r="AU516" s="17" t="s">
        <v>90</v>
      </c>
    </row>
    <row r="517" spans="2:65" s="1" customFormat="1" ht="16.5" customHeight="1">
      <c r="B517" s="33"/>
      <c r="C517" s="138" t="s">
        <v>1264</v>
      </c>
      <c r="D517" s="138" t="s">
        <v>312</v>
      </c>
      <c r="E517" s="139" t="s">
        <v>5650</v>
      </c>
      <c r="F517" s="140" t="s">
        <v>5651</v>
      </c>
      <c r="G517" s="141" t="s">
        <v>460</v>
      </c>
      <c r="H517" s="142">
        <v>10</v>
      </c>
      <c r="I517" s="143"/>
      <c r="J517" s="144">
        <f>ROUND(I517*H517,2)</f>
        <v>0</v>
      </c>
      <c r="K517" s="140" t="s">
        <v>430</v>
      </c>
      <c r="L517" s="33"/>
      <c r="M517" s="145" t="s">
        <v>1</v>
      </c>
      <c r="N517" s="146" t="s">
        <v>47</v>
      </c>
      <c r="P517" s="147">
        <f>O517*H517</f>
        <v>0</v>
      </c>
      <c r="Q517" s="147">
        <v>0</v>
      </c>
      <c r="R517" s="147">
        <f>Q517*H517</f>
        <v>0</v>
      </c>
      <c r="S517" s="147">
        <v>0</v>
      </c>
      <c r="T517" s="148">
        <f>S517*H517</f>
        <v>0</v>
      </c>
      <c r="AR517" s="149" t="s">
        <v>108</v>
      </c>
      <c r="AT517" s="149" t="s">
        <v>312</v>
      </c>
      <c r="AU517" s="149" t="s">
        <v>90</v>
      </c>
      <c r="AY517" s="17" t="s">
        <v>310</v>
      </c>
      <c r="BE517" s="150">
        <f>IF(N517="základní",J517,0)</f>
        <v>0</v>
      </c>
      <c r="BF517" s="150">
        <f>IF(N517="snížená",J517,0)</f>
        <v>0</v>
      </c>
      <c r="BG517" s="150">
        <f>IF(N517="zákl. přenesená",J517,0)</f>
        <v>0</v>
      </c>
      <c r="BH517" s="150">
        <f>IF(N517="sníž. přenesená",J517,0)</f>
        <v>0</v>
      </c>
      <c r="BI517" s="150">
        <f>IF(N517="nulová",J517,0)</f>
        <v>0</v>
      </c>
      <c r="BJ517" s="17" t="s">
        <v>86</v>
      </c>
      <c r="BK517" s="150">
        <f>ROUND(I517*H517,2)</f>
        <v>0</v>
      </c>
      <c r="BL517" s="17" t="s">
        <v>108</v>
      </c>
      <c r="BM517" s="149" t="s">
        <v>5652</v>
      </c>
    </row>
    <row r="518" spans="2:65" s="1" customFormat="1" ht="39">
      <c r="B518" s="33"/>
      <c r="D518" s="152" t="s">
        <v>375</v>
      </c>
      <c r="F518" s="172" t="s">
        <v>5653</v>
      </c>
      <c r="I518" s="173"/>
      <c r="L518" s="33"/>
      <c r="M518" s="174"/>
      <c r="T518" s="57"/>
      <c r="AT518" s="17" t="s">
        <v>375</v>
      </c>
      <c r="AU518" s="17" t="s">
        <v>90</v>
      </c>
    </row>
    <row r="519" spans="2:65" s="1" customFormat="1" ht="16.5" customHeight="1">
      <c r="B519" s="33"/>
      <c r="C519" s="138" t="s">
        <v>1271</v>
      </c>
      <c r="D519" s="138" t="s">
        <v>312</v>
      </c>
      <c r="E519" s="139" t="s">
        <v>5654</v>
      </c>
      <c r="F519" s="140" t="s">
        <v>5655</v>
      </c>
      <c r="G519" s="141" t="s">
        <v>460</v>
      </c>
      <c r="H519" s="142">
        <v>3</v>
      </c>
      <c r="I519" s="143"/>
      <c r="J519" s="144">
        <f>ROUND(I519*H519,2)</f>
        <v>0</v>
      </c>
      <c r="K519" s="140" t="s">
        <v>430</v>
      </c>
      <c r="L519" s="33"/>
      <c r="M519" s="145" t="s">
        <v>1</v>
      </c>
      <c r="N519" s="146" t="s">
        <v>47</v>
      </c>
      <c r="P519" s="147">
        <f>O519*H519</f>
        <v>0</v>
      </c>
      <c r="Q519" s="147">
        <v>0</v>
      </c>
      <c r="R519" s="147">
        <f>Q519*H519</f>
        <v>0</v>
      </c>
      <c r="S519" s="147">
        <v>0</v>
      </c>
      <c r="T519" s="148">
        <f>S519*H519</f>
        <v>0</v>
      </c>
      <c r="AR519" s="149" t="s">
        <v>108</v>
      </c>
      <c r="AT519" s="149" t="s">
        <v>312</v>
      </c>
      <c r="AU519" s="149" t="s">
        <v>90</v>
      </c>
      <c r="AY519" s="17" t="s">
        <v>310</v>
      </c>
      <c r="BE519" s="150">
        <f>IF(N519="základní",J519,0)</f>
        <v>0</v>
      </c>
      <c r="BF519" s="150">
        <f>IF(N519="snížená",J519,0)</f>
        <v>0</v>
      </c>
      <c r="BG519" s="150">
        <f>IF(N519="zákl. přenesená",J519,0)</f>
        <v>0</v>
      </c>
      <c r="BH519" s="150">
        <f>IF(N519="sníž. přenesená",J519,0)</f>
        <v>0</v>
      </c>
      <c r="BI519" s="150">
        <f>IF(N519="nulová",J519,0)</f>
        <v>0</v>
      </c>
      <c r="BJ519" s="17" t="s">
        <v>86</v>
      </c>
      <c r="BK519" s="150">
        <f>ROUND(I519*H519,2)</f>
        <v>0</v>
      </c>
      <c r="BL519" s="17" t="s">
        <v>108</v>
      </c>
      <c r="BM519" s="149" t="s">
        <v>5656</v>
      </c>
    </row>
    <row r="520" spans="2:65" s="1" customFormat="1" ht="39">
      <c r="B520" s="33"/>
      <c r="D520" s="152" t="s">
        <v>375</v>
      </c>
      <c r="F520" s="172" t="s">
        <v>5657</v>
      </c>
      <c r="I520" s="173"/>
      <c r="L520" s="33"/>
      <c r="M520" s="174"/>
      <c r="T520" s="57"/>
      <c r="AT520" s="17" t="s">
        <v>375</v>
      </c>
      <c r="AU520" s="17" t="s">
        <v>90</v>
      </c>
    </row>
    <row r="521" spans="2:65" s="1" customFormat="1" ht="16.5" customHeight="1">
      <c r="B521" s="33"/>
      <c r="C521" s="138" t="s">
        <v>1276</v>
      </c>
      <c r="D521" s="138" t="s">
        <v>312</v>
      </c>
      <c r="E521" s="139" t="s">
        <v>5658</v>
      </c>
      <c r="F521" s="140" t="s">
        <v>5659</v>
      </c>
      <c r="G521" s="141" t="s">
        <v>460</v>
      </c>
      <c r="H521" s="142">
        <v>1</v>
      </c>
      <c r="I521" s="143"/>
      <c r="J521" s="144">
        <f>ROUND(I521*H521,2)</f>
        <v>0</v>
      </c>
      <c r="K521" s="140" t="s">
        <v>430</v>
      </c>
      <c r="L521" s="33"/>
      <c r="M521" s="145" t="s">
        <v>1</v>
      </c>
      <c r="N521" s="146" t="s">
        <v>47</v>
      </c>
      <c r="P521" s="147">
        <f>O521*H521</f>
        <v>0</v>
      </c>
      <c r="Q521" s="147">
        <v>0</v>
      </c>
      <c r="R521" s="147">
        <f>Q521*H521</f>
        <v>0</v>
      </c>
      <c r="S521" s="147">
        <v>0</v>
      </c>
      <c r="T521" s="148">
        <f>S521*H521</f>
        <v>0</v>
      </c>
      <c r="AR521" s="149" t="s">
        <v>108</v>
      </c>
      <c r="AT521" s="149" t="s">
        <v>312</v>
      </c>
      <c r="AU521" s="149" t="s">
        <v>90</v>
      </c>
      <c r="AY521" s="17" t="s">
        <v>310</v>
      </c>
      <c r="BE521" s="150">
        <f>IF(N521="základní",J521,0)</f>
        <v>0</v>
      </c>
      <c r="BF521" s="150">
        <f>IF(N521="snížená",J521,0)</f>
        <v>0</v>
      </c>
      <c r="BG521" s="150">
        <f>IF(N521="zákl. přenesená",J521,0)</f>
        <v>0</v>
      </c>
      <c r="BH521" s="150">
        <f>IF(N521="sníž. přenesená",J521,0)</f>
        <v>0</v>
      </c>
      <c r="BI521" s="150">
        <f>IF(N521="nulová",J521,0)</f>
        <v>0</v>
      </c>
      <c r="BJ521" s="17" t="s">
        <v>86</v>
      </c>
      <c r="BK521" s="150">
        <f>ROUND(I521*H521,2)</f>
        <v>0</v>
      </c>
      <c r="BL521" s="17" t="s">
        <v>108</v>
      </c>
      <c r="BM521" s="149" t="s">
        <v>5660</v>
      </c>
    </row>
    <row r="522" spans="2:65" s="1" customFormat="1" ht="19.5">
      <c r="B522" s="33"/>
      <c r="D522" s="152" t="s">
        <v>375</v>
      </c>
      <c r="F522" s="172" t="s">
        <v>5661</v>
      </c>
      <c r="I522" s="173"/>
      <c r="L522" s="33"/>
      <c r="M522" s="174"/>
      <c r="T522" s="57"/>
      <c r="AT522" s="17" t="s">
        <v>375</v>
      </c>
      <c r="AU522" s="17" t="s">
        <v>90</v>
      </c>
    </row>
    <row r="523" spans="2:65" s="1" customFormat="1" ht="16.5" customHeight="1">
      <c r="B523" s="33"/>
      <c r="C523" s="138" t="s">
        <v>1283</v>
      </c>
      <c r="D523" s="138" t="s">
        <v>312</v>
      </c>
      <c r="E523" s="139" t="s">
        <v>5662</v>
      </c>
      <c r="F523" s="140" t="s">
        <v>5663</v>
      </c>
      <c r="G523" s="141" t="s">
        <v>460</v>
      </c>
      <c r="H523" s="142">
        <v>2</v>
      </c>
      <c r="I523" s="143"/>
      <c r="J523" s="144">
        <f>ROUND(I523*H523,2)</f>
        <v>0</v>
      </c>
      <c r="K523" s="140" t="s">
        <v>430</v>
      </c>
      <c r="L523" s="33"/>
      <c r="M523" s="145" t="s">
        <v>1</v>
      </c>
      <c r="N523" s="146" t="s">
        <v>47</v>
      </c>
      <c r="P523" s="147">
        <f>O523*H523</f>
        <v>0</v>
      </c>
      <c r="Q523" s="147">
        <v>0</v>
      </c>
      <c r="R523" s="147">
        <f>Q523*H523</f>
        <v>0</v>
      </c>
      <c r="S523" s="147">
        <v>0</v>
      </c>
      <c r="T523" s="148">
        <f>S523*H523</f>
        <v>0</v>
      </c>
      <c r="AR523" s="149" t="s">
        <v>108</v>
      </c>
      <c r="AT523" s="149" t="s">
        <v>312</v>
      </c>
      <c r="AU523" s="149" t="s">
        <v>90</v>
      </c>
      <c r="AY523" s="17" t="s">
        <v>310</v>
      </c>
      <c r="BE523" s="150">
        <f>IF(N523="základní",J523,0)</f>
        <v>0</v>
      </c>
      <c r="BF523" s="150">
        <f>IF(N523="snížená",J523,0)</f>
        <v>0</v>
      </c>
      <c r="BG523" s="150">
        <f>IF(N523="zákl. přenesená",J523,0)</f>
        <v>0</v>
      </c>
      <c r="BH523" s="150">
        <f>IF(N523="sníž. přenesená",J523,0)</f>
        <v>0</v>
      </c>
      <c r="BI523" s="150">
        <f>IF(N523="nulová",J523,0)</f>
        <v>0</v>
      </c>
      <c r="BJ523" s="17" t="s">
        <v>86</v>
      </c>
      <c r="BK523" s="150">
        <f>ROUND(I523*H523,2)</f>
        <v>0</v>
      </c>
      <c r="BL523" s="17" t="s">
        <v>108</v>
      </c>
      <c r="BM523" s="149" t="s">
        <v>5664</v>
      </c>
    </row>
    <row r="524" spans="2:65" s="1" customFormat="1" ht="19.5">
      <c r="B524" s="33"/>
      <c r="D524" s="152" t="s">
        <v>375</v>
      </c>
      <c r="F524" s="172" t="s">
        <v>5665</v>
      </c>
      <c r="I524" s="173"/>
      <c r="L524" s="33"/>
      <c r="M524" s="174"/>
      <c r="T524" s="57"/>
      <c r="AT524" s="17" t="s">
        <v>375</v>
      </c>
      <c r="AU524" s="17" t="s">
        <v>90</v>
      </c>
    </row>
    <row r="525" spans="2:65" s="1" customFormat="1" ht="16.5" customHeight="1">
      <c r="B525" s="33"/>
      <c r="C525" s="138" t="s">
        <v>1287</v>
      </c>
      <c r="D525" s="138" t="s">
        <v>312</v>
      </c>
      <c r="E525" s="139" t="s">
        <v>5666</v>
      </c>
      <c r="F525" s="140" t="s">
        <v>5667</v>
      </c>
      <c r="G525" s="141" t="s">
        <v>460</v>
      </c>
      <c r="H525" s="142">
        <v>19</v>
      </c>
      <c r="I525" s="143"/>
      <c r="J525" s="144">
        <f>ROUND(I525*H525,2)</f>
        <v>0</v>
      </c>
      <c r="K525" s="140" t="s">
        <v>430</v>
      </c>
      <c r="L525" s="33"/>
      <c r="M525" s="145" t="s">
        <v>1</v>
      </c>
      <c r="N525" s="146" t="s">
        <v>47</v>
      </c>
      <c r="P525" s="147">
        <f>O525*H525</f>
        <v>0</v>
      </c>
      <c r="Q525" s="147">
        <v>0</v>
      </c>
      <c r="R525" s="147">
        <f>Q525*H525</f>
        <v>0</v>
      </c>
      <c r="S525" s="147">
        <v>0</v>
      </c>
      <c r="T525" s="148">
        <f>S525*H525</f>
        <v>0</v>
      </c>
      <c r="AR525" s="149" t="s">
        <v>108</v>
      </c>
      <c r="AT525" s="149" t="s">
        <v>312</v>
      </c>
      <c r="AU525" s="149" t="s">
        <v>90</v>
      </c>
      <c r="AY525" s="17" t="s">
        <v>310</v>
      </c>
      <c r="BE525" s="150">
        <f>IF(N525="základní",J525,0)</f>
        <v>0</v>
      </c>
      <c r="BF525" s="150">
        <f>IF(N525="snížená",J525,0)</f>
        <v>0</v>
      </c>
      <c r="BG525" s="150">
        <f>IF(N525="zákl. přenesená",J525,0)</f>
        <v>0</v>
      </c>
      <c r="BH525" s="150">
        <f>IF(N525="sníž. přenesená",J525,0)</f>
        <v>0</v>
      </c>
      <c r="BI525" s="150">
        <f>IF(N525="nulová",J525,0)</f>
        <v>0</v>
      </c>
      <c r="BJ525" s="17" t="s">
        <v>86</v>
      </c>
      <c r="BK525" s="150">
        <f>ROUND(I525*H525,2)</f>
        <v>0</v>
      </c>
      <c r="BL525" s="17" t="s">
        <v>108</v>
      </c>
      <c r="BM525" s="149" t="s">
        <v>5668</v>
      </c>
    </row>
    <row r="526" spans="2:65" s="1" customFormat="1" ht="39">
      <c r="B526" s="33"/>
      <c r="D526" s="152" t="s">
        <v>375</v>
      </c>
      <c r="F526" s="172" t="s">
        <v>5669</v>
      </c>
      <c r="I526" s="173"/>
      <c r="L526" s="33"/>
      <c r="M526" s="174"/>
      <c r="T526" s="57"/>
      <c r="AT526" s="17" t="s">
        <v>375</v>
      </c>
      <c r="AU526" s="17" t="s">
        <v>90</v>
      </c>
    </row>
    <row r="527" spans="2:65" s="1" customFormat="1" ht="16.5" customHeight="1">
      <c r="B527" s="33"/>
      <c r="C527" s="138" t="s">
        <v>1291</v>
      </c>
      <c r="D527" s="138" t="s">
        <v>312</v>
      </c>
      <c r="E527" s="139" t="s">
        <v>5670</v>
      </c>
      <c r="F527" s="140" t="s">
        <v>5671</v>
      </c>
      <c r="G527" s="141" t="s">
        <v>460</v>
      </c>
      <c r="H527" s="142">
        <v>31</v>
      </c>
      <c r="I527" s="143"/>
      <c r="J527" s="144">
        <f>ROUND(I527*H527,2)</f>
        <v>0</v>
      </c>
      <c r="K527" s="140" t="s">
        <v>430</v>
      </c>
      <c r="L527" s="33"/>
      <c r="M527" s="145" t="s">
        <v>1</v>
      </c>
      <c r="N527" s="146" t="s">
        <v>47</v>
      </c>
      <c r="P527" s="147">
        <f>O527*H527</f>
        <v>0</v>
      </c>
      <c r="Q527" s="147">
        <v>0</v>
      </c>
      <c r="R527" s="147">
        <f>Q527*H527</f>
        <v>0</v>
      </c>
      <c r="S527" s="147">
        <v>0</v>
      </c>
      <c r="T527" s="148">
        <f>S527*H527</f>
        <v>0</v>
      </c>
      <c r="AR527" s="149" t="s">
        <v>108</v>
      </c>
      <c r="AT527" s="149" t="s">
        <v>312</v>
      </c>
      <c r="AU527" s="149" t="s">
        <v>90</v>
      </c>
      <c r="AY527" s="17" t="s">
        <v>310</v>
      </c>
      <c r="BE527" s="150">
        <f>IF(N527="základní",J527,0)</f>
        <v>0</v>
      </c>
      <c r="BF527" s="150">
        <f>IF(N527="snížená",J527,0)</f>
        <v>0</v>
      </c>
      <c r="BG527" s="150">
        <f>IF(N527="zákl. přenesená",J527,0)</f>
        <v>0</v>
      </c>
      <c r="BH527" s="150">
        <f>IF(N527="sníž. přenesená",J527,0)</f>
        <v>0</v>
      </c>
      <c r="BI527" s="150">
        <f>IF(N527="nulová",J527,0)</f>
        <v>0</v>
      </c>
      <c r="BJ527" s="17" t="s">
        <v>86</v>
      </c>
      <c r="BK527" s="150">
        <f>ROUND(I527*H527,2)</f>
        <v>0</v>
      </c>
      <c r="BL527" s="17" t="s">
        <v>108</v>
      </c>
      <c r="BM527" s="149" t="s">
        <v>5672</v>
      </c>
    </row>
    <row r="528" spans="2:65" s="1" customFormat="1" ht="29.25">
      <c r="B528" s="33"/>
      <c r="D528" s="152" t="s">
        <v>375</v>
      </c>
      <c r="F528" s="172" t="s">
        <v>5673</v>
      </c>
      <c r="I528" s="173"/>
      <c r="L528" s="33"/>
      <c r="M528" s="174"/>
      <c r="T528" s="57"/>
      <c r="AT528" s="17" t="s">
        <v>375</v>
      </c>
      <c r="AU528" s="17" t="s">
        <v>90</v>
      </c>
    </row>
    <row r="529" spans="2:65" s="1" customFormat="1" ht="16.5" customHeight="1">
      <c r="B529" s="33"/>
      <c r="C529" s="138" t="s">
        <v>1295</v>
      </c>
      <c r="D529" s="138" t="s">
        <v>312</v>
      </c>
      <c r="E529" s="139" t="s">
        <v>5674</v>
      </c>
      <c r="F529" s="140" t="s">
        <v>5675</v>
      </c>
      <c r="G529" s="141" t="s">
        <v>460</v>
      </c>
      <c r="H529" s="142">
        <v>8</v>
      </c>
      <c r="I529" s="143"/>
      <c r="J529" s="144">
        <f>ROUND(I529*H529,2)</f>
        <v>0</v>
      </c>
      <c r="K529" s="140" t="s">
        <v>430</v>
      </c>
      <c r="L529" s="33"/>
      <c r="M529" s="145" t="s">
        <v>1</v>
      </c>
      <c r="N529" s="146" t="s">
        <v>47</v>
      </c>
      <c r="P529" s="147">
        <f>O529*H529</f>
        <v>0</v>
      </c>
      <c r="Q529" s="147">
        <v>0</v>
      </c>
      <c r="R529" s="147">
        <f>Q529*H529</f>
        <v>0</v>
      </c>
      <c r="S529" s="147">
        <v>0</v>
      </c>
      <c r="T529" s="148">
        <f>S529*H529</f>
        <v>0</v>
      </c>
      <c r="AR529" s="149" t="s">
        <v>108</v>
      </c>
      <c r="AT529" s="149" t="s">
        <v>312</v>
      </c>
      <c r="AU529" s="149" t="s">
        <v>90</v>
      </c>
      <c r="AY529" s="17" t="s">
        <v>310</v>
      </c>
      <c r="BE529" s="150">
        <f>IF(N529="základní",J529,0)</f>
        <v>0</v>
      </c>
      <c r="BF529" s="150">
        <f>IF(N529="snížená",J529,0)</f>
        <v>0</v>
      </c>
      <c r="BG529" s="150">
        <f>IF(N529="zákl. přenesená",J529,0)</f>
        <v>0</v>
      </c>
      <c r="BH529" s="150">
        <f>IF(N529="sníž. přenesená",J529,0)</f>
        <v>0</v>
      </c>
      <c r="BI529" s="150">
        <f>IF(N529="nulová",J529,0)</f>
        <v>0</v>
      </c>
      <c r="BJ529" s="17" t="s">
        <v>86</v>
      </c>
      <c r="BK529" s="150">
        <f>ROUND(I529*H529,2)</f>
        <v>0</v>
      </c>
      <c r="BL529" s="17" t="s">
        <v>108</v>
      </c>
      <c r="BM529" s="149" t="s">
        <v>5676</v>
      </c>
    </row>
    <row r="530" spans="2:65" s="1" customFormat="1" ht="29.25">
      <c r="B530" s="33"/>
      <c r="D530" s="152" t="s">
        <v>375</v>
      </c>
      <c r="F530" s="172" t="s">
        <v>5677</v>
      </c>
      <c r="I530" s="173"/>
      <c r="L530" s="33"/>
      <c r="M530" s="174"/>
      <c r="T530" s="57"/>
      <c r="AT530" s="17" t="s">
        <v>375</v>
      </c>
      <c r="AU530" s="17" t="s">
        <v>90</v>
      </c>
    </row>
    <row r="531" spans="2:65" s="1" customFormat="1" ht="16.5" customHeight="1">
      <c r="B531" s="33"/>
      <c r="C531" s="138" t="s">
        <v>1301</v>
      </c>
      <c r="D531" s="138" t="s">
        <v>312</v>
      </c>
      <c r="E531" s="139" t="s">
        <v>5678</v>
      </c>
      <c r="F531" s="140" t="s">
        <v>5679</v>
      </c>
      <c r="G531" s="141" t="s">
        <v>460</v>
      </c>
      <c r="H531" s="142">
        <v>27</v>
      </c>
      <c r="I531" s="143"/>
      <c r="J531" s="144">
        <f>ROUND(I531*H531,2)</f>
        <v>0</v>
      </c>
      <c r="K531" s="140" t="s">
        <v>430</v>
      </c>
      <c r="L531" s="33"/>
      <c r="M531" s="145" t="s">
        <v>1</v>
      </c>
      <c r="N531" s="146" t="s">
        <v>47</v>
      </c>
      <c r="P531" s="147">
        <f>O531*H531</f>
        <v>0</v>
      </c>
      <c r="Q531" s="147">
        <v>0</v>
      </c>
      <c r="R531" s="147">
        <f>Q531*H531</f>
        <v>0</v>
      </c>
      <c r="S531" s="147">
        <v>0</v>
      </c>
      <c r="T531" s="148">
        <f>S531*H531</f>
        <v>0</v>
      </c>
      <c r="AR531" s="149" t="s">
        <v>108</v>
      </c>
      <c r="AT531" s="149" t="s">
        <v>312</v>
      </c>
      <c r="AU531" s="149" t="s">
        <v>90</v>
      </c>
      <c r="AY531" s="17" t="s">
        <v>310</v>
      </c>
      <c r="BE531" s="150">
        <f>IF(N531="základní",J531,0)</f>
        <v>0</v>
      </c>
      <c r="BF531" s="150">
        <f>IF(N531="snížená",J531,0)</f>
        <v>0</v>
      </c>
      <c r="BG531" s="150">
        <f>IF(N531="zákl. přenesená",J531,0)</f>
        <v>0</v>
      </c>
      <c r="BH531" s="150">
        <f>IF(N531="sníž. přenesená",J531,0)</f>
        <v>0</v>
      </c>
      <c r="BI531" s="150">
        <f>IF(N531="nulová",J531,0)</f>
        <v>0</v>
      </c>
      <c r="BJ531" s="17" t="s">
        <v>86</v>
      </c>
      <c r="BK531" s="150">
        <f>ROUND(I531*H531,2)</f>
        <v>0</v>
      </c>
      <c r="BL531" s="17" t="s">
        <v>108</v>
      </c>
      <c r="BM531" s="149" t="s">
        <v>5680</v>
      </c>
    </row>
    <row r="532" spans="2:65" s="1" customFormat="1" ht="29.25">
      <c r="B532" s="33"/>
      <c r="D532" s="152" t="s">
        <v>375</v>
      </c>
      <c r="F532" s="172" t="s">
        <v>5681</v>
      </c>
      <c r="I532" s="173"/>
      <c r="L532" s="33"/>
      <c r="M532" s="174"/>
      <c r="T532" s="57"/>
      <c r="AT532" s="17" t="s">
        <v>375</v>
      </c>
      <c r="AU532" s="17" t="s">
        <v>90</v>
      </c>
    </row>
    <row r="533" spans="2:65" s="1" customFormat="1" ht="16.5" customHeight="1">
      <c r="B533" s="33"/>
      <c r="C533" s="138" t="s">
        <v>1307</v>
      </c>
      <c r="D533" s="138" t="s">
        <v>312</v>
      </c>
      <c r="E533" s="139" t="s">
        <v>5682</v>
      </c>
      <c r="F533" s="140" t="s">
        <v>5683</v>
      </c>
      <c r="G533" s="141" t="s">
        <v>460</v>
      </c>
      <c r="H533" s="142">
        <v>6</v>
      </c>
      <c r="I533" s="143"/>
      <c r="J533" s="144">
        <f>ROUND(I533*H533,2)</f>
        <v>0</v>
      </c>
      <c r="K533" s="140" t="s">
        <v>430</v>
      </c>
      <c r="L533" s="33"/>
      <c r="M533" s="145" t="s">
        <v>1</v>
      </c>
      <c r="N533" s="146" t="s">
        <v>47</v>
      </c>
      <c r="P533" s="147">
        <f>O533*H533</f>
        <v>0</v>
      </c>
      <c r="Q533" s="147">
        <v>0</v>
      </c>
      <c r="R533" s="147">
        <f>Q533*H533</f>
        <v>0</v>
      </c>
      <c r="S533" s="147">
        <v>0</v>
      </c>
      <c r="T533" s="148">
        <f>S533*H533</f>
        <v>0</v>
      </c>
      <c r="AR533" s="149" t="s">
        <v>108</v>
      </c>
      <c r="AT533" s="149" t="s">
        <v>312</v>
      </c>
      <c r="AU533" s="149" t="s">
        <v>90</v>
      </c>
      <c r="AY533" s="17" t="s">
        <v>310</v>
      </c>
      <c r="BE533" s="150">
        <f>IF(N533="základní",J533,0)</f>
        <v>0</v>
      </c>
      <c r="BF533" s="150">
        <f>IF(N533="snížená",J533,0)</f>
        <v>0</v>
      </c>
      <c r="BG533" s="150">
        <f>IF(N533="zákl. přenesená",J533,0)</f>
        <v>0</v>
      </c>
      <c r="BH533" s="150">
        <f>IF(N533="sníž. přenesená",J533,0)</f>
        <v>0</v>
      </c>
      <c r="BI533" s="150">
        <f>IF(N533="nulová",J533,0)</f>
        <v>0</v>
      </c>
      <c r="BJ533" s="17" t="s">
        <v>86</v>
      </c>
      <c r="BK533" s="150">
        <f>ROUND(I533*H533,2)</f>
        <v>0</v>
      </c>
      <c r="BL533" s="17" t="s">
        <v>108</v>
      </c>
      <c r="BM533" s="149" t="s">
        <v>5684</v>
      </c>
    </row>
    <row r="534" spans="2:65" s="1" customFormat="1" ht="29.25">
      <c r="B534" s="33"/>
      <c r="D534" s="152" t="s">
        <v>375</v>
      </c>
      <c r="F534" s="172" t="s">
        <v>5685</v>
      </c>
      <c r="I534" s="173"/>
      <c r="L534" s="33"/>
      <c r="M534" s="174"/>
      <c r="T534" s="57"/>
      <c r="AT534" s="17" t="s">
        <v>375</v>
      </c>
      <c r="AU534" s="17" t="s">
        <v>90</v>
      </c>
    </row>
    <row r="535" spans="2:65" s="1" customFormat="1" ht="16.5" customHeight="1">
      <c r="B535" s="33"/>
      <c r="C535" s="138" t="s">
        <v>1312</v>
      </c>
      <c r="D535" s="138" t="s">
        <v>312</v>
      </c>
      <c r="E535" s="139" t="s">
        <v>5686</v>
      </c>
      <c r="F535" s="140" t="s">
        <v>5687</v>
      </c>
      <c r="G535" s="141" t="s">
        <v>460</v>
      </c>
      <c r="H535" s="142">
        <v>1</v>
      </c>
      <c r="I535" s="143"/>
      <c r="J535" s="144">
        <f>ROUND(I535*H535,2)</f>
        <v>0</v>
      </c>
      <c r="K535" s="140" t="s">
        <v>430</v>
      </c>
      <c r="L535" s="33"/>
      <c r="M535" s="145" t="s">
        <v>1</v>
      </c>
      <c r="N535" s="146" t="s">
        <v>47</v>
      </c>
      <c r="P535" s="147">
        <f>O535*H535</f>
        <v>0</v>
      </c>
      <c r="Q535" s="147">
        <v>0</v>
      </c>
      <c r="R535" s="147">
        <f>Q535*H535</f>
        <v>0</v>
      </c>
      <c r="S535" s="147">
        <v>0</v>
      </c>
      <c r="T535" s="148">
        <f>S535*H535</f>
        <v>0</v>
      </c>
      <c r="AR535" s="149" t="s">
        <v>108</v>
      </c>
      <c r="AT535" s="149" t="s">
        <v>312</v>
      </c>
      <c r="AU535" s="149" t="s">
        <v>90</v>
      </c>
      <c r="AY535" s="17" t="s">
        <v>310</v>
      </c>
      <c r="BE535" s="150">
        <f>IF(N535="základní",J535,0)</f>
        <v>0</v>
      </c>
      <c r="BF535" s="150">
        <f>IF(N535="snížená",J535,0)</f>
        <v>0</v>
      </c>
      <c r="BG535" s="150">
        <f>IF(N535="zákl. přenesená",J535,0)</f>
        <v>0</v>
      </c>
      <c r="BH535" s="150">
        <f>IF(N535="sníž. přenesená",J535,0)</f>
        <v>0</v>
      </c>
      <c r="BI535" s="150">
        <f>IF(N535="nulová",J535,0)</f>
        <v>0</v>
      </c>
      <c r="BJ535" s="17" t="s">
        <v>86</v>
      </c>
      <c r="BK535" s="150">
        <f>ROUND(I535*H535,2)</f>
        <v>0</v>
      </c>
      <c r="BL535" s="17" t="s">
        <v>108</v>
      </c>
      <c r="BM535" s="149" t="s">
        <v>5688</v>
      </c>
    </row>
    <row r="536" spans="2:65" s="1" customFormat="1" ht="29.25">
      <c r="B536" s="33"/>
      <c r="D536" s="152" t="s">
        <v>375</v>
      </c>
      <c r="F536" s="172" t="s">
        <v>5689</v>
      </c>
      <c r="I536" s="173"/>
      <c r="L536" s="33"/>
      <c r="M536" s="174"/>
      <c r="T536" s="57"/>
      <c r="AT536" s="17" t="s">
        <v>375</v>
      </c>
      <c r="AU536" s="17" t="s">
        <v>90</v>
      </c>
    </row>
    <row r="537" spans="2:65" s="1" customFormat="1" ht="16.5" customHeight="1">
      <c r="B537" s="33"/>
      <c r="C537" s="138" t="s">
        <v>1316</v>
      </c>
      <c r="D537" s="138" t="s">
        <v>312</v>
      </c>
      <c r="E537" s="139" t="s">
        <v>5690</v>
      </c>
      <c r="F537" s="140" t="s">
        <v>5691</v>
      </c>
      <c r="G537" s="141" t="s">
        <v>460</v>
      </c>
      <c r="H537" s="142">
        <v>2</v>
      </c>
      <c r="I537" s="143"/>
      <c r="J537" s="144">
        <f>ROUND(I537*H537,2)</f>
        <v>0</v>
      </c>
      <c r="K537" s="140" t="s">
        <v>430</v>
      </c>
      <c r="L537" s="33"/>
      <c r="M537" s="145" t="s">
        <v>1</v>
      </c>
      <c r="N537" s="146" t="s">
        <v>47</v>
      </c>
      <c r="P537" s="147">
        <f>O537*H537</f>
        <v>0</v>
      </c>
      <c r="Q537" s="147">
        <v>0</v>
      </c>
      <c r="R537" s="147">
        <f>Q537*H537</f>
        <v>0</v>
      </c>
      <c r="S537" s="147">
        <v>0</v>
      </c>
      <c r="T537" s="148">
        <f>S537*H537</f>
        <v>0</v>
      </c>
      <c r="AR537" s="149" t="s">
        <v>108</v>
      </c>
      <c r="AT537" s="149" t="s">
        <v>312</v>
      </c>
      <c r="AU537" s="149" t="s">
        <v>90</v>
      </c>
      <c r="AY537" s="17" t="s">
        <v>310</v>
      </c>
      <c r="BE537" s="150">
        <f>IF(N537="základní",J537,0)</f>
        <v>0</v>
      </c>
      <c r="BF537" s="150">
        <f>IF(N537="snížená",J537,0)</f>
        <v>0</v>
      </c>
      <c r="BG537" s="150">
        <f>IF(N537="zákl. přenesená",J537,0)</f>
        <v>0</v>
      </c>
      <c r="BH537" s="150">
        <f>IF(N537="sníž. přenesená",J537,0)</f>
        <v>0</v>
      </c>
      <c r="BI537" s="150">
        <f>IF(N537="nulová",J537,0)</f>
        <v>0</v>
      </c>
      <c r="BJ537" s="17" t="s">
        <v>86</v>
      </c>
      <c r="BK537" s="150">
        <f>ROUND(I537*H537,2)</f>
        <v>0</v>
      </c>
      <c r="BL537" s="17" t="s">
        <v>108</v>
      </c>
      <c r="BM537" s="149" t="s">
        <v>5692</v>
      </c>
    </row>
    <row r="538" spans="2:65" s="1" customFormat="1" ht="29.25">
      <c r="B538" s="33"/>
      <c r="D538" s="152" t="s">
        <v>375</v>
      </c>
      <c r="F538" s="172" t="s">
        <v>5693</v>
      </c>
      <c r="I538" s="173"/>
      <c r="L538" s="33"/>
      <c r="M538" s="174"/>
      <c r="T538" s="57"/>
      <c r="AT538" s="17" t="s">
        <v>375</v>
      </c>
      <c r="AU538" s="17" t="s">
        <v>90</v>
      </c>
    </row>
    <row r="539" spans="2:65" s="1" customFormat="1" ht="16.5" customHeight="1">
      <c r="B539" s="33"/>
      <c r="C539" s="138" t="s">
        <v>1322</v>
      </c>
      <c r="D539" s="138" t="s">
        <v>312</v>
      </c>
      <c r="E539" s="139" t="s">
        <v>5694</v>
      </c>
      <c r="F539" s="140" t="s">
        <v>5695</v>
      </c>
      <c r="G539" s="141" t="s">
        <v>460</v>
      </c>
      <c r="H539" s="142">
        <v>2</v>
      </c>
      <c r="I539" s="143"/>
      <c r="J539" s="144">
        <f>ROUND(I539*H539,2)</f>
        <v>0</v>
      </c>
      <c r="K539" s="140" t="s">
        <v>430</v>
      </c>
      <c r="L539" s="33"/>
      <c r="M539" s="145" t="s">
        <v>1</v>
      </c>
      <c r="N539" s="146" t="s">
        <v>47</v>
      </c>
      <c r="P539" s="147">
        <f>O539*H539</f>
        <v>0</v>
      </c>
      <c r="Q539" s="147">
        <v>0</v>
      </c>
      <c r="R539" s="147">
        <f>Q539*H539</f>
        <v>0</v>
      </c>
      <c r="S539" s="147">
        <v>0</v>
      </c>
      <c r="T539" s="148">
        <f>S539*H539</f>
        <v>0</v>
      </c>
      <c r="AR539" s="149" t="s">
        <v>108</v>
      </c>
      <c r="AT539" s="149" t="s">
        <v>312</v>
      </c>
      <c r="AU539" s="149" t="s">
        <v>90</v>
      </c>
      <c r="AY539" s="17" t="s">
        <v>310</v>
      </c>
      <c r="BE539" s="150">
        <f>IF(N539="základní",J539,0)</f>
        <v>0</v>
      </c>
      <c r="BF539" s="150">
        <f>IF(N539="snížená",J539,0)</f>
        <v>0</v>
      </c>
      <c r="BG539" s="150">
        <f>IF(N539="zákl. přenesená",J539,0)</f>
        <v>0</v>
      </c>
      <c r="BH539" s="150">
        <f>IF(N539="sníž. přenesená",J539,0)</f>
        <v>0</v>
      </c>
      <c r="BI539" s="150">
        <f>IF(N539="nulová",J539,0)</f>
        <v>0</v>
      </c>
      <c r="BJ539" s="17" t="s">
        <v>86</v>
      </c>
      <c r="BK539" s="150">
        <f>ROUND(I539*H539,2)</f>
        <v>0</v>
      </c>
      <c r="BL539" s="17" t="s">
        <v>108</v>
      </c>
      <c r="BM539" s="149" t="s">
        <v>5696</v>
      </c>
    </row>
    <row r="540" spans="2:65" s="1" customFormat="1" ht="39">
      <c r="B540" s="33"/>
      <c r="D540" s="152" t="s">
        <v>375</v>
      </c>
      <c r="F540" s="172" t="s">
        <v>5697</v>
      </c>
      <c r="I540" s="173"/>
      <c r="L540" s="33"/>
      <c r="M540" s="174"/>
      <c r="T540" s="57"/>
      <c r="AT540" s="17" t="s">
        <v>375</v>
      </c>
      <c r="AU540" s="17" t="s">
        <v>90</v>
      </c>
    </row>
    <row r="541" spans="2:65" s="1" customFormat="1" ht="16.5" customHeight="1">
      <c r="B541" s="33"/>
      <c r="C541" s="138" t="s">
        <v>1327</v>
      </c>
      <c r="D541" s="138" t="s">
        <v>312</v>
      </c>
      <c r="E541" s="139" t="s">
        <v>5698</v>
      </c>
      <c r="F541" s="140" t="s">
        <v>5699</v>
      </c>
      <c r="G541" s="141" t="s">
        <v>460</v>
      </c>
      <c r="H541" s="142">
        <v>2</v>
      </c>
      <c r="I541" s="143"/>
      <c r="J541" s="144">
        <f>ROUND(I541*H541,2)</f>
        <v>0</v>
      </c>
      <c r="K541" s="140" t="s">
        <v>430</v>
      </c>
      <c r="L541" s="33"/>
      <c r="M541" s="145" t="s">
        <v>1</v>
      </c>
      <c r="N541" s="146" t="s">
        <v>47</v>
      </c>
      <c r="P541" s="147">
        <f>O541*H541</f>
        <v>0</v>
      </c>
      <c r="Q541" s="147">
        <v>0</v>
      </c>
      <c r="R541" s="147">
        <f>Q541*H541</f>
        <v>0</v>
      </c>
      <c r="S541" s="147">
        <v>0</v>
      </c>
      <c r="T541" s="148">
        <f>S541*H541</f>
        <v>0</v>
      </c>
      <c r="AR541" s="149" t="s">
        <v>108</v>
      </c>
      <c r="AT541" s="149" t="s">
        <v>312</v>
      </c>
      <c r="AU541" s="149" t="s">
        <v>90</v>
      </c>
      <c r="AY541" s="17" t="s">
        <v>310</v>
      </c>
      <c r="BE541" s="150">
        <f>IF(N541="základní",J541,0)</f>
        <v>0</v>
      </c>
      <c r="BF541" s="150">
        <f>IF(N541="snížená",J541,0)</f>
        <v>0</v>
      </c>
      <c r="BG541" s="150">
        <f>IF(N541="zákl. přenesená",J541,0)</f>
        <v>0</v>
      </c>
      <c r="BH541" s="150">
        <f>IF(N541="sníž. přenesená",J541,0)</f>
        <v>0</v>
      </c>
      <c r="BI541" s="150">
        <f>IF(N541="nulová",J541,0)</f>
        <v>0</v>
      </c>
      <c r="BJ541" s="17" t="s">
        <v>86</v>
      </c>
      <c r="BK541" s="150">
        <f>ROUND(I541*H541,2)</f>
        <v>0</v>
      </c>
      <c r="BL541" s="17" t="s">
        <v>108</v>
      </c>
      <c r="BM541" s="149" t="s">
        <v>5700</v>
      </c>
    </row>
    <row r="542" spans="2:65" s="1" customFormat="1" ht="29.25">
      <c r="B542" s="33"/>
      <c r="D542" s="152" t="s">
        <v>375</v>
      </c>
      <c r="F542" s="172" t="s">
        <v>5701</v>
      </c>
      <c r="I542" s="173"/>
      <c r="L542" s="33"/>
      <c r="M542" s="174"/>
      <c r="T542" s="57"/>
      <c r="AT542" s="17" t="s">
        <v>375</v>
      </c>
      <c r="AU542" s="17" t="s">
        <v>90</v>
      </c>
    </row>
    <row r="543" spans="2:65" s="1" customFormat="1" ht="16.5" customHeight="1">
      <c r="B543" s="33"/>
      <c r="C543" s="138" t="s">
        <v>1332</v>
      </c>
      <c r="D543" s="138" t="s">
        <v>312</v>
      </c>
      <c r="E543" s="139" t="s">
        <v>5702</v>
      </c>
      <c r="F543" s="140" t="s">
        <v>5703</v>
      </c>
      <c r="G543" s="141" t="s">
        <v>460</v>
      </c>
      <c r="H543" s="142">
        <v>4</v>
      </c>
      <c r="I543" s="143"/>
      <c r="J543" s="144">
        <f>ROUND(I543*H543,2)</f>
        <v>0</v>
      </c>
      <c r="K543" s="140" t="s">
        <v>430</v>
      </c>
      <c r="L543" s="33"/>
      <c r="M543" s="145" t="s">
        <v>1</v>
      </c>
      <c r="N543" s="146" t="s">
        <v>47</v>
      </c>
      <c r="P543" s="147">
        <f>O543*H543</f>
        <v>0</v>
      </c>
      <c r="Q543" s="147">
        <v>0</v>
      </c>
      <c r="R543" s="147">
        <f>Q543*H543</f>
        <v>0</v>
      </c>
      <c r="S543" s="147">
        <v>0</v>
      </c>
      <c r="T543" s="148">
        <f>S543*H543</f>
        <v>0</v>
      </c>
      <c r="AR543" s="149" t="s">
        <v>108</v>
      </c>
      <c r="AT543" s="149" t="s">
        <v>312</v>
      </c>
      <c r="AU543" s="149" t="s">
        <v>90</v>
      </c>
      <c r="AY543" s="17" t="s">
        <v>310</v>
      </c>
      <c r="BE543" s="150">
        <f>IF(N543="základní",J543,0)</f>
        <v>0</v>
      </c>
      <c r="BF543" s="150">
        <f>IF(N543="snížená",J543,0)</f>
        <v>0</v>
      </c>
      <c r="BG543" s="150">
        <f>IF(N543="zákl. přenesená",J543,0)</f>
        <v>0</v>
      </c>
      <c r="BH543" s="150">
        <f>IF(N543="sníž. přenesená",J543,0)</f>
        <v>0</v>
      </c>
      <c r="BI543" s="150">
        <f>IF(N543="nulová",J543,0)</f>
        <v>0</v>
      </c>
      <c r="BJ543" s="17" t="s">
        <v>86</v>
      </c>
      <c r="BK543" s="150">
        <f>ROUND(I543*H543,2)</f>
        <v>0</v>
      </c>
      <c r="BL543" s="17" t="s">
        <v>108</v>
      </c>
      <c r="BM543" s="149" t="s">
        <v>5704</v>
      </c>
    </row>
    <row r="544" spans="2:65" s="1" customFormat="1" ht="29.25">
      <c r="B544" s="33"/>
      <c r="D544" s="152" t="s">
        <v>375</v>
      </c>
      <c r="F544" s="172" t="s">
        <v>5705</v>
      </c>
      <c r="I544" s="173"/>
      <c r="L544" s="33"/>
      <c r="M544" s="174"/>
      <c r="T544" s="57"/>
      <c r="AT544" s="17" t="s">
        <v>375</v>
      </c>
      <c r="AU544" s="17" t="s">
        <v>90</v>
      </c>
    </row>
    <row r="545" spans="2:65" s="1" customFormat="1" ht="16.5" customHeight="1">
      <c r="B545" s="33"/>
      <c r="C545" s="138" t="s">
        <v>1336</v>
      </c>
      <c r="D545" s="138" t="s">
        <v>312</v>
      </c>
      <c r="E545" s="139" t="s">
        <v>5706</v>
      </c>
      <c r="F545" s="140" t="s">
        <v>5707</v>
      </c>
      <c r="G545" s="141" t="s">
        <v>460</v>
      </c>
      <c r="H545" s="142">
        <v>11</v>
      </c>
      <c r="I545" s="143"/>
      <c r="J545" s="144">
        <f>ROUND(I545*H545,2)</f>
        <v>0</v>
      </c>
      <c r="K545" s="140" t="s">
        <v>430</v>
      </c>
      <c r="L545" s="33"/>
      <c r="M545" s="145" t="s">
        <v>1</v>
      </c>
      <c r="N545" s="146" t="s">
        <v>47</v>
      </c>
      <c r="P545" s="147">
        <f>O545*H545</f>
        <v>0</v>
      </c>
      <c r="Q545" s="147">
        <v>0</v>
      </c>
      <c r="R545" s="147">
        <f>Q545*H545</f>
        <v>0</v>
      </c>
      <c r="S545" s="147">
        <v>0</v>
      </c>
      <c r="T545" s="148">
        <f>S545*H545</f>
        <v>0</v>
      </c>
      <c r="AR545" s="149" t="s">
        <v>108</v>
      </c>
      <c r="AT545" s="149" t="s">
        <v>312</v>
      </c>
      <c r="AU545" s="149" t="s">
        <v>90</v>
      </c>
      <c r="AY545" s="17" t="s">
        <v>310</v>
      </c>
      <c r="BE545" s="150">
        <f>IF(N545="základní",J545,0)</f>
        <v>0</v>
      </c>
      <c r="BF545" s="150">
        <f>IF(N545="snížená",J545,0)</f>
        <v>0</v>
      </c>
      <c r="BG545" s="150">
        <f>IF(N545="zákl. přenesená",J545,0)</f>
        <v>0</v>
      </c>
      <c r="BH545" s="150">
        <f>IF(N545="sníž. přenesená",J545,0)</f>
        <v>0</v>
      </c>
      <c r="BI545" s="150">
        <f>IF(N545="nulová",J545,0)</f>
        <v>0</v>
      </c>
      <c r="BJ545" s="17" t="s">
        <v>86</v>
      </c>
      <c r="BK545" s="150">
        <f>ROUND(I545*H545,2)</f>
        <v>0</v>
      </c>
      <c r="BL545" s="17" t="s">
        <v>108</v>
      </c>
      <c r="BM545" s="149" t="s">
        <v>5708</v>
      </c>
    </row>
    <row r="546" spans="2:65" s="1" customFormat="1" ht="29.25">
      <c r="B546" s="33"/>
      <c r="D546" s="152" t="s">
        <v>375</v>
      </c>
      <c r="F546" s="172" t="s">
        <v>5709</v>
      </c>
      <c r="I546" s="173"/>
      <c r="L546" s="33"/>
      <c r="M546" s="174"/>
      <c r="T546" s="57"/>
      <c r="AT546" s="17" t="s">
        <v>375</v>
      </c>
      <c r="AU546" s="17" t="s">
        <v>90</v>
      </c>
    </row>
    <row r="547" spans="2:65" s="1" customFormat="1" ht="16.5" customHeight="1">
      <c r="B547" s="33"/>
      <c r="C547" s="138" t="s">
        <v>1340</v>
      </c>
      <c r="D547" s="138" t="s">
        <v>312</v>
      </c>
      <c r="E547" s="139" t="s">
        <v>5710</v>
      </c>
      <c r="F547" s="140" t="s">
        <v>5707</v>
      </c>
      <c r="G547" s="141" t="s">
        <v>460</v>
      </c>
      <c r="H547" s="142">
        <v>6</v>
      </c>
      <c r="I547" s="143"/>
      <c r="J547" s="144">
        <f>ROUND(I547*H547,2)</f>
        <v>0</v>
      </c>
      <c r="K547" s="140" t="s">
        <v>430</v>
      </c>
      <c r="L547" s="33"/>
      <c r="M547" s="145" t="s">
        <v>1</v>
      </c>
      <c r="N547" s="146" t="s">
        <v>47</v>
      </c>
      <c r="P547" s="147">
        <f>O547*H547</f>
        <v>0</v>
      </c>
      <c r="Q547" s="147">
        <v>0</v>
      </c>
      <c r="R547" s="147">
        <f>Q547*H547</f>
        <v>0</v>
      </c>
      <c r="S547" s="147">
        <v>0</v>
      </c>
      <c r="T547" s="148">
        <f>S547*H547</f>
        <v>0</v>
      </c>
      <c r="AR547" s="149" t="s">
        <v>108</v>
      </c>
      <c r="AT547" s="149" t="s">
        <v>312</v>
      </c>
      <c r="AU547" s="149" t="s">
        <v>90</v>
      </c>
      <c r="AY547" s="17" t="s">
        <v>310</v>
      </c>
      <c r="BE547" s="150">
        <f>IF(N547="základní",J547,0)</f>
        <v>0</v>
      </c>
      <c r="BF547" s="150">
        <f>IF(N547="snížená",J547,0)</f>
        <v>0</v>
      </c>
      <c r="BG547" s="150">
        <f>IF(N547="zákl. přenesená",J547,0)</f>
        <v>0</v>
      </c>
      <c r="BH547" s="150">
        <f>IF(N547="sníž. přenesená",J547,0)</f>
        <v>0</v>
      </c>
      <c r="BI547" s="150">
        <f>IF(N547="nulová",J547,0)</f>
        <v>0</v>
      </c>
      <c r="BJ547" s="17" t="s">
        <v>86</v>
      </c>
      <c r="BK547" s="150">
        <f>ROUND(I547*H547,2)</f>
        <v>0</v>
      </c>
      <c r="BL547" s="17" t="s">
        <v>108</v>
      </c>
      <c r="BM547" s="149" t="s">
        <v>5711</v>
      </c>
    </row>
    <row r="548" spans="2:65" s="1" customFormat="1" ht="29.25">
      <c r="B548" s="33"/>
      <c r="D548" s="152" t="s">
        <v>375</v>
      </c>
      <c r="F548" s="172" t="s">
        <v>5709</v>
      </c>
      <c r="I548" s="173"/>
      <c r="L548" s="33"/>
      <c r="M548" s="174"/>
      <c r="T548" s="57"/>
      <c r="AT548" s="17" t="s">
        <v>375</v>
      </c>
      <c r="AU548" s="17" t="s">
        <v>90</v>
      </c>
    </row>
    <row r="549" spans="2:65" s="1" customFormat="1" ht="16.5" customHeight="1">
      <c r="B549" s="33"/>
      <c r="C549" s="138" t="s">
        <v>1345</v>
      </c>
      <c r="D549" s="138" t="s">
        <v>312</v>
      </c>
      <c r="E549" s="139" t="s">
        <v>5712</v>
      </c>
      <c r="F549" s="140" t="s">
        <v>5707</v>
      </c>
      <c r="G549" s="141" t="s">
        <v>460</v>
      </c>
      <c r="H549" s="142">
        <v>28</v>
      </c>
      <c r="I549" s="143"/>
      <c r="J549" s="144">
        <f>ROUND(I549*H549,2)</f>
        <v>0</v>
      </c>
      <c r="K549" s="140" t="s">
        <v>430</v>
      </c>
      <c r="L549" s="33"/>
      <c r="M549" s="145" t="s">
        <v>1</v>
      </c>
      <c r="N549" s="146" t="s">
        <v>47</v>
      </c>
      <c r="P549" s="147">
        <f>O549*H549</f>
        <v>0</v>
      </c>
      <c r="Q549" s="147">
        <v>0</v>
      </c>
      <c r="R549" s="147">
        <f>Q549*H549</f>
        <v>0</v>
      </c>
      <c r="S549" s="147">
        <v>0</v>
      </c>
      <c r="T549" s="148">
        <f>S549*H549</f>
        <v>0</v>
      </c>
      <c r="AR549" s="149" t="s">
        <v>108</v>
      </c>
      <c r="AT549" s="149" t="s">
        <v>312</v>
      </c>
      <c r="AU549" s="149" t="s">
        <v>90</v>
      </c>
      <c r="AY549" s="17" t="s">
        <v>310</v>
      </c>
      <c r="BE549" s="150">
        <f>IF(N549="základní",J549,0)</f>
        <v>0</v>
      </c>
      <c r="BF549" s="150">
        <f>IF(N549="snížená",J549,0)</f>
        <v>0</v>
      </c>
      <c r="BG549" s="150">
        <f>IF(N549="zákl. přenesená",J549,0)</f>
        <v>0</v>
      </c>
      <c r="BH549" s="150">
        <f>IF(N549="sníž. přenesená",J549,0)</f>
        <v>0</v>
      </c>
      <c r="BI549" s="150">
        <f>IF(N549="nulová",J549,0)</f>
        <v>0</v>
      </c>
      <c r="BJ549" s="17" t="s">
        <v>86</v>
      </c>
      <c r="BK549" s="150">
        <f>ROUND(I549*H549,2)</f>
        <v>0</v>
      </c>
      <c r="BL549" s="17" t="s">
        <v>108</v>
      </c>
      <c r="BM549" s="149" t="s">
        <v>5713</v>
      </c>
    </row>
    <row r="550" spans="2:65" s="1" customFormat="1" ht="29.25">
      <c r="B550" s="33"/>
      <c r="D550" s="152" t="s">
        <v>375</v>
      </c>
      <c r="F550" s="172" t="s">
        <v>5709</v>
      </c>
      <c r="I550" s="173"/>
      <c r="L550" s="33"/>
      <c r="M550" s="174"/>
      <c r="T550" s="57"/>
      <c r="AT550" s="17" t="s">
        <v>375</v>
      </c>
      <c r="AU550" s="17" t="s">
        <v>90</v>
      </c>
    </row>
    <row r="551" spans="2:65" s="1" customFormat="1" ht="16.5" customHeight="1">
      <c r="B551" s="33"/>
      <c r="C551" s="138" t="s">
        <v>1350</v>
      </c>
      <c r="D551" s="138" t="s">
        <v>312</v>
      </c>
      <c r="E551" s="139" t="s">
        <v>5714</v>
      </c>
      <c r="F551" s="140" t="s">
        <v>5707</v>
      </c>
      <c r="G551" s="141" t="s">
        <v>460</v>
      </c>
      <c r="H551" s="142">
        <v>3</v>
      </c>
      <c r="I551" s="143"/>
      <c r="J551" s="144">
        <f>ROUND(I551*H551,2)</f>
        <v>0</v>
      </c>
      <c r="K551" s="140" t="s">
        <v>430</v>
      </c>
      <c r="L551" s="33"/>
      <c r="M551" s="145" t="s">
        <v>1</v>
      </c>
      <c r="N551" s="146" t="s">
        <v>47</v>
      </c>
      <c r="P551" s="147">
        <f>O551*H551</f>
        <v>0</v>
      </c>
      <c r="Q551" s="147">
        <v>0</v>
      </c>
      <c r="R551" s="147">
        <f>Q551*H551</f>
        <v>0</v>
      </c>
      <c r="S551" s="147">
        <v>0</v>
      </c>
      <c r="T551" s="148">
        <f>S551*H551</f>
        <v>0</v>
      </c>
      <c r="AR551" s="149" t="s">
        <v>108</v>
      </c>
      <c r="AT551" s="149" t="s">
        <v>312</v>
      </c>
      <c r="AU551" s="149" t="s">
        <v>90</v>
      </c>
      <c r="AY551" s="17" t="s">
        <v>310</v>
      </c>
      <c r="BE551" s="150">
        <f>IF(N551="základní",J551,0)</f>
        <v>0</v>
      </c>
      <c r="BF551" s="150">
        <f>IF(N551="snížená",J551,0)</f>
        <v>0</v>
      </c>
      <c r="BG551" s="150">
        <f>IF(N551="zákl. přenesená",J551,0)</f>
        <v>0</v>
      </c>
      <c r="BH551" s="150">
        <f>IF(N551="sníž. přenesená",J551,0)</f>
        <v>0</v>
      </c>
      <c r="BI551" s="150">
        <f>IF(N551="nulová",J551,0)</f>
        <v>0</v>
      </c>
      <c r="BJ551" s="17" t="s">
        <v>86</v>
      </c>
      <c r="BK551" s="150">
        <f>ROUND(I551*H551,2)</f>
        <v>0</v>
      </c>
      <c r="BL551" s="17" t="s">
        <v>108</v>
      </c>
      <c r="BM551" s="149" t="s">
        <v>5715</v>
      </c>
    </row>
    <row r="552" spans="2:65" s="1" customFormat="1" ht="29.25">
      <c r="B552" s="33"/>
      <c r="D552" s="152" t="s">
        <v>375</v>
      </c>
      <c r="F552" s="172" t="s">
        <v>5709</v>
      </c>
      <c r="I552" s="173"/>
      <c r="L552" s="33"/>
      <c r="M552" s="174"/>
      <c r="T552" s="57"/>
      <c r="AT552" s="17" t="s">
        <v>375</v>
      </c>
      <c r="AU552" s="17" t="s">
        <v>90</v>
      </c>
    </row>
    <row r="553" spans="2:65" s="1" customFormat="1" ht="16.5" customHeight="1">
      <c r="B553" s="33"/>
      <c r="C553" s="138" t="s">
        <v>1355</v>
      </c>
      <c r="D553" s="138" t="s">
        <v>312</v>
      </c>
      <c r="E553" s="139" t="s">
        <v>5716</v>
      </c>
      <c r="F553" s="140" t="s">
        <v>5717</v>
      </c>
      <c r="G553" s="141" t="s">
        <v>460</v>
      </c>
      <c r="H553" s="142">
        <v>23</v>
      </c>
      <c r="I553" s="143"/>
      <c r="J553" s="144">
        <f>ROUND(I553*H553,2)</f>
        <v>0</v>
      </c>
      <c r="K553" s="140" t="s">
        <v>430</v>
      </c>
      <c r="L553" s="33"/>
      <c r="M553" s="145" t="s">
        <v>1</v>
      </c>
      <c r="N553" s="146" t="s">
        <v>47</v>
      </c>
      <c r="P553" s="147">
        <f>O553*H553</f>
        <v>0</v>
      </c>
      <c r="Q553" s="147">
        <v>0</v>
      </c>
      <c r="R553" s="147">
        <f>Q553*H553</f>
        <v>0</v>
      </c>
      <c r="S553" s="147">
        <v>0</v>
      </c>
      <c r="T553" s="148">
        <f>S553*H553</f>
        <v>0</v>
      </c>
      <c r="AR553" s="149" t="s">
        <v>108</v>
      </c>
      <c r="AT553" s="149" t="s">
        <v>312</v>
      </c>
      <c r="AU553" s="149" t="s">
        <v>90</v>
      </c>
      <c r="AY553" s="17" t="s">
        <v>310</v>
      </c>
      <c r="BE553" s="150">
        <f>IF(N553="základní",J553,0)</f>
        <v>0</v>
      </c>
      <c r="BF553" s="150">
        <f>IF(N553="snížená",J553,0)</f>
        <v>0</v>
      </c>
      <c r="BG553" s="150">
        <f>IF(N553="zákl. přenesená",J553,0)</f>
        <v>0</v>
      </c>
      <c r="BH553" s="150">
        <f>IF(N553="sníž. přenesená",J553,0)</f>
        <v>0</v>
      </c>
      <c r="BI553" s="150">
        <f>IF(N553="nulová",J553,0)</f>
        <v>0</v>
      </c>
      <c r="BJ553" s="17" t="s">
        <v>86</v>
      </c>
      <c r="BK553" s="150">
        <f>ROUND(I553*H553,2)</f>
        <v>0</v>
      </c>
      <c r="BL553" s="17" t="s">
        <v>108</v>
      </c>
      <c r="BM553" s="149" t="s">
        <v>5718</v>
      </c>
    </row>
    <row r="554" spans="2:65" s="1" customFormat="1" ht="39">
      <c r="B554" s="33"/>
      <c r="D554" s="152" t="s">
        <v>375</v>
      </c>
      <c r="F554" s="172" t="s">
        <v>5719</v>
      </c>
      <c r="I554" s="173"/>
      <c r="L554" s="33"/>
      <c r="M554" s="174"/>
      <c r="T554" s="57"/>
      <c r="AT554" s="17" t="s">
        <v>375</v>
      </c>
      <c r="AU554" s="17" t="s">
        <v>90</v>
      </c>
    </row>
    <row r="555" spans="2:65" s="1" customFormat="1" ht="16.5" customHeight="1">
      <c r="B555" s="33"/>
      <c r="C555" s="138" t="s">
        <v>1359</v>
      </c>
      <c r="D555" s="138" t="s">
        <v>312</v>
      </c>
      <c r="E555" s="139" t="s">
        <v>5720</v>
      </c>
      <c r="F555" s="140" t="s">
        <v>5721</v>
      </c>
      <c r="G555" s="141" t="s">
        <v>460</v>
      </c>
      <c r="H555" s="142">
        <v>70</v>
      </c>
      <c r="I555" s="143"/>
      <c r="J555" s="144">
        <f>ROUND(I555*H555,2)</f>
        <v>0</v>
      </c>
      <c r="K555" s="140" t="s">
        <v>430</v>
      </c>
      <c r="L555" s="33"/>
      <c r="M555" s="145" t="s">
        <v>1</v>
      </c>
      <c r="N555" s="146" t="s">
        <v>47</v>
      </c>
      <c r="P555" s="147">
        <f>O555*H555</f>
        <v>0</v>
      </c>
      <c r="Q555" s="147">
        <v>0</v>
      </c>
      <c r="R555" s="147">
        <f>Q555*H555</f>
        <v>0</v>
      </c>
      <c r="S555" s="147">
        <v>0</v>
      </c>
      <c r="T555" s="148">
        <f>S555*H555</f>
        <v>0</v>
      </c>
      <c r="AR555" s="149" t="s">
        <v>108</v>
      </c>
      <c r="AT555" s="149" t="s">
        <v>312</v>
      </c>
      <c r="AU555" s="149" t="s">
        <v>90</v>
      </c>
      <c r="AY555" s="17" t="s">
        <v>310</v>
      </c>
      <c r="BE555" s="150">
        <f>IF(N555="základní",J555,0)</f>
        <v>0</v>
      </c>
      <c r="BF555" s="150">
        <f>IF(N555="snížená",J555,0)</f>
        <v>0</v>
      </c>
      <c r="BG555" s="150">
        <f>IF(N555="zákl. přenesená",J555,0)</f>
        <v>0</v>
      </c>
      <c r="BH555" s="150">
        <f>IF(N555="sníž. přenesená",J555,0)</f>
        <v>0</v>
      </c>
      <c r="BI555" s="150">
        <f>IF(N555="nulová",J555,0)</f>
        <v>0</v>
      </c>
      <c r="BJ555" s="17" t="s">
        <v>86</v>
      </c>
      <c r="BK555" s="150">
        <f>ROUND(I555*H555,2)</f>
        <v>0</v>
      </c>
      <c r="BL555" s="17" t="s">
        <v>108</v>
      </c>
      <c r="BM555" s="149" t="s">
        <v>5722</v>
      </c>
    </row>
    <row r="556" spans="2:65" s="1" customFormat="1" ht="29.25">
      <c r="B556" s="33"/>
      <c r="D556" s="152" t="s">
        <v>375</v>
      </c>
      <c r="F556" s="172" t="s">
        <v>5723</v>
      </c>
      <c r="I556" s="173"/>
      <c r="L556" s="33"/>
      <c r="M556" s="174"/>
      <c r="T556" s="57"/>
      <c r="AT556" s="17" t="s">
        <v>375</v>
      </c>
      <c r="AU556" s="17" t="s">
        <v>90</v>
      </c>
    </row>
    <row r="557" spans="2:65" s="1" customFormat="1" ht="16.5" customHeight="1">
      <c r="B557" s="33"/>
      <c r="C557" s="138" t="s">
        <v>1364</v>
      </c>
      <c r="D557" s="138" t="s">
        <v>312</v>
      </c>
      <c r="E557" s="139" t="s">
        <v>5724</v>
      </c>
      <c r="F557" s="140" t="s">
        <v>5725</v>
      </c>
      <c r="G557" s="141" t="s">
        <v>460</v>
      </c>
      <c r="H557" s="142">
        <v>29</v>
      </c>
      <c r="I557" s="143"/>
      <c r="J557" s="144">
        <f>ROUND(I557*H557,2)</f>
        <v>0</v>
      </c>
      <c r="K557" s="140" t="s">
        <v>430</v>
      </c>
      <c r="L557" s="33"/>
      <c r="M557" s="145" t="s">
        <v>1</v>
      </c>
      <c r="N557" s="146" t="s">
        <v>47</v>
      </c>
      <c r="P557" s="147">
        <f>O557*H557</f>
        <v>0</v>
      </c>
      <c r="Q557" s="147">
        <v>0</v>
      </c>
      <c r="R557" s="147">
        <f>Q557*H557</f>
        <v>0</v>
      </c>
      <c r="S557" s="147">
        <v>0</v>
      </c>
      <c r="T557" s="148">
        <f>S557*H557</f>
        <v>0</v>
      </c>
      <c r="AR557" s="149" t="s">
        <v>108</v>
      </c>
      <c r="AT557" s="149" t="s">
        <v>312</v>
      </c>
      <c r="AU557" s="149" t="s">
        <v>90</v>
      </c>
      <c r="AY557" s="17" t="s">
        <v>310</v>
      </c>
      <c r="BE557" s="150">
        <f>IF(N557="základní",J557,0)</f>
        <v>0</v>
      </c>
      <c r="BF557" s="150">
        <f>IF(N557="snížená",J557,0)</f>
        <v>0</v>
      </c>
      <c r="BG557" s="150">
        <f>IF(N557="zákl. přenesená",J557,0)</f>
        <v>0</v>
      </c>
      <c r="BH557" s="150">
        <f>IF(N557="sníž. přenesená",J557,0)</f>
        <v>0</v>
      </c>
      <c r="BI557" s="150">
        <f>IF(N557="nulová",J557,0)</f>
        <v>0</v>
      </c>
      <c r="BJ557" s="17" t="s">
        <v>86</v>
      </c>
      <c r="BK557" s="150">
        <f>ROUND(I557*H557,2)</f>
        <v>0</v>
      </c>
      <c r="BL557" s="17" t="s">
        <v>108</v>
      </c>
      <c r="BM557" s="149" t="s">
        <v>5726</v>
      </c>
    </row>
    <row r="558" spans="2:65" s="1" customFormat="1" ht="39">
      <c r="B558" s="33"/>
      <c r="D558" s="152" t="s">
        <v>375</v>
      </c>
      <c r="F558" s="172" t="s">
        <v>5727</v>
      </c>
      <c r="I558" s="173"/>
      <c r="L558" s="33"/>
      <c r="M558" s="174"/>
      <c r="T558" s="57"/>
      <c r="AT558" s="17" t="s">
        <v>375</v>
      </c>
      <c r="AU558" s="17" t="s">
        <v>90</v>
      </c>
    </row>
    <row r="559" spans="2:65" s="1" customFormat="1" ht="16.5" customHeight="1">
      <c r="B559" s="33"/>
      <c r="C559" s="138" t="s">
        <v>1368</v>
      </c>
      <c r="D559" s="138" t="s">
        <v>312</v>
      </c>
      <c r="E559" s="139" t="s">
        <v>5728</v>
      </c>
      <c r="F559" s="140" t="s">
        <v>5729</v>
      </c>
      <c r="G559" s="141" t="s">
        <v>460</v>
      </c>
      <c r="H559" s="142">
        <v>10</v>
      </c>
      <c r="I559" s="143"/>
      <c r="J559" s="144">
        <f>ROUND(I559*H559,2)</f>
        <v>0</v>
      </c>
      <c r="K559" s="140" t="s">
        <v>430</v>
      </c>
      <c r="L559" s="33"/>
      <c r="M559" s="145" t="s">
        <v>1</v>
      </c>
      <c r="N559" s="146" t="s">
        <v>47</v>
      </c>
      <c r="P559" s="147">
        <f>O559*H559</f>
        <v>0</v>
      </c>
      <c r="Q559" s="147">
        <v>0</v>
      </c>
      <c r="R559" s="147">
        <f>Q559*H559</f>
        <v>0</v>
      </c>
      <c r="S559" s="147">
        <v>0</v>
      </c>
      <c r="T559" s="148">
        <f>S559*H559</f>
        <v>0</v>
      </c>
      <c r="AR559" s="149" t="s">
        <v>108</v>
      </c>
      <c r="AT559" s="149" t="s">
        <v>312</v>
      </c>
      <c r="AU559" s="149" t="s">
        <v>90</v>
      </c>
      <c r="AY559" s="17" t="s">
        <v>310</v>
      </c>
      <c r="BE559" s="150">
        <f>IF(N559="základní",J559,0)</f>
        <v>0</v>
      </c>
      <c r="BF559" s="150">
        <f>IF(N559="snížená",J559,0)</f>
        <v>0</v>
      </c>
      <c r="BG559" s="150">
        <f>IF(N559="zákl. přenesená",J559,0)</f>
        <v>0</v>
      </c>
      <c r="BH559" s="150">
        <f>IF(N559="sníž. přenesená",J559,0)</f>
        <v>0</v>
      </c>
      <c r="BI559" s="150">
        <f>IF(N559="nulová",J559,0)</f>
        <v>0</v>
      </c>
      <c r="BJ559" s="17" t="s">
        <v>86</v>
      </c>
      <c r="BK559" s="150">
        <f>ROUND(I559*H559,2)</f>
        <v>0</v>
      </c>
      <c r="BL559" s="17" t="s">
        <v>108</v>
      </c>
      <c r="BM559" s="149" t="s">
        <v>5730</v>
      </c>
    </row>
    <row r="560" spans="2:65" s="1" customFormat="1" ht="29.25">
      <c r="B560" s="33"/>
      <c r="D560" s="152" t="s">
        <v>375</v>
      </c>
      <c r="F560" s="172" t="s">
        <v>5731</v>
      </c>
      <c r="I560" s="173"/>
      <c r="L560" s="33"/>
      <c r="M560" s="174"/>
      <c r="T560" s="57"/>
      <c r="AT560" s="17" t="s">
        <v>375</v>
      </c>
      <c r="AU560" s="17" t="s">
        <v>90</v>
      </c>
    </row>
    <row r="561" spans="2:65" s="1" customFormat="1" ht="16.5" customHeight="1">
      <c r="B561" s="33"/>
      <c r="C561" s="138" t="s">
        <v>1373</v>
      </c>
      <c r="D561" s="138" t="s">
        <v>312</v>
      </c>
      <c r="E561" s="139" t="s">
        <v>5732</v>
      </c>
      <c r="F561" s="140" t="s">
        <v>5733</v>
      </c>
      <c r="G561" s="141" t="s">
        <v>460</v>
      </c>
      <c r="H561" s="142">
        <v>2</v>
      </c>
      <c r="I561" s="143"/>
      <c r="J561" s="144">
        <f>ROUND(I561*H561,2)</f>
        <v>0</v>
      </c>
      <c r="K561" s="140" t="s">
        <v>430</v>
      </c>
      <c r="L561" s="33"/>
      <c r="M561" s="145" t="s">
        <v>1</v>
      </c>
      <c r="N561" s="146" t="s">
        <v>47</v>
      </c>
      <c r="P561" s="147">
        <f>O561*H561</f>
        <v>0</v>
      </c>
      <c r="Q561" s="147">
        <v>0</v>
      </c>
      <c r="R561" s="147">
        <f>Q561*H561</f>
        <v>0</v>
      </c>
      <c r="S561" s="147">
        <v>0</v>
      </c>
      <c r="T561" s="148">
        <f>S561*H561</f>
        <v>0</v>
      </c>
      <c r="AR561" s="149" t="s">
        <v>108</v>
      </c>
      <c r="AT561" s="149" t="s">
        <v>312</v>
      </c>
      <c r="AU561" s="149" t="s">
        <v>90</v>
      </c>
      <c r="AY561" s="17" t="s">
        <v>310</v>
      </c>
      <c r="BE561" s="150">
        <f>IF(N561="základní",J561,0)</f>
        <v>0</v>
      </c>
      <c r="BF561" s="150">
        <f>IF(N561="snížená",J561,0)</f>
        <v>0</v>
      </c>
      <c r="BG561" s="150">
        <f>IF(N561="zákl. přenesená",J561,0)</f>
        <v>0</v>
      </c>
      <c r="BH561" s="150">
        <f>IF(N561="sníž. přenesená",J561,0)</f>
        <v>0</v>
      </c>
      <c r="BI561" s="150">
        <f>IF(N561="nulová",J561,0)</f>
        <v>0</v>
      </c>
      <c r="BJ561" s="17" t="s">
        <v>86</v>
      </c>
      <c r="BK561" s="150">
        <f>ROUND(I561*H561,2)</f>
        <v>0</v>
      </c>
      <c r="BL561" s="17" t="s">
        <v>108</v>
      </c>
      <c r="BM561" s="149" t="s">
        <v>5734</v>
      </c>
    </row>
    <row r="562" spans="2:65" s="1" customFormat="1" ht="29.25">
      <c r="B562" s="33"/>
      <c r="D562" s="152" t="s">
        <v>375</v>
      </c>
      <c r="F562" s="172" t="s">
        <v>5735</v>
      </c>
      <c r="I562" s="173"/>
      <c r="L562" s="33"/>
      <c r="M562" s="174"/>
      <c r="T562" s="57"/>
      <c r="AT562" s="17" t="s">
        <v>375</v>
      </c>
      <c r="AU562" s="17" t="s">
        <v>90</v>
      </c>
    </row>
    <row r="563" spans="2:65" s="1" customFormat="1" ht="16.5" customHeight="1">
      <c r="B563" s="33"/>
      <c r="C563" s="138" t="s">
        <v>1377</v>
      </c>
      <c r="D563" s="138" t="s">
        <v>312</v>
      </c>
      <c r="E563" s="139" t="s">
        <v>5736</v>
      </c>
      <c r="F563" s="140" t="s">
        <v>5737</v>
      </c>
      <c r="G563" s="141" t="s">
        <v>460</v>
      </c>
      <c r="H563" s="142">
        <v>13</v>
      </c>
      <c r="I563" s="143"/>
      <c r="J563" s="144">
        <f>ROUND(I563*H563,2)</f>
        <v>0</v>
      </c>
      <c r="K563" s="140" t="s">
        <v>430</v>
      </c>
      <c r="L563" s="33"/>
      <c r="M563" s="145" t="s">
        <v>1</v>
      </c>
      <c r="N563" s="146" t="s">
        <v>47</v>
      </c>
      <c r="P563" s="147">
        <f>O563*H563</f>
        <v>0</v>
      </c>
      <c r="Q563" s="147">
        <v>0</v>
      </c>
      <c r="R563" s="147">
        <f>Q563*H563</f>
        <v>0</v>
      </c>
      <c r="S563" s="147">
        <v>0</v>
      </c>
      <c r="T563" s="148">
        <f>S563*H563</f>
        <v>0</v>
      </c>
      <c r="AR563" s="149" t="s">
        <v>108</v>
      </c>
      <c r="AT563" s="149" t="s">
        <v>312</v>
      </c>
      <c r="AU563" s="149" t="s">
        <v>90</v>
      </c>
      <c r="AY563" s="17" t="s">
        <v>310</v>
      </c>
      <c r="BE563" s="150">
        <f>IF(N563="základní",J563,0)</f>
        <v>0</v>
      </c>
      <c r="BF563" s="150">
        <f>IF(N563="snížená",J563,0)</f>
        <v>0</v>
      </c>
      <c r="BG563" s="150">
        <f>IF(N563="zákl. přenesená",J563,0)</f>
        <v>0</v>
      </c>
      <c r="BH563" s="150">
        <f>IF(N563="sníž. přenesená",J563,0)</f>
        <v>0</v>
      </c>
      <c r="BI563" s="150">
        <f>IF(N563="nulová",J563,0)</f>
        <v>0</v>
      </c>
      <c r="BJ563" s="17" t="s">
        <v>86</v>
      </c>
      <c r="BK563" s="150">
        <f>ROUND(I563*H563,2)</f>
        <v>0</v>
      </c>
      <c r="BL563" s="17" t="s">
        <v>108</v>
      </c>
      <c r="BM563" s="149" t="s">
        <v>5738</v>
      </c>
    </row>
    <row r="564" spans="2:65" s="1" customFormat="1" ht="29.25">
      <c r="B564" s="33"/>
      <c r="D564" s="152" t="s">
        <v>375</v>
      </c>
      <c r="F564" s="172" t="s">
        <v>5739</v>
      </c>
      <c r="I564" s="173"/>
      <c r="L564" s="33"/>
      <c r="M564" s="174"/>
      <c r="T564" s="57"/>
      <c r="AT564" s="17" t="s">
        <v>375</v>
      </c>
      <c r="AU564" s="17" t="s">
        <v>90</v>
      </c>
    </row>
    <row r="565" spans="2:65" s="1" customFormat="1" ht="16.5" customHeight="1">
      <c r="B565" s="33"/>
      <c r="C565" s="138" t="s">
        <v>1381</v>
      </c>
      <c r="D565" s="138" t="s">
        <v>312</v>
      </c>
      <c r="E565" s="139" t="s">
        <v>5740</v>
      </c>
      <c r="F565" s="140" t="s">
        <v>5741</v>
      </c>
      <c r="G565" s="141" t="s">
        <v>460</v>
      </c>
      <c r="H565" s="142">
        <v>5</v>
      </c>
      <c r="I565" s="143"/>
      <c r="J565" s="144">
        <f>ROUND(I565*H565,2)</f>
        <v>0</v>
      </c>
      <c r="K565" s="140" t="s">
        <v>430</v>
      </c>
      <c r="L565" s="33"/>
      <c r="M565" s="145" t="s">
        <v>1</v>
      </c>
      <c r="N565" s="146" t="s">
        <v>47</v>
      </c>
      <c r="P565" s="147">
        <f>O565*H565</f>
        <v>0</v>
      </c>
      <c r="Q565" s="147">
        <v>0</v>
      </c>
      <c r="R565" s="147">
        <f>Q565*H565</f>
        <v>0</v>
      </c>
      <c r="S565" s="147">
        <v>0</v>
      </c>
      <c r="T565" s="148">
        <f>S565*H565</f>
        <v>0</v>
      </c>
      <c r="AR565" s="149" t="s">
        <v>108</v>
      </c>
      <c r="AT565" s="149" t="s">
        <v>312</v>
      </c>
      <c r="AU565" s="149" t="s">
        <v>90</v>
      </c>
      <c r="AY565" s="17" t="s">
        <v>310</v>
      </c>
      <c r="BE565" s="150">
        <f>IF(N565="základní",J565,0)</f>
        <v>0</v>
      </c>
      <c r="BF565" s="150">
        <f>IF(N565="snížená",J565,0)</f>
        <v>0</v>
      </c>
      <c r="BG565" s="150">
        <f>IF(N565="zákl. přenesená",J565,0)</f>
        <v>0</v>
      </c>
      <c r="BH565" s="150">
        <f>IF(N565="sníž. přenesená",J565,0)</f>
        <v>0</v>
      </c>
      <c r="BI565" s="150">
        <f>IF(N565="nulová",J565,0)</f>
        <v>0</v>
      </c>
      <c r="BJ565" s="17" t="s">
        <v>86</v>
      </c>
      <c r="BK565" s="150">
        <f>ROUND(I565*H565,2)</f>
        <v>0</v>
      </c>
      <c r="BL565" s="17" t="s">
        <v>108</v>
      </c>
      <c r="BM565" s="149" t="s">
        <v>5742</v>
      </c>
    </row>
    <row r="566" spans="2:65" s="1" customFormat="1" ht="29.25">
      <c r="B566" s="33"/>
      <c r="D566" s="152" t="s">
        <v>375</v>
      </c>
      <c r="F566" s="172" t="s">
        <v>5743</v>
      </c>
      <c r="I566" s="173"/>
      <c r="L566" s="33"/>
      <c r="M566" s="174"/>
      <c r="T566" s="57"/>
      <c r="AT566" s="17" t="s">
        <v>375</v>
      </c>
      <c r="AU566" s="17" t="s">
        <v>90</v>
      </c>
    </row>
    <row r="567" spans="2:65" s="1" customFormat="1" ht="16.5" customHeight="1">
      <c r="B567" s="33"/>
      <c r="C567" s="138" t="s">
        <v>1389</v>
      </c>
      <c r="D567" s="138" t="s">
        <v>312</v>
      </c>
      <c r="E567" s="139" t="s">
        <v>5744</v>
      </c>
      <c r="F567" s="140" t="s">
        <v>5745</v>
      </c>
      <c r="G567" s="141" t="s">
        <v>460</v>
      </c>
      <c r="H567" s="142">
        <v>1</v>
      </c>
      <c r="I567" s="143"/>
      <c r="J567" s="144">
        <f>ROUND(I567*H567,2)</f>
        <v>0</v>
      </c>
      <c r="K567" s="140" t="s">
        <v>430</v>
      </c>
      <c r="L567" s="33"/>
      <c r="M567" s="145" t="s">
        <v>1</v>
      </c>
      <c r="N567" s="146" t="s">
        <v>47</v>
      </c>
      <c r="P567" s="147">
        <f>O567*H567</f>
        <v>0</v>
      </c>
      <c r="Q567" s="147">
        <v>0</v>
      </c>
      <c r="R567" s="147">
        <f>Q567*H567</f>
        <v>0</v>
      </c>
      <c r="S567" s="147">
        <v>0</v>
      </c>
      <c r="T567" s="148">
        <f>S567*H567</f>
        <v>0</v>
      </c>
      <c r="AR567" s="149" t="s">
        <v>108</v>
      </c>
      <c r="AT567" s="149" t="s">
        <v>312</v>
      </c>
      <c r="AU567" s="149" t="s">
        <v>90</v>
      </c>
      <c r="AY567" s="17" t="s">
        <v>310</v>
      </c>
      <c r="BE567" s="150">
        <f>IF(N567="základní",J567,0)</f>
        <v>0</v>
      </c>
      <c r="BF567" s="150">
        <f>IF(N567="snížená",J567,0)</f>
        <v>0</v>
      </c>
      <c r="BG567" s="150">
        <f>IF(N567="zákl. přenesená",J567,0)</f>
        <v>0</v>
      </c>
      <c r="BH567" s="150">
        <f>IF(N567="sníž. přenesená",J567,0)</f>
        <v>0</v>
      </c>
      <c r="BI567" s="150">
        <f>IF(N567="nulová",J567,0)</f>
        <v>0</v>
      </c>
      <c r="BJ567" s="17" t="s">
        <v>86</v>
      </c>
      <c r="BK567" s="150">
        <f>ROUND(I567*H567,2)</f>
        <v>0</v>
      </c>
      <c r="BL567" s="17" t="s">
        <v>108</v>
      </c>
      <c r="BM567" s="149" t="s">
        <v>5746</v>
      </c>
    </row>
    <row r="568" spans="2:65" s="1" customFormat="1" ht="29.25">
      <c r="B568" s="33"/>
      <c r="D568" s="152" t="s">
        <v>375</v>
      </c>
      <c r="F568" s="172" t="s">
        <v>5747</v>
      </c>
      <c r="I568" s="173"/>
      <c r="L568" s="33"/>
      <c r="M568" s="174"/>
      <c r="T568" s="57"/>
      <c r="AT568" s="17" t="s">
        <v>375</v>
      </c>
      <c r="AU568" s="17" t="s">
        <v>90</v>
      </c>
    </row>
    <row r="569" spans="2:65" s="1" customFormat="1" ht="16.5" customHeight="1">
      <c r="B569" s="33"/>
      <c r="C569" s="138" t="s">
        <v>1393</v>
      </c>
      <c r="D569" s="138" t="s">
        <v>312</v>
      </c>
      <c r="E569" s="139" t="s">
        <v>5748</v>
      </c>
      <c r="F569" s="140" t="s">
        <v>5749</v>
      </c>
      <c r="G569" s="141" t="s">
        <v>460</v>
      </c>
      <c r="H569" s="142">
        <v>30</v>
      </c>
      <c r="I569" s="143"/>
      <c r="J569" s="144">
        <f>ROUND(I569*H569,2)</f>
        <v>0</v>
      </c>
      <c r="K569" s="140" t="s">
        <v>430</v>
      </c>
      <c r="L569" s="33"/>
      <c r="M569" s="145" t="s">
        <v>1</v>
      </c>
      <c r="N569" s="146" t="s">
        <v>47</v>
      </c>
      <c r="P569" s="147">
        <f>O569*H569</f>
        <v>0</v>
      </c>
      <c r="Q569" s="147">
        <v>0</v>
      </c>
      <c r="R569" s="147">
        <f>Q569*H569</f>
        <v>0</v>
      </c>
      <c r="S569" s="147">
        <v>0</v>
      </c>
      <c r="T569" s="148">
        <f>S569*H569</f>
        <v>0</v>
      </c>
      <c r="AR569" s="149" t="s">
        <v>108</v>
      </c>
      <c r="AT569" s="149" t="s">
        <v>312</v>
      </c>
      <c r="AU569" s="149" t="s">
        <v>90</v>
      </c>
      <c r="AY569" s="17" t="s">
        <v>310</v>
      </c>
      <c r="BE569" s="150">
        <f>IF(N569="základní",J569,0)</f>
        <v>0</v>
      </c>
      <c r="BF569" s="150">
        <f>IF(N569="snížená",J569,0)</f>
        <v>0</v>
      </c>
      <c r="BG569" s="150">
        <f>IF(N569="zákl. přenesená",J569,0)</f>
        <v>0</v>
      </c>
      <c r="BH569" s="150">
        <f>IF(N569="sníž. přenesená",J569,0)</f>
        <v>0</v>
      </c>
      <c r="BI569" s="150">
        <f>IF(N569="nulová",J569,0)</f>
        <v>0</v>
      </c>
      <c r="BJ569" s="17" t="s">
        <v>86</v>
      </c>
      <c r="BK569" s="150">
        <f>ROUND(I569*H569,2)</f>
        <v>0</v>
      </c>
      <c r="BL569" s="17" t="s">
        <v>108</v>
      </c>
      <c r="BM569" s="149" t="s">
        <v>5750</v>
      </c>
    </row>
    <row r="570" spans="2:65" s="1" customFormat="1" ht="29.25">
      <c r="B570" s="33"/>
      <c r="D570" s="152" t="s">
        <v>375</v>
      </c>
      <c r="F570" s="172" t="s">
        <v>5751</v>
      </c>
      <c r="I570" s="173"/>
      <c r="L570" s="33"/>
      <c r="M570" s="174"/>
      <c r="T570" s="57"/>
      <c r="AT570" s="17" t="s">
        <v>375</v>
      </c>
      <c r="AU570" s="17" t="s">
        <v>90</v>
      </c>
    </row>
    <row r="571" spans="2:65" s="1" customFormat="1" ht="16.5" customHeight="1">
      <c r="B571" s="33"/>
      <c r="C571" s="138" t="s">
        <v>1398</v>
      </c>
      <c r="D571" s="138" t="s">
        <v>312</v>
      </c>
      <c r="E571" s="139" t="s">
        <v>5752</v>
      </c>
      <c r="F571" s="140" t="s">
        <v>5753</v>
      </c>
      <c r="G571" s="141" t="s">
        <v>460</v>
      </c>
      <c r="H571" s="142">
        <v>4</v>
      </c>
      <c r="I571" s="143"/>
      <c r="J571" s="144">
        <f>ROUND(I571*H571,2)</f>
        <v>0</v>
      </c>
      <c r="K571" s="140" t="s">
        <v>430</v>
      </c>
      <c r="L571" s="33"/>
      <c r="M571" s="145" t="s">
        <v>1</v>
      </c>
      <c r="N571" s="146" t="s">
        <v>47</v>
      </c>
      <c r="P571" s="147">
        <f>O571*H571</f>
        <v>0</v>
      </c>
      <c r="Q571" s="147">
        <v>0</v>
      </c>
      <c r="R571" s="147">
        <f>Q571*H571</f>
        <v>0</v>
      </c>
      <c r="S571" s="147">
        <v>0</v>
      </c>
      <c r="T571" s="148">
        <f>S571*H571</f>
        <v>0</v>
      </c>
      <c r="AR571" s="149" t="s">
        <v>108</v>
      </c>
      <c r="AT571" s="149" t="s">
        <v>312</v>
      </c>
      <c r="AU571" s="149" t="s">
        <v>90</v>
      </c>
      <c r="AY571" s="17" t="s">
        <v>310</v>
      </c>
      <c r="BE571" s="150">
        <f>IF(N571="základní",J571,0)</f>
        <v>0</v>
      </c>
      <c r="BF571" s="150">
        <f>IF(N571="snížená",J571,0)</f>
        <v>0</v>
      </c>
      <c r="BG571" s="150">
        <f>IF(N571="zákl. přenesená",J571,0)</f>
        <v>0</v>
      </c>
      <c r="BH571" s="150">
        <f>IF(N571="sníž. přenesená",J571,0)</f>
        <v>0</v>
      </c>
      <c r="BI571" s="150">
        <f>IF(N571="nulová",J571,0)</f>
        <v>0</v>
      </c>
      <c r="BJ571" s="17" t="s">
        <v>86</v>
      </c>
      <c r="BK571" s="150">
        <f>ROUND(I571*H571,2)</f>
        <v>0</v>
      </c>
      <c r="BL571" s="17" t="s">
        <v>108</v>
      </c>
      <c r="BM571" s="149" t="s">
        <v>5754</v>
      </c>
    </row>
    <row r="572" spans="2:65" s="1" customFormat="1" ht="29.25">
      <c r="B572" s="33"/>
      <c r="D572" s="152" t="s">
        <v>375</v>
      </c>
      <c r="F572" s="172" t="s">
        <v>5755</v>
      </c>
      <c r="I572" s="173"/>
      <c r="L572" s="33"/>
      <c r="M572" s="174"/>
      <c r="T572" s="57"/>
      <c r="AT572" s="17" t="s">
        <v>375</v>
      </c>
      <c r="AU572" s="17" t="s">
        <v>90</v>
      </c>
    </row>
    <row r="573" spans="2:65" s="1" customFormat="1" ht="16.5" customHeight="1">
      <c r="B573" s="33"/>
      <c r="C573" s="138" t="s">
        <v>1402</v>
      </c>
      <c r="D573" s="138" t="s">
        <v>312</v>
      </c>
      <c r="E573" s="139" t="s">
        <v>5756</v>
      </c>
      <c r="F573" s="140" t="s">
        <v>5757</v>
      </c>
      <c r="G573" s="141" t="s">
        <v>460</v>
      </c>
      <c r="H573" s="142">
        <v>6</v>
      </c>
      <c r="I573" s="143"/>
      <c r="J573" s="144">
        <f>ROUND(I573*H573,2)</f>
        <v>0</v>
      </c>
      <c r="K573" s="140" t="s">
        <v>430</v>
      </c>
      <c r="L573" s="33"/>
      <c r="M573" s="145" t="s">
        <v>1</v>
      </c>
      <c r="N573" s="146" t="s">
        <v>47</v>
      </c>
      <c r="P573" s="147">
        <f>O573*H573</f>
        <v>0</v>
      </c>
      <c r="Q573" s="147">
        <v>0</v>
      </c>
      <c r="R573" s="147">
        <f>Q573*H573</f>
        <v>0</v>
      </c>
      <c r="S573" s="147">
        <v>0</v>
      </c>
      <c r="T573" s="148">
        <f>S573*H573</f>
        <v>0</v>
      </c>
      <c r="AR573" s="149" t="s">
        <v>108</v>
      </c>
      <c r="AT573" s="149" t="s">
        <v>312</v>
      </c>
      <c r="AU573" s="149" t="s">
        <v>90</v>
      </c>
      <c r="AY573" s="17" t="s">
        <v>310</v>
      </c>
      <c r="BE573" s="150">
        <f>IF(N573="základní",J573,0)</f>
        <v>0</v>
      </c>
      <c r="BF573" s="150">
        <f>IF(N573="snížená",J573,0)</f>
        <v>0</v>
      </c>
      <c r="BG573" s="150">
        <f>IF(N573="zákl. přenesená",J573,0)</f>
        <v>0</v>
      </c>
      <c r="BH573" s="150">
        <f>IF(N573="sníž. přenesená",J573,0)</f>
        <v>0</v>
      </c>
      <c r="BI573" s="150">
        <f>IF(N573="nulová",J573,0)</f>
        <v>0</v>
      </c>
      <c r="BJ573" s="17" t="s">
        <v>86</v>
      </c>
      <c r="BK573" s="150">
        <f>ROUND(I573*H573,2)</f>
        <v>0</v>
      </c>
      <c r="BL573" s="17" t="s">
        <v>108</v>
      </c>
      <c r="BM573" s="149" t="s">
        <v>5758</v>
      </c>
    </row>
    <row r="574" spans="2:65" s="1" customFormat="1" ht="29.25">
      <c r="B574" s="33"/>
      <c r="D574" s="152" t="s">
        <v>375</v>
      </c>
      <c r="F574" s="172" t="s">
        <v>5759</v>
      </c>
      <c r="I574" s="173"/>
      <c r="L574" s="33"/>
      <c r="M574" s="174"/>
      <c r="T574" s="57"/>
      <c r="AT574" s="17" t="s">
        <v>375</v>
      </c>
      <c r="AU574" s="17" t="s">
        <v>90</v>
      </c>
    </row>
    <row r="575" spans="2:65" s="1" customFormat="1" ht="16.5" customHeight="1">
      <c r="B575" s="33"/>
      <c r="C575" s="138" t="s">
        <v>1407</v>
      </c>
      <c r="D575" s="138" t="s">
        <v>312</v>
      </c>
      <c r="E575" s="139" t="s">
        <v>5760</v>
      </c>
      <c r="F575" s="140" t="s">
        <v>5761</v>
      </c>
      <c r="G575" s="141" t="s">
        <v>460</v>
      </c>
      <c r="H575" s="142">
        <v>4</v>
      </c>
      <c r="I575" s="143"/>
      <c r="J575" s="144">
        <f>ROUND(I575*H575,2)</f>
        <v>0</v>
      </c>
      <c r="K575" s="140" t="s">
        <v>430</v>
      </c>
      <c r="L575" s="33"/>
      <c r="M575" s="145" t="s">
        <v>1</v>
      </c>
      <c r="N575" s="146" t="s">
        <v>47</v>
      </c>
      <c r="P575" s="147">
        <f>O575*H575</f>
        <v>0</v>
      </c>
      <c r="Q575" s="147">
        <v>0</v>
      </c>
      <c r="R575" s="147">
        <f>Q575*H575</f>
        <v>0</v>
      </c>
      <c r="S575" s="147">
        <v>0</v>
      </c>
      <c r="T575" s="148">
        <f>S575*H575</f>
        <v>0</v>
      </c>
      <c r="AR575" s="149" t="s">
        <v>108</v>
      </c>
      <c r="AT575" s="149" t="s">
        <v>312</v>
      </c>
      <c r="AU575" s="149" t="s">
        <v>90</v>
      </c>
      <c r="AY575" s="17" t="s">
        <v>310</v>
      </c>
      <c r="BE575" s="150">
        <f>IF(N575="základní",J575,0)</f>
        <v>0</v>
      </c>
      <c r="BF575" s="150">
        <f>IF(N575="snížená",J575,0)</f>
        <v>0</v>
      </c>
      <c r="BG575" s="150">
        <f>IF(N575="zákl. přenesená",J575,0)</f>
        <v>0</v>
      </c>
      <c r="BH575" s="150">
        <f>IF(N575="sníž. přenesená",J575,0)</f>
        <v>0</v>
      </c>
      <c r="BI575" s="150">
        <f>IF(N575="nulová",J575,0)</f>
        <v>0</v>
      </c>
      <c r="BJ575" s="17" t="s">
        <v>86</v>
      </c>
      <c r="BK575" s="150">
        <f>ROUND(I575*H575,2)</f>
        <v>0</v>
      </c>
      <c r="BL575" s="17" t="s">
        <v>108</v>
      </c>
      <c r="BM575" s="149" t="s">
        <v>5762</v>
      </c>
    </row>
    <row r="576" spans="2:65" s="1" customFormat="1" ht="19.5">
      <c r="B576" s="33"/>
      <c r="D576" s="152" t="s">
        <v>375</v>
      </c>
      <c r="F576" s="172" t="s">
        <v>5763</v>
      </c>
      <c r="I576" s="173"/>
      <c r="L576" s="33"/>
      <c r="M576" s="174"/>
      <c r="T576" s="57"/>
      <c r="AT576" s="17" t="s">
        <v>375</v>
      </c>
      <c r="AU576" s="17" t="s">
        <v>90</v>
      </c>
    </row>
    <row r="577" spans="2:65" s="1" customFormat="1" ht="16.5" customHeight="1">
      <c r="B577" s="33"/>
      <c r="C577" s="138" t="s">
        <v>1410</v>
      </c>
      <c r="D577" s="138" t="s">
        <v>312</v>
      </c>
      <c r="E577" s="139" t="s">
        <v>5764</v>
      </c>
      <c r="F577" s="140" t="s">
        <v>5765</v>
      </c>
      <c r="G577" s="141" t="s">
        <v>460</v>
      </c>
      <c r="H577" s="142">
        <v>6</v>
      </c>
      <c r="I577" s="143"/>
      <c r="J577" s="144">
        <f>ROUND(I577*H577,2)</f>
        <v>0</v>
      </c>
      <c r="K577" s="140" t="s">
        <v>430</v>
      </c>
      <c r="L577" s="33"/>
      <c r="M577" s="145" t="s">
        <v>1</v>
      </c>
      <c r="N577" s="146" t="s">
        <v>47</v>
      </c>
      <c r="P577" s="147">
        <f>O577*H577</f>
        <v>0</v>
      </c>
      <c r="Q577" s="147">
        <v>0</v>
      </c>
      <c r="R577" s="147">
        <f>Q577*H577</f>
        <v>0</v>
      </c>
      <c r="S577" s="147">
        <v>0</v>
      </c>
      <c r="T577" s="148">
        <f>S577*H577</f>
        <v>0</v>
      </c>
      <c r="AR577" s="149" t="s">
        <v>108</v>
      </c>
      <c r="AT577" s="149" t="s">
        <v>312</v>
      </c>
      <c r="AU577" s="149" t="s">
        <v>90</v>
      </c>
      <c r="AY577" s="17" t="s">
        <v>310</v>
      </c>
      <c r="BE577" s="150">
        <f>IF(N577="základní",J577,0)</f>
        <v>0</v>
      </c>
      <c r="BF577" s="150">
        <f>IF(N577="snížená",J577,0)</f>
        <v>0</v>
      </c>
      <c r="BG577" s="150">
        <f>IF(N577="zákl. přenesená",J577,0)</f>
        <v>0</v>
      </c>
      <c r="BH577" s="150">
        <f>IF(N577="sníž. přenesená",J577,0)</f>
        <v>0</v>
      </c>
      <c r="BI577" s="150">
        <f>IF(N577="nulová",J577,0)</f>
        <v>0</v>
      </c>
      <c r="BJ577" s="17" t="s">
        <v>86</v>
      </c>
      <c r="BK577" s="150">
        <f>ROUND(I577*H577,2)</f>
        <v>0</v>
      </c>
      <c r="BL577" s="17" t="s">
        <v>108</v>
      </c>
      <c r="BM577" s="149" t="s">
        <v>5766</v>
      </c>
    </row>
    <row r="578" spans="2:65" s="1" customFormat="1" ht="19.5">
      <c r="B578" s="33"/>
      <c r="D578" s="152" t="s">
        <v>375</v>
      </c>
      <c r="F578" s="172" t="s">
        <v>5767</v>
      </c>
      <c r="I578" s="173"/>
      <c r="L578" s="33"/>
      <c r="M578" s="174"/>
      <c r="T578" s="57"/>
      <c r="AT578" s="17" t="s">
        <v>375</v>
      </c>
      <c r="AU578" s="17" t="s">
        <v>90</v>
      </c>
    </row>
    <row r="579" spans="2:65" s="1" customFormat="1" ht="16.5" customHeight="1">
      <c r="B579" s="33"/>
      <c r="C579" s="138" t="s">
        <v>1413</v>
      </c>
      <c r="D579" s="138" t="s">
        <v>312</v>
      </c>
      <c r="E579" s="139" t="s">
        <v>5768</v>
      </c>
      <c r="F579" s="140" t="s">
        <v>5769</v>
      </c>
      <c r="G579" s="141" t="s">
        <v>460</v>
      </c>
      <c r="H579" s="142">
        <v>15</v>
      </c>
      <c r="I579" s="143"/>
      <c r="J579" s="144">
        <f>ROUND(I579*H579,2)</f>
        <v>0</v>
      </c>
      <c r="K579" s="140" t="s">
        <v>430</v>
      </c>
      <c r="L579" s="33"/>
      <c r="M579" s="145" t="s">
        <v>1</v>
      </c>
      <c r="N579" s="146" t="s">
        <v>47</v>
      </c>
      <c r="P579" s="147">
        <f>O579*H579</f>
        <v>0</v>
      </c>
      <c r="Q579" s="147">
        <v>0</v>
      </c>
      <c r="R579" s="147">
        <f>Q579*H579</f>
        <v>0</v>
      </c>
      <c r="S579" s="147">
        <v>0</v>
      </c>
      <c r="T579" s="148">
        <f>S579*H579</f>
        <v>0</v>
      </c>
      <c r="AR579" s="149" t="s">
        <v>108</v>
      </c>
      <c r="AT579" s="149" t="s">
        <v>312</v>
      </c>
      <c r="AU579" s="149" t="s">
        <v>90</v>
      </c>
      <c r="AY579" s="17" t="s">
        <v>310</v>
      </c>
      <c r="BE579" s="150">
        <f>IF(N579="základní",J579,0)</f>
        <v>0</v>
      </c>
      <c r="BF579" s="150">
        <f>IF(N579="snížená",J579,0)</f>
        <v>0</v>
      </c>
      <c r="BG579" s="150">
        <f>IF(N579="zákl. přenesená",J579,0)</f>
        <v>0</v>
      </c>
      <c r="BH579" s="150">
        <f>IF(N579="sníž. přenesená",J579,0)</f>
        <v>0</v>
      </c>
      <c r="BI579" s="150">
        <f>IF(N579="nulová",J579,0)</f>
        <v>0</v>
      </c>
      <c r="BJ579" s="17" t="s">
        <v>86</v>
      </c>
      <c r="BK579" s="150">
        <f>ROUND(I579*H579,2)</f>
        <v>0</v>
      </c>
      <c r="BL579" s="17" t="s">
        <v>108</v>
      </c>
      <c r="BM579" s="149" t="s">
        <v>5770</v>
      </c>
    </row>
    <row r="580" spans="2:65" s="1" customFormat="1" ht="29.25">
      <c r="B580" s="33"/>
      <c r="D580" s="152" t="s">
        <v>375</v>
      </c>
      <c r="F580" s="172" t="s">
        <v>5771</v>
      </c>
      <c r="I580" s="173"/>
      <c r="L580" s="33"/>
      <c r="M580" s="174"/>
      <c r="T580" s="57"/>
      <c r="AT580" s="17" t="s">
        <v>375</v>
      </c>
      <c r="AU580" s="17" t="s">
        <v>90</v>
      </c>
    </row>
    <row r="581" spans="2:65" s="1" customFormat="1" ht="16.5" customHeight="1">
      <c r="B581" s="33"/>
      <c r="C581" s="138" t="s">
        <v>1418</v>
      </c>
      <c r="D581" s="138" t="s">
        <v>312</v>
      </c>
      <c r="E581" s="139" t="s">
        <v>5772</v>
      </c>
      <c r="F581" s="140" t="s">
        <v>5773</v>
      </c>
      <c r="G581" s="141" t="s">
        <v>460</v>
      </c>
      <c r="H581" s="142">
        <v>1</v>
      </c>
      <c r="I581" s="143"/>
      <c r="J581" s="144">
        <f>ROUND(I581*H581,2)</f>
        <v>0</v>
      </c>
      <c r="K581" s="140" t="s">
        <v>430</v>
      </c>
      <c r="L581" s="33"/>
      <c r="M581" s="145" t="s">
        <v>1</v>
      </c>
      <c r="N581" s="146" t="s">
        <v>47</v>
      </c>
      <c r="P581" s="147">
        <f>O581*H581</f>
        <v>0</v>
      </c>
      <c r="Q581" s="147">
        <v>0</v>
      </c>
      <c r="R581" s="147">
        <f>Q581*H581</f>
        <v>0</v>
      </c>
      <c r="S581" s="147">
        <v>0</v>
      </c>
      <c r="T581" s="148">
        <f>S581*H581</f>
        <v>0</v>
      </c>
      <c r="AR581" s="149" t="s">
        <v>108</v>
      </c>
      <c r="AT581" s="149" t="s">
        <v>312</v>
      </c>
      <c r="AU581" s="149" t="s">
        <v>90</v>
      </c>
      <c r="AY581" s="17" t="s">
        <v>310</v>
      </c>
      <c r="BE581" s="150">
        <f>IF(N581="základní",J581,0)</f>
        <v>0</v>
      </c>
      <c r="BF581" s="150">
        <f>IF(N581="snížená",J581,0)</f>
        <v>0</v>
      </c>
      <c r="BG581" s="150">
        <f>IF(N581="zákl. přenesená",J581,0)</f>
        <v>0</v>
      </c>
      <c r="BH581" s="150">
        <f>IF(N581="sníž. přenesená",J581,0)</f>
        <v>0</v>
      </c>
      <c r="BI581" s="150">
        <f>IF(N581="nulová",J581,0)</f>
        <v>0</v>
      </c>
      <c r="BJ581" s="17" t="s">
        <v>86</v>
      </c>
      <c r="BK581" s="150">
        <f>ROUND(I581*H581,2)</f>
        <v>0</v>
      </c>
      <c r="BL581" s="17" t="s">
        <v>108</v>
      </c>
      <c r="BM581" s="149" t="s">
        <v>5774</v>
      </c>
    </row>
    <row r="582" spans="2:65" s="1" customFormat="1" ht="29.25">
      <c r="B582" s="33"/>
      <c r="D582" s="152" t="s">
        <v>375</v>
      </c>
      <c r="F582" s="172" t="s">
        <v>5775</v>
      </c>
      <c r="I582" s="173"/>
      <c r="L582" s="33"/>
      <c r="M582" s="174"/>
      <c r="T582" s="57"/>
      <c r="AT582" s="17" t="s">
        <v>375</v>
      </c>
      <c r="AU582" s="17" t="s">
        <v>90</v>
      </c>
    </row>
    <row r="583" spans="2:65" s="1" customFormat="1" ht="16.5" customHeight="1">
      <c r="B583" s="33"/>
      <c r="C583" s="138" t="s">
        <v>1421</v>
      </c>
      <c r="D583" s="138" t="s">
        <v>312</v>
      </c>
      <c r="E583" s="139" t="s">
        <v>5776</v>
      </c>
      <c r="F583" s="140" t="s">
        <v>5777</v>
      </c>
      <c r="G583" s="141" t="s">
        <v>460</v>
      </c>
      <c r="H583" s="142">
        <v>11</v>
      </c>
      <c r="I583" s="143"/>
      <c r="J583" s="144">
        <f>ROUND(I583*H583,2)</f>
        <v>0</v>
      </c>
      <c r="K583" s="140" t="s">
        <v>430</v>
      </c>
      <c r="L583" s="33"/>
      <c r="M583" s="145" t="s">
        <v>1</v>
      </c>
      <c r="N583" s="146" t="s">
        <v>47</v>
      </c>
      <c r="P583" s="147">
        <f>O583*H583</f>
        <v>0</v>
      </c>
      <c r="Q583" s="147">
        <v>0</v>
      </c>
      <c r="R583" s="147">
        <f>Q583*H583</f>
        <v>0</v>
      </c>
      <c r="S583" s="147">
        <v>0</v>
      </c>
      <c r="T583" s="148">
        <f>S583*H583</f>
        <v>0</v>
      </c>
      <c r="AR583" s="149" t="s">
        <v>108</v>
      </c>
      <c r="AT583" s="149" t="s">
        <v>312</v>
      </c>
      <c r="AU583" s="149" t="s">
        <v>90</v>
      </c>
      <c r="AY583" s="17" t="s">
        <v>310</v>
      </c>
      <c r="BE583" s="150">
        <f>IF(N583="základní",J583,0)</f>
        <v>0</v>
      </c>
      <c r="BF583" s="150">
        <f>IF(N583="snížená",J583,0)</f>
        <v>0</v>
      </c>
      <c r="BG583" s="150">
        <f>IF(N583="zákl. přenesená",J583,0)</f>
        <v>0</v>
      </c>
      <c r="BH583" s="150">
        <f>IF(N583="sníž. přenesená",J583,0)</f>
        <v>0</v>
      </c>
      <c r="BI583" s="150">
        <f>IF(N583="nulová",J583,0)</f>
        <v>0</v>
      </c>
      <c r="BJ583" s="17" t="s">
        <v>86</v>
      </c>
      <c r="BK583" s="150">
        <f>ROUND(I583*H583,2)</f>
        <v>0</v>
      </c>
      <c r="BL583" s="17" t="s">
        <v>108</v>
      </c>
      <c r="BM583" s="149" t="s">
        <v>5778</v>
      </c>
    </row>
    <row r="584" spans="2:65" s="1" customFormat="1" ht="39">
      <c r="B584" s="33"/>
      <c r="D584" s="152" t="s">
        <v>375</v>
      </c>
      <c r="F584" s="172" t="s">
        <v>5779</v>
      </c>
      <c r="I584" s="173"/>
      <c r="L584" s="33"/>
      <c r="M584" s="174"/>
      <c r="T584" s="57"/>
      <c r="AT584" s="17" t="s">
        <v>375</v>
      </c>
      <c r="AU584" s="17" t="s">
        <v>90</v>
      </c>
    </row>
    <row r="585" spans="2:65" s="1" customFormat="1" ht="16.5" customHeight="1">
      <c r="B585" s="33"/>
      <c r="C585" s="138" t="s">
        <v>1425</v>
      </c>
      <c r="D585" s="138" t="s">
        <v>312</v>
      </c>
      <c r="E585" s="139" t="s">
        <v>5780</v>
      </c>
      <c r="F585" s="140" t="s">
        <v>5781</v>
      </c>
      <c r="G585" s="141" t="s">
        <v>460</v>
      </c>
      <c r="H585" s="142">
        <v>1</v>
      </c>
      <c r="I585" s="143"/>
      <c r="J585" s="144">
        <f>ROUND(I585*H585,2)</f>
        <v>0</v>
      </c>
      <c r="K585" s="140" t="s">
        <v>430</v>
      </c>
      <c r="L585" s="33"/>
      <c r="M585" s="145" t="s">
        <v>1</v>
      </c>
      <c r="N585" s="146" t="s">
        <v>47</v>
      </c>
      <c r="P585" s="147">
        <f>O585*H585</f>
        <v>0</v>
      </c>
      <c r="Q585" s="147">
        <v>0</v>
      </c>
      <c r="R585" s="147">
        <f>Q585*H585</f>
        <v>0</v>
      </c>
      <c r="S585" s="147">
        <v>0</v>
      </c>
      <c r="T585" s="148">
        <f>S585*H585</f>
        <v>0</v>
      </c>
      <c r="AR585" s="149" t="s">
        <v>108</v>
      </c>
      <c r="AT585" s="149" t="s">
        <v>312</v>
      </c>
      <c r="AU585" s="149" t="s">
        <v>90</v>
      </c>
      <c r="AY585" s="17" t="s">
        <v>310</v>
      </c>
      <c r="BE585" s="150">
        <f>IF(N585="základní",J585,0)</f>
        <v>0</v>
      </c>
      <c r="BF585" s="150">
        <f>IF(N585="snížená",J585,0)</f>
        <v>0</v>
      </c>
      <c r="BG585" s="150">
        <f>IF(N585="zákl. přenesená",J585,0)</f>
        <v>0</v>
      </c>
      <c r="BH585" s="150">
        <f>IF(N585="sníž. přenesená",J585,0)</f>
        <v>0</v>
      </c>
      <c r="BI585" s="150">
        <f>IF(N585="nulová",J585,0)</f>
        <v>0</v>
      </c>
      <c r="BJ585" s="17" t="s">
        <v>86</v>
      </c>
      <c r="BK585" s="150">
        <f>ROUND(I585*H585,2)</f>
        <v>0</v>
      </c>
      <c r="BL585" s="17" t="s">
        <v>108</v>
      </c>
      <c r="BM585" s="149" t="s">
        <v>5782</v>
      </c>
    </row>
    <row r="586" spans="2:65" s="1" customFormat="1" ht="19.5">
      <c r="B586" s="33"/>
      <c r="D586" s="152" t="s">
        <v>375</v>
      </c>
      <c r="F586" s="172" t="s">
        <v>5783</v>
      </c>
      <c r="I586" s="173"/>
      <c r="L586" s="33"/>
      <c r="M586" s="174"/>
      <c r="T586" s="57"/>
      <c r="AT586" s="17" t="s">
        <v>375</v>
      </c>
      <c r="AU586" s="17" t="s">
        <v>90</v>
      </c>
    </row>
    <row r="587" spans="2:65" s="1" customFormat="1" ht="16.5" customHeight="1">
      <c r="B587" s="33"/>
      <c r="C587" s="138" t="s">
        <v>1430</v>
      </c>
      <c r="D587" s="138" t="s">
        <v>312</v>
      </c>
      <c r="E587" s="139" t="s">
        <v>5784</v>
      </c>
      <c r="F587" s="140" t="s">
        <v>5785</v>
      </c>
      <c r="G587" s="141" t="s">
        <v>460</v>
      </c>
      <c r="H587" s="142">
        <v>1</v>
      </c>
      <c r="I587" s="143"/>
      <c r="J587" s="144">
        <f>ROUND(I587*H587,2)</f>
        <v>0</v>
      </c>
      <c r="K587" s="140" t="s">
        <v>430</v>
      </c>
      <c r="L587" s="33"/>
      <c r="M587" s="145" t="s">
        <v>1</v>
      </c>
      <c r="N587" s="146" t="s">
        <v>47</v>
      </c>
      <c r="P587" s="147">
        <f>O587*H587</f>
        <v>0</v>
      </c>
      <c r="Q587" s="147">
        <v>0</v>
      </c>
      <c r="R587" s="147">
        <f>Q587*H587</f>
        <v>0</v>
      </c>
      <c r="S587" s="147">
        <v>0</v>
      </c>
      <c r="T587" s="148">
        <f>S587*H587</f>
        <v>0</v>
      </c>
      <c r="AR587" s="149" t="s">
        <v>108</v>
      </c>
      <c r="AT587" s="149" t="s">
        <v>312</v>
      </c>
      <c r="AU587" s="149" t="s">
        <v>90</v>
      </c>
      <c r="AY587" s="17" t="s">
        <v>310</v>
      </c>
      <c r="BE587" s="150">
        <f>IF(N587="základní",J587,0)</f>
        <v>0</v>
      </c>
      <c r="BF587" s="150">
        <f>IF(N587="snížená",J587,0)</f>
        <v>0</v>
      </c>
      <c r="BG587" s="150">
        <f>IF(N587="zákl. přenesená",J587,0)</f>
        <v>0</v>
      </c>
      <c r="BH587" s="150">
        <f>IF(N587="sníž. přenesená",J587,0)</f>
        <v>0</v>
      </c>
      <c r="BI587" s="150">
        <f>IF(N587="nulová",J587,0)</f>
        <v>0</v>
      </c>
      <c r="BJ587" s="17" t="s">
        <v>86</v>
      </c>
      <c r="BK587" s="150">
        <f>ROUND(I587*H587,2)</f>
        <v>0</v>
      </c>
      <c r="BL587" s="17" t="s">
        <v>108</v>
      </c>
      <c r="BM587" s="149" t="s">
        <v>5786</v>
      </c>
    </row>
    <row r="588" spans="2:65" s="1" customFormat="1" ht="19.5">
      <c r="B588" s="33"/>
      <c r="D588" s="152" t="s">
        <v>375</v>
      </c>
      <c r="F588" s="172" t="s">
        <v>5787</v>
      </c>
      <c r="I588" s="173"/>
      <c r="L588" s="33"/>
      <c r="M588" s="174"/>
      <c r="T588" s="57"/>
      <c r="AT588" s="17" t="s">
        <v>375</v>
      </c>
      <c r="AU588" s="17" t="s">
        <v>90</v>
      </c>
    </row>
    <row r="589" spans="2:65" s="1" customFormat="1" ht="16.5" customHeight="1">
      <c r="B589" s="33"/>
      <c r="C589" s="138" t="s">
        <v>1432</v>
      </c>
      <c r="D589" s="138" t="s">
        <v>312</v>
      </c>
      <c r="E589" s="139" t="s">
        <v>5788</v>
      </c>
      <c r="F589" s="140" t="s">
        <v>5781</v>
      </c>
      <c r="G589" s="141" t="s">
        <v>460</v>
      </c>
      <c r="H589" s="142">
        <v>1</v>
      </c>
      <c r="I589" s="143"/>
      <c r="J589" s="144">
        <f>ROUND(I589*H589,2)</f>
        <v>0</v>
      </c>
      <c r="K589" s="140" t="s">
        <v>430</v>
      </c>
      <c r="L589" s="33"/>
      <c r="M589" s="145" t="s">
        <v>1</v>
      </c>
      <c r="N589" s="146" t="s">
        <v>47</v>
      </c>
      <c r="P589" s="147">
        <f>O589*H589</f>
        <v>0</v>
      </c>
      <c r="Q589" s="147">
        <v>0</v>
      </c>
      <c r="R589" s="147">
        <f>Q589*H589</f>
        <v>0</v>
      </c>
      <c r="S589" s="147">
        <v>0</v>
      </c>
      <c r="T589" s="148">
        <f>S589*H589</f>
        <v>0</v>
      </c>
      <c r="AR589" s="149" t="s">
        <v>108</v>
      </c>
      <c r="AT589" s="149" t="s">
        <v>312</v>
      </c>
      <c r="AU589" s="149" t="s">
        <v>90</v>
      </c>
      <c r="AY589" s="17" t="s">
        <v>310</v>
      </c>
      <c r="BE589" s="150">
        <f>IF(N589="základní",J589,0)</f>
        <v>0</v>
      </c>
      <c r="BF589" s="150">
        <f>IF(N589="snížená",J589,0)</f>
        <v>0</v>
      </c>
      <c r="BG589" s="150">
        <f>IF(N589="zákl. přenesená",J589,0)</f>
        <v>0</v>
      </c>
      <c r="BH589" s="150">
        <f>IF(N589="sníž. přenesená",J589,0)</f>
        <v>0</v>
      </c>
      <c r="BI589" s="150">
        <f>IF(N589="nulová",J589,0)</f>
        <v>0</v>
      </c>
      <c r="BJ589" s="17" t="s">
        <v>86</v>
      </c>
      <c r="BK589" s="150">
        <f>ROUND(I589*H589,2)</f>
        <v>0</v>
      </c>
      <c r="BL589" s="17" t="s">
        <v>108</v>
      </c>
      <c r="BM589" s="149" t="s">
        <v>5789</v>
      </c>
    </row>
    <row r="590" spans="2:65" s="1" customFormat="1" ht="19.5">
      <c r="B590" s="33"/>
      <c r="D590" s="152" t="s">
        <v>375</v>
      </c>
      <c r="F590" s="172" t="s">
        <v>5790</v>
      </c>
      <c r="I590" s="173"/>
      <c r="L590" s="33"/>
      <c r="M590" s="174"/>
      <c r="T590" s="57"/>
      <c r="AT590" s="17" t="s">
        <v>375</v>
      </c>
      <c r="AU590" s="17" t="s">
        <v>90</v>
      </c>
    </row>
    <row r="591" spans="2:65" s="1" customFormat="1" ht="16.5" customHeight="1">
      <c r="B591" s="33"/>
      <c r="C591" s="138" t="s">
        <v>1437</v>
      </c>
      <c r="D591" s="138" t="s">
        <v>312</v>
      </c>
      <c r="E591" s="139" t="s">
        <v>5791</v>
      </c>
      <c r="F591" s="140" t="s">
        <v>5792</v>
      </c>
      <c r="G591" s="141" t="s">
        <v>460</v>
      </c>
      <c r="H591" s="142">
        <v>1</v>
      </c>
      <c r="I591" s="143"/>
      <c r="J591" s="144">
        <f>ROUND(I591*H591,2)</f>
        <v>0</v>
      </c>
      <c r="K591" s="140" t="s">
        <v>430</v>
      </c>
      <c r="L591" s="33"/>
      <c r="M591" s="145" t="s">
        <v>1</v>
      </c>
      <c r="N591" s="146" t="s">
        <v>47</v>
      </c>
      <c r="P591" s="147">
        <f>O591*H591</f>
        <v>0</v>
      </c>
      <c r="Q591" s="147">
        <v>0</v>
      </c>
      <c r="R591" s="147">
        <f>Q591*H591</f>
        <v>0</v>
      </c>
      <c r="S591" s="147">
        <v>0</v>
      </c>
      <c r="T591" s="148">
        <f>S591*H591</f>
        <v>0</v>
      </c>
      <c r="AR591" s="149" t="s">
        <v>108</v>
      </c>
      <c r="AT591" s="149" t="s">
        <v>312</v>
      </c>
      <c r="AU591" s="149" t="s">
        <v>90</v>
      </c>
      <c r="AY591" s="17" t="s">
        <v>310</v>
      </c>
      <c r="BE591" s="150">
        <f>IF(N591="základní",J591,0)</f>
        <v>0</v>
      </c>
      <c r="BF591" s="150">
        <f>IF(N591="snížená",J591,0)</f>
        <v>0</v>
      </c>
      <c r="BG591" s="150">
        <f>IF(N591="zákl. přenesená",J591,0)</f>
        <v>0</v>
      </c>
      <c r="BH591" s="150">
        <f>IF(N591="sníž. přenesená",J591,0)</f>
        <v>0</v>
      </c>
      <c r="BI591" s="150">
        <f>IF(N591="nulová",J591,0)</f>
        <v>0</v>
      </c>
      <c r="BJ591" s="17" t="s">
        <v>86</v>
      </c>
      <c r="BK591" s="150">
        <f>ROUND(I591*H591,2)</f>
        <v>0</v>
      </c>
      <c r="BL591" s="17" t="s">
        <v>108</v>
      </c>
      <c r="BM591" s="149" t="s">
        <v>5793</v>
      </c>
    </row>
    <row r="592" spans="2:65" s="1" customFormat="1" ht="19.5">
      <c r="B592" s="33"/>
      <c r="D592" s="152" t="s">
        <v>375</v>
      </c>
      <c r="F592" s="172" t="s">
        <v>5794</v>
      </c>
      <c r="I592" s="173"/>
      <c r="L592" s="33"/>
      <c r="M592" s="174"/>
      <c r="T592" s="57"/>
      <c r="AT592" s="17" t="s">
        <v>375</v>
      </c>
      <c r="AU592" s="17" t="s">
        <v>90</v>
      </c>
    </row>
    <row r="593" spans="2:65" s="1" customFormat="1" ht="16.5" customHeight="1">
      <c r="B593" s="33"/>
      <c r="C593" s="138" t="s">
        <v>1439</v>
      </c>
      <c r="D593" s="138" t="s">
        <v>312</v>
      </c>
      <c r="E593" s="139" t="s">
        <v>5795</v>
      </c>
      <c r="F593" s="140" t="s">
        <v>5796</v>
      </c>
      <c r="G593" s="141" t="s">
        <v>460</v>
      </c>
      <c r="H593" s="142">
        <v>1</v>
      </c>
      <c r="I593" s="143"/>
      <c r="J593" s="144">
        <f>ROUND(I593*H593,2)</f>
        <v>0</v>
      </c>
      <c r="K593" s="140" t="s">
        <v>430</v>
      </c>
      <c r="L593" s="33"/>
      <c r="M593" s="145" t="s">
        <v>1</v>
      </c>
      <c r="N593" s="146" t="s">
        <v>47</v>
      </c>
      <c r="P593" s="147">
        <f>O593*H593</f>
        <v>0</v>
      </c>
      <c r="Q593" s="147">
        <v>0</v>
      </c>
      <c r="R593" s="147">
        <f>Q593*H593</f>
        <v>0</v>
      </c>
      <c r="S593" s="147">
        <v>0</v>
      </c>
      <c r="T593" s="148">
        <f>S593*H593</f>
        <v>0</v>
      </c>
      <c r="AR593" s="149" t="s">
        <v>108</v>
      </c>
      <c r="AT593" s="149" t="s">
        <v>312</v>
      </c>
      <c r="AU593" s="149" t="s">
        <v>90</v>
      </c>
      <c r="AY593" s="17" t="s">
        <v>310</v>
      </c>
      <c r="BE593" s="150">
        <f>IF(N593="základní",J593,0)</f>
        <v>0</v>
      </c>
      <c r="BF593" s="150">
        <f>IF(N593="snížená",J593,0)</f>
        <v>0</v>
      </c>
      <c r="BG593" s="150">
        <f>IF(N593="zákl. přenesená",J593,0)</f>
        <v>0</v>
      </c>
      <c r="BH593" s="150">
        <f>IF(N593="sníž. přenesená",J593,0)</f>
        <v>0</v>
      </c>
      <c r="BI593" s="150">
        <f>IF(N593="nulová",J593,0)</f>
        <v>0</v>
      </c>
      <c r="BJ593" s="17" t="s">
        <v>86</v>
      </c>
      <c r="BK593" s="150">
        <f>ROUND(I593*H593,2)</f>
        <v>0</v>
      </c>
      <c r="BL593" s="17" t="s">
        <v>108</v>
      </c>
      <c r="BM593" s="149" t="s">
        <v>5797</v>
      </c>
    </row>
    <row r="594" spans="2:65" s="1" customFormat="1" ht="19.5">
      <c r="B594" s="33"/>
      <c r="D594" s="152" t="s">
        <v>375</v>
      </c>
      <c r="F594" s="172" t="s">
        <v>5798</v>
      </c>
      <c r="I594" s="173"/>
      <c r="L594" s="33"/>
      <c r="M594" s="174"/>
      <c r="T594" s="57"/>
      <c r="AT594" s="17" t="s">
        <v>375</v>
      </c>
      <c r="AU594" s="17" t="s">
        <v>90</v>
      </c>
    </row>
    <row r="595" spans="2:65" s="1" customFormat="1" ht="16.5" customHeight="1">
      <c r="B595" s="33"/>
      <c r="C595" s="138" t="s">
        <v>1442</v>
      </c>
      <c r="D595" s="138" t="s">
        <v>312</v>
      </c>
      <c r="E595" s="139" t="s">
        <v>5799</v>
      </c>
      <c r="F595" s="140" t="s">
        <v>5792</v>
      </c>
      <c r="G595" s="141" t="s">
        <v>460</v>
      </c>
      <c r="H595" s="142">
        <v>1</v>
      </c>
      <c r="I595" s="143"/>
      <c r="J595" s="144">
        <f>ROUND(I595*H595,2)</f>
        <v>0</v>
      </c>
      <c r="K595" s="140" t="s">
        <v>430</v>
      </c>
      <c r="L595" s="33"/>
      <c r="M595" s="145" t="s">
        <v>1</v>
      </c>
      <c r="N595" s="146" t="s">
        <v>47</v>
      </c>
      <c r="P595" s="147">
        <f>O595*H595</f>
        <v>0</v>
      </c>
      <c r="Q595" s="147">
        <v>0</v>
      </c>
      <c r="R595" s="147">
        <f>Q595*H595</f>
        <v>0</v>
      </c>
      <c r="S595" s="147">
        <v>0</v>
      </c>
      <c r="T595" s="148">
        <f>S595*H595</f>
        <v>0</v>
      </c>
      <c r="AR595" s="149" t="s">
        <v>108</v>
      </c>
      <c r="AT595" s="149" t="s">
        <v>312</v>
      </c>
      <c r="AU595" s="149" t="s">
        <v>90</v>
      </c>
      <c r="AY595" s="17" t="s">
        <v>310</v>
      </c>
      <c r="BE595" s="150">
        <f>IF(N595="základní",J595,0)</f>
        <v>0</v>
      </c>
      <c r="BF595" s="150">
        <f>IF(N595="snížená",J595,0)</f>
        <v>0</v>
      </c>
      <c r="BG595" s="150">
        <f>IF(N595="zákl. přenesená",J595,0)</f>
        <v>0</v>
      </c>
      <c r="BH595" s="150">
        <f>IF(N595="sníž. přenesená",J595,0)</f>
        <v>0</v>
      </c>
      <c r="BI595" s="150">
        <f>IF(N595="nulová",J595,0)</f>
        <v>0</v>
      </c>
      <c r="BJ595" s="17" t="s">
        <v>86</v>
      </c>
      <c r="BK595" s="150">
        <f>ROUND(I595*H595,2)</f>
        <v>0</v>
      </c>
      <c r="BL595" s="17" t="s">
        <v>108</v>
      </c>
      <c r="BM595" s="149" t="s">
        <v>5800</v>
      </c>
    </row>
    <row r="596" spans="2:65" s="1" customFormat="1" ht="19.5">
      <c r="B596" s="33"/>
      <c r="D596" s="152" t="s">
        <v>375</v>
      </c>
      <c r="F596" s="172" t="s">
        <v>5801</v>
      </c>
      <c r="I596" s="173"/>
      <c r="L596" s="33"/>
      <c r="M596" s="174"/>
      <c r="T596" s="57"/>
      <c r="AT596" s="17" t="s">
        <v>375</v>
      </c>
      <c r="AU596" s="17" t="s">
        <v>90</v>
      </c>
    </row>
    <row r="597" spans="2:65" s="1" customFormat="1" ht="16.5" customHeight="1">
      <c r="B597" s="33"/>
      <c r="C597" s="138" t="s">
        <v>1444</v>
      </c>
      <c r="D597" s="138" t="s">
        <v>312</v>
      </c>
      <c r="E597" s="139" t="s">
        <v>5802</v>
      </c>
      <c r="F597" s="140" t="s">
        <v>5792</v>
      </c>
      <c r="G597" s="141" t="s">
        <v>460</v>
      </c>
      <c r="H597" s="142">
        <v>1</v>
      </c>
      <c r="I597" s="143"/>
      <c r="J597" s="144">
        <f>ROUND(I597*H597,2)</f>
        <v>0</v>
      </c>
      <c r="K597" s="140" t="s">
        <v>430</v>
      </c>
      <c r="L597" s="33"/>
      <c r="M597" s="145" t="s">
        <v>1</v>
      </c>
      <c r="N597" s="146" t="s">
        <v>47</v>
      </c>
      <c r="P597" s="147">
        <f>O597*H597</f>
        <v>0</v>
      </c>
      <c r="Q597" s="147">
        <v>0</v>
      </c>
      <c r="R597" s="147">
        <f>Q597*H597</f>
        <v>0</v>
      </c>
      <c r="S597" s="147">
        <v>0</v>
      </c>
      <c r="T597" s="148">
        <f>S597*H597</f>
        <v>0</v>
      </c>
      <c r="AR597" s="149" t="s">
        <v>108</v>
      </c>
      <c r="AT597" s="149" t="s">
        <v>312</v>
      </c>
      <c r="AU597" s="149" t="s">
        <v>90</v>
      </c>
      <c r="AY597" s="17" t="s">
        <v>310</v>
      </c>
      <c r="BE597" s="150">
        <f>IF(N597="základní",J597,0)</f>
        <v>0</v>
      </c>
      <c r="BF597" s="150">
        <f>IF(N597="snížená",J597,0)</f>
        <v>0</v>
      </c>
      <c r="BG597" s="150">
        <f>IF(N597="zákl. přenesená",J597,0)</f>
        <v>0</v>
      </c>
      <c r="BH597" s="150">
        <f>IF(N597="sníž. přenesená",J597,0)</f>
        <v>0</v>
      </c>
      <c r="BI597" s="150">
        <f>IF(N597="nulová",J597,0)</f>
        <v>0</v>
      </c>
      <c r="BJ597" s="17" t="s">
        <v>86</v>
      </c>
      <c r="BK597" s="150">
        <f>ROUND(I597*H597,2)</f>
        <v>0</v>
      </c>
      <c r="BL597" s="17" t="s">
        <v>108</v>
      </c>
      <c r="BM597" s="149" t="s">
        <v>5803</v>
      </c>
    </row>
    <row r="598" spans="2:65" s="1" customFormat="1" ht="19.5">
      <c r="B598" s="33"/>
      <c r="D598" s="152" t="s">
        <v>375</v>
      </c>
      <c r="F598" s="172" t="s">
        <v>5804</v>
      </c>
      <c r="I598" s="173"/>
      <c r="L598" s="33"/>
      <c r="M598" s="174"/>
      <c r="T598" s="57"/>
      <c r="AT598" s="17" t="s">
        <v>375</v>
      </c>
      <c r="AU598" s="17" t="s">
        <v>90</v>
      </c>
    </row>
    <row r="599" spans="2:65" s="1" customFormat="1" ht="16.5" customHeight="1">
      <c r="B599" s="33"/>
      <c r="C599" s="138" t="s">
        <v>1446</v>
      </c>
      <c r="D599" s="138" t="s">
        <v>312</v>
      </c>
      <c r="E599" s="139" t="s">
        <v>5805</v>
      </c>
      <c r="F599" s="140" t="s">
        <v>5806</v>
      </c>
      <c r="G599" s="141" t="s">
        <v>460</v>
      </c>
      <c r="H599" s="142">
        <v>2</v>
      </c>
      <c r="I599" s="143"/>
      <c r="J599" s="144">
        <f>ROUND(I599*H599,2)</f>
        <v>0</v>
      </c>
      <c r="K599" s="140" t="s">
        <v>430</v>
      </c>
      <c r="L599" s="33"/>
      <c r="M599" s="145" t="s">
        <v>1</v>
      </c>
      <c r="N599" s="146" t="s">
        <v>47</v>
      </c>
      <c r="P599" s="147">
        <f>O599*H599</f>
        <v>0</v>
      </c>
      <c r="Q599" s="147">
        <v>0</v>
      </c>
      <c r="R599" s="147">
        <f>Q599*H599</f>
        <v>0</v>
      </c>
      <c r="S599" s="147">
        <v>0</v>
      </c>
      <c r="T599" s="148">
        <f>S599*H599</f>
        <v>0</v>
      </c>
      <c r="AR599" s="149" t="s">
        <v>108</v>
      </c>
      <c r="AT599" s="149" t="s">
        <v>312</v>
      </c>
      <c r="AU599" s="149" t="s">
        <v>90</v>
      </c>
      <c r="AY599" s="17" t="s">
        <v>310</v>
      </c>
      <c r="BE599" s="150">
        <f>IF(N599="základní",J599,0)</f>
        <v>0</v>
      </c>
      <c r="BF599" s="150">
        <f>IF(N599="snížená",J599,0)</f>
        <v>0</v>
      </c>
      <c r="BG599" s="150">
        <f>IF(N599="zákl. přenesená",J599,0)</f>
        <v>0</v>
      </c>
      <c r="BH599" s="150">
        <f>IF(N599="sníž. přenesená",J599,0)</f>
        <v>0</v>
      </c>
      <c r="BI599" s="150">
        <f>IF(N599="nulová",J599,0)</f>
        <v>0</v>
      </c>
      <c r="BJ599" s="17" t="s">
        <v>86</v>
      </c>
      <c r="BK599" s="150">
        <f>ROUND(I599*H599,2)</f>
        <v>0</v>
      </c>
      <c r="BL599" s="17" t="s">
        <v>108</v>
      </c>
      <c r="BM599" s="149" t="s">
        <v>5807</v>
      </c>
    </row>
    <row r="600" spans="2:65" s="1" customFormat="1" ht="19.5">
      <c r="B600" s="33"/>
      <c r="D600" s="152" t="s">
        <v>375</v>
      </c>
      <c r="F600" s="172" t="s">
        <v>5808</v>
      </c>
      <c r="I600" s="173"/>
      <c r="L600" s="33"/>
      <c r="M600" s="174"/>
      <c r="T600" s="57"/>
      <c r="AT600" s="17" t="s">
        <v>375</v>
      </c>
      <c r="AU600" s="17" t="s">
        <v>90</v>
      </c>
    </row>
    <row r="601" spans="2:65" s="1" customFormat="1" ht="16.5" customHeight="1">
      <c r="B601" s="33"/>
      <c r="C601" s="138" t="s">
        <v>1450</v>
      </c>
      <c r="D601" s="138" t="s">
        <v>312</v>
      </c>
      <c r="E601" s="139" t="s">
        <v>5809</v>
      </c>
      <c r="F601" s="140" t="s">
        <v>5810</v>
      </c>
      <c r="G601" s="141" t="s">
        <v>460</v>
      </c>
      <c r="H601" s="142">
        <v>1</v>
      </c>
      <c r="I601" s="143"/>
      <c r="J601" s="144">
        <f>ROUND(I601*H601,2)</f>
        <v>0</v>
      </c>
      <c r="K601" s="140" t="s">
        <v>430</v>
      </c>
      <c r="L601" s="33"/>
      <c r="M601" s="145" t="s">
        <v>1</v>
      </c>
      <c r="N601" s="146" t="s">
        <v>47</v>
      </c>
      <c r="P601" s="147">
        <f>O601*H601</f>
        <v>0</v>
      </c>
      <c r="Q601" s="147">
        <v>0</v>
      </c>
      <c r="R601" s="147">
        <f>Q601*H601</f>
        <v>0</v>
      </c>
      <c r="S601" s="147">
        <v>0</v>
      </c>
      <c r="T601" s="148">
        <f>S601*H601</f>
        <v>0</v>
      </c>
      <c r="AR601" s="149" t="s">
        <v>108</v>
      </c>
      <c r="AT601" s="149" t="s">
        <v>312</v>
      </c>
      <c r="AU601" s="149" t="s">
        <v>90</v>
      </c>
      <c r="AY601" s="17" t="s">
        <v>310</v>
      </c>
      <c r="BE601" s="150">
        <f>IF(N601="základní",J601,0)</f>
        <v>0</v>
      </c>
      <c r="BF601" s="150">
        <f>IF(N601="snížená",J601,0)</f>
        <v>0</v>
      </c>
      <c r="BG601" s="150">
        <f>IF(N601="zákl. přenesená",J601,0)</f>
        <v>0</v>
      </c>
      <c r="BH601" s="150">
        <f>IF(N601="sníž. přenesená",J601,0)</f>
        <v>0</v>
      </c>
      <c r="BI601" s="150">
        <f>IF(N601="nulová",J601,0)</f>
        <v>0</v>
      </c>
      <c r="BJ601" s="17" t="s">
        <v>86</v>
      </c>
      <c r="BK601" s="150">
        <f>ROUND(I601*H601,2)</f>
        <v>0</v>
      </c>
      <c r="BL601" s="17" t="s">
        <v>108</v>
      </c>
      <c r="BM601" s="149" t="s">
        <v>5811</v>
      </c>
    </row>
    <row r="602" spans="2:65" s="1" customFormat="1" ht="19.5">
      <c r="B602" s="33"/>
      <c r="D602" s="152" t="s">
        <v>375</v>
      </c>
      <c r="F602" s="172" t="s">
        <v>5812</v>
      </c>
      <c r="I602" s="173"/>
      <c r="L602" s="33"/>
      <c r="M602" s="174"/>
      <c r="T602" s="57"/>
      <c r="AT602" s="17" t="s">
        <v>375</v>
      </c>
      <c r="AU602" s="17" t="s">
        <v>90</v>
      </c>
    </row>
    <row r="603" spans="2:65" s="1" customFormat="1" ht="16.5" customHeight="1">
      <c r="B603" s="33"/>
      <c r="C603" s="138" t="s">
        <v>1453</v>
      </c>
      <c r="D603" s="138" t="s">
        <v>312</v>
      </c>
      <c r="E603" s="139" t="s">
        <v>5813</v>
      </c>
      <c r="F603" s="140" t="s">
        <v>5810</v>
      </c>
      <c r="G603" s="141" t="s">
        <v>460</v>
      </c>
      <c r="H603" s="142">
        <v>1</v>
      </c>
      <c r="I603" s="143"/>
      <c r="J603" s="144">
        <f>ROUND(I603*H603,2)</f>
        <v>0</v>
      </c>
      <c r="K603" s="140" t="s">
        <v>430</v>
      </c>
      <c r="L603" s="33"/>
      <c r="M603" s="145" t="s">
        <v>1</v>
      </c>
      <c r="N603" s="146" t="s">
        <v>47</v>
      </c>
      <c r="P603" s="147">
        <f>O603*H603</f>
        <v>0</v>
      </c>
      <c r="Q603" s="147">
        <v>0</v>
      </c>
      <c r="R603" s="147">
        <f>Q603*H603</f>
        <v>0</v>
      </c>
      <c r="S603" s="147">
        <v>0</v>
      </c>
      <c r="T603" s="148">
        <f>S603*H603</f>
        <v>0</v>
      </c>
      <c r="AR603" s="149" t="s">
        <v>108</v>
      </c>
      <c r="AT603" s="149" t="s">
        <v>312</v>
      </c>
      <c r="AU603" s="149" t="s">
        <v>90</v>
      </c>
      <c r="AY603" s="17" t="s">
        <v>310</v>
      </c>
      <c r="BE603" s="150">
        <f>IF(N603="základní",J603,0)</f>
        <v>0</v>
      </c>
      <c r="BF603" s="150">
        <f>IF(N603="snížená",J603,0)</f>
        <v>0</v>
      </c>
      <c r="BG603" s="150">
        <f>IF(N603="zákl. přenesená",J603,0)</f>
        <v>0</v>
      </c>
      <c r="BH603" s="150">
        <f>IF(N603="sníž. přenesená",J603,0)</f>
        <v>0</v>
      </c>
      <c r="BI603" s="150">
        <f>IF(N603="nulová",J603,0)</f>
        <v>0</v>
      </c>
      <c r="BJ603" s="17" t="s">
        <v>86</v>
      </c>
      <c r="BK603" s="150">
        <f>ROUND(I603*H603,2)</f>
        <v>0</v>
      </c>
      <c r="BL603" s="17" t="s">
        <v>108</v>
      </c>
      <c r="BM603" s="149" t="s">
        <v>5814</v>
      </c>
    </row>
    <row r="604" spans="2:65" s="1" customFormat="1" ht="19.5">
      <c r="B604" s="33"/>
      <c r="D604" s="152" t="s">
        <v>375</v>
      </c>
      <c r="F604" s="172" t="s">
        <v>5812</v>
      </c>
      <c r="I604" s="173"/>
      <c r="L604" s="33"/>
      <c r="M604" s="174"/>
      <c r="T604" s="57"/>
      <c r="AT604" s="17" t="s">
        <v>375</v>
      </c>
      <c r="AU604" s="17" t="s">
        <v>90</v>
      </c>
    </row>
    <row r="605" spans="2:65" s="1" customFormat="1" ht="16.5" customHeight="1">
      <c r="B605" s="33"/>
      <c r="C605" s="138" t="s">
        <v>1455</v>
      </c>
      <c r="D605" s="138" t="s">
        <v>312</v>
      </c>
      <c r="E605" s="139" t="s">
        <v>5815</v>
      </c>
      <c r="F605" s="140" t="s">
        <v>5810</v>
      </c>
      <c r="G605" s="141" t="s">
        <v>460</v>
      </c>
      <c r="H605" s="142">
        <v>1</v>
      </c>
      <c r="I605" s="143"/>
      <c r="J605" s="144">
        <f>ROUND(I605*H605,2)</f>
        <v>0</v>
      </c>
      <c r="K605" s="140" t="s">
        <v>430</v>
      </c>
      <c r="L605" s="33"/>
      <c r="M605" s="145" t="s">
        <v>1</v>
      </c>
      <c r="N605" s="146" t="s">
        <v>47</v>
      </c>
      <c r="P605" s="147">
        <f>O605*H605</f>
        <v>0</v>
      </c>
      <c r="Q605" s="147">
        <v>0</v>
      </c>
      <c r="R605" s="147">
        <f>Q605*H605</f>
        <v>0</v>
      </c>
      <c r="S605" s="147">
        <v>0</v>
      </c>
      <c r="T605" s="148">
        <f>S605*H605</f>
        <v>0</v>
      </c>
      <c r="AR605" s="149" t="s">
        <v>108</v>
      </c>
      <c r="AT605" s="149" t="s">
        <v>312</v>
      </c>
      <c r="AU605" s="149" t="s">
        <v>90</v>
      </c>
      <c r="AY605" s="17" t="s">
        <v>310</v>
      </c>
      <c r="BE605" s="150">
        <f>IF(N605="základní",J605,0)</f>
        <v>0</v>
      </c>
      <c r="BF605" s="150">
        <f>IF(N605="snížená",J605,0)</f>
        <v>0</v>
      </c>
      <c r="BG605" s="150">
        <f>IF(N605="zákl. přenesená",J605,0)</f>
        <v>0</v>
      </c>
      <c r="BH605" s="150">
        <f>IF(N605="sníž. přenesená",J605,0)</f>
        <v>0</v>
      </c>
      <c r="BI605" s="150">
        <f>IF(N605="nulová",J605,0)</f>
        <v>0</v>
      </c>
      <c r="BJ605" s="17" t="s">
        <v>86</v>
      </c>
      <c r="BK605" s="150">
        <f>ROUND(I605*H605,2)</f>
        <v>0</v>
      </c>
      <c r="BL605" s="17" t="s">
        <v>108</v>
      </c>
      <c r="BM605" s="149" t="s">
        <v>5816</v>
      </c>
    </row>
    <row r="606" spans="2:65" s="1" customFormat="1" ht="19.5">
      <c r="B606" s="33"/>
      <c r="D606" s="152" t="s">
        <v>375</v>
      </c>
      <c r="F606" s="172" t="s">
        <v>5812</v>
      </c>
      <c r="I606" s="173"/>
      <c r="L606" s="33"/>
      <c r="M606" s="174"/>
      <c r="T606" s="57"/>
      <c r="AT606" s="17" t="s">
        <v>375</v>
      </c>
      <c r="AU606" s="17" t="s">
        <v>90</v>
      </c>
    </row>
    <row r="607" spans="2:65" s="1" customFormat="1" ht="16.5" customHeight="1">
      <c r="B607" s="33"/>
      <c r="C607" s="138" t="s">
        <v>1457</v>
      </c>
      <c r="D607" s="138" t="s">
        <v>312</v>
      </c>
      <c r="E607" s="139" t="s">
        <v>5817</v>
      </c>
      <c r="F607" s="140" t="s">
        <v>5818</v>
      </c>
      <c r="G607" s="141" t="s">
        <v>460</v>
      </c>
      <c r="H607" s="142">
        <v>1</v>
      </c>
      <c r="I607" s="143"/>
      <c r="J607" s="144">
        <f>ROUND(I607*H607,2)</f>
        <v>0</v>
      </c>
      <c r="K607" s="140" t="s">
        <v>430</v>
      </c>
      <c r="L607" s="33"/>
      <c r="M607" s="145" t="s">
        <v>1</v>
      </c>
      <c r="N607" s="146" t="s">
        <v>47</v>
      </c>
      <c r="P607" s="147">
        <f>O607*H607</f>
        <v>0</v>
      </c>
      <c r="Q607" s="147">
        <v>0</v>
      </c>
      <c r="R607" s="147">
        <f>Q607*H607</f>
        <v>0</v>
      </c>
      <c r="S607" s="147">
        <v>0</v>
      </c>
      <c r="T607" s="148">
        <f>S607*H607</f>
        <v>0</v>
      </c>
      <c r="AR607" s="149" t="s">
        <v>108</v>
      </c>
      <c r="AT607" s="149" t="s">
        <v>312</v>
      </c>
      <c r="AU607" s="149" t="s">
        <v>90</v>
      </c>
      <c r="AY607" s="17" t="s">
        <v>310</v>
      </c>
      <c r="BE607" s="150">
        <f>IF(N607="základní",J607,0)</f>
        <v>0</v>
      </c>
      <c r="BF607" s="150">
        <f>IF(N607="snížená",J607,0)</f>
        <v>0</v>
      </c>
      <c r="BG607" s="150">
        <f>IF(N607="zákl. přenesená",J607,0)</f>
        <v>0</v>
      </c>
      <c r="BH607" s="150">
        <f>IF(N607="sníž. přenesená",J607,0)</f>
        <v>0</v>
      </c>
      <c r="BI607" s="150">
        <f>IF(N607="nulová",J607,0)</f>
        <v>0</v>
      </c>
      <c r="BJ607" s="17" t="s">
        <v>86</v>
      </c>
      <c r="BK607" s="150">
        <f>ROUND(I607*H607,2)</f>
        <v>0</v>
      </c>
      <c r="BL607" s="17" t="s">
        <v>108</v>
      </c>
      <c r="BM607" s="149" t="s">
        <v>5819</v>
      </c>
    </row>
    <row r="608" spans="2:65" s="1" customFormat="1" ht="19.5">
      <c r="B608" s="33"/>
      <c r="D608" s="152" t="s">
        <v>375</v>
      </c>
      <c r="F608" s="172" t="s">
        <v>5820</v>
      </c>
      <c r="I608" s="173"/>
      <c r="L608" s="33"/>
      <c r="M608" s="175"/>
      <c r="N608" s="176"/>
      <c r="O608" s="176"/>
      <c r="P608" s="176"/>
      <c r="Q608" s="176"/>
      <c r="R608" s="176"/>
      <c r="S608" s="176"/>
      <c r="T608" s="177"/>
      <c r="AT608" s="17" t="s">
        <v>375</v>
      </c>
      <c r="AU608" s="17" t="s">
        <v>90</v>
      </c>
    </row>
    <row r="609" spans="2:12" s="1" customFormat="1" ht="6.95" customHeight="1">
      <c r="B609" s="45"/>
      <c r="C609" s="46"/>
      <c r="D609" s="46"/>
      <c r="E609" s="46"/>
      <c r="F609" s="46"/>
      <c r="G609" s="46"/>
      <c r="H609" s="46"/>
      <c r="I609" s="46"/>
      <c r="J609" s="46"/>
      <c r="K609" s="46"/>
      <c r="L609" s="33"/>
    </row>
  </sheetData>
  <sheetProtection algorithmName="SHA-512" hashValue="5Dgm8q7U+G+YeEEgtftXrm0lJL9/2i/sqnXWKcukWz0HCYP6buzia5c5nBSfyF3Tpncukd95Zzm7HltNSnfY/w==" saltValue="+P1a/QxjhtlOwRfC6KKv3IFbJgFgUm7U7AwwX0iz2SQH+A5gJti09NlZC5JuJNe+fF8Pbc7P8X7HRzUg3UwsjQ==" spinCount="100000" sheet="1" objects="1" scenarios="1" formatColumns="0" formatRows="0" autoFilter="0"/>
  <autoFilter ref="C141:K608" xr:uid="{00000000-0009-0000-0000-00002D000000}"/>
  <mergeCells count="15">
    <mergeCell ref="E128:H128"/>
    <mergeCell ref="E132:H132"/>
    <mergeCell ref="E130:H130"/>
    <mergeCell ref="E134:H13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3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238</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3144</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ROUND((SUM(BE132:BE326)),  2)</f>
        <v>0</v>
      </c>
      <c r="I37" s="98">
        <v>0.21</v>
      </c>
      <c r="J37" s="86">
        <f>ROUND(((SUM(BE132:BE326))*I37),  2)</f>
        <v>0</v>
      </c>
      <c r="L37" s="33"/>
    </row>
    <row r="38" spans="2:12" s="1" customFormat="1" ht="14.45" customHeight="1">
      <c r="B38" s="33"/>
      <c r="E38" s="27" t="s">
        <v>48</v>
      </c>
      <c r="F38" s="86">
        <f>ROUND((SUM(BF132:BF326)),  2)</f>
        <v>0</v>
      </c>
      <c r="I38" s="98">
        <v>0.15</v>
      </c>
      <c r="J38" s="86">
        <f>ROUND(((SUM(BF132:BF326))*I38),  2)</f>
        <v>0</v>
      </c>
      <c r="L38" s="33"/>
    </row>
    <row r="39" spans="2:12" s="1" customFormat="1" ht="14.45" hidden="1" customHeight="1">
      <c r="B39" s="33"/>
      <c r="E39" s="27" t="s">
        <v>49</v>
      </c>
      <c r="F39" s="86">
        <f>ROUND((SUM(BG132:BG326)),  2)</f>
        <v>0</v>
      </c>
      <c r="I39" s="98">
        <v>0.21</v>
      </c>
      <c r="J39" s="86">
        <f>0</f>
        <v>0</v>
      </c>
      <c r="L39" s="33"/>
    </row>
    <row r="40" spans="2:12" s="1" customFormat="1" ht="14.45" hidden="1" customHeight="1">
      <c r="B40" s="33"/>
      <c r="E40" s="27" t="s">
        <v>50</v>
      </c>
      <c r="F40" s="86">
        <f>ROUND((SUM(BH132:BH326)),  2)</f>
        <v>0</v>
      </c>
      <c r="I40" s="98">
        <v>0.15</v>
      </c>
      <c r="J40" s="86">
        <f>0</f>
        <v>0</v>
      </c>
      <c r="L40" s="33"/>
    </row>
    <row r="41" spans="2:12" s="1" customFormat="1" ht="14.45" hidden="1" customHeight="1">
      <c r="B41" s="33"/>
      <c r="E41" s="27" t="s">
        <v>51</v>
      </c>
      <c r="F41" s="86">
        <f>ROUND((SUM(BI132:BI326)),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 xml:space="preserve">D.1.4.2 - Vzduchotechnika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J132</f>
        <v>0</v>
      </c>
      <c r="L100" s="33"/>
      <c r="AU100" s="17" t="s">
        <v>288</v>
      </c>
    </row>
    <row r="101" spans="2:47" s="8" customFormat="1" ht="24.95" customHeight="1">
      <c r="B101" s="110"/>
      <c r="D101" s="111" t="s">
        <v>5821</v>
      </c>
      <c r="E101" s="112"/>
      <c r="F101" s="112"/>
      <c r="G101" s="112"/>
      <c r="H101" s="112"/>
      <c r="I101" s="112"/>
      <c r="J101" s="113">
        <f>J133</f>
        <v>0</v>
      </c>
      <c r="L101" s="110"/>
    </row>
    <row r="102" spans="2:47" s="8" customFormat="1" ht="24.95" customHeight="1">
      <c r="B102" s="110"/>
      <c r="D102" s="111" t="s">
        <v>5822</v>
      </c>
      <c r="E102" s="112"/>
      <c r="F102" s="112"/>
      <c r="G102" s="112"/>
      <c r="H102" s="112"/>
      <c r="I102" s="112"/>
      <c r="J102" s="113">
        <f>J139</f>
        <v>0</v>
      </c>
      <c r="L102" s="110"/>
    </row>
    <row r="103" spans="2:47" s="8" customFormat="1" ht="24.95" customHeight="1">
      <c r="B103" s="110"/>
      <c r="D103" s="111" t="s">
        <v>5823</v>
      </c>
      <c r="E103" s="112"/>
      <c r="F103" s="112"/>
      <c r="G103" s="112"/>
      <c r="H103" s="112"/>
      <c r="I103" s="112"/>
      <c r="J103" s="113">
        <f>J159</f>
        <v>0</v>
      </c>
      <c r="L103" s="110"/>
    </row>
    <row r="104" spans="2:47" s="8" customFormat="1" ht="24.95" customHeight="1">
      <c r="B104" s="110"/>
      <c r="D104" s="111" t="s">
        <v>5824</v>
      </c>
      <c r="E104" s="112"/>
      <c r="F104" s="112"/>
      <c r="G104" s="112"/>
      <c r="H104" s="112"/>
      <c r="I104" s="112"/>
      <c r="J104" s="113">
        <f>J185</f>
        <v>0</v>
      </c>
      <c r="L104" s="110"/>
    </row>
    <row r="105" spans="2:47" s="8" customFormat="1" ht="24.95" customHeight="1">
      <c r="B105" s="110"/>
      <c r="D105" s="111" t="s">
        <v>5825</v>
      </c>
      <c r="E105" s="112"/>
      <c r="F105" s="112"/>
      <c r="G105" s="112"/>
      <c r="H105" s="112"/>
      <c r="I105" s="112"/>
      <c r="J105" s="113">
        <f>J208</f>
        <v>0</v>
      </c>
      <c r="L105" s="110"/>
    </row>
    <row r="106" spans="2:47" s="8" customFormat="1" ht="24.95" customHeight="1">
      <c r="B106" s="110"/>
      <c r="D106" s="111" t="s">
        <v>3149</v>
      </c>
      <c r="E106" s="112"/>
      <c r="F106" s="112"/>
      <c r="G106" s="112"/>
      <c r="H106" s="112"/>
      <c r="I106" s="112"/>
      <c r="J106" s="113">
        <f>J254</f>
        <v>0</v>
      </c>
      <c r="L106" s="110"/>
    </row>
    <row r="107" spans="2:47" s="8" customFormat="1" ht="24.95" customHeight="1">
      <c r="B107" s="110"/>
      <c r="D107" s="111" t="s">
        <v>3153</v>
      </c>
      <c r="E107" s="112"/>
      <c r="F107" s="112"/>
      <c r="G107" s="112"/>
      <c r="H107" s="112"/>
      <c r="I107" s="112"/>
      <c r="J107" s="113">
        <f>J300</f>
        <v>0</v>
      </c>
      <c r="L107" s="110"/>
    </row>
    <row r="108" spans="2:47" s="8" customFormat="1" ht="24.95" customHeight="1">
      <c r="B108" s="110"/>
      <c r="D108" s="111" t="s">
        <v>2818</v>
      </c>
      <c r="E108" s="112"/>
      <c r="F108" s="112"/>
      <c r="G108" s="112"/>
      <c r="H108" s="112"/>
      <c r="I108" s="112"/>
      <c r="J108" s="113">
        <f>J308</f>
        <v>0</v>
      </c>
      <c r="L108" s="110"/>
    </row>
    <row r="109" spans="2:47" s="1" customFormat="1" ht="21.75" customHeight="1">
      <c r="B109" s="33"/>
      <c r="L109" s="33"/>
    </row>
    <row r="110" spans="2:47" s="1" customFormat="1" ht="6.95" customHeight="1">
      <c r="B110" s="45"/>
      <c r="C110" s="46"/>
      <c r="D110" s="46"/>
      <c r="E110" s="46"/>
      <c r="F110" s="46"/>
      <c r="G110" s="46"/>
      <c r="H110" s="46"/>
      <c r="I110" s="46"/>
      <c r="J110" s="46"/>
      <c r="K110" s="46"/>
      <c r="L110" s="33"/>
    </row>
    <row r="114" spans="2:12" s="1" customFormat="1" ht="6.95" customHeight="1">
      <c r="B114" s="47"/>
      <c r="C114" s="48"/>
      <c r="D114" s="48"/>
      <c r="E114" s="48"/>
      <c r="F114" s="48"/>
      <c r="G114" s="48"/>
      <c r="H114" s="48"/>
      <c r="I114" s="48"/>
      <c r="J114" s="48"/>
      <c r="K114" s="48"/>
      <c r="L114" s="33"/>
    </row>
    <row r="115" spans="2:12" s="1" customFormat="1" ht="24.95" customHeight="1">
      <c r="B115" s="33"/>
      <c r="C115" s="21" t="s">
        <v>295</v>
      </c>
      <c r="L115" s="33"/>
    </row>
    <row r="116" spans="2:12" s="1" customFormat="1" ht="6.95" customHeight="1">
      <c r="B116" s="33"/>
      <c r="L116" s="33"/>
    </row>
    <row r="117" spans="2:12" s="1" customFormat="1" ht="12" customHeight="1">
      <c r="B117" s="33"/>
      <c r="C117" s="27" t="s">
        <v>16</v>
      </c>
      <c r="L117" s="33"/>
    </row>
    <row r="118" spans="2:12" s="1" customFormat="1" ht="16.5" customHeight="1">
      <c r="B118" s="33"/>
      <c r="E118" s="254" t="str">
        <f>E7</f>
        <v>HODONÍN NEMOCNICE – VÝSTAVBA PAVILONU MAGNETICKÉ REZONANCE</v>
      </c>
      <c r="F118" s="255"/>
      <c r="G118" s="255"/>
      <c r="H118" s="255"/>
      <c r="L118" s="33"/>
    </row>
    <row r="119" spans="2:12" ht="12" customHeight="1">
      <c r="B119" s="20"/>
      <c r="C119" s="27" t="s">
        <v>277</v>
      </c>
      <c r="L119" s="20"/>
    </row>
    <row r="120" spans="2:12" ht="16.5" customHeight="1">
      <c r="B120" s="20"/>
      <c r="E120" s="254" t="s">
        <v>5405</v>
      </c>
      <c r="F120" s="215"/>
      <c r="G120" s="215"/>
      <c r="H120" s="215"/>
      <c r="L120" s="20"/>
    </row>
    <row r="121" spans="2:12" ht="12" customHeight="1">
      <c r="B121" s="20"/>
      <c r="C121" s="27" t="s">
        <v>279</v>
      </c>
      <c r="L121" s="20"/>
    </row>
    <row r="122" spans="2:12" s="1" customFormat="1" ht="16.5" customHeight="1">
      <c r="B122" s="33"/>
      <c r="E122" s="249" t="s">
        <v>280</v>
      </c>
      <c r="F122" s="256"/>
      <c r="G122" s="256"/>
      <c r="H122" s="256"/>
      <c r="L122" s="33"/>
    </row>
    <row r="123" spans="2:12" s="1" customFormat="1" ht="12" customHeight="1">
      <c r="B123" s="33"/>
      <c r="C123" s="27" t="s">
        <v>2808</v>
      </c>
      <c r="L123" s="33"/>
    </row>
    <row r="124" spans="2:12" s="1" customFormat="1" ht="16.5" customHeight="1">
      <c r="B124" s="33"/>
      <c r="E124" s="236" t="str">
        <f>E13</f>
        <v xml:space="preserve">D.1.4.2 - Vzduchotechnika </v>
      </c>
      <c r="F124" s="256"/>
      <c r="G124" s="256"/>
      <c r="H124" s="256"/>
      <c r="L124" s="33"/>
    </row>
    <row r="125" spans="2:12" s="1" customFormat="1" ht="6.95" customHeight="1">
      <c r="B125" s="33"/>
      <c r="L125" s="33"/>
    </row>
    <row r="126" spans="2:12" s="1" customFormat="1" ht="12" customHeight="1">
      <c r="B126" s="33"/>
      <c r="C126" s="27" t="s">
        <v>22</v>
      </c>
      <c r="F126" s="25" t="str">
        <f>F16</f>
        <v xml:space="preserve"> </v>
      </c>
      <c r="I126" s="27" t="s">
        <v>24</v>
      </c>
      <c r="J126" s="53" t="str">
        <f>IF(J16="","",J16)</f>
        <v>2. 12. 2022</v>
      </c>
      <c r="L126" s="33"/>
    </row>
    <row r="127" spans="2:12" s="1" customFormat="1" ht="6.95" customHeight="1">
      <c r="B127" s="33"/>
      <c r="L127" s="33"/>
    </row>
    <row r="128" spans="2:12" s="1" customFormat="1" ht="15.2" customHeight="1">
      <c r="B128" s="33"/>
      <c r="C128" s="27" t="s">
        <v>30</v>
      </c>
      <c r="F128" s="25" t="str">
        <f>E19</f>
        <v>NEMOCNICE TGM HODONÍN, p.o.</v>
      </c>
      <c r="I128" s="27" t="s">
        <v>36</v>
      </c>
      <c r="J128" s="31" t="str">
        <f>E25</f>
        <v>KANIA a.s.</v>
      </c>
      <c r="L128" s="33"/>
    </row>
    <row r="129" spans="2:65" s="1" customFormat="1" ht="15.2" customHeight="1">
      <c r="B129" s="33"/>
      <c r="C129" s="27" t="s">
        <v>34</v>
      </c>
      <c r="F129" s="25" t="str">
        <f>IF(E22="","",E22)</f>
        <v>Vyplň údaj</v>
      </c>
      <c r="I129" s="27" t="s">
        <v>39</v>
      </c>
      <c r="J129" s="31" t="str">
        <f>E28</f>
        <v xml:space="preserve"> </v>
      </c>
      <c r="L129" s="33"/>
    </row>
    <row r="130" spans="2:65" s="1" customFormat="1" ht="10.35" customHeight="1">
      <c r="B130" s="33"/>
      <c r="L130" s="33"/>
    </row>
    <row r="131" spans="2:65" s="10" customFormat="1" ht="29.25" customHeight="1">
      <c r="B131" s="118"/>
      <c r="C131" s="119" t="s">
        <v>296</v>
      </c>
      <c r="D131" s="120" t="s">
        <v>67</v>
      </c>
      <c r="E131" s="120" t="s">
        <v>63</v>
      </c>
      <c r="F131" s="120" t="s">
        <v>64</v>
      </c>
      <c r="G131" s="120" t="s">
        <v>297</v>
      </c>
      <c r="H131" s="120" t="s">
        <v>298</v>
      </c>
      <c r="I131" s="120" t="s">
        <v>299</v>
      </c>
      <c r="J131" s="120" t="s">
        <v>286</v>
      </c>
      <c r="K131" s="121" t="s">
        <v>300</v>
      </c>
      <c r="L131" s="118"/>
      <c r="M131" s="60" t="s">
        <v>1</v>
      </c>
      <c r="N131" s="61" t="s">
        <v>46</v>
      </c>
      <c r="O131" s="61" t="s">
        <v>301</v>
      </c>
      <c r="P131" s="61" t="s">
        <v>302</v>
      </c>
      <c r="Q131" s="61" t="s">
        <v>303</v>
      </c>
      <c r="R131" s="61" t="s">
        <v>304</v>
      </c>
      <c r="S131" s="61" t="s">
        <v>305</v>
      </c>
      <c r="T131" s="62" t="s">
        <v>306</v>
      </c>
    </row>
    <row r="132" spans="2:65" s="1" customFormat="1" ht="22.9" customHeight="1">
      <c r="B132" s="33"/>
      <c r="C132" s="65" t="s">
        <v>307</v>
      </c>
      <c r="J132" s="122">
        <f>BK132</f>
        <v>0</v>
      </c>
      <c r="L132" s="33"/>
      <c r="M132" s="63"/>
      <c r="N132" s="54"/>
      <c r="O132" s="54"/>
      <c r="P132" s="123">
        <f>P133+P139+P159+P185+P208+P254+P300+P308</f>
        <v>0</v>
      </c>
      <c r="Q132" s="54"/>
      <c r="R132" s="123">
        <f>R133+R139+R159+R185+R208+R254+R300+R308</f>
        <v>0</v>
      </c>
      <c r="S132" s="54"/>
      <c r="T132" s="124">
        <f>T133+T139+T159+T185+T208+T254+T300+T308</f>
        <v>0</v>
      </c>
      <c r="AT132" s="17" t="s">
        <v>81</v>
      </c>
      <c r="AU132" s="17" t="s">
        <v>288</v>
      </c>
      <c r="BK132" s="125">
        <f>BK133+BK139+BK159+BK185+BK208+BK254+BK300+BK308</f>
        <v>0</v>
      </c>
    </row>
    <row r="133" spans="2:65" s="11" customFormat="1" ht="25.9" customHeight="1">
      <c r="B133" s="126"/>
      <c r="D133" s="127" t="s">
        <v>81</v>
      </c>
      <c r="E133" s="128" t="s">
        <v>139</v>
      </c>
      <c r="F133" s="128" t="s">
        <v>5826</v>
      </c>
      <c r="I133" s="129"/>
      <c r="J133" s="130">
        <f>BK133</f>
        <v>0</v>
      </c>
      <c r="L133" s="126"/>
      <c r="M133" s="131"/>
      <c r="P133" s="132">
        <f>SUM(P134:P138)</f>
        <v>0</v>
      </c>
      <c r="R133" s="132">
        <f>SUM(R134:R138)</f>
        <v>0</v>
      </c>
      <c r="T133" s="133">
        <f>SUM(T134:T138)</f>
        <v>0</v>
      </c>
      <c r="AR133" s="127" t="s">
        <v>86</v>
      </c>
      <c r="AT133" s="134" t="s">
        <v>81</v>
      </c>
      <c r="AU133" s="134" t="s">
        <v>82</v>
      </c>
      <c r="AY133" s="127" t="s">
        <v>310</v>
      </c>
      <c r="BK133" s="135">
        <f>SUM(BK134:BK138)</f>
        <v>0</v>
      </c>
    </row>
    <row r="134" spans="2:65" s="1" customFormat="1" ht="16.5" customHeight="1">
      <c r="B134" s="33"/>
      <c r="C134" s="138" t="s">
        <v>86</v>
      </c>
      <c r="D134" s="138" t="s">
        <v>312</v>
      </c>
      <c r="E134" s="139" t="s">
        <v>5827</v>
      </c>
      <c r="F134" s="140" t="s">
        <v>5828</v>
      </c>
      <c r="G134" s="141" t="s">
        <v>718</v>
      </c>
      <c r="H134" s="142">
        <v>1</v>
      </c>
      <c r="I134" s="143"/>
      <c r="J134" s="144">
        <f>ROUND(I134*H134,2)</f>
        <v>0</v>
      </c>
      <c r="K134" s="140" t="s">
        <v>2896</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90</v>
      </c>
    </row>
    <row r="135" spans="2:65" s="1" customFormat="1" ht="16.5" customHeight="1">
      <c r="B135" s="33"/>
      <c r="C135" s="138" t="s">
        <v>90</v>
      </c>
      <c r="D135" s="138" t="s">
        <v>312</v>
      </c>
      <c r="E135" s="139" t="s">
        <v>5829</v>
      </c>
      <c r="F135" s="140" t="s">
        <v>3346</v>
      </c>
      <c r="G135" s="141" t="s">
        <v>315</v>
      </c>
      <c r="H135" s="142">
        <v>2</v>
      </c>
      <c r="I135" s="143"/>
      <c r="J135" s="144">
        <f>ROUND(I135*H135,2)</f>
        <v>0</v>
      </c>
      <c r="K135" s="140" t="s">
        <v>2896</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108</v>
      </c>
    </row>
    <row r="136" spans="2:65" s="1" customFormat="1" ht="24.2" customHeight="1">
      <c r="B136" s="33"/>
      <c r="C136" s="138" t="s">
        <v>98</v>
      </c>
      <c r="D136" s="138" t="s">
        <v>312</v>
      </c>
      <c r="E136" s="139" t="s">
        <v>5830</v>
      </c>
      <c r="F136" s="140" t="s">
        <v>5831</v>
      </c>
      <c r="G136" s="141" t="s">
        <v>1972</v>
      </c>
      <c r="H136" s="142">
        <v>1</v>
      </c>
      <c r="I136" s="143"/>
      <c r="J136" s="144">
        <f>ROUND(I136*H136,2)</f>
        <v>0</v>
      </c>
      <c r="K136" s="140" t="s">
        <v>2896</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137</v>
      </c>
    </row>
    <row r="137" spans="2:65" s="1" customFormat="1" ht="21.75" customHeight="1">
      <c r="B137" s="33"/>
      <c r="C137" s="138" t="s">
        <v>108</v>
      </c>
      <c r="D137" s="138" t="s">
        <v>312</v>
      </c>
      <c r="E137" s="139" t="s">
        <v>5832</v>
      </c>
      <c r="F137" s="140" t="s">
        <v>5833</v>
      </c>
      <c r="G137" s="141" t="s">
        <v>1972</v>
      </c>
      <c r="H137" s="142">
        <v>1</v>
      </c>
      <c r="I137" s="143"/>
      <c r="J137" s="144">
        <f>ROUND(I137*H137,2)</f>
        <v>0</v>
      </c>
      <c r="K137" s="140" t="s">
        <v>2896</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347</v>
      </c>
    </row>
    <row r="138" spans="2:65" s="1" customFormat="1" ht="24.2" customHeight="1">
      <c r="B138" s="33"/>
      <c r="C138" s="138" t="s">
        <v>121</v>
      </c>
      <c r="D138" s="138" t="s">
        <v>312</v>
      </c>
      <c r="E138" s="139" t="s">
        <v>5834</v>
      </c>
      <c r="F138" s="140" t="s">
        <v>5835</v>
      </c>
      <c r="G138" s="141" t="s">
        <v>1972</v>
      </c>
      <c r="H138" s="142">
        <v>1</v>
      </c>
      <c r="I138" s="143"/>
      <c r="J138" s="144">
        <f>ROUND(I138*H138,2)</f>
        <v>0</v>
      </c>
      <c r="K138" s="140" t="s">
        <v>2896</v>
      </c>
      <c r="L138" s="33"/>
      <c r="M138" s="145" t="s">
        <v>1</v>
      </c>
      <c r="N138" s="146" t="s">
        <v>47</v>
      </c>
      <c r="P138" s="147">
        <f>O138*H138</f>
        <v>0</v>
      </c>
      <c r="Q138" s="147">
        <v>0</v>
      </c>
      <c r="R138" s="147">
        <f>Q138*H138</f>
        <v>0</v>
      </c>
      <c r="S138" s="147">
        <v>0</v>
      </c>
      <c r="T138" s="148">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180</v>
      </c>
    </row>
    <row r="139" spans="2:65" s="11" customFormat="1" ht="25.9" customHeight="1">
      <c r="B139" s="126"/>
      <c r="D139" s="127" t="s">
        <v>81</v>
      </c>
      <c r="E139" s="128" t="s">
        <v>145</v>
      </c>
      <c r="F139" s="128" t="s">
        <v>5836</v>
      </c>
      <c r="I139" s="129"/>
      <c r="J139" s="130">
        <f>BK139</f>
        <v>0</v>
      </c>
      <c r="L139" s="126"/>
      <c r="M139" s="131"/>
      <c r="P139" s="132">
        <f>SUM(P140:P158)</f>
        <v>0</v>
      </c>
      <c r="R139" s="132">
        <f>SUM(R140:R158)</f>
        <v>0</v>
      </c>
      <c r="T139" s="133">
        <f>SUM(T140:T158)</f>
        <v>0</v>
      </c>
      <c r="AR139" s="127" t="s">
        <v>86</v>
      </c>
      <c r="AT139" s="134" t="s">
        <v>81</v>
      </c>
      <c r="AU139" s="134" t="s">
        <v>82</v>
      </c>
      <c r="AY139" s="127" t="s">
        <v>310</v>
      </c>
      <c r="BK139" s="135">
        <f>SUM(BK140:BK158)</f>
        <v>0</v>
      </c>
    </row>
    <row r="140" spans="2:65" s="1" customFormat="1" ht="16.5" customHeight="1">
      <c r="B140" s="33"/>
      <c r="C140" s="138" t="s">
        <v>137</v>
      </c>
      <c r="D140" s="138" t="s">
        <v>312</v>
      </c>
      <c r="E140" s="139" t="s">
        <v>5837</v>
      </c>
      <c r="F140" s="140" t="s">
        <v>5838</v>
      </c>
      <c r="G140" s="141" t="s">
        <v>1972</v>
      </c>
      <c r="H140" s="142">
        <v>2</v>
      </c>
      <c r="I140" s="143"/>
      <c r="J140" s="144">
        <f t="shared" ref="J140:J148" si="0">ROUND(I140*H140,2)</f>
        <v>0</v>
      </c>
      <c r="K140" s="140" t="s">
        <v>2896</v>
      </c>
      <c r="L140" s="33"/>
      <c r="M140" s="145" t="s">
        <v>1</v>
      </c>
      <c r="N140" s="146" t="s">
        <v>47</v>
      </c>
      <c r="P140" s="147">
        <f t="shared" ref="P140:P148" si="1">O140*H140</f>
        <v>0</v>
      </c>
      <c r="Q140" s="147">
        <v>0</v>
      </c>
      <c r="R140" s="147">
        <f t="shared" ref="R140:R148" si="2">Q140*H140</f>
        <v>0</v>
      </c>
      <c r="S140" s="147">
        <v>0</v>
      </c>
      <c r="T140" s="148">
        <f t="shared" ref="T140:T148" si="3">S140*H140</f>
        <v>0</v>
      </c>
      <c r="AR140" s="149" t="s">
        <v>108</v>
      </c>
      <c r="AT140" s="149" t="s">
        <v>312</v>
      </c>
      <c r="AU140" s="149" t="s">
        <v>86</v>
      </c>
      <c r="AY140" s="17" t="s">
        <v>310</v>
      </c>
      <c r="BE140" s="150">
        <f t="shared" ref="BE140:BE148" si="4">IF(N140="základní",J140,0)</f>
        <v>0</v>
      </c>
      <c r="BF140" s="150">
        <f t="shared" ref="BF140:BF148" si="5">IF(N140="snížená",J140,0)</f>
        <v>0</v>
      </c>
      <c r="BG140" s="150">
        <f t="shared" ref="BG140:BG148" si="6">IF(N140="zákl. přenesená",J140,0)</f>
        <v>0</v>
      </c>
      <c r="BH140" s="150">
        <f t="shared" ref="BH140:BH148" si="7">IF(N140="sníž. přenesená",J140,0)</f>
        <v>0</v>
      </c>
      <c r="BI140" s="150">
        <f t="shared" ref="BI140:BI148" si="8">IF(N140="nulová",J140,0)</f>
        <v>0</v>
      </c>
      <c r="BJ140" s="17" t="s">
        <v>86</v>
      </c>
      <c r="BK140" s="150">
        <f t="shared" ref="BK140:BK148" si="9">ROUND(I140*H140,2)</f>
        <v>0</v>
      </c>
      <c r="BL140" s="17" t="s">
        <v>108</v>
      </c>
      <c r="BM140" s="149" t="s">
        <v>371</v>
      </c>
    </row>
    <row r="141" spans="2:65" s="1" customFormat="1" ht="16.5" customHeight="1">
      <c r="B141" s="33"/>
      <c r="C141" s="138" t="s">
        <v>342</v>
      </c>
      <c r="D141" s="138" t="s">
        <v>312</v>
      </c>
      <c r="E141" s="139" t="s">
        <v>5839</v>
      </c>
      <c r="F141" s="140" t="s">
        <v>5840</v>
      </c>
      <c r="G141" s="141" t="s">
        <v>1972</v>
      </c>
      <c r="H141" s="142">
        <v>30</v>
      </c>
      <c r="I141" s="143"/>
      <c r="J141" s="144">
        <f t="shared" si="0"/>
        <v>0</v>
      </c>
      <c r="K141" s="140" t="s">
        <v>2896</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388</v>
      </c>
    </row>
    <row r="142" spans="2:65" s="1" customFormat="1" ht="16.5" customHeight="1">
      <c r="B142" s="33"/>
      <c r="C142" s="138" t="s">
        <v>347</v>
      </c>
      <c r="D142" s="138" t="s">
        <v>312</v>
      </c>
      <c r="E142" s="139" t="s">
        <v>5841</v>
      </c>
      <c r="F142" s="140" t="s">
        <v>5842</v>
      </c>
      <c r="G142" s="141" t="s">
        <v>1972</v>
      </c>
      <c r="H142" s="142">
        <v>30</v>
      </c>
      <c r="I142" s="143"/>
      <c r="J142" s="144">
        <f t="shared" si="0"/>
        <v>0</v>
      </c>
      <c r="K142" s="140" t="s">
        <v>2896</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404</v>
      </c>
    </row>
    <row r="143" spans="2:65" s="1" customFormat="1" ht="16.5" customHeight="1">
      <c r="B143" s="33"/>
      <c r="C143" s="138" t="s">
        <v>354</v>
      </c>
      <c r="D143" s="138" t="s">
        <v>312</v>
      </c>
      <c r="E143" s="139" t="s">
        <v>5843</v>
      </c>
      <c r="F143" s="140" t="s">
        <v>5844</v>
      </c>
      <c r="G143" s="141" t="s">
        <v>315</v>
      </c>
      <c r="H143" s="142">
        <v>310</v>
      </c>
      <c r="I143" s="143"/>
      <c r="J143" s="144">
        <f t="shared" si="0"/>
        <v>0</v>
      </c>
      <c r="K143" s="140" t="s">
        <v>2896</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412</v>
      </c>
    </row>
    <row r="144" spans="2:65" s="1" customFormat="1" ht="16.5" customHeight="1">
      <c r="B144" s="33"/>
      <c r="C144" s="138" t="s">
        <v>180</v>
      </c>
      <c r="D144" s="138" t="s">
        <v>312</v>
      </c>
      <c r="E144" s="139" t="s">
        <v>5845</v>
      </c>
      <c r="F144" s="140" t="s">
        <v>3346</v>
      </c>
      <c r="G144" s="141" t="s">
        <v>315</v>
      </c>
      <c r="H144" s="142">
        <v>50</v>
      </c>
      <c r="I144" s="143"/>
      <c r="J144" s="144">
        <f t="shared" si="0"/>
        <v>0</v>
      </c>
      <c r="K144" s="140" t="s">
        <v>2896</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421</v>
      </c>
    </row>
    <row r="145" spans="2:65" s="1" customFormat="1" ht="16.5" customHeight="1">
      <c r="B145" s="33"/>
      <c r="C145" s="138" t="s">
        <v>364</v>
      </c>
      <c r="D145" s="138" t="s">
        <v>312</v>
      </c>
      <c r="E145" s="139" t="s">
        <v>5846</v>
      </c>
      <c r="F145" s="140" t="s">
        <v>3348</v>
      </c>
      <c r="G145" s="141" t="s">
        <v>315</v>
      </c>
      <c r="H145" s="142">
        <v>25</v>
      </c>
      <c r="I145" s="143"/>
      <c r="J145" s="144">
        <f t="shared" si="0"/>
        <v>0</v>
      </c>
      <c r="K145" s="140" t="s">
        <v>2896</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434</v>
      </c>
    </row>
    <row r="146" spans="2:65" s="1" customFormat="1" ht="16.5" customHeight="1">
      <c r="B146" s="33"/>
      <c r="C146" s="138" t="s">
        <v>371</v>
      </c>
      <c r="D146" s="138" t="s">
        <v>312</v>
      </c>
      <c r="E146" s="139" t="s">
        <v>5847</v>
      </c>
      <c r="F146" s="140" t="s">
        <v>3350</v>
      </c>
      <c r="G146" s="141" t="s">
        <v>315</v>
      </c>
      <c r="H146" s="142">
        <v>25</v>
      </c>
      <c r="I146" s="143"/>
      <c r="J146" s="144">
        <f t="shared" si="0"/>
        <v>0</v>
      </c>
      <c r="K146" s="140" t="s">
        <v>2896</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539</v>
      </c>
    </row>
    <row r="147" spans="2:65" s="1" customFormat="1" ht="16.5" customHeight="1">
      <c r="B147" s="33"/>
      <c r="C147" s="138" t="s">
        <v>379</v>
      </c>
      <c r="D147" s="138" t="s">
        <v>312</v>
      </c>
      <c r="E147" s="139" t="s">
        <v>5848</v>
      </c>
      <c r="F147" s="140" t="s">
        <v>5849</v>
      </c>
      <c r="G147" s="141" t="s">
        <v>315</v>
      </c>
      <c r="H147" s="142">
        <v>70</v>
      </c>
      <c r="I147" s="143"/>
      <c r="J147" s="144">
        <f t="shared" si="0"/>
        <v>0</v>
      </c>
      <c r="K147" s="140" t="s">
        <v>2896</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548</v>
      </c>
    </row>
    <row r="148" spans="2:65" s="1" customFormat="1" ht="24.2" customHeight="1">
      <c r="B148" s="33"/>
      <c r="C148" s="138" t="s">
        <v>388</v>
      </c>
      <c r="D148" s="138" t="s">
        <v>312</v>
      </c>
      <c r="E148" s="139" t="s">
        <v>5850</v>
      </c>
      <c r="F148" s="140" t="s">
        <v>5851</v>
      </c>
      <c r="G148" s="141" t="s">
        <v>1972</v>
      </c>
      <c r="H148" s="142">
        <v>1</v>
      </c>
      <c r="I148" s="143"/>
      <c r="J148" s="144">
        <f t="shared" si="0"/>
        <v>0</v>
      </c>
      <c r="K148" s="140" t="s">
        <v>2896</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558</v>
      </c>
    </row>
    <row r="149" spans="2:65" s="1" customFormat="1" ht="19.5">
      <c r="B149" s="33"/>
      <c r="D149" s="152" t="s">
        <v>375</v>
      </c>
      <c r="F149" s="172" t="s">
        <v>5852</v>
      </c>
      <c r="I149" s="173"/>
      <c r="L149" s="33"/>
      <c r="M149" s="174"/>
      <c r="T149" s="57"/>
      <c r="AT149" s="17" t="s">
        <v>375</v>
      </c>
      <c r="AU149" s="17" t="s">
        <v>86</v>
      </c>
    </row>
    <row r="150" spans="2:65" s="1" customFormat="1" ht="24.2" customHeight="1">
      <c r="B150" s="33"/>
      <c r="C150" s="138" t="s">
        <v>8</v>
      </c>
      <c r="D150" s="138" t="s">
        <v>312</v>
      </c>
      <c r="E150" s="139" t="s">
        <v>5853</v>
      </c>
      <c r="F150" s="140" t="s">
        <v>5854</v>
      </c>
      <c r="G150" s="141" t="s">
        <v>1972</v>
      </c>
      <c r="H150" s="142">
        <v>2</v>
      </c>
      <c r="I150" s="143"/>
      <c r="J150" s="144">
        <f t="shared" ref="J150:J158" si="10">ROUND(I150*H150,2)</f>
        <v>0</v>
      </c>
      <c r="K150" s="140" t="s">
        <v>2896</v>
      </c>
      <c r="L150" s="33"/>
      <c r="M150" s="145" t="s">
        <v>1</v>
      </c>
      <c r="N150" s="146" t="s">
        <v>47</v>
      </c>
      <c r="P150" s="147">
        <f t="shared" ref="P150:P158" si="11">O150*H150</f>
        <v>0</v>
      </c>
      <c r="Q150" s="147">
        <v>0</v>
      </c>
      <c r="R150" s="147">
        <f t="shared" ref="R150:R158" si="12">Q150*H150</f>
        <v>0</v>
      </c>
      <c r="S150" s="147">
        <v>0</v>
      </c>
      <c r="T150" s="148">
        <f t="shared" ref="T150:T158" si="13">S150*H150</f>
        <v>0</v>
      </c>
      <c r="AR150" s="149" t="s">
        <v>108</v>
      </c>
      <c r="AT150" s="149" t="s">
        <v>312</v>
      </c>
      <c r="AU150" s="149" t="s">
        <v>86</v>
      </c>
      <c r="AY150" s="17" t="s">
        <v>310</v>
      </c>
      <c r="BE150" s="150">
        <f t="shared" ref="BE150:BE158" si="14">IF(N150="základní",J150,0)</f>
        <v>0</v>
      </c>
      <c r="BF150" s="150">
        <f t="shared" ref="BF150:BF158" si="15">IF(N150="snížená",J150,0)</f>
        <v>0</v>
      </c>
      <c r="BG150" s="150">
        <f t="shared" ref="BG150:BG158" si="16">IF(N150="zákl. přenesená",J150,0)</f>
        <v>0</v>
      </c>
      <c r="BH150" s="150">
        <f t="shared" ref="BH150:BH158" si="17">IF(N150="sníž. přenesená",J150,0)</f>
        <v>0</v>
      </c>
      <c r="BI150" s="150">
        <f t="shared" ref="BI150:BI158" si="18">IF(N150="nulová",J150,0)</f>
        <v>0</v>
      </c>
      <c r="BJ150" s="17" t="s">
        <v>86</v>
      </c>
      <c r="BK150" s="150">
        <f t="shared" ref="BK150:BK158" si="19">ROUND(I150*H150,2)</f>
        <v>0</v>
      </c>
      <c r="BL150" s="17" t="s">
        <v>108</v>
      </c>
      <c r="BM150" s="149" t="s">
        <v>566</v>
      </c>
    </row>
    <row r="151" spans="2:65" s="1" customFormat="1" ht="24.2" customHeight="1">
      <c r="B151" s="33"/>
      <c r="C151" s="138" t="s">
        <v>404</v>
      </c>
      <c r="D151" s="138" t="s">
        <v>312</v>
      </c>
      <c r="E151" s="139" t="s">
        <v>5855</v>
      </c>
      <c r="F151" s="140" t="s">
        <v>5856</v>
      </c>
      <c r="G151" s="141" t="s">
        <v>1972</v>
      </c>
      <c r="H151" s="142">
        <v>4</v>
      </c>
      <c r="I151" s="143"/>
      <c r="J151" s="144">
        <f t="shared" si="10"/>
        <v>0</v>
      </c>
      <c r="K151" s="140" t="s">
        <v>2896</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574</v>
      </c>
    </row>
    <row r="152" spans="2:65" s="1" customFormat="1" ht="24.2" customHeight="1">
      <c r="B152" s="33"/>
      <c r="C152" s="138" t="s">
        <v>408</v>
      </c>
      <c r="D152" s="138" t="s">
        <v>312</v>
      </c>
      <c r="E152" s="139" t="s">
        <v>5857</v>
      </c>
      <c r="F152" s="140" t="s">
        <v>5858</v>
      </c>
      <c r="G152" s="141" t="s">
        <v>1972</v>
      </c>
      <c r="H152" s="142">
        <v>2</v>
      </c>
      <c r="I152" s="143"/>
      <c r="J152" s="144">
        <f t="shared" si="10"/>
        <v>0</v>
      </c>
      <c r="K152" s="140" t="s">
        <v>2896</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582</v>
      </c>
    </row>
    <row r="153" spans="2:65" s="1" customFormat="1" ht="21.75" customHeight="1">
      <c r="B153" s="33"/>
      <c r="C153" s="138" t="s">
        <v>412</v>
      </c>
      <c r="D153" s="138" t="s">
        <v>312</v>
      </c>
      <c r="E153" s="139" t="s">
        <v>5859</v>
      </c>
      <c r="F153" s="140" t="s">
        <v>5860</v>
      </c>
      <c r="G153" s="141" t="s">
        <v>1972</v>
      </c>
      <c r="H153" s="142">
        <v>1</v>
      </c>
      <c r="I153" s="143"/>
      <c r="J153" s="144">
        <f t="shared" si="10"/>
        <v>0</v>
      </c>
      <c r="K153" s="140" t="s">
        <v>2896</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590</v>
      </c>
    </row>
    <row r="154" spans="2:65" s="1" customFormat="1" ht="21.75" customHeight="1">
      <c r="B154" s="33"/>
      <c r="C154" s="138" t="s">
        <v>417</v>
      </c>
      <c r="D154" s="138" t="s">
        <v>312</v>
      </c>
      <c r="E154" s="139" t="s">
        <v>5861</v>
      </c>
      <c r="F154" s="140" t="s">
        <v>5860</v>
      </c>
      <c r="G154" s="141" t="s">
        <v>1972</v>
      </c>
      <c r="H154" s="142">
        <v>1</v>
      </c>
      <c r="I154" s="143"/>
      <c r="J154" s="144">
        <f t="shared" si="10"/>
        <v>0</v>
      </c>
      <c r="K154" s="140" t="s">
        <v>2896</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598</v>
      </c>
    </row>
    <row r="155" spans="2:65" s="1" customFormat="1" ht="21.75" customHeight="1">
      <c r="B155" s="33"/>
      <c r="C155" s="138" t="s">
        <v>421</v>
      </c>
      <c r="D155" s="138" t="s">
        <v>312</v>
      </c>
      <c r="E155" s="139" t="s">
        <v>5862</v>
      </c>
      <c r="F155" s="140" t="s">
        <v>5863</v>
      </c>
      <c r="G155" s="141" t="s">
        <v>1972</v>
      </c>
      <c r="H155" s="142">
        <v>2</v>
      </c>
      <c r="I155" s="143"/>
      <c r="J155" s="144">
        <f t="shared" si="10"/>
        <v>0</v>
      </c>
      <c r="K155" s="140" t="s">
        <v>2896</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617</v>
      </c>
    </row>
    <row r="156" spans="2:65" s="1" customFormat="1" ht="21.75" customHeight="1">
      <c r="B156" s="33"/>
      <c r="C156" s="138" t="s">
        <v>7</v>
      </c>
      <c r="D156" s="138" t="s">
        <v>312</v>
      </c>
      <c r="E156" s="139" t="s">
        <v>5864</v>
      </c>
      <c r="F156" s="140" t="s">
        <v>5865</v>
      </c>
      <c r="G156" s="141" t="s">
        <v>1972</v>
      </c>
      <c r="H156" s="142">
        <v>1</v>
      </c>
      <c r="I156" s="143"/>
      <c r="J156" s="144">
        <f t="shared" si="10"/>
        <v>0</v>
      </c>
      <c r="K156" s="140" t="s">
        <v>2896</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607</v>
      </c>
    </row>
    <row r="157" spans="2:65" s="1" customFormat="1" ht="16.5" customHeight="1">
      <c r="B157" s="33"/>
      <c r="C157" s="138" t="s">
        <v>434</v>
      </c>
      <c r="D157" s="138" t="s">
        <v>312</v>
      </c>
      <c r="E157" s="139" t="s">
        <v>5866</v>
      </c>
      <c r="F157" s="140" t="s">
        <v>5867</v>
      </c>
      <c r="G157" s="141" t="s">
        <v>1972</v>
      </c>
      <c r="H157" s="142">
        <v>1</v>
      </c>
      <c r="I157" s="143"/>
      <c r="J157" s="144">
        <f t="shared" si="10"/>
        <v>0</v>
      </c>
      <c r="K157" s="140" t="s">
        <v>2896</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828</v>
      </c>
    </row>
    <row r="158" spans="2:65" s="1" customFormat="1" ht="16.5" customHeight="1">
      <c r="B158" s="33"/>
      <c r="C158" s="138" t="s">
        <v>534</v>
      </c>
      <c r="D158" s="138" t="s">
        <v>312</v>
      </c>
      <c r="E158" s="139" t="s">
        <v>5868</v>
      </c>
      <c r="F158" s="140" t="s">
        <v>5869</v>
      </c>
      <c r="G158" s="141" t="s">
        <v>1972</v>
      </c>
      <c r="H158" s="142">
        <v>1</v>
      </c>
      <c r="I158" s="143"/>
      <c r="J158" s="144">
        <f t="shared" si="10"/>
        <v>0</v>
      </c>
      <c r="K158" s="140" t="s">
        <v>2896</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839</v>
      </c>
    </row>
    <row r="159" spans="2:65" s="11" customFormat="1" ht="25.9" customHeight="1">
      <c r="B159" s="126"/>
      <c r="D159" s="127" t="s">
        <v>81</v>
      </c>
      <c r="E159" s="128" t="s">
        <v>148</v>
      </c>
      <c r="F159" s="128" t="s">
        <v>5870</v>
      </c>
      <c r="I159" s="129"/>
      <c r="J159" s="130">
        <f>BK159</f>
        <v>0</v>
      </c>
      <c r="L159" s="126"/>
      <c r="M159" s="131"/>
      <c r="P159" s="132">
        <f>SUM(P160:P184)</f>
        <v>0</v>
      </c>
      <c r="R159" s="132">
        <f>SUM(R160:R184)</f>
        <v>0</v>
      </c>
      <c r="T159" s="133">
        <f>SUM(T160:T184)</f>
        <v>0</v>
      </c>
      <c r="AR159" s="127" t="s">
        <v>86</v>
      </c>
      <c r="AT159" s="134" t="s">
        <v>81</v>
      </c>
      <c r="AU159" s="134" t="s">
        <v>82</v>
      </c>
      <c r="AY159" s="127" t="s">
        <v>310</v>
      </c>
      <c r="BK159" s="135">
        <f>SUM(BK160:BK184)</f>
        <v>0</v>
      </c>
    </row>
    <row r="160" spans="2:65" s="1" customFormat="1" ht="16.5" customHeight="1">
      <c r="B160" s="33"/>
      <c r="C160" s="138" t="s">
        <v>539</v>
      </c>
      <c r="D160" s="138" t="s">
        <v>312</v>
      </c>
      <c r="E160" s="139" t="s">
        <v>5871</v>
      </c>
      <c r="F160" s="140" t="s">
        <v>5872</v>
      </c>
      <c r="G160" s="141" t="s">
        <v>1972</v>
      </c>
      <c r="H160" s="142">
        <v>1</v>
      </c>
      <c r="I160" s="143"/>
      <c r="J160" s="144">
        <f t="shared" ref="J160:J179" si="20">ROUND(I160*H160,2)</f>
        <v>0</v>
      </c>
      <c r="K160" s="140" t="s">
        <v>2896</v>
      </c>
      <c r="L160" s="33"/>
      <c r="M160" s="145" t="s">
        <v>1</v>
      </c>
      <c r="N160" s="146" t="s">
        <v>47</v>
      </c>
      <c r="P160" s="147">
        <f t="shared" ref="P160:P179" si="21">O160*H160</f>
        <v>0</v>
      </c>
      <c r="Q160" s="147">
        <v>0</v>
      </c>
      <c r="R160" s="147">
        <f t="shared" ref="R160:R179" si="22">Q160*H160</f>
        <v>0</v>
      </c>
      <c r="S160" s="147">
        <v>0</v>
      </c>
      <c r="T160" s="148">
        <f t="shared" ref="T160:T179" si="23">S160*H160</f>
        <v>0</v>
      </c>
      <c r="AR160" s="149" t="s">
        <v>108</v>
      </c>
      <c r="AT160" s="149" t="s">
        <v>312</v>
      </c>
      <c r="AU160" s="149" t="s">
        <v>86</v>
      </c>
      <c r="AY160" s="17" t="s">
        <v>310</v>
      </c>
      <c r="BE160" s="150">
        <f t="shared" ref="BE160:BE179" si="24">IF(N160="základní",J160,0)</f>
        <v>0</v>
      </c>
      <c r="BF160" s="150">
        <f t="shared" ref="BF160:BF179" si="25">IF(N160="snížená",J160,0)</f>
        <v>0</v>
      </c>
      <c r="BG160" s="150">
        <f t="shared" ref="BG160:BG179" si="26">IF(N160="zákl. přenesená",J160,0)</f>
        <v>0</v>
      </c>
      <c r="BH160" s="150">
        <f t="shared" ref="BH160:BH179" si="27">IF(N160="sníž. přenesená",J160,0)</f>
        <v>0</v>
      </c>
      <c r="BI160" s="150">
        <f t="shared" ref="BI160:BI179" si="28">IF(N160="nulová",J160,0)</f>
        <v>0</v>
      </c>
      <c r="BJ160" s="17" t="s">
        <v>86</v>
      </c>
      <c r="BK160" s="150">
        <f t="shared" ref="BK160:BK179" si="29">ROUND(I160*H160,2)</f>
        <v>0</v>
      </c>
      <c r="BL160" s="17" t="s">
        <v>108</v>
      </c>
      <c r="BM160" s="149" t="s">
        <v>850</v>
      </c>
    </row>
    <row r="161" spans="2:65" s="1" customFormat="1" ht="16.5" customHeight="1">
      <c r="B161" s="33"/>
      <c r="C161" s="138" t="s">
        <v>543</v>
      </c>
      <c r="D161" s="138" t="s">
        <v>312</v>
      </c>
      <c r="E161" s="139" t="s">
        <v>5873</v>
      </c>
      <c r="F161" s="140" t="s">
        <v>5874</v>
      </c>
      <c r="G161" s="141" t="s">
        <v>1972</v>
      </c>
      <c r="H161" s="142">
        <v>1</v>
      </c>
      <c r="I161" s="143"/>
      <c r="J161" s="144">
        <f t="shared" si="20"/>
        <v>0</v>
      </c>
      <c r="K161" s="140" t="s">
        <v>2896</v>
      </c>
      <c r="L161" s="33"/>
      <c r="M161" s="145" t="s">
        <v>1</v>
      </c>
      <c r="N161" s="146" t="s">
        <v>47</v>
      </c>
      <c r="P161" s="147">
        <f t="shared" si="21"/>
        <v>0</v>
      </c>
      <c r="Q161" s="147">
        <v>0</v>
      </c>
      <c r="R161" s="147">
        <f t="shared" si="22"/>
        <v>0</v>
      </c>
      <c r="S161" s="147">
        <v>0</v>
      </c>
      <c r="T161" s="148">
        <f t="shared" si="23"/>
        <v>0</v>
      </c>
      <c r="AR161" s="149" t="s">
        <v>108</v>
      </c>
      <c r="AT161" s="149" t="s">
        <v>312</v>
      </c>
      <c r="AU161" s="149" t="s">
        <v>86</v>
      </c>
      <c r="AY161" s="17" t="s">
        <v>310</v>
      </c>
      <c r="BE161" s="150">
        <f t="shared" si="24"/>
        <v>0</v>
      </c>
      <c r="BF161" s="150">
        <f t="shared" si="25"/>
        <v>0</v>
      </c>
      <c r="BG161" s="150">
        <f t="shared" si="26"/>
        <v>0</v>
      </c>
      <c r="BH161" s="150">
        <f t="shared" si="27"/>
        <v>0</v>
      </c>
      <c r="BI161" s="150">
        <f t="shared" si="28"/>
        <v>0</v>
      </c>
      <c r="BJ161" s="17" t="s">
        <v>86</v>
      </c>
      <c r="BK161" s="150">
        <f t="shared" si="29"/>
        <v>0</v>
      </c>
      <c r="BL161" s="17" t="s">
        <v>108</v>
      </c>
      <c r="BM161" s="149" t="s">
        <v>860</v>
      </c>
    </row>
    <row r="162" spans="2:65" s="1" customFormat="1" ht="16.5" customHeight="1">
      <c r="B162" s="33"/>
      <c r="C162" s="138" t="s">
        <v>548</v>
      </c>
      <c r="D162" s="138" t="s">
        <v>312</v>
      </c>
      <c r="E162" s="139" t="s">
        <v>5875</v>
      </c>
      <c r="F162" s="140" t="s">
        <v>3318</v>
      </c>
      <c r="G162" s="141" t="s">
        <v>1972</v>
      </c>
      <c r="H162" s="142">
        <v>4</v>
      </c>
      <c r="I162" s="143"/>
      <c r="J162" s="144">
        <f t="shared" si="20"/>
        <v>0</v>
      </c>
      <c r="K162" s="140" t="s">
        <v>2896</v>
      </c>
      <c r="L162" s="33"/>
      <c r="M162" s="145" t="s">
        <v>1</v>
      </c>
      <c r="N162" s="146" t="s">
        <v>47</v>
      </c>
      <c r="P162" s="147">
        <f t="shared" si="21"/>
        <v>0</v>
      </c>
      <c r="Q162" s="147">
        <v>0</v>
      </c>
      <c r="R162" s="147">
        <f t="shared" si="22"/>
        <v>0</v>
      </c>
      <c r="S162" s="147">
        <v>0</v>
      </c>
      <c r="T162" s="148">
        <f t="shared" si="23"/>
        <v>0</v>
      </c>
      <c r="AR162" s="149" t="s">
        <v>108</v>
      </c>
      <c r="AT162" s="149" t="s">
        <v>312</v>
      </c>
      <c r="AU162" s="149" t="s">
        <v>86</v>
      </c>
      <c r="AY162" s="17" t="s">
        <v>310</v>
      </c>
      <c r="BE162" s="150">
        <f t="shared" si="24"/>
        <v>0</v>
      </c>
      <c r="BF162" s="150">
        <f t="shared" si="25"/>
        <v>0</v>
      </c>
      <c r="BG162" s="150">
        <f t="shared" si="26"/>
        <v>0</v>
      </c>
      <c r="BH162" s="150">
        <f t="shared" si="27"/>
        <v>0</v>
      </c>
      <c r="BI162" s="150">
        <f t="shared" si="28"/>
        <v>0</v>
      </c>
      <c r="BJ162" s="17" t="s">
        <v>86</v>
      </c>
      <c r="BK162" s="150">
        <f t="shared" si="29"/>
        <v>0</v>
      </c>
      <c r="BL162" s="17" t="s">
        <v>108</v>
      </c>
      <c r="BM162" s="149" t="s">
        <v>868</v>
      </c>
    </row>
    <row r="163" spans="2:65" s="1" customFormat="1" ht="16.5" customHeight="1">
      <c r="B163" s="33"/>
      <c r="C163" s="138" t="s">
        <v>553</v>
      </c>
      <c r="D163" s="138" t="s">
        <v>312</v>
      </c>
      <c r="E163" s="139" t="s">
        <v>5876</v>
      </c>
      <c r="F163" s="140" t="s">
        <v>5877</v>
      </c>
      <c r="G163" s="141" t="s">
        <v>1972</v>
      </c>
      <c r="H163" s="142">
        <v>2</v>
      </c>
      <c r="I163" s="143"/>
      <c r="J163" s="144">
        <f t="shared" si="20"/>
        <v>0</v>
      </c>
      <c r="K163" s="140" t="s">
        <v>2896</v>
      </c>
      <c r="L163" s="33"/>
      <c r="M163" s="145" t="s">
        <v>1</v>
      </c>
      <c r="N163" s="146" t="s">
        <v>47</v>
      </c>
      <c r="P163" s="147">
        <f t="shared" si="21"/>
        <v>0</v>
      </c>
      <c r="Q163" s="147">
        <v>0</v>
      </c>
      <c r="R163" s="147">
        <f t="shared" si="22"/>
        <v>0</v>
      </c>
      <c r="S163" s="147">
        <v>0</v>
      </c>
      <c r="T163" s="148">
        <f t="shared" si="23"/>
        <v>0</v>
      </c>
      <c r="AR163" s="149" t="s">
        <v>108</v>
      </c>
      <c r="AT163" s="149" t="s">
        <v>312</v>
      </c>
      <c r="AU163" s="149" t="s">
        <v>86</v>
      </c>
      <c r="AY163" s="17" t="s">
        <v>310</v>
      </c>
      <c r="BE163" s="150">
        <f t="shared" si="24"/>
        <v>0</v>
      </c>
      <c r="BF163" s="150">
        <f t="shared" si="25"/>
        <v>0</v>
      </c>
      <c r="BG163" s="150">
        <f t="shared" si="26"/>
        <v>0</v>
      </c>
      <c r="BH163" s="150">
        <f t="shared" si="27"/>
        <v>0</v>
      </c>
      <c r="BI163" s="150">
        <f t="shared" si="28"/>
        <v>0</v>
      </c>
      <c r="BJ163" s="17" t="s">
        <v>86</v>
      </c>
      <c r="BK163" s="150">
        <f t="shared" si="29"/>
        <v>0</v>
      </c>
      <c r="BL163" s="17" t="s">
        <v>108</v>
      </c>
      <c r="BM163" s="149" t="s">
        <v>876</v>
      </c>
    </row>
    <row r="164" spans="2:65" s="1" customFormat="1" ht="16.5" customHeight="1">
      <c r="B164" s="33"/>
      <c r="C164" s="138" t="s">
        <v>558</v>
      </c>
      <c r="D164" s="138" t="s">
        <v>312</v>
      </c>
      <c r="E164" s="139" t="s">
        <v>5878</v>
      </c>
      <c r="F164" s="140" t="s">
        <v>3326</v>
      </c>
      <c r="G164" s="141" t="s">
        <v>1972</v>
      </c>
      <c r="H164" s="142">
        <v>8</v>
      </c>
      <c r="I164" s="143"/>
      <c r="J164" s="144">
        <f t="shared" si="20"/>
        <v>0</v>
      </c>
      <c r="K164" s="140" t="s">
        <v>2896</v>
      </c>
      <c r="L164" s="33"/>
      <c r="M164" s="145" t="s">
        <v>1</v>
      </c>
      <c r="N164" s="146" t="s">
        <v>47</v>
      </c>
      <c r="P164" s="147">
        <f t="shared" si="21"/>
        <v>0</v>
      </c>
      <c r="Q164" s="147">
        <v>0</v>
      </c>
      <c r="R164" s="147">
        <f t="shared" si="22"/>
        <v>0</v>
      </c>
      <c r="S164" s="147">
        <v>0</v>
      </c>
      <c r="T164" s="148">
        <f t="shared" si="23"/>
        <v>0</v>
      </c>
      <c r="AR164" s="149" t="s">
        <v>108</v>
      </c>
      <c r="AT164" s="149" t="s">
        <v>312</v>
      </c>
      <c r="AU164" s="149" t="s">
        <v>86</v>
      </c>
      <c r="AY164" s="17" t="s">
        <v>310</v>
      </c>
      <c r="BE164" s="150">
        <f t="shared" si="24"/>
        <v>0</v>
      </c>
      <c r="BF164" s="150">
        <f t="shared" si="25"/>
        <v>0</v>
      </c>
      <c r="BG164" s="150">
        <f t="shared" si="26"/>
        <v>0</v>
      </c>
      <c r="BH164" s="150">
        <f t="shared" si="27"/>
        <v>0</v>
      </c>
      <c r="BI164" s="150">
        <f t="shared" si="28"/>
        <v>0</v>
      </c>
      <c r="BJ164" s="17" t="s">
        <v>86</v>
      </c>
      <c r="BK164" s="150">
        <f t="shared" si="29"/>
        <v>0</v>
      </c>
      <c r="BL164" s="17" t="s">
        <v>108</v>
      </c>
      <c r="BM164" s="149" t="s">
        <v>886</v>
      </c>
    </row>
    <row r="165" spans="2:65" s="1" customFormat="1" ht="16.5" customHeight="1">
      <c r="B165" s="33"/>
      <c r="C165" s="138" t="s">
        <v>562</v>
      </c>
      <c r="D165" s="138" t="s">
        <v>312</v>
      </c>
      <c r="E165" s="139" t="s">
        <v>5879</v>
      </c>
      <c r="F165" s="140" t="s">
        <v>5880</v>
      </c>
      <c r="G165" s="141" t="s">
        <v>1972</v>
      </c>
      <c r="H165" s="142">
        <v>3</v>
      </c>
      <c r="I165" s="143"/>
      <c r="J165" s="144">
        <f t="shared" si="20"/>
        <v>0</v>
      </c>
      <c r="K165" s="140" t="s">
        <v>2896</v>
      </c>
      <c r="L165" s="33"/>
      <c r="M165" s="145" t="s">
        <v>1</v>
      </c>
      <c r="N165" s="146" t="s">
        <v>47</v>
      </c>
      <c r="P165" s="147">
        <f t="shared" si="21"/>
        <v>0</v>
      </c>
      <c r="Q165" s="147">
        <v>0</v>
      </c>
      <c r="R165" s="147">
        <f t="shared" si="22"/>
        <v>0</v>
      </c>
      <c r="S165" s="147">
        <v>0</v>
      </c>
      <c r="T165" s="148">
        <f t="shared" si="23"/>
        <v>0</v>
      </c>
      <c r="AR165" s="149" t="s">
        <v>108</v>
      </c>
      <c r="AT165" s="149" t="s">
        <v>312</v>
      </c>
      <c r="AU165" s="149" t="s">
        <v>86</v>
      </c>
      <c r="AY165" s="17" t="s">
        <v>310</v>
      </c>
      <c r="BE165" s="150">
        <f t="shared" si="24"/>
        <v>0</v>
      </c>
      <c r="BF165" s="150">
        <f t="shared" si="25"/>
        <v>0</v>
      </c>
      <c r="BG165" s="150">
        <f t="shared" si="26"/>
        <v>0</v>
      </c>
      <c r="BH165" s="150">
        <f t="shared" si="27"/>
        <v>0</v>
      </c>
      <c r="BI165" s="150">
        <f t="shared" si="28"/>
        <v>0</v>
      </c>
      <c r="BJ165" s="17" t="s">
        <v>86</v>
      </c>
      <c r="BK165" s="150">
        <f t="shared" si="29"/>
        <v>0</v>
      </c>
      <c r="BL165" s="17" t="s">
        <v>108</v>
      </c>
      <c r="BM165" s="149" t="s">
        <v>900</v>
      </c>
    </row>
    <row r="166" spans="2:65" s="1" customFormat="1" ht="16.5" customHeight="1">
      <c r="B166" s="33"/>
      <c r="C166" s="138" t="s">
        <v>566</v>
      </c>
      <c r="D166" s="138" t="s">
        <v>312</v>
      </c>
      <c r="E166" s="139" t="s">
        <v>5881</v>
      </c>
      <c r="F166" s="140" t="s">
        <v>5882</v>
      </c>
      <c r="G166" s="141" t="s">
        <v>1972</v>
      </c>
      <c r="H166" s="142">
        <v>6</v>
      </c>
      <c r="I166" s="143"/>
      <c r="J166" s="144">
        <f t="shared" si="20"/>
        <v>0</v>
      </c>
      <c r="K166" s="140" t="s">
        <v>2896</v>
      </c>
      <c r="L166" s="33"/>
      <c r="M166" s="145" t="s">
        <v>1</v>
      </c>
      <c r="N166" s="146" t="s">
        <v>47</v>
      </c>
      <c r="P166" s="147">
        <f t="shared" si="21"/>
        <v>0</v>
      </c>
      <c r="Q166" s="147">
        <v>0</v>
      </c>
      <c r="R166" s="147">
        <f t="shared" si="22"/>
        <v>0</v>
      </c>
      <c r="S166" s="147">
        <v>0</v>
      </c>
      <c r="T166" s="148">
        <f t="shared" si="23"/>
        <v>0</v>
      </c>
      <c r="AR166" s="149" t="s">
        <v>108</v>
      </c>
      <c r="AT166" s="149" t="s">
        <v>312</v>
      </c>
      <c r="AU166" s="149" t="s">
        <v>86</v>
      </c>
      <c r="AY166" s="17" t="s">
        <v>310</v>
      </c>
      <c r="BE166" s="150">
        <f t="shared" si="24"/>
        <v>0</v>
      </c>
      <c r="BF166" s="150">
        <f t="shared" si="25"/>
        <v>0</v>
      </c>
      <c r="BG166" s="150">
        <f t="shared" si="26"/>
        <v>0</v>
      </c>
      <c r="BH166" s="150">
        <f t="shared" si="27"/>
        <v>0</v>
      </c>
      <c r="BI166" s="150">
        <f t="shared" si="28"/>
        <v>0</v>
      </c>
      <c r="BJ166" s="17" t="s">
        <v>86</v>
      </c>
      <c r="BK166" s="150">
        <f t="shared" si="29"/>
        <v>0</v>
      </c>
      <c r="BL166" s="17" t="s">
        <v>108</v>
      </c>
      <c r="BM166" s="149" t="s">
        <v>910</v>
      </c>
    </row>
    <row r="167" spans="2:65" s="1" customFormat="1" ht="16.5" customHeight="1">
      <c r="B167" s="33"/>
      <c r="C167" s="138" t="s">
        <v>570</v>
      </c>
      <c r="D167" s="138" t="s">
        <v>312</v>
      </c>
      <c r="E167" s="139" t="s">
        <v>5883</v>
      </c>
      <c r="F167" s="140" t="s">
        <v>5884</v>
      </c>
      <c r="G167" s="141" t="s">
        <v>1972</v>
      </c>
      <c r="H167" s="142">
        <v>3</v>
      </c>
      <c r="I167" s="143"/>
      <c r="J167" s="144">
        <f t="shared" si="20"/>
        <v>0</v>
      </c>
      <c r="K167" s="140" t="s">
        <v>2896</v>
      </c>
      <c r="L167" s="33"/>
      <c r="M167" s="145" t="s">
        <v>1</v>
      </c>
      <c r="N167" s="146" t="s">
        <v>47</v>
      </c>
      <c r="P167" s="147">
        <f t="shared" si="21"/>
        <v>0</v>
      </c>
      <c r="Q167" s="147">
        <v>0</v>
      </c>
      <c r="R167" s="147">
        <f t="shared" si="22"/>
        <v>0</v>
      </c>
      <c r="S167" s="147">
        <v>0</v>
      </c>
      <c r="T167" s="148">
        <f t="shared" si="23"/>
        <v>0</v>
      </c>
      <c r="AR167" s="149" t="s">
        <v>108</v>
      </c>
      <c r="AT167" s="149" t="s">
        <v>312</v>
      </c>
      <c r="AU167" s="149" t="s">
        <v>86</v>
      </c>
      <c r="AY167" s="17" t="s">
        <v>310</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921</v>
      </c>
    </row>
    <row r="168" spans="2:65" s="1" customFormat="1" ht="16.5" customHeight="1">
      <c r="B168" s="33"/>
      <c r="C168" s="138" t="s">
        <v>574</v>
      </c>
      <c r="D168" s="138" t="s">
        <v>312</v>
      </c>
      <c r="E168" s="139" t="s">
        <v>5885</v>
      </c>
      <c r="F168" s="140" t="s">
        <v>5886</v>
      </c>
      <c r="G168" s="141" t="s">
        <v>1972</v>
      </c>
      <c r="H168" s="142">
        <v>1</v>
      </c>
      <c r="I168" s="143"/>
      <c r="J168" s="144">
        <f t="shared" si="20"/>
        <v>0</v>
      </c>
      <c r="K168" s="140" t="s">
        <v>2896</v>
      </c>
      <c r="L168" s="33"/>
      <c r="M168" s="145" t="s">
        <v>1</v>
      </c>
      <c r="N168" s="146" t="s">
        <v>47</v>
      </c>
      <c r="P168" s="147">
        <f t="shared" si="21"/>
        <v>0</v>
      </c>
      <c r="Q168" s="147">
        <v>0</v>
      </c>
      <c r="R168" s="147">
        <f t="shared" si="22"/>
        <v>0</v>
      </c>
      <c r="S168" s="147">
        <v>0</v>
      </c>
      <c r="T168" s="148">
        <f t="shared" si="23"/>
        <v>0</v>
      </c>
      <c r="AR168" s="149" t="s">
        <v>108</v>
      </c>
      <c r="AT168" s="149" t="s">
        <v>312</v>
      </c>
      <c r="AU168" s="149" t="s">
        <v>86</v>
      </c>
      <c r="AY168" s="17" t="s">
        <v>310</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930</v>
      </c>
    </row>
    <row r="169" spans="2:65" s="1" customFormat="1" ht="16.5" customHeight="1">
      <c r="B169" s="33"/>
      <c r="C169" s="138" t="s">
        <v>578</v>
      </c>
      <c r="D169" s="138" t="s">
        <v>312</v>
      </c>
      <c r="E169" s="139" t="s">
        <v>5887</v>
      </c>
      <c r="F169" s="140" t="s">
        <v>5888</v>
      </c>
      <c r="G169" s="141" t="s">
        <v>1972</v>
      </c>
      <c r="H169" s="142">
        <v>3</v>
      </c>
      <c r="I169" s="143"/>
      <c r="J169" s="144">
        <f t="shared" si="20"/>
        <v>0</v>
      </c>
      <c r="K169" s="140" t="s">
        <v>2896</v>
      </c>
      <c r="L169" s="33"/>
      <c r="M169" s="145" t="s">
        <v>1</v>
      </c>
      <c r="N169" s="146" t="s">
        <v>47</v>
      </c>
      <c r="P169" s="147">
        <f t="shared" si="21"/>
        <v>0</v>
      </c>
      <c r="Q169" s="147">
        <v>0</v>
      </c>
      <c r="R169" s="147">
        <f t="shared" si="22"/>
        <v>0</v>
      </c>
      <c r="S169" s="147">
        <v>0</v>
      </c>
      <c r="T169" s="148">
        <f t="shared" si="23"/>
        <v>0</v>
      </c>
      <c r="AR169" s="149" t="s">
        <v>108</v>
      </c>
      <c r="AT169" s="149" t="s">
        <v>312</v>
      </c>
      <c r="AU169" s="149" t="s">
        <v>86</v>
      </c>
      <c r="AY169" s="17" t="s">
        <v>310</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938</v>
      </c>
    </row>
    <row r="170" spans="2:65" s="1" customFormat="1" ht="16.5" customHeight="1">
      <c r="B170" s="33"/>
      <c r="C170" s="138" t="s">
        <v>582</v>
      </c>
      <c r="D170" s="138" t="s">
        <v>312</v>
      </c>
      <c r="E170" s="139" t="s">
        <v>5889</v>
      </c>
      <c r="F170" s="140" t="s">
        <v>5844</v>
      </c>
      <c r="G170" s="141" t="s">
        <v>315</v>
      </c>
      <c r="H170" s="142">
        <v>120</v>
      </c>
      <c r="I170" s="143"/>
      <c r="J170" s="144">
        <f t="shared" si="20"/>
        <v>0</v>
      </c>
      <c r="K170" s="140" t="s">
        <v>2896</v>
      </c>
      <c r="L170" s="33"/>
      <c r="M170" s="145" t="s">
        <v>1</v>
      </c>
      <c r="N170" s="146" t="s">
        <v>47</v>
      </c>
      <c r="P170" s="147">
        <f t="shared" si="21"/>
        <v>0</v>
      </c>
      <c r="Q170" s="147">
        <v>0</v>
      </c>
      <c r="R170" s="147">
        <f t="shared" si="22"/>
        <v>0</v>
      </c>
      <c r="S170" s="147">
        <v>0</v>
      </c>
      <c r="T170" s="148">
        <f t="shared" si="23"/>
        <v>0</v>
      </c>
      <c r="AR170" s="149" t="s">
        <v>108</v>
      </c>
      <c r="AT170" s="149" t="s">
        <v>312</v>
      </c>
      <c r="AU170" s="149" t="s">
        <v>86</v>
      </c>
      <c r="AY170" s="17" t="s">
        <v>310</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949</v>
      </c>
    </row>
    <row r="171" spans="2:65" s="1" customFormat="1" ht="16.5" customHeight="1">
      <c r="B171" s="33"/>
      <c r="C171" s="138" t="s">
        <v>586</v>
      </c>
      <c r="D171" s="138" t="s">
        <v>312</v>
      </c>
      <c r="E171" s="139" t="s">
        <v>5890</v>
      </c>
      <c r="F171" s="140" t="s">
        <v>3336</v>
      </c>
      <c r="G171" s="141" t="s">
        <v>718</v>
      </c>
      <c r="H171" s="142">
        <v>15</v>
      </c>
      <c r="I171" s="143"/>
      <c r="J171" s="144">
        <f t="shared" si="20"/>
        <v>0</v>
      </c>
      <c r="K171" s="140" t="s">
        <v>2896</v>
      </c>
      <c r="L171" s="33"/>
      <c r="M171" s="145" t="s">
        <v>1</v>
      </c>
      <c r="N171" s="146" t="s">
        <v>47</v>
      </c>
      <c r="P171" s="147">
        <f t="shared" si="21"/>
        <v>0</v>
      </c>
      <c r="Q171" s="147">
        <v>0</v>
      </c>
      <c r="R171" s="147">
        <f t="shared" si="22"/>
        <v>0</v>
      </c>
      <c r="S171" s="147">
        <v>0</v>
      </c>
      <c r="T171" s="148">
        <f t="shared" si="23"/>
        <v>0</v>
      </c>
      <c r="AR171" s="149" t="s">
        <v>108</v>
      </c>
      <c r="AT171" s="149" t="s">
        <v>312</v>
      </c>
      <c r="AU171" s="149" t="s">
        <v>86</v>
      </c>
      <c r="AY171" s="17" t="s">
        <v>310</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958</v>
      </c>
    </row>
    <row r="172" spans="2:65" s="1" customFormat="1" ht="16.5" customHeight="1">
      <c r="B172" s="33"/>
      <c r="C172" s="138" t="s">
        <v>590</v>
      </c>
      <c r="D172" s="138" t="s">
        <v>312</v>
      </c>
      <c r="E172" s="139" t="s">
        <v>5891</v>
      </c>
      <c r="F172" s="140" t="s">
        <v>3338</v>
      </c>
      <c r="G172" s="141" t="s">
        <v>718</v>
      </c>
      <c r="H172" s="142">
        <v>12</v>
      </c>
      <c r="I172" s="143"/>
      <c r="J172" s="144">
        <f t="shared" si="20"/>
        <v>0</v>
      </c>
      <c r="K172" s="140" t="s">
        <v>2896</v>
      </c>
      <c r="L172" s="33"/>
      <c r="M172" s="145" t="s">
        <v>1</v>
      </c>
      <c r="N172" s="146" t="s">
        <v>47</v>
      </c>
      <c r="P172" s="147">
        <f t="shared" si="21"/>
        <v>0</v>
      </c>
      <c r="Q172" s="147">
        <v>0</v>
      </c>
      <c r="R172" s="147">
        <f t="shared" si="22"/>
        <v>0</v>
      </c>
      <c r="S172" s="147">
        <v>0</v>
      </c>
      <c r="T172" s="148">
        <f t="shared" si="23"/>
        <v>0</v>
      </c>
      <c r="AR172" s="149" t="s">
        <v>108</v>
      </c>
      <c r="AT172" s="149" t="s">
        <v>312</v>
      </c>
      <c r="AU172" s="149" t="s">
        <v>86</v>
      </c>
      <c r="AY172" s="17" t="s">
        <v>310</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968</v>
      </c>
    </row>
    <row r="173" spans="2:65" s="1" customFormat="1" ht="16.5" customHeight="1">
      <c r="B173" s="33"/>
      <c r="C173" s="138" t="s">
        <v>594</v>
      </c>
      <c r="D173" s="138" t="s">
        <v>312</v>
      </c>
      <c r="E173" s="139" t="s">
        <v>5892</v>
      </c>
      <c r="F173" s="140" t="s">
        <v>3340</v>
      </c>
      <c r="G173" s="141" t="s">
        <v>718</v>
      </c>
      <c r="H173" s="142">
        <v>4</v>
      </c>
      <c r="I173" s="143"/>
      <c r="J173" s="144">
        <f t="shared" si="20"/>
        <v>0</v>
      </c>
      <c r="K173" s="140" t="s">
        <v>2896</v>
      </c>
      <c r="L173" s="33"/>
      <c r="M173" s="145" t="s">
        <v>1</v>
      </c>
      <c r="N173" s="146" t="s">
        <v>47</v>
      </c>
      <c r="P173" s="147">
        <f t="shared" si="21"/>
        <v>0</v>
      </c>
      <c r="Q173" s="147">
        <v>0</v>
      </c>
      <c r="R173" s="147">
        <f t="shared" si="22"/>
        <v>0</v>
      </c>
      <c r="S173" s="147">
        <v>0</v>
      </c>
      <c r="T173" s="148">
        <f t="shared" si="23"/>
        <v>0</v>
      </c>
      <c r="AR173" s="149" t="s">
        <v>108</v>
      </c>
      <c r="AT173" s="149" t="s">
        <v>312</v>
      </c>
      <c r="AU173" s="149" t="s">
        <v>86</v>
      </c>
      <c r="AY173" s="17" t="s">
        <v>310</v>
      </c>
      <c r="BE173" s="150">
        <f t="shared" si="24"/>
        <v>0</v>
      </c>
      <c r="BF173" s="150">
        <f t="shared" si="25"/>
        <v>0</v>
      </c>
      <c r="BG173" s="150">
        <f t="shared" si="26"/>
        <v>0</v>
      </c>
      <c r="BH173" s="150">
        <f t="shared" si="27"/>
        <v>0</v>
      </c>
      <c r="BI173" s="150">
        <f t="shared" si="28"/>
        <v>0</v>
      </c>
      <c r="BJ173" s="17" t="s">
        <v>86</v>
      </c>
      <c r="BK173" s="150">
        <f t="shared" si="29"/>
        <v>0</v>
      </c>
      <c r="BL173" s="17" t="s">
        <v>108</v>
      </c>
      <c r="BM173" s="149" t="s">
        <v>978</v>
      </c>
    </row>
    <row r="174" spans="2:65" s="1" customFormat="1" ht="16.5" customHeight="1">
      <c r="B174" s="33"/>
      <c r="C174" s="138" t="s">
        <v>598</v>
      </c>
      <c r="D174" s="138" t="s">
        <v>312</v>
      </c>
      <c r="E174" s="139" t="s">
        <v>5893</v>
      </c>
      <c r="F174" s="140" t="s">
        <v>5894</v>
      </c>
      <c r="G174" s="141" t="s">
        <v>718</v>
      </c>
      <c r="H174" s="142">
        <v>6</v>
      </c>
      <c r="I174" s="143"/>
      <c r="J174" s="144">
        <f t="shared" si="20"/>
        <v>0</v>
      </c>
      <c r="K174" s="140" t="s">
        <v>2896</v>
      </c>
      <c r="L174" s="33"/>
      <c r="M174" s="145" t="s">
        <v>1</v>
      </c>
      <c r="N174" s="146" t="s">
        <v>47</v>
      </c>
      <c r="P174" s="147">
        <f t="shared" si="21"/>
        <v>0</v>
      </c>
      <c r="Q174" s="147">
        <v>0</v>
      </c>
      <c r="R174" s="147">
        <f t="shared" si="22"/>
        <v>0</v>
      </c>
      <c r="S174" s="147">
        <v>0</v>
      </c>
      <c r="T174" s="148">
        <f t="shared" si="23"/>
        <v>0</v>
      </c>
      <c r="AR174" s="149" t="s">
        <v>108</v>
      </c>
      <c r="AT174" s="149" t="s">
        <v>312</v>
      </c>
      <c r="AU174" s="149" t="s">
        <v>86</v>
      </c>
      <c r="AY174" s="17" t="s">
        <v>310</v>
      </c>
      <c r="BE174" s="150">
        <f t="shared" si="24"/>
        <v>0</v>
      </c>
      <c r="BF174" s="150">
        <f t="shared" si="25"/>
        <v>0</v>
      </c>
      <c r="BG174" s="150">
        <f t="shared" si="26"/>
        <v>0</v>
      </c>
      <c r="BH174" s="150">
        <f t="shared" si="27"/>
        <v>0</v>
      </c>
      <c r="BI174" s="150">
        <f t="shared" si="28"/>
        <v>0</v>
      </c>
      <c r="BJ174" s="17" t="s">
        <v>86</v>
      </c>
      <c r="BK174" s="150">
        <f t="shared" si="29"/>
        <v>0</v>
      </c>
      <c r="BL174" s="17" t="s">
        <v>108</v>
      </c>
      <c r="BM174" s="149" t="s">
        <v>988</v>
      </c>
    </row>
    <row r="175" spans="2:65" s="1" customFormat="1" ht="16.5" customHeight="1">
      <c r="B175" s="33"/>
      <c r="C175" s="138" t="s">
        <v>613</v>
      </c>
      <c r="D175" s="138" t="s">
        <v>312</v>
      </c>
      <c r="E175" s="139" t="s">
        <v>5895</v>
      </c>
      <c r="F175" s="140" t="s">
        <v>3342</v>
      </c>
      <c r="G175" s="141" t="s">
        <v>718</v>
      </c>
      <c r="H175" s="142">
        <v>10</v>
      </c>
      <c r="I175" s="143"/>
      <c r="J175" s="144">
        <f t="shared" si="20"/>
        <v>0</v>
      </c>
      <c r="K175" s="140" t="s">
        <v>2896</v>
      </c>
      <c r="L175" s="33"/>
      <c r="M175" s="145" t="s">
        <v>1</v>
      </c>
      <c r="N175" s="146" t="s">
        <v>47</v>
      </c>
      <c r="P175" s="147">
        <f t="shared" si="21"/>
        <v>0</v>
      </c>
      <c r="Q175" s="147">
        <v>0</v>
      </c>
      <c r="R175" s="147">
        <f t="shared" si="22"/>
        <v>0</v>
      </c>
      <c r="S175" s="147">
        <v>0</v>
      </c>
      <c r="T175" s="148">
        <f t="shared" si="23"/>
        <v>0</v>
      </c>
      <c r="AR175" s="149" t="s">
        <v>108</v>
      </c>
      <c r="AT175" s="149" t="s">
        <v>312</v>
      </c>
      <c r="AU175" s="149" t="s">
        <v>86</v>
      </c>
      <c r="AY175" s="17" t="s">
        <v>310</v>
      </c>
      <c r="BE175" s="150">
        <f t="shared" si="24"/>
        <v>0</v>
      </c>
      <c r="BF175" s="150">
        <f t="shared" si="25"/>
        <v>0</v>
      </c>
      <c r="BG175" s="150">
        <f t="shared" si="26"/>
        <v>0</v>
      </c>
      <c r="BH175" s="150">
        <f t="shared" si="27"/>
        <v>0</v>
      </c>
      <c r="BI175" s="150">
        <f t="shared" si="28"/>
        <v>0</v>
      </c>
      <c r="BJ175" s="17" t="s">
        <v>86</v>
      </c>
      <c r="BK175" s="150">
        <f t="shared" si="29"/>
        <v>0</v>
      </c>
      <c r="BL175" s="17" t="s">
        <v>108</v>
      </c>
      <c r="BM175" s="149" t="s">
        <v>997</v>
      </c>
    </row>
    <row r="176" spans="2:65" s="1" customFormat="1" ht="16.5" customHeight="1">
      <c r="B176" s="33"/>
      <c r="C176" s="138" t="s">
        <v>617</v>
      </c>
      <c r="D176" s="138" t="s">
        <v>312</v>
      </c>
      <c r="E176" s="139" t="s">
        <v>5896</v>
      </c>
      <c r="F176" s="140" t="s">
        <v>5897</v>
      </c>
      <c r="G176" s="141" t="s">
        <v>718</v>
      </c>
      <c r="H176" s="142">
        <v>14</v>
      </c>
      <c r="I176" s="143"/>
      <c r="J176" s="144">
        <f t="shared" si="20"/>
        <v>0</v>
      </c>
      <c r="K176" s="140" t="s">
        <v>2896</v>
      </c>
      <c r="L176" s="33"/>
      <c r="M176" s="145" t="s">
        <v>1</v>
      </c>
      <c r="N176" s="146" t="s">
        <v>47</v>
      </c>
      <c r="P176" s="147">
        <f t="shared" si="21"/>
        <v>0</v>
      </c>
      <c r="Q176" s="147">
        <v>0</v>
      </c>
      <c r="R176" s="147">
        <f t="shared" si="22"/>
        <v>0</v>
      </c>
      <c r="S176" s="147">
        <v>0</v>
      </c>
      <c r="T176" s="148">
        <f t="shared" si="23"/>
        <v>0</v>
      </c>
      <c r="AR176" s="149" t="s">
        <v>108</v>
      </c>
      <c r="AT176" s="149" t="s">
        <v>312</v>
      </c>
      <c r="AU176" s="149" t="s">
        <v>86</v>
      </c>
      <c r="AY176" s="17" t="s">
        <v>310</v>
      </c>
      <c r="BE176" s="150">
        <f t="shared" si="24"/>
        <v>0</v>
      </c>
      <c r="BF176" s="150">
        <f t="shared" si="25"/>
        <v>0</v>
      </c>
      <c r="BG176" s="150">
        <f t="shared" si="26"/>
        <v>0</v>
      </c>
      <c r="BH176" s="150">
        <f t="shared" si="27"/>
        <v>0</v>
      </c>
      <c r="BI176" s="150">
        <f t="shared" si="28"/>
        <v>0</v>
      </c>
      <c r="BJ176" s="17" t="s">
        <v>86</v>
      </c>
      <c r="BK176" s="150">
        <f t="shared" si="29"/>
        <v>0</v>
      </c>
      <c r="BL176" s="17" t="s">
        <v>108</v>
      </c>
      <c r="BM176" s="149" t="s">
        <v>1007</v>
      </c>
    </row>
    <row r="177" spans="2:65" s="1" customFormat="1" ht="16.5" customHeight="1">
      <c r="B177" s="33"/>
      <c r="C177" s="138" t="s">
        <v>602</v>
      </c>
      <c r="D177" s="138" t="s">
        <v>312</v>
      </c>
      <c r="E177" s="139" t="s">
        <v>5898</v>
      </c>
      <c r="F177" s="140" t="s">
        <v>3346</v>
      </c>
      <c r="G177" s="141" t="s">
        <v>315</v>
      </c>
      <c r="H177" s="142">
        <v>10</v>
      </c>
      <c r="I177" s="143"/>
      <c r="J177" s="144">
        <f t="shared" si="20"/>
        <v>0</v>
      </c>
      <c r="K177" s="140" t="s">
        <v>2896</v>
      </c>
      <c r="L177" s="33"/>
      <c r="M177" s="145" t="s">
        <v>1</v>
      </c>
      <c r="N177" s="146" t="s">
        <v>47</v>
      </c>
      <c r="P177" s="147">
        <f t="shared" si="21"/>
        <v>0</v>
      </c>
      <c r="Q177" s="147">
        <v>0</v>
      </c>
      <c r="R177" s="147">
        <f t="shared" si="22"/>
        <v>0</v>
      </c>
      <c r="S177" s="147">
        <v>0</v>
      </c>
      <c r="T177" s="148">
        <f t="shared" si="23"/>
        <v>0</v>
      </c>
      <c r="AR177" s="149" t="s">
        <v>108</v>
      </c>
      <c r="AT177" s="149" t="s">
        <v>312</v>
      </c>
      <c r="AU177" s="149" t="s">
        <v>86</v>
      </c>
      <c r="AY177" s="17" t="s">
        <v>310</v>
      </c>
      <c r="BE177" s="150">
        <f t="shared" si="24"/>
        <v>0</v>
      </c>
      <c r="BF177" s="150">
        <f t="shared" si="25"/>
        <v>0</v>
      </c>
      <c r="BG177" s="150">
        <f t="shared" si="26"/>
        <v>0</v>
      </c>
      <c r="BH177" s="150">
        <f t="shared" si="27"/>
        <v>0</v>
      </c>
      <c r="BI177" s="150">
        <f t="shared" si="28"/>
        <v>0</v>
      </c>
      <c r="BJ177" s="17" t="s">
        <v>86</v>
      </c>
      <c r="BK177" s="150">
        <f t="shared" si="29"/>
        <v>0</v>
      </c>
      <c r="BL177" s="17" t="s">
        <v>108</v>
      </c>
      <c r="BM177" s="149" t="s">
        <v>1017</v>
      </c>
    </row>
    <row r="178" spans="2:65" s="1" customFormat="1" ht="16.5" customHeight="1">
      <c r="B178" s="33"/>
      <c r="C178" s="138" t="s">
        <v>607</v>
      </c>
      <c r="D178" s="138" t="s">
        <v>312</v>
      </c>
      <c r="E178" s="139" t="s">
        <v>5899</v>
      </c>
      <c r="F178" s="140" t="s">
        <v>5849</v>
      </c>
      <c r="G178" s="141" t="s">
        <v>315</v>
      </c>
      <c r="H178" s="142">
        <v>15</v>
      </c>
      <c r="I178" s="143"/>
      <c r="J178" s="144">
        <f t="shared" si="20"/>
        <v>0</v>
      </c>
      <c r="K178" s="140" t="s">
        <v>2896</v>
      </c>
      <c r="L178" s="33"/>
      <c r="M178" s="145" t="s">
        <v>1</v>
      </c>
      <c r="N178" s="146" t="s">
        <v>47</v>
      </c>
      <c r="P178" s="147">
        <f t="shared" si="21"/>
        <v>0</v>
      </c>
      <c r="Q178" s="147">
        <v>0</v>
      </c>
      <c r="R178" s="147">
        <f t="shared" si="22"/>
        <v>0</v>
      </c>
      <c r="S178" s="147">
        <v>0</v>
      </c>
      <c r="T178" s="148">
        <f t="shared" si="23"/>
        <v>0</v>
      </c>
      <c r="AR178" s="149" t="s">
        <v>108</v>
      </c>
      <c r="AT178" s="149" t="s">
        <v>312</v>
      </c>
      <c r="AU178" s="149" t="s">
        <v>86</v>
      </c>
      <c r="AY178" s="17" t="s">
        <v>310</v>
      </c>
      <c r="BE178" s="150">
        <f t="shared" si="24"/>
        <v>0</v>
      </c>
      <c r="BF178" s="150">
        <f t="shared" si="25"/>
        <v>0</v>
      </c>
      <c r="BG178" s="150">
        <f t="shared" si="26"/>
        <v>0</v>
      </c>
      <c r="BH178" s="150">
        <f t="shared" si="27"/>
        <v>0</v>
      </c>
      <c r="BI178" s="150">
        <f t="shared" si="28"/>
        <v>0</v>
      </c>
      <c r="BJ178" s="17" t="s">
        <v>86</v>
      </c>
      <c r="BK178" s="150">
        <f t="shared" si="29"/>
        <v>0</v>
      </c>
      <c r="BL178" s="17" t="s">
        <v>108</v>
      </c>
      <c r="BM178" s="149" t="s">
        <v>1025</v>
      </c>
    </row>
    <row r="179" spans="2:65" s="1" customFormat="1" ht="24.2" customHeight="1">
      <c r="B179" s="33"/>
      <c r="C179" s="138" t="s">
        <v>824</v>
      </c>
      <c r="D179" s="138" t="s">
        <v>312</v>
      </c>
      <c r="E179" s="139" t="s">
        <v>5900</v>
      </c>
      <c r="F179" s="140" t="s">
        <v>5901</v>
      </c>
      <c r="G179" s="141" t="s">
        <v>1972</v>
      </c>
      <c r="H179" s="142">
        <v>1</v>
      </c>
      <c r="I179" s="143"/>
      <c r="J179" s="144">
        <f t="shared" si="20"/>
        <v>0</v>
      </c>
      <c r="K179" s="140" t="s">
        <v>2896</v>
      </c>
      <c r="L179" s="33"/>
      <c r="M179" s="145" t="s">
        <v>1</v>
      </c>
      <c r="N179" s="146" t="s">
        <v>47</v>
      </c>
      <c r="P179" s="147">
        <f t="shared" si="21"/>
        <v>0</v>
      </c>
      <c r="Q179" s="147">
        <v>0</v>
      </c>
      <c r="R179" s="147">
        <f t="shared" si="22"/>
        <v>0</v>
      </c>
      <c r="S179" s="147">
        <v>0</v>
      </c>
      <c r="T179" s="148">
        <f t="shared" si="23"/>
        <v>0</v>
      </c>
      <c r="AR179" s="149" t="s">
        <v>108</v>
      </c>
      <c r="AT179" s="149" t="s">
        <v>312</v>
      </c>
      <c r="AU179" s="149" t="s">
        <v>86</v>
      </c>
      <c r="AY179" s="17" t="s">
        <v>310</v>
      </c>
      <c r="BE179" s="150">
        <f t="shared" si="24"/>
        <v>0</v>
      </c>
      <c r="BF179" s="150">
        <f t="shared" si="25"/>
        <v>0</v>
      </c>
      <c r="BG179" s="150">
        <f t="shared" si="26"/>
        <v>0</v>
      </c>
      <c r="BH179" s="150">
        <f t="shared" si="27"/>
        <v>0</v>
      </c>
      <c r="BI179" s="150">
        <f t="shared" si="28"/>
        <v>0</v>
      </c>
      <c r="BJ179" s="17" t="s">
        <v>86</v>
      </c>
      <c r="BK179" s="150">
        <f t="shared" si="29"/>
        <v>0</v>
      </c>
      <c r="BL179" s="17" t="s">
        <v>108</v>
      </c>
      <c r="BM179" s="149" t="s">
        <v>1033</v>
      </c>
    </row>
    <row r="180" spans="2:65" s="1" customFormat="1" ht="19.5">
      <c r="B180" s="33"/>
      <c r="D180" s="152" t="s">
        <v>375</v>
      </c>
      <c r="F180" s="172" t="s">
        <v>5852</v>
      </c>
      <c r="I180" s="173"/>
      <c r="L180" s="33"/>
      <c r="M180" s="174"/>
      <c r="T180" s="57"/>
      <c r="AT180" s="17" t="s">
        <v>375</v>
      </c>
      <c r="AU180" s="17" t="s">
        <v>86</v>
      </c>
    </row>
    <row r="181" spans="2:65" s="1" customFormat="1" ht="24.2" customHeight="1">
      <c r="B181" s="33"/>
      <c r="C181" s="138" t="s">
        <v>828</v>
      </c>
      <c r="D181" s="138" t="s">
        <v>312</v>
      </c>
      <c r="E181" s="139" t="s">
        <v>5902</v>
      </c>
      <c r="F181" s="140" t="s">
        <v>5903</v>
      </c>
      <c r="G181" s="141" t="s">
        <v>1972</v>
      </c>
      <c r="H181" s="142">
        <v>4</v>
      </c>
      <c r="I181" s="143"/>
      <c r="J181" s="144">
        <f>ROUND(I181*H181,2)</f>
        <v>0</v>
      </c>
      <c r="K181" s="140" t="s">
        <v>2896</v>
      </c>
      <c r="L181" s="33"/>
      <c r="M181" s="145" t="s">
        <v>1</v>
      </c>
      <c r="N181" s="146" t="s">
        <v>47</v>
      </c>
      <c r="P181" s="147">
        <f>O181*H181</f>
        <v>0</v>
      </c>
      <c r="Q181" s="147">
        <v>0</v>
      </c>
      <c r="R181" s="147">
        <f>Q181*H181</f>
        <v>0</v>
      </c>
      <c r="S181" s="147">
        <v>0</v>
      </c>
      <c r="T181" s="148">
        <f>S181*H181</f>
        <v>0</v>
      </c>
      <c r="AR181" s="149" t="s">
        <v>108</v>
      </c>
      <c r="AT181" s="149" t="s">
        <v>312</v>
      </c>
      <c r="AU181" s="149" t="s">
        <v>86</v>
      </c>
      <c r="AY181" s="17" t="s">
        <v>310</v>
      </c>
      <c r="BE181" s="150">
        <f>IF(N181="základní",J181,0)</f>
        <v>0</v>
      </c>
      <c r="BF181" s="150">
        <f>IF(N181="snížená",J181,0)</f>
        <v>0</v>
      </c>
      <c r="BG181" s="150">
        <f>IF(N181="zákl. přenesená",J181,0)</f>
        <v>0</v>
      </c>
      <c r="BH181" s="150">
        <f>IF(N181="sníž. přenesená",J181,0)</f>
        <v>0</v>
      </c>
      <c r="BI181" s="150">
        <f>IF(N181="nulová",J181,0)</f>
        <v>0</v>
      </c>
      <c r="BJ181" s="17" t="s">
        <v>86</v>
      </c>
      <c r="BK181" s="150">
        <f>ROUND(I181*H181,2)</f>
        <v>0</v>
      </c>
      <c r="BL181" s="17" t="s">
        <v>108</v>
      </c>
      <c r="BM181" s="149" t="s">
        <v>1052</v>
      </c>
    </row>
    <row r="182" spans="2:65" s="1" customFormat="1" ht="21.75" customHeight="1">
      <c r="B182" s="33"/>
      <c r="C182" s="138" t="s">
        <v>833</v>
      </c>
      <c r="D182" s="138" t="s">
        <v>312</v>
      </c>
      <c r="E182" s="139" t="s">
        <v>5904</v>
      </c>
      <c r="F182" s="140" t="s">
        <v>5905</v>
      </c>
      <c r="G182" s="141" t="s">
        <v>1972</v>
      </c>
      <c r="H182" s="142">
        <v>4</v>
      </c>
      <c r="I182" s="143"/>
      <c r="J182" s="144">
        <f>ROUND(I182*H182,2)</f>
        <v>0</v>
      </c>
      <c r="K182" s="140" t="s">
        <v>2896</v>
      </c>
      <c r="L182" s="33"/>
      <c r="M182" s="145" t="s">
        <v>1</v>
      </c>
      <c r="N182" s="146" t="s">
        <v>47</v>
      </c>
      <c r="P182" s="147">
        <f>O182*H182</f>
        <v>0</v>
      </c>
      <c r="Q182" s="147">
        <v>0</v>
      </c>
      <c r="R182" s="147">
        <f>Q182*H182</f>
        <v>0</v>
      </c>
      <c r="S182" s="147">
        <v>0</v>
      </c>
      <c r="T182" s="148">
        <f>S182*H182</f>
        <v>0</v>
      </c>
      <c r="AR182" s="149" t="s">
        <v>108</v>
      </c>
      <c r="AT182" s="149" t="s">
        <v>312</v>
      </c>
      <c r="AU182" s="149" t="s">
        <v>86</v>
      </c>
      <c r="AY182" s="17" t="s">
        <v>310</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1061</v>
      </c>
    </row>
    <row r="183" spans="2:65" s="1" customFormat="1" ht="21.75" customHeight="1">
      <c r="B183" s="33"/>
      <c r="C183" s="138" t="s">
        <v>839</v>
      </c>
      <c r="D183" s="138" t="s">
        <v>312</v>
      </c>
      <c r="E183" s="139" t="s">
        <v>5906</v>
      </c>
      <c r="F183" s="140" t="s">
        <v>5905</v>
      </c>
      <c r="G183" s="141" t="s">
        <v>1972</v>
      </c>
      <c r="H183" s="142">
        <v>4</v>
      </c>
      <c r="I183" s="143"/>
      <c r="J183" s="144">
        <f>ROUND(I183*H183,2)</f>
        <v>0</v>
      </c>
      <c r="K183" s="140" t="s">
        <v>2896</v>
      </c>
      <c r="L183" s="33"/>
      <c r="M183" s="145" t="s">
        <v>1</v>
      </c>
      <c r="N183" s="146" t="s">
        <v>47</v>
      </c>
      <c r="P183" s="147">
        <f>O183*H183</f>
        <v>0</v>
      </c>
      <c r="Q183" s="147">
        <v>0</v>
      </c>
      <c r="R183" s="147">
        <f>Q183*H183</f>
        <v>0</v>
      </c>
      <c r="S183" s="147">
        <v>0</v>
      </c>
      <c r="T183" s="148">
        <f>S183*H183</f>
        <v>0</v>
      </c>
      <c r="AR183" s="149" t="s">
        <v>108</v>
      </c>
      <c r="AT183" s="149" t="s">
        <v>312</v>
      </c>
      <c r="AU183" s="149" t="s">
        <v>86</v>
      </c>
      <c r="AY183" s="17" t="s">
        <v>310</v>
      </c>
      <c r="BE183" s="150">
        <f>IF(N183="základní",J183,0)</f>
        <v>0</v>
      </c>
      <c r="BF183" s="150">
        <f>IF(N183="snížená",J183,0)</f>
        <v>0</v>
      </c>
      <c r="BG183" s="150">
        <f>IF(N183="zákl. přenesená",J183,0)</f>
        <v>0</v>
      </c>
      <c r="BH183" s="150">
        <f>IF(N183="sníž. přenesená",J183,0)</f>
        <v>0</v>
      </c>
      <c r="BI183" s="150">
        <f>IF(N183="nulová",J183,0)</f>
        <v>0</v>
      </c>
      <c r="BJ183" s="17" t="s">
        <v>86</v>
      </c>
      <c r="BK183" s="150">
        <f>ROUND(I183*H183,2)</f>
        <v>0</v>
      </c>
      <c r="BL183" s="17" t="s">
        <v>108</v>
      </c>
      <c r="BM183" s="149" t="s">
        <v>1069</v>
      </c>
    </row>
    <row r="184" spans="2:65" s="1" customFormat="1" ht="16.5" customHeight="1">
      <c r="B184" s="33"/>
      <c r="C184" s="138" t="s">
        <v>845</v>
      </c>
      <c r="D184" s="138" t="s">
        <v>312</v>
      </c>
      <c r="E184" s="139" t="s">
        <v>5907</v>
      </c>
      <c r="F184" s="140" t="s">
        <v>5908</v>
      </c>
      <c r="G184" s="141" t="s">
        <v>1972</v>
      </c>
      <c r="H184" s="142">
        <v>1</v>
      </c>
      <c r="I184" s="143"/>
      <c r="J184" s="144">
        <f>ROUND(I184*H184,2)</f>
        <v>0</v>
      </c>
      <c r="K184" s="140" t="s">
        <v>2896</v>
      </c>
      <c r="L184" s="33"/>
      <c r="M184" s="145" t="s">
        <v>1</v>
      </c>
      <c r="N184" s="146" t="s">
        <v>47</v>
      </c>
      <c r="P184" s="147">
        <f>O184*H184</f>
        <v>0</v>
      </c>
      <c r="Q184" s="147">
        <v>0</v>
      </c>
      <c r="R184" s="147">
        <f>Q184*H184</f>
        <v>0</v>
      </c>
      <c r="S184" s="147">
        <v>0</v>
      </c>
      <c r="T184" s="148">
        <f>S184*H184</f>
        <v>0</v>
      </c>
      <c r="AR184" s="149" t="s">
        <v>108</v>
      </c>
      <c r="AT184" s="149" t="s">
        <v>312</v>
      </c>
      <c r="AU184" s="149" t="s">
        <v>86</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1090</v>
      </c>
    </row>
    <row r="185" spans="2:65" s="11" customFormat="1" ht="25.9" customHeight="1">
      <c r="B185" s="126"/>
      <c r="D185" s="127" t="s">
        <v>81</v>
      </c>
      <c r="E185" s="128" t="s">
        <v>154</v>
      </c>
      <c r="F185" s="128" t="s">
        <v>5909</v>
      </c>
      <c r="I185" s="129"/>
      <c r="J185" s="130">
        <f>BK185</f>
        <v>0</v>
      </c>
      <c r="L185" s="126"/>
      <c r="M185" s="131"/>
      <c r="P185" s="132">
        <f>SUM(P186:P207)</f>
        <v>0</v>
      </c>
      <c r="R185" s="132">
        <f>SUM(R186:R207)</f>
        <v>0</v>
      </c>
      <c r="T185" s="133">
        <f>SUM(T186:T207)</f>
        <v>0</v>
      </c>
      <c r="AR185" s="127" t="s">
        <v>86</v>
      </c>
      <c r="AT185" s="134" t="s">
        <v>81</v>
      </c>
      <c r="AU185" s="134" t="s">
        <v>82</v>
      </c>
      <c r="AY185" s="127" t="s">
        <v>310</v>
      </c>
      <c r="BK185" s="135">
        <f>SUM(BK186:BK207)</f>
        <v>0</v>
      </c>
    </row>
    <row r="186" spans="2:65" s="1" customFormat="1" ht="16.5" customHeight="1">
      <c r="B186" s="33"/>
      <c r="C186" s="138" t="s">
        <v>850</v>
      </c>
      <c r="D186" s="138" t="s">
        <v>312</v>
      </c>
      <c r="E186" s="139" t="s">
        <v>5910</v>
      </c>
      <c r="F186" s="140" t="s">
        <v>5911</v>
      </c>
      <c r="G186" s="141" t="s">
        <v>718</v>
      </c>
      <c r="H186" s="142">
        <v>119</v>
      </c>
      <c r="I186" s="143"/>
      <c r="J186" s="144">
        <f t="shared" ref="J186:J207" si="30">ROUND(I186*H186,2)</f>
        <v>0</v>
      </c>
      <c r="K186" s="140" t="s">
        <v>2821</v>
      </c>
      <c r="L186" s="33"/>
      <c r="M186" s="145" t="s">
        <v>1</v>
      </c>
      <c r="N186" s="146" t="s">
        <v>47</v>
      </c>
      <c r="P186" s="147">
        <f t="shared" ref="P186:P207" si="31">O186*H186</f>
        <v>0</v>
      </c>
      <c r="Q186" s="147">
        <v>0</v>
      </c>
      <c r="R186" s="147">
        <f t="shared" ref="R186:R207" si="32">Q186*H186</f>
        <v>0</v>
      </c>
      <c r="S186" s="147">
        <v>0</v>
      </c>
      <c r="T186" s="148">
        <f t="shared" ref="T186:T207" si="33">S186*H186</f>
        <v>0</v>
      </c>
      <c r="AR186" s="149" t="s">
        <v>108</v>
      </c>
      <c r="AT186" s="149" t="s">
        <v>312</v>
      </c>
      <c r="AU186" s="149" t="s">
        <v>86</v>
      </c>
      <c r="AY186" s="17" t="s">
        <v>310</v>
      </c>
      <c r="BE186" s="150">
        <f t="shared" ref="BE186:BE207" si="34">IF(N186="základní",J186,0)</f>
        <v>0</v>
      </c>
      <c r="BF186" s="150">
        <f t="shared" ref="BF186:BF207" si="35">IF(N186="snížená",J186,0)</f>
        <v>0</v>
      </c>
      <c r="BG186" s="150">
        <f t="shared" ref="BG186:BG207" si="36">IF(N186="zákl. přenesená",J186,0)</f>
        <v>0</v>
      </c>
      <c r="BH186" s="150">
        <f t="shared" ref="BH186:BH207" si="37">IF(N186="sníž. přenesená",J186,0)</f>
        <v>0</v>
      </c>
      <c r="BI186" s="150">
        <f t="shared" ref="BI186:BI207" si="38">IF(N186="nulová",J186,0)</f>
        <v>0</v>
      </c>
      <c r="BJ186" s="17" t="s">
        <v>86</v>
      </c>
      <c r="BK186" s="150">
        <f t="shared" ref="BK186:BK207" si="39">ROUND(I186*H186,2)</f>
        <v>0</v>
      </c>
      <c r="BL186" s="17" t="s">
        <v>108</v>
      </c>
      <c r="BM186" s="149" t="s">
        <v>1111</v>
      </c>
    </row>
    <row r="187" spans="2:65" s="1" customFormat="1" ht="16.5" customHeight="1">
      <c r="B187" s="33"/>
      <c r="C187" s="138" t="s">
        <v>856</v>
      </c>
      <c r="D187" s="138" t="s">
        <v>312</v>
      </c>
      <c r="E187" s="139" t="s">
        <v>5912</v>
      </c>
      <c r="F187" s="140" t="s">
        <v>5913</v>
      </c>
      <c r="G187" s="141" t="s">
        <v>1972</v>
      </c>
      <c r="H187" s="142">
        <v>1</v>
      </c>
      <c r="I187" s="143"/>
      <c r="J187" s="144">
        <f t="shared" si="30"/>
        <v>0</v>
      </c>
      <c r="K187" s="140" t="s">
        <v>2896</v>
      </c>
      <c r="L187" s="33"/>
      <c r="M187" s="145" t="s">
        <v>1</v>
      </c>
      <c r="N187" s="146" t="s">
        <v>47</v>
      </c>
      <c r="P187" s="147">
        <f t="shared" si="31"/>
        <v>0</v>
      </c>
      <c r="Q187" s="147">
        <v>0</v>
      </c>
      <c r="R187" s="147">
        <f t="shared" si="32"/>
        <v>0</v>
      </c>
      <c r="S187" s="147">
        <v>0</v>
      </c>
      <c r="T187" s="148">
        <f t="shared" si="33"/>
        <v>0</v>
      </c>
      <c r="AR187" s="149" t="s">
        <v>108</v>
      </c>
      <c r="AT187" s="149" t="s">
        <v>312</v>
      </c>
      <c r="AU187" s="149" t="s">
        <v>86</v>
      </c>
      <c r="AY187" s="17" t="s">
        <v>310</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1122</v>
      </c>
    </row>
    <row r="188" spans="2:65" s="1" customFormat="1" ht="16.5" customHeight="1">
      <c r="B188" s="33"/>
      <c r="C188" s="138" t="s">
        <v>860</v>
      </c>
      <c r="D188" s="138" t="s">
        <v>312</v>
      </c>
      <c r="E188" s="139" t="s">
        <v>5914</v>
      </c>
      <c r="F188" s="140" t="s">
        <v>5915</v>
      </c>
      <c r="G188" s="141" t="s">
        <v>1972</v>
      </c>
      <c r="H188" s="142">
        <v>1</v>
      </c>
      <c r="I188" s="143"/>
      <c r="J188" s="144">
        <f t="shared" si="30"/>
        <v>0</v>
      </c>
      <c r="K188" s="140" t="s">
        <v>2896</v>
      </c>
      <c r="L188" s="33"/>
      <c r="M188" s="145" t="s">
        <v>1</v>
      </c>
      <c r="N188" s="146" t="s">
        <v>47</v>
      </c>
      <c r="P188" s="147">
        <f t="shared" si="31"/>
        <v>0</v>
      </c>
      <c r="Q188" s="147">
        <v>0</v>
      </c>
      <c r="R188" s="147">
        <f t="shared" si="32"/>
        <v>0</v>
      </c>
      <c r="S188" s="147">
        <v>0</v>
      </c>
      <c r="T188" s="148">
        <f t="shared" si="33"/>
        <v>0</v>
      </c>
      <c r="AR188" s="149" t="s">
        <v>108</v>
      </c>
      <c r="AT188" s="149" t="s">
        <v>312</v>
      </c>
      <c r="AU188" s="149" t="s">
        <v>86</v>
      </c>
      <c r="AY188" s="17" t="s">
        <v>310</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1131</v>
      </c>
    </row>
    <row r="189" spans="2:65" s="1" customFormat="1" ht="16.5" customHeight="1">
      <c r="B189" s="33"/>
      <c r="C189" s="138" t="s">
        <v>864</v>
      </c>
      <c r="D189" s="138" t="s">
        <v>312</v>
      </c>
      <c r="E189" s="139" t="s">
        <v>5916</v>
      </c>
      <c r="F189" s="140" t="s">
        <v>5917</v>
      </c>
      <c r="G189" s="141" t="s">
        <v>1972</v>
      </c>
      <c r="H189" s="142">
        <v>14</v>
      </c>
      <c r="I189" s="143"/>
      <c r="J189" s="144">
        <f t="shared" si="30"/>
        <v>0</v>
      </c>
      <c r="K189" s="140" t="s">
        <v>2896</v>
      </c>
      <c r="L189" s="33"/>
      <c r="M189" s="145" t="s">
        <v>1</v>
      </c>
      <c r="N189" s="146" t="s">
        <v>47</v>
      </c>
      <c r="P189" s="147">
        <f t="shared" si="31"/>
        <v>0</v>
      </c>
      <c r="Q189" s="147">
        <v>0</v>
      </c>
      <c r="R189" s="147">
        <f t="shared" si="32"/>
        <v>0</v>
      </c>
      <c r="S189" s="147">
        <v>0</v>
      </c>
      <c r="T189" s="148">
        <f t="shared" si="33"/>
        <v>0</v>
      </c>
      <c r="AR189" s="149" t="s">
        <v>108</v>
      </c>
      <c r="AT189" s="149" t="s">
        <v>312</v>
      </c>
      <c r="AU189" s="149" t="s">
        <v>86</v>
      </c>
      <c r="AY189" s="17" t="s">
        <v>310</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1142</v>
      </c>
    </row>
    <row r="190" spans="2:65" s="1" customFormat="1" ht="16.5" customHeight="1">
      <c r="B190" s="33"/>
      <c r="C190" s="138" t="s">
        <v>868</v>
      </c>
      <c r="D190" s="138" t="s">
        <v>312</v>
      </c>
      <c r="E190" s="139" t="s">
        <v>5918</v>
      </c>
      <c r="F190" s="140" t="s">
        <v>5919</v>
      </c>
      <c r="G190" s="141" t="s">
        <v>1972</v>
      </c>
      <c r="H190" s="142">
        <v>4</v>
      </c>
      <c r="I190" s="143"/>
      <c r="J190" s="144">
        <f t="shared" si="30"/>
        <v>0</v>
      </c>
      <c r="K190" s="140" t="s">
        <v>2896</v>
      </c>
      <c r="L190" s="33"/>
      <c r="M190" s="145" t="s">
        <v>1</v>
      </c>
      <c r="N190" s="146" t="s">
        <v>47</v>
      </c>
      <c r="P190" s="147">
        <f t="shared" si="31"/>
        <v>0</v>
      </c>
      <c r="Q190" s="147">
        <v>0</v>
      </c>
      <c r="R190" s="147">
        <f t="shared" si="32"/>
        <v>0</v>
      </c>
      <c r="S190" s="147">
        <v>0</v>
      </c>
      <c r="T190" s="148">
        <f t="shared" si="33"/>
        <v>0</v>
      </c>
      <c r="AR190" s="149" t="s">
        <v>108</v>
      </c>
      <c r="AT190" s="149" t="s">
        <v>312</v>
      </c>
      <c r="AU190" s="149" t="s">
        <v>86</v>
      </c>
      <c r="AY190" s="17" t="s">
        <v>310</v>
      </c>
      <c r="BE190" s="150">
        <f t="shared" si="34"/>
        <v>0</v>
      </c>
      <c r="BF190" s="150">
        <f t="shared" si="35"/>
        <v>0</v>
      </c>
      <c r="BG190" s="150">
        <f t="shared" si="36"/>
        <v>0</v>
      </c>
      <c r="BH190" s="150">
        <f t="shared" si="37"/>
        <v>0</v>
      </c>
      <c r="BI190" s="150">
        <f t="shared" si="38"/>
        <v>0</v>
      </c>
      <c r="BJ190" s="17" t="s">
        <v>86</v>
      </c>
      <c r="BK190" s="150">
        <f t="shared" si="39"/>
        <v>0</v>
      </c>
      <c r="BL190" s="17" t="s">
        <v>108</v>
      </c>
      <c r="BM190" s="149" t="s">
        <v>1152</v>
      </c>
    </row>
    <row r="191" spans="2:65" s="1" customFormat="1" ht="16.5" customHeight="1">
      <c r="B191" s="33"/>
      <c r="C191" s="138" t="s">
        <v>872</v>
      </c>
      <c r="D191" s="138" t="s">
        <v>312</v>
      </c>
      <c r="E191" s="139" t="s">
        <v>5920</v>
      </c>
      <c r="F191" s="140" t="s">
        <v>5921</v>
      </c>
      <c r="G191" s="141" t="s">
        <v>1972</v>
      </c>
      <c r="H191" s="142">
        <v>2</v>
      </c>
      <c r="I191" s="143"/>
      <c r="J191" s="144">
        <f t="shared" si="30"/>
        <v>0</v>
      </c>
      <c r="K191" s="140" t="s">
        <v>2896</v>
      </c>
      <c r="L191" s="33"/>
      <c r="M191" s="145" t="s">
        <v>1</v>
      </c>
      <c r="N191" s="146" t="s">
        <v>47</v>
      </c>
      <c r="P191" s="147">
        <f t="shared" si="31"/>
        <v>0</v>
      </c>
      <c r="Q191" s="147">
        <v>0</v>
      </c>
      <c r="R191" s="147">
        <f t="shared" si="32"/>
        <v>0</v>
      </c>
      <c r="S191" s="147">
        <v>0</v>
      </c>
      <c r="T191" s="148">
        <f t="shared" si="33"/>
        <v>0</v>
      </c>
      <c r="AR191" s="149" t="s">
        <v>108</v>
      </c>
      <c r="AT191" s="149" t="s">
        <v>312</v>
      </c>
      <c r="AU191" s="149" t="s">
        <v>86</v>
      </c>
      <c r="AY191" s="17" t="s">
        <v>310</v>
      </c>
      <c r="BE191" s="150">
        <f t="shared" si="34"/>
        <v>0</v>
      </c>
      <c r="BF191" s="150">
        <f t="shared" si="35"/>
        <v>0</v>
      </c>
      <c r="BG191" s="150">
        <f t="shared" si="36"/>
        <v>0</v>
      </c>
      <c r="BH191" s="150">
        <f t="shared" si="37"/>
        <v>0</v>
      </c>
      <c r="BI191" s="150">
        <f t="shared" si="38"/>
        <v>0</v>
      </c>
      <c r="BJ191" s="17" t="s">
        <v>86</v>
      </c>
      <c r="BK191" s="150">
        <f t="shared" si="39"/>
        <v>0</v>
      </c>
      <c r="BL191" s="17" t="s">
        <v>108</v>
      </c>
      <c r="BM191" s="149" t="s">
        <v>1168</v>
      </c>
    </row>
    <row r="192" spans="2:65" s="1" customFormat="1" ht="16.5" customHeight="1">
      <c r="B192" s="33"/>
      <c r="C192" s="138" t="s">
        <v>876</v>
      </c>
      <c r="D192" s="138" t="s">
        <v>312</v>
      </c>
      <c r="E192" s="139" t="s">
        <v>5922</v>
      </c>
      <c r="F192" s="140" t="s">
        <v>5923</v>
      </c>
      <c r="G192" s="141" t="s">
        <v>1972</v>
      </c>
      <c r="H192" s="142">
        <v>7</v>
      </c>
      <c r="I192" s="143"/>
      <c r="J192" s="144">
        <f t="shared" si="30"/>
        <v>0</v>
      </c>
      <c r="K192" s="140" t="s">
        <v>2896</v>
      </c>
      <c r="L192" s="33"/>
      <c r="M192" s="145" t="s">
        <v>1</v>
      </c>
      <c r="N192" s="146" t="s">
        <v>47</v>
      </c>
      <c r="P192" s="147">
        <f t="shared" si="31"/>
        <v>0</v>
      </c>
      <c r="Q192" s="147">
        <v>0</v>
      </c>
      <c r="R192" s="147">
        <f t="shared" si="32"/>
        <v>0</v>
      </c>
      <c r="S192" s="147">
        <v>0</v>
      </c>
      <c r="T192" s="148">
        <f t="shared" si="33"/>
        <v>0</v>
      </c>
      <c r="AR192" s="149" t="s">
        <v>108</v>
      </c>
      <c r="AT192" s="149" t="s">
        <v>312</v>
      </c>
      <c r="AU192" s="149" t="s">
        <v>86</v>
      </c>
      <c r="AY192" s="17" t="s">
        <v>310</v>
      </c>
      <c r="BE192" s="150">
        <f t="shared" si="34"/>
        <v>0</v>
      </c>
      <c r="BF192" s="150">
        <f t="shared" si="35"/>
        <v>0</v>
      </c>
      <c r="BG192" s="150">
        <f t="shared" si="36"/>
        <v>0</v>
      </c>
      <c r="BH192" s="150">
        <f t="shared" si="37"/>
        <v>0</v>
      </c>
      <c r="BI192" s="150">
        <f t="shared" si="38"/>
        <v>0</v>
      </c>
      <c r="BJ192" s="17" t="s">
        <v>86</v>
      </c>
      <c r="BK192" s="150">
        <f t="shared" si="39"/>
        <v>0</v>
      </c>
      <c r="BL192" s="17" t="s">
        <v>108</v>
      </c>
      <c r="BM192" s="149" t="s">
        <v>1181</v>
      </c>
    </row>
    <row r="193" spans="2:65" s="1" customFormat="1" ht="16.5" customHeight="1">
      <c r="B193" s="33"/>
      <c r="C193" s="138" t="s">
        <v>880</v>
      </c>
      <c r="D193" s="138" t="s">
        <v>312</v>
      </c>
      <c r="E193" s="139" t="s">
        <v>5924</v>
      </c>
      <c r="F193" s="140" t="s">
        <v>5925</v>
      </c>
      <c r="G193" s="141" t="s">
        <v>1972</v>
      </c>
      <c r="H193" s="142">
        <v>1</v>
      </c>
      <c r="I193" s="143"/>
      <c r="J193" s="144">
        <f t="shared" si="30"/>
        <v>0</v>
      </c>
      <c r="K193" s="140" t="s">
        <v>2896</v>
      </c>
      <c r="L193" s="33"/>
      <c r="M193" s="145" t="s">
        <v>1</v>
      </c>
      <c r="N193" s="146" t="s">
        <v>47</v>
      </c>
      <c r="P193" s="147">
        <f t="shared" si="31"/>
        <v>0</v>
      </c>
      <c r="Q193" s="147">
        <v>0</v>
      </c>
      <c r="R193" s="147">
        <f t="shared" si="32"/>
        <v>0</v>
      </c>
      <c r="S193" s="147">
        <v>0</v>
      </c>
      <c r="T193" s="148">
        <f t="shared" si="33"/>
        <v>0</v>
      </c>
      <c r="AR193" s="149" t="s">
        <v>108</v>
      </c>
      <c r="AT193" s="149" t="s">
        <v>312</v>
      </c>
      <c r="AU193" s="149" t="s">
        <v>86</v>
      </c>
      <c r="AY193" s="17" t="s">
        <v>310</v>
      </c>
      <c r="BE193" s="150">
        <f t="shared" si="34"/>
        <v>0</v>
      </c>
      <c r="BF193" s="150">
        <f t="shared" si="35"/>
        <v>0</v>
      </c>
      <c r="BG193" s="150">
        <f t="shared" si="36"/>
        <v>0</v>
      </c>
      <c r="BH193" s="150">
        <f t="shared" si="37"/>
        <v>0</v>
      </c>
      <c r="BI193" s="150">
        <f t="shared" si="38"/>
        <v>0</v>
      </c>
      <c r="BJ193" s="17" t="s">
        <v>86</v>
      </c>
      <c r="BK193" s="150">
        <f t="shared" si="39"/>
        <v>0</v>
      </c>
      <c r="BL193" s="17" t="s">
        <v>108</v>
      </c>
      <c r="BM193" s="149" t="s">
        <v>1190</v>
      </c>
    </row>
    <row r="194" spans="2:65" s="1" customFormat="1" ht="16.5" customHeight="1">
      <c r="B194" s="33"/>
      <c r="C194" s="138" t="s">
        <v>886</v>
      </c>
      <c r="D194" s="138" t="s">
        <v>312</v>
      </c>
      <c r="E194" s="139" t="s">
        <v>5926</v>
      </c>
      <c r="F194" s="140" t="s">
        <v>5927</v>
      </c>
      <c r="G194" s="141" t="s">
        <v>1972</v>
      </c>
      <c r="H194" s="142">
        <v>2</v>
      </c>
      <c r="I194" s="143"/>
      <c r="J194" s="144">
        <f t="shared" si="30"/>
        <v>0</v>
      </c>
      <c r="K194" s="140" t="s">
        <v>2896</v>
      </c>
      <c r="L194" s="33"/>
      <c r="M194" s="145" t="s">
        <v>1</v>
      </c>
      <c r="N194" s="146" t="s">
        <v>47</v>
      </c>
      <c r="P194" s="147">
        <f t="shared" si="31"/>
        <v>0</v>
      </c>
      <c r="Q194" s="147">
        <v>0</v>
      </c>
      <c r="R194" s="147">
        <f t="shared" si="32"/>
        <v>0</v>
      </c>
      <c r="S194" s="147">
        <v>0</v>
      </c>
      <c r="T194" s="148">
        <f t="shared" si="33"/>
        <v>0</v>
      </c>
      <c r="AR194" s="149" t="s">
        <v>108</v>
      </c>
      <c r="AT194" s="149" t="s">
        <v>312</v>
      </c>
      <c r="AU194" s="149" t="s">
        <v>86</v>
      </c>
      <c r="AY194" s="17" t="s">
        <v>310</v>
      </c>
      <c r="BE194" s="150">
        <f t="shared" si="34"/>
        <v>0</v>
      </c>
      <c r="BF194" s="150">
        <f t="shared" si="35"/>
        <v>0</v>
      </c>
      <c r="BG194" s="150">
        <f t="shared" si="36"/>
        <v>0</v>
      </c>
      <c r="BH194" s="150">
        <f t="shared" si="37"/>
        <v>0</v>
      </c>
      <c r="BI194" s="150">
        <f t="shared" si="38"/>
        <v>0</v>
      </c>
      <c r="BJ194" s="17" t="s">
        <v>86</v>
      </c>
      <c r="BK194" s="150">
        <f t="shared" si="39"/>
        <v>0</v>
      </c>
      <c r="BL194" s="17" t="s">
        <v>108</v>
      </c>
      <c r="BM194" s="149" t="s">
        <v>1201</v>
      </c>
    </row>
    <row r="195" spans="2:65" s="1" customFormat="1" ht="16.5" customHeight="1">
      <c r="B195" s="33"/>
      <c r="C195" s="138" t="s">
        <v>895</v>
      </c>
      <c r="D195" s="138" t="s">
        <v>312</v>
      </c>
      <c r="E195" s="139" t="s">
        <v>5928</v>
      </c>
      <c r="F195" s="140" t="s">
        <v>5929</v>
      </c>
      <c r="G195" s="141" t="s">
        <v>1972</v>
      </c>
      <c r="H195" s="142">
        <v>7</v>
      </c>
      <c r="I195" s="143"/>
      <c r="J195" s="144">
        <f t="shared" si="30"/>
        <v>0</v>
      </c>
      <c r="K195" s="140" t="s">
        <v>2896</v>
      </c>
      <c r="L195" s="33"/>
      <c r="M195" s="145" t="s">
        <v>1</v>
      </c>
      <c r="N195" s="146" t="s">
        <v>47</v>
      </c>
      <c r="P195" s="147">
        <f t="shared" si="31"/>
        <v>0</v>
      </c>
      <c r="Q195" s="147">
        <v>0</v>
      </c>
      <c r="R195" s="147">
        <f t="shared" si="32"/>
        <v>0</v>
      </c>
      <c r="S195" s="147">
        <v>0</v>
      </c>
      <c r="T195" s="148">
        <f t="shared" si="33"/>
        <v>0</v>
      </c>
      <c r="AR195" s="149" t="s">
        <v>108</v>
      </c>
      <c r="AT195" s="149" t="s">
        <v>312</v>
      </c>
      <c r="AU195" s="149" t="s">
        <v>86</v>
      </c>
      <c r="AY195" s="17" t="s">
        <v>310</v>
      </c>
      <c r="BE195" s="150">
        <f t="shared" si="34"/>
        <v>0</v>
      </c>
      <c r="BF195" s="150">
        <f t="shared" si="35"/>
        <v>0</v>
      </c>
      <c r="BG195" s="150">
        <f t="shared" si="36"/>
        <v>0</v>
      </c>
      <c r="BH195" s="150">
        <f t="shared" si="37"/>
        <v>0</v>
      </c>
      <c r="BI195" s="150">
        <f t="shared" si="38"/>
        <v>0</v>
      </c>
      <c r="BJ195" s="17" t="s">
        <v>86</v>
      </c>
      <c r="BK195" s="150">
        <f t="shared" si="39"/>
        <v>0</v>
      </c>
      <c r="BL195" s="17" t="s">
        <v>108</v>
      </c>
      <c r="BM195" s="149" t="s">
        <v>1210</v>
      </c>
    </row>
    <row r="196" spans="2:65" s="1" customFormat="1" ht="16.5" customHeight="1">
      <c r="B196" s="33"/>
      <c r="C196" s="138" t="s">
        <v>900</v>
      </c>
      <c r="D196" s="138" t="s">
        <v>312</v>
      </c>
      <c r="E196" s="139" t="s">
        <v>5930</v>
      </c>
      <c r="F196" s="140" t="s">
        <v>5931</v>
      </c>
      <c r="G196" s="141" t="s">
        <v>1972</v>
      </c>
      <c r="H196" s="142">
        <v>1</v>
      </c>
      <c r="I196" s="143"/>
      <c r="J196" s="144">
        <f t="shared" si="30"/>
        <v>0</v>
      </c>
      <c r="K196" s="140" t="s">
        <v>2896</v>
      </c>
      <c r="L196" s="33"/>
      <c r="M196" s="145" t="s">
        <v>1</v>
      </c>
      <c r="N196" s="146" t="s">
        <v>47</v>
      </c>
      <c r="P196" s="147">
        <f t="shared" si="31"/>
        <v>0</v>
      </c>
      <c r="Q196" s="147">
        <v>0</v>
      </c>
      <c r="R196" s="147">
        <f t="shared" si="32"/>
        <v>0</v>
      </c>
      <c r="S196" s="147">
        <v>0</v>
      </c>
      <c r="T196" s="148">
        <f t="shared" si="33"/>
        <v>0</v>
      </c>
      <c r="AR196" s="149" t="s">
        <v>108</v>
      </c>
      <c r="AT196" s="149" t="s">
        <v>312</v>
      </c>
      <c r="AU196" s="149" t="s">
        <v>86</v>
      </c>
      <c r="AY196" s="17" t="s">
        <v>310</v>
      </c>
      <c r="BE196" s="150">
        <f t="shared" si="34"/>
        <v>0</v>
      </c>
      <c r="BF196" s="150">
        <f t="shared" si="35"/>
        <v>0</v>
      </c>
      <c r="BG196" s="150">
        <f t="shared" si="36"/>
        <v>0</v>
      </c>
      <c r="BH196" s="150">
        <f t="shared" si="37"/>
        <v>0</v>
      </c>
      <c r="BI196" s="150">
        <f t="shared" si="38"/>
        <v>0</v>
      </c>
      <c r="BJ196" s="17" t="s">
        <v>86</v>
      </c>
      <c r="BK196" s="150">
        <f t="shared" si="39"/>
        <v>0</v>
      </c>
      <c r="BL196" s="17" t="s">
        <v>108</v>
      </c>
      <c r="BM196" s="149" t="s">
        <v>1222</v>
      </c>
    </row>
    <row r="197" spans="2:65" s="1" customFormat="1" ht="16.5" customHeight="1">
      <c r="B197" s="33"/>
      <c r="C197" s="138" t="s">
        <v>904</v>
      </c>
      <c r="D197" s="138" t="s">
        <v>312</v>
      </c>
      <c r="E197" s="139" t="s">
        <v>5932</v>
      </c>
      <c r="F197" s="140" t="s">
        <v>3276</v>
      </c>
      <c r="G197" s="141" t="s">
        <v>1972</v>
      </c>
      <c r="H197" s="142">
        <v>9</v>
      </c>
      <c r="I197" s="143"/>
      <c r="J197" s="144">
        <f t="shared" si="30"/>
        <v>0</v>
      </c>
      <c r="K197" s="140" t="s">
        <v>2896</v>
      </c>
      <c r="L197" s="33"/>
      <c r="M197" s="145" t="s">
        <v>1</v>
      </c>
      <c r="N197" s="146" t="s">
        <v>47</v>
      </c>
      <c r="P197" s="147">
        <f t="shared" si="31"/>
        <v>0</v>
      </c>
      <c r="Q197" s="147">
        <v>0</v>
      </c>
      <c r="R197" s="147">
        <f t="shared" si="32"/>
        <v>0</v>
      </c>
      <c r="S197" s="147">
        <v>0</v>
      </c>
      <c r="T197" s="148">
        <f t="shared" si="33"/>
        <v>0</v>
      </c>
      <c r="AR197" s="149" t="s">
        <v>108</v>
      </c>
      <c r="AT197" s="149" t="s">
        <v>312</v>
      </c>
      <c r="AU197" s="149" t="s">
        <v>86</v>
      </c>
      <c r="AY197" s="17" t="s">
        <v>310</v>
      </c>
      <c r="BE197" s="150">
        <f t="shared" si="34"/>
        <v>0</v>
      </c>
      <c r="BF197" s="150">
        <f t="shared" si="35"/>
        <v>0</v>
      </c>
      <c r="BG197" s="150">
        <f t="shared" si="36"/>
        <v>0</v>
      </c>
      <c r="BH197" s="150">
        <f t="shared" si="37"/>
        <v>0</v>
      </c>
      <c r="BI197" s="150">
        <f t="shared" si="38"/>
        <v>0</v>
      </c>
      <c r="BJ197" s="17" t="s">
        <v>86</v>
      </c>
      <c r="BK197" s="150">
        <f t="shared" si="39"/>
        <v>0</v>
      </c>
      <c r="BL197" s="17" t="s">
        <v>108</v>
      </c>
      <c r="BM197" s="149" t="s">
        <v>1230</v>
      </c>
    </row>
    <row r="198" spans="2:65" s="1" customFormat="1" ht="16.5" customHeight="1">
      <c r="B198" s="33"/>
      <c r="C198" s="138" t="s">
        <v>910</v>
      </c>
      <c r="D198" s="138" t="s">
        <v>312</v>
      </c>
      <c r="E198" s="139" t="s">
        <v>5933</v>
      </c>
      <c r="F198" s="140" t="s">
        <v>3247</v>
      </c>
      <c r="G198" s="141" t="s">
        <v>1972</v>
      </c>
      <c r="H198" s="142">
        <v>9</v>
      </c>
      <c r="I198" s="143"/>
      <c r="J198" s="144">
        <f t="shared" si="30"/>
        <v>0</v>
      </c>
      <c r="K198" s="140" t="s">
        <v>2896</v>
      </c>
      <c r="L198" s="33"/>
      <c r="M198" s="145" t="s">
        <v>1</v>
      </c>
      <c r="N198" s="146" t="s">
        <v>47</v>
      </c>
      <c r="P198" s="147">
        <f t="shared" si="31"/>
        <v>0</v>
      </c>
      <c r="Q198" s="147">
        <v>0</v>
      </c>
      <c r="R198" s="147">
        <f t="shared" si="32"/>
        <v>0</v>
      </c>
      <c r="S198" s="147">
        <v>0</v>
      </c>
      <c r="T198" s="148">
        <f t="shared" si="33"/>
        <v>0</v>
      </c>
      <c r="AR198" s="149" t="s">
        <v>108</v>
      </c>
      <c r="AT198" s="149" t="s">
        <v>312</v>
      </c>
      <c r="AU198" s="149" t="s">
        <v>86</v>
      </c>
      <c r="AY198" s="17" t="s">
        <v>310</v>
      </c>
      <c r="BE198" s="150">
        <f t="shared" si="34"/>
        <v>0</v>
      </c>
      <c r="BF198" s="150">
        <f t="shared" si="35"/>
        <v>0</v>
      </c>
      <c r="BG198" s="150">
        <f t="shared" si="36"/>
        <v>0</v>
      </c>
      <c r="BH198" s="150">
        <f t="shared" si="37"/>
        <v>0</v>
      </c>
      <c r="BI198" s="150">
        <f t="shared" si="38"/>
        <v>0</v>
      </c>
      <c r="BJ198" s="17" t="s">
        <v>86</v>
      </c>
      <c r="BK198" s="150">
        <f t="shared" si="39"/>
        <v>0</v>
      </c>
      <c r="BL198" s="17" t="s">
        <v>108</v>
      </c>
      <c r="BM198" s="149" t="s">
        <v>1239</v>
      </c>
    </row>
    <row r="199" spans="2:65" s="1" customFormat="1" ht="16.5" customHeight="1">
      <c r="B199" s="33"/>
      <c r="C199" s="138" t="s">
        <v>914</v>
      </c>
      <c r="D199" s="138" t="s">
        <v>312</v>
      </c>
      <c r="E199" s="139" t="s">
        <v>5934</v>
      </c>
      <c r="F199" s="140" t="s">
        <v>3249</v>
      </c>
      <c r="G199" s="141" t="s">
        <v>1972</v>
      </c>
      <c r="H199" s="142">
        <v>16</v>
      </c>
      <c r="I199" s="143"/>
      <c r="J199" s="144">
        <f t="shared" si="30"/>
        <v>0</v>
      </c>
      <c r="K199" s="140" t="s">
        <v>2896</v>
      </c>
      <c r="L199" s="33"/>
      <c r="M199" s="145" t="s">
        <v>1</v>
      </c>
      <c r="N199" s="146" t="s">
        <v>47</v>
      </c>
      <c r="P199" s="147">
        <f t="shared" si="31"/>
        <v>0</v>
      </c>
      <c r="Q199" s="147">
        <v>0</v>
      </c>
      <c r="R199" s="147">
        <f t="shared" si="32"/>
        <v>0</v>
      </c>
      <c r="S199" s="147">
        <v>0</v>
      </c>
      <c r="T199" s="148">
        <f t="shared" si="33"/>
        <v>0</v>
      </c>
      <c r="AR199" s="149" t="s">
        <v>108</v>
      </c>
      <c r="AT199" s="149" t="s">
        <v>312</v>
      </c>
      <c r="AU199" s="149" t="s">
        <v>86</v>
      </c>
      <c r="AY199" s="17" t="s">
        <v>310</v>
      </c>
      <c r="BE199" s="150">
        <f t="shared" si="34"/>
        <v>0</v>
      </c>
      <c r="BF199" s="150">
        <f t="shared" si="35"/>
        <v>0</v>
      </c>
      <c r="BG199" s="150">
        <f t="shared" si="36"/>
        <v>0</v>
      </c>
      <c r="BH199" s="150">
        <f t="shared" si="37"/>
        <v>0</v>
      </c>
      <c r="BI199" s="150">
        <f t="shared" si="38"/>
        <v>0</v>
      </c>
      <c r="BJ199" s="17" t="s">
        <v>86</v>
      </c>
      <c r="BK199" s="150">
        <f t="shared" si="39"/>
        <v>0</v>
      </c>
      <c r="BL199" s="17" t="s">
        <v>108</v>
      </c>
      <c r="BM199" s="149" t="s">
        <v>1247</v>
      </c>
    </row>
    <row r="200" spans="2:65" s="1" customFormat="1" ht="16.5" customHeight="1">
      <c r="B200" s="33"/>
      <c r="C200" s="138" t="s">
        <v>921</v>
      </c>
      <c r="D200" s="138" t="s">
        <v>312</v>
      </c>
      <c r="E200" s="139" t="s">
        <v>5935</v>
      </c>
      <c r="F200" s="140" t="s">
        <v>3251</v>
      </c>
      <c r="G200" s="141" t="s">
        <v>1972</v>
      </c>
      <c r="H200" s="142">
        <v>16</v>
      </c>
      <c r="I200" s="143"/>
      <c r="J200" s="144">
        <f t="shared" si="30"/>
        <v>0</v>
      </c>
      <c r="K200" s="140" t="s">
        <v>2896</v>
      </c>
      <c r="L200" s="33"/>
      <c r="M200" s="145" t="s">
        <v>1</v>
      </c>
      <c r="N200" s="146" t="s">
        <v>47</v>
      </c>
      <c r="P200" s="147">
        <f t="shared" si="31"/>
        <v>0</v>
      </c>
      <c r="Q200" s="147">
        <v>0</v>
      </c>
      <c r="R200" s="147">
        <f t="shared" si="32"/>
        <v>0</v>
      </c>
      <c r="S200" s="147">
        <v>0</v>
      </c>
      <c r="T200" s="148">
        <f t="shared" si="33"/>
        <v>0</v>
      </c>
      <c r="AR200" s="149" t="s">
        <v>108</v>
      </c>
      <c r="AT200" s="149" t="s">
        <v>312</v>
      </c>
      <c r="AU200" s="149" t="s">
        <v>86</v>
      </c>
      <c r="AY200" s="17" t="s">
        <v>310</v>
      </c>
      <c r="BE200" s="150">
        <f t="shared" si="34"/>
        <v>0</v>
      </c>
      <c r="BF200" s="150">
        <f t="shared" si="35"/>
        <v>0</v>
      </c>
      <c r="BG200" s="150">
        <f t="shared" si="36"/>
        <v>0</v>
      </c>
      <c r="BH200" s="150">
        <f t="shared" si="37"/>
        <v>0</v>
      </c>
      <c r="BI200" s="150">
        <f t="shared" si="38"/>
        <v>0</v>
      </c>
      <c r="BJ200" s="17" t="s">
        <v>86</v>
      </c>
      <c r="BK200" s="150">
        <f t="shared" si="39"/>
        <v>0</v>
      </c>
      <c r="BL200" s="17" t="s">
        <v>108</v>
      </c>
      <c r="BM200" s="149" t="s">
        <v>1255</v>
      </c>
    </row>
    <row r="201" spans="2:65" s="1" customFormat="1" ht="16.5" customHeight="1">
      <c r="B201" s="33"/>
      <c r="C201" s="138" t="s">
        <v>926</v>
      </c>
      <c r="D201" s="138" t="s">
        <v>312</v>
      </c>
      <c r="E201" s="139" t="s">
        <v>5936</v>
      </c>
      <c r="F201" s="140" t="s">
        <v>5937</v>
      </c>
      <c r="G201" s="141" t="s">
        <v>718</v>
      </c>
      <c r="H201" s="142">
        <v>75</v>
      </c>
      <c r="I201" s="143"/>
      <c r="J201" s="144">
        <f t="shared" si="30"/>
        <v>0</v>
      </c>
      <c r="K201" s="140" t="s">
        <v>2896</v>
      </c>
      <c r="L201" s="33"/>
      <c r="M201" s="145" t="s">
        <v>1</v>
      </c>
      <c r="N201" s="146" t="s">
        <v>47</v>
      </c>
      <c r="P201" s="147">
        <f t="shared" si="31"/>
        <v>0</v>
      </c>
      <c r="Q201" s="147">
        <v>0</v>
      </c>
      <c r="R201" s="147">
        <f t="shared" si="32"/>
        <v>0</v>
      </c>
      <c r="S201" s="147">
        <v>0</v>
      </c>
      <c r="T201" s="148">
        <f t="shared" si="33"/>
        <v>0</v>
      </c>
      <c r="AR201" s="149" t="s">
        <v>108</v>
      </c>
      <c r="AT201" s="149" t="s">
        <v>312</v>
      </c>
      <c r="AU201" s="149" t="s">
        <v>86</v>
      </c>
      <c r="AY201" s="17" t="s">
        <v>310</v>
      </c>
      <c r="BE201" s="150">
        <f t="shared" si="34"/>
        <v>0</v>
      </c>
      <c r="BF201" s="150">
        <f t="shared" si="35"/>
        <v>0</v>
      </c>
      <c r="BG201" s="150">
        <f t="shared" si="36"/>
        <v>0</v>
      </c>
      <c r="BH201" s="150">
        <f t="shared" si="37"/>
        <v>0</v>
      </c>
      <c r="BI201" s="150">
        <f t="shared" si="38"/>
        <v>0</v>
      </c>
      <c r="BJ201" s="17" t="s">
        <v>86</v>
      </c>
      <c r="BK201" s="150">
        <f t="shared" si="39"/>
        <v>0</v>
      </c>
      <c r="BL201" s="17" t="s">
        <v>108</v>
      </c>
      <c r="BM201" s="149" t="s">
        <v>1264</v>
      </c>
    </row>
    <row r="202" spans="2:65" s="1" customFormat="1" ht="16.5" customHeight="1">
      <c r="B202" s="33"/>
      <c r="C202" s="138" t="s">
        <v>930</v>
      </c>
      <c r="D202" s="138" t="s">
        <v>312</v>
      </c>
      <c r="E202" s="139" t="s">
        <v>5938</v>
      </c>
      <c r="F202" s="140" t="s">
        <v>5939</v>
      </c>
      <c r="G202" s="141" t="s">
        <v>718</v>
      </c>
      <c r="H202" s="142">
        <v>25</v>
      </c>
      <c r="I202" s="143"/>
      <c r="J202" s="144">
        <f t="shared" si="30"/>
        <v>0</v>
      </c>
      <c r="K202" s="140" t="s">
        <v>2896</v>
      </c>
      <c r="L202" s="33"/>
      <c r="M202" s="145" t="s">
        <v>1</v>
      </c>
      <c r="N202" s="146" t="s">
        <v>47</v>
      </c>
      <c r="P202" s="147">
        <f t="shared" si="31"/>
        <v>0</v>
      </c>
      <c r="Q202" s="147">
        <v>0</v>
      </c>
      <c r="R202" s="147">
        <f t="shared" si="32"/>
        <v>0</v>
      </c>
      <c r="S202" s="147">
        <v>0</v>
      </c>
      <c r="T202" s="148">
        <f t="shared" si="33"/>
        <v>0</v>
      </c>
      <c r="AR202" s="149" t="s">
        <v>108</v>
      </c>
      <c r="AT202" s="149" t="s">
        <v>312</v>
      </c>
      <c r="AU202" s="149" t="s">
        <v>86</v>
      </c>
      <c r="AY202" s="17" t="s">
        <v>310</v>
      </c>
      <c r="BE202" s="150">
        <f t="shared" si="34"/>
        <v>0</v>
      </c>
      <c r="BF202" s="150">
        <f t="shared" si="35"/>
        <v>0</v>
      </c>
      <c r="BG202" s="150">
        <f t="shared" si="36"/>
        <v>0</v>
      </c>
      <c r="BH202" s="150">
        <f t="shared" si="37"/>
        <v>0</v>
      </c>
      <c r="BI202" s="150">
        <f t="shared" si="38"/>
        <v>0</v>
      </c>
      <c r="BJ202" s="17" t="s">
        <v>86</v>
      </c>
      <c r="BK202" s="150">
        <f t="shared" si="39"/>
        <v>0</v>
      </c>
      <c r="BL202" s="17" t="s">
        <v>108</v>
      </c>
      <c r="BM202" s="149" t="s">
        <v>1276</v>
      </c>
    </row>
    <row r="203" spans="2:65" s="1" customFormat="1" ht="16.5" customHeight="1">
      <c r="B203" s="33"/>
      <c r="C203" s="138" t="s">
        <v>934</v>
      </c>
      <c r="D203" s="138" t="s">
        <v>312</v>
      </c>
      <c r="E203" s="139" t="s">
        <v>5940</v>
      </c>
      <c r="F203" s="140" t="s">
        <v>5941</v>
      </c>
      <c r="G203" s="141" t="s">
        <v>718</v>
      </c>
      <c r="H203" s="142">
        <v>119</v>
      </c>
      <c r="I203" s="143"/>
      <c r="J203" s="144">
        <f t="shared" si="30"/>
        <v>0</v>
      </c>
      <c r="K203" s="140" t="s">
        <v>2896</v>
      </c>
      <c r="L203" s="33"/>
      <c r="M203" s="145" t="s">
        <v>1</v>
      </c>
      <c r="N203" s="146" t="s">
        <v>47</v>
      </c>
      <c r="P203" s="147">
        <f t="shared" si="31"/>
        <v>0</v>
      </c>
      <c r="Q203" s="147">
        <v>0</v>
      </c>
      <c r="R203" s="147">
        <f t="shared" si="32"/>
        <v>0</v>
      </c>
      <c r="S203" s="147">
        <v>0</v>
      </c>
      <c r="T203" s="148">
        <f t="shared" si="33"/>
        <v>0</v>
      </c>
      <c r="AR203" s="149" t="s">
        <v>108</v>
      </c>
      <c r="AT203" s="149" t="s">
        <v>312</v>
      </c>
      <c r="AU203" s="149" t="s">
        <v>86</v>
      </c>
      <c r="AY203" s="17" t="s">
        <v>310</v>
      </c>
      <c r="BE203" s="150">
        <f t="shared" si="34"/>
        <v>0</v>
      </c>
      <c r="BF203" s="150">
        <f t="shared" si="35"/>
        <v>0</v>
      </c>
      <c r="BG203" s="150">
        <f t="shared" si="36"/>
        <v>0</v>
      </c>
      <c r="BH203" s="150">
        <f t="shared" si="37"/>
        <v>0</v>
      </c>
      <c r="BI203" s="150">
        <f t="shared" si="38"/>
        <v>0</v>
      </c>
      <c r="BJ203" s="17" t="s">
        <v>86</v>
      </c>
      <c r="BK203" s="150">
        <f t="shared" si="39"/>
        <v>0</v>
      </c>
      <c r="BL203" s="17" t="s">
        <v>108</v>
      </c>
      <c r="BM203" s="149" t="s">
        <v>1287</v>
      </c>
    </row>
    <row r="204" spans="2:65" s="1" customFormat="1" ht="24.2" customHeight="1">
      <c r="B204" s="33"/>
      <c r="C204" s="138" t="s">
        <v>938</v>
      </c>
      <c r="D204" s="138" t="s">
        <v>312</v>
      </c>
      <c r="E204" s="139" t="s">
        <v>5942</v>
      </c>
      <c r="F204" s="140" t="s">
        <v>5943</v>
      </c>
      <c r="G204" s="141" t="s">
        <v>1972</v>
      </c>
      <c r="H204" s="142">
        <v>6</v>
      </c>
      <c r="I204" s="143"/>
      <c r="J204" s="144">
        <f t="shared" si="30"/>
        <v>0</v>
      </c>
      <c r="K204" s="140" t="s">
        <v>2896</v>
      </c>
      <c r="L204" s="33"/>
      <c r="M204" s="145" t="s">
        <v>1</v>
      </c>
      <c r="N204" s="146" t="s">
        <v>47</v>
      </c>
      <c r="P204" s="147">
        <f t="shared" si="31"/>
        <v>0</v>
      </c>
      <c r="Q204" s="147">
        <v>0</v>
      </c>
      <c r="R204" s="147">
        <f t="shared" si="32"/>
        <v>0</v>
      </c>
      <c r="S204" s="147">
        <v>0</v>
      </c>
      <c r="T204" s="148">
        <f t="shared" si="33"/>
        <v>0</v>
      </c>
      <c r="AR204" s="149" t="s">
        <v>108</v>
      </c>
      <c r="AT204" s="149" t="s">
        <v>312</v>
      </c>
      <c r="AU204" s="149" t="s">
        <v>86</v>
      </c>
      <c r="AY204" s="17" t="s">
        <v>310</v>
      </c>
      <c r="BE204" s="150">
        <f t="shared" si="34"/>
        <v>0</v>
      </c>
      <c r="BF204" s="150">
        <f t="shared" si="35"/>
        <v>0</v>
      </c>
      <c r="BG204" s="150">
        <f t="shared" si="36"/>
        <v>0</v>
      </c>
      <c r="BH204" s="150">
        <f t="shared" si="37"/>
        <v>0</v>
      </c>
      <c r="BI204" s="150">
        <f t="shared" si="38"/>
        <v>0</v>
      </c>
      <c r="BJ204" s="17" t="s">
        <v>86</v>
      </c>
      <c r="BK204" s="150">
        <f t="shared" si="39"/>
        <v>0</v>
      </c>
      <c r="BL204" s="17" t="s">
        <v>108</v>
      </c>
      <c r="BM204" s="149" t="s">
        <v>1295</v>
      </c>
    </row>
    <row r="205" spans="2:65" s="1" customFormat="1" ht="24.2" customHeight="1">
      <c r="B205" s="33"/>
      <c r="C205" s="138" t="s">
        <v>944</v>
      </c>
      <c r="D205" s="138" t="s">
        <v>312</v>
      </c>
      <c r="E205" s="139" t="s">
        <v>5944</v>
      </c>
      <c r="F205" s="140" t="s">
        <v>5945</v>
      </c>
      <c r="G205" s="141" t="s">
        <v>1972</v>
      </c>
      <c r="H205" s="142">
        <v>1</v>
      </c>
      <c r="I205" s="143"/>
      <c r="J205" s="144">
        <f t="shared" si="30"/>
        <v>0</v>
      </c>
      <c r="K205" s="140" t="s">
        <v>2896</v>
      </c>
      <c r="L205" s="33"/>
      <c r="M205" s="145" t="s">
        <v>1</v>
      </c>
      <c r="N205" s="146" t="s">
        <v>47</v>
      </c>
      <c r="P205" s="147">
        <f t="shared" si="31"/>
        <v>0</v>
      </c>
      <c r="Q205" s="147">
        <v>0</v>
      </c>
      <c r="R205" s="147">
        <f t="shared" si="32"/>
        <v>0</v>
      </c>
      <c r="S205" s="147">
        <v>0</v>
      </c>
      <c r="T205" s="148">
        <f t="shared" si="33"/>
        <v>0</v>
      </c>
      <c r="AR205" s="149" t="s">
        <v>108</v>
      </c>
      <c r="AT205" s="149" t="s">
        <v>312</v>
      </c>
      <c r="AU205" s="149" t="s">
        <v>86</v>
      </c>
      <c r="AY205" s="17" t="s">
        <v>310</v>
      </c>
      <c r="BE205" s="150">
        <f t="shared" si="34"/>
        <v>0</v>
      </c>
      <c r="BF205" s="150">
        <f t="shared" si="35"/>
        <v>0</v>
      </c>
      <c r="BG205" s="150">
        <f t="shared" si="36"/>
        <v>0</v>
      </c>
      <c r="BH205" s="150">
        <f t="shared" si="37"/>
        <v>0</v>
      </c>
      <c r="BI205" s="150">
        <f t="shared" si="38"/>
        <v>0</v>
      </c>
      <c r="BJ205" s="17" t="s">
        <v>86</v>
      </c>
      <c r="BK205" s="150">
        <f t="shared" si="39"/>
        <v>0</v>
      </c>
      <c r="BL205" s="17" t="s">
        <v>108</v>
      </c>
      <c r="BM205" s="149" t="s">
        <v>1307</v>
      </c>
    </row>
    <row r="206" spans="2:65" s="1" customFormat="1" ht="16.5" customHeight="1">
      <c r="B206" s="33"/>
      <c r="C206" s="138" t="s">
        <v>949</v>
      </c>
      <c r="D206" s="138" t="s">
        <v>312</v>
      </c>
      <c r="E206" s="139" t="s">
        <v>5946</v>
      </c>
      <c r="F206" s="140" t="s">
        <v>5947</v>
      </c>
      <c r="G206" s="141" t="s">
        <v>718</v>
      </c>
      <c r="H206" s="142">
        <v>75</v>
      </c>
      <c r="I206" s="143"/>
      <c r="J206" s="144">
        <f t="shared" si="30"/>
        <v>0</v>
      </c>
      <c r="K206" s="140" t="s">
        <v>2821</v>
      </c>
      <c r="L206" s="33"/>
      <c r="M206" s="145" t="s">
        <v>1</v>
      </c>
      <c r="N206" s="146" t="s">
        <v>47</v>
      </c>
      <c r="P206" s="147">
        <f t="shared" si="31"/>
        <v>0</v>
      </c>
      <c r="Q206" s="147">
        <v>0</v>
      </c>
      <c r="R206" s="147">
        <f t="shared" si="32"/>
        <v>0</v>
      </c>
      <c r="S206" s="147">
        <v>0</v>
      </c>
      <c r="T206" s="148">
        <f t="shared" si="33"/>
        <v>0</v>
      </c>
      <c r="AR206" s="149" t="s">
        <v>108</v>
      </c>
      <c r="AT206" s="149" t="s">
        <v>312</v>
      </c>
      <c r="AU206" s="149" t="s">
        <v>86</v>
      </c>
      <c r="AY206" s="17" t="s">
        <v>310</v>
      </c>
      <c r="BE206" s="150">
        <f t="shared" si="34"/>
        <v>0</v>
      </c>
      <c r="BF206" s="150">
        <f t="shared" si="35"/>
        <v>0</v>
      </c>
      <c r="BG206" s="150">
        <f t="shared" si="36"/>
        <v>0</v>
      </c>
      <c r="BH206" s="150">
        <f t="shared" si="37"/>
        <v>0</v>
      </c>
      <c r="BI206" s="150">
        <f t="shared" si="38"/>
        <v>0</v>
      </c>
      <c r="BJ206" s="17" t="s">
        <v>86</v>
      </c>
      <c r="BK206" s="150">
        <f t="shared" si="39"/>
        <v>0</v>
      </c>
      <c r="BL206" s="17" t="s">
        <v>108</v>
      </c>
      <c r="BM206" s="149" t="s">
        <v>1316</v>
      </c>
    </row>
    <row r="207" spans="2:65" s="1" customFormat="1" ht="16.5" customHeight="1">
      <c r="B207" s="33"/>
      <c r="C207" s="138" t="s">
        <v>953</v>
      </c>
      <c r="D207" s="138" t="s">
        <v>312</v>
      </c>
      <c r="E207" s="139" t="s">
        <v>3260</v>
      </c>
      <c r="F207" s="140" t="s">
        <v>3261</v>
      </c>
      <c r="G207" s="141" t="s">
        <v>718</v>
      </c>
      <c r="H207" s="142">
        <v>25</v>
      </c>
      <c r="I207" s="143"/>
      <c r="J207" s="144">
        <f t="shared" si="30"/>
        <v>0</v>
      </c>
      <c r="K207" s="140" t="s">
        <v>2821</v>
      </c>
      <c r="L207" s="33"/>
      <c r="M207" s="145" t="s">
        <v>1</v>
      </c>
      <c r="N207" s="146" t="s">
        <v>47</v>
      </c>
      <c r="P207" s="147">
        <f t="shared" si="31"/>
        <v>0</v>
      </c>
      <c r="Q207" s="147">
        <v>0</v>
      </c>
      <c r="R207" s="147">
        <f t="shared" si="32"/>
        <v>0</v>
      </c>
      <c r="S207" s="147">
        <v>0</v>
      </c>
      <c r="T207" s="148">
        <f t="shared" si="33"/>
        <v>0</v>
      </c>
      <c r="AR207" s="149" t="s">
        <v>108</v>
      </c>
      <c r="AT207" s="149" t="s">
        <v>312</v>
      </c>
      <c r="AU207" s="149" t="s">
        <v>86</v>
      </c>
      <c r="AY207" s="17" t="s">
        <v>310</v>
      </c>
      <c r="BE207" s="150">
        <f t="shared" si="34"/>
        <v>0</v>
      </c>
      <c r="BF207" s="150">
        <f t="shared" si="35"/>
        <v>0</v>
      </c>
      <c r="BG207" s="150">
        <f t="shared" si="36"/>
        <v>0</v>
      </c>
      <c r="BH207" s="150">
        <f t="shared" si="37"/>
        <v>0</v>
      </c>
      <c r="BI207" s="150">
        <f t="shared" si="38"/>
        <v>0</v>
      </c>
      <c r="BJ207" s="17" t="s">
        <v>86</v>
      </c>
      <c r="BK207" s="150">
        <f t="shared" si="39"/>
        <v>0</v>
      </c>
      <c r="BL207" s="17" t="s">
        <v>108</v>
      </c>
      <c r="BM207" s="149" t="s">
        <v>1327</v>
      </c>
    </row>
    <row r="208" spans="2:65" s="11" customFormat="1" ht="25.9" customHeight="1">
      <c r="B208" s="126"/>
      <c r="D208" s="127" t="s">
        <v>81</v>
      </c>
      <c r="E208" s="128" t="s">
        <v>174</v>
      </c>
      <c r="F208" s="128" t="s">
        <v>5948</v>
      </c>
      <c r="I208" s="129"/>
      <c r="J208" s="130">
        <f>BK208</f>
        <v>0</v>
      </c>
      <c r="L208" s="126"/>
      <c r="M208" s="131"/>
      <c r="P208" s="132">
        <f>SUM(P209:P253)</f>
        <v>0</v>
      </c>
      <c r="R208" s="132">
        <f>SUM(R209:R253)</f>
        <v>0</v>
      </c>
      <c r="T208" s="133">
        <f>SUM(T209:T253)</f>
        <v>0</v>
      </c>
      <c r="AR208" s="127" t="s">
        <v>86</v>
      </c>
      <c r="AT208" s="134" t="s">
        <v>81</v>
      </c>
      <c r="AU208" s="134" t="s">
        <v>82</v>
      </c>
      <c r="AY208" s="127" t="s">
        <v>310</v>
      </c>
      <c r="BK208" s="135">
        <f>SUM(BK209:BK253)</f>
        <v>0</v>
      </c>
    </row>
    <row r="209" spans="2:65" s="1" customFormat="1" ht="21.75" customHeight="1">
      <c r="B209" s="33"/>
      <c r="C209" s="138" t="s">
        <v>958</v>
      </c>
      <c r="D209" s="138" t="s">
        <v>312</v>
      </c>
      <c r="E209" s="139" t="s">
        <v>5949</v>
      </c>
      <c r="F209" s="140" t="s">
        <v>5950</v>
      </c>
      <c r="G209" s="141" t="s">
        <v>1972</v>
      </c>
      <c r="H209" s="142">
        <v>3</v>
      </c>
      <c r="I209" s="143"/>
      <c r="J209" s="144">
        <f t="shared" ref="J209:J253" si="40">ROUND(I209*H209,2)</f>
        <v>0</v>
      </c>
      <c r="K209" s="140" t="s">
        <v>2896</v>
      </c>
      <c r="L209" s="33"/>
      <c r="M209" s="145" t="s">
        <v>1</v>
      </c>
      <c r="N209" s="146" t="s">
        <v>47</v>
      </c>
      <c r="P209" s="147">
        <f t="shared" ref="P209:P253" si="41">O209*H209</f>
        <v>0</v>
      </c>
      <c r="Q209" s="147">
        <v>0</v>
      </c>
      <c r="R209" s="147">
        <f t="shared" ref="R209:R253" si="42">Q209*H209</f>
        <v>0</v>
      </c>
      <c r="S209" s="147">
        <v>0</v>
      </c>
      <c r="T209" s="148">
        <f t="shared" ref="T209:T253" si="43">S209*H209</f>
        <v>0</v>
      </c>
      <c r="AR209" s="149" t="s">
        <v>108</v>
      </c>
      <c r="AT209" s="149" t="s">
        <v>312</v>
      </c>
      <c r="AU209" s="149" t="s">
        <v>86</v>
      </c>
      <c r="AY209" s="17" t="s">
        <v>310</v>
      </c>
      <c r="BE209" s="150">
        <f t="shared" ref="BE209:BE253" si="44">IF(N209="základní",J209,0)</f>
        <v>0</v>
      </c>
      <c r="BF209" s="150">
        <f t="shared" ref="BF209:BF253" si="45">IF(N209="snížená",J209,0)</f>
        <v>0</v>
      </c>
      <c r="BG209" s="150">
        <f t="shared" ref="BG209:BG253" si="46">IF(N209="zákl. přenesená",J209,0)</f>
        <v>0</v>
      </c>
      <c r="BH209" s="150">
        <f t="shared" ref="BH209:BH253" si="47">IF(N209="sníž. přenesená",J209,0)</f>
        <v>0</v>
      </c>
      <c r="BI209" s="150">
        <f t="shared" ref="BI209:BI253" si="48">IF(N209="nulová",J209,0)</f>
        <v>0</v>
      </c>
      <c r="BJ209" s="17" t="s">
        <v>86</v>
      </c>
      <c r="BK209" s="150">
        <f t="shared" ref="BK209:BK253" si="49">ROUND(I209*H209,2)</f>
        <v>0</v>
      </c>
      <c r="BL209" s="17" t="s">
        <v>108</v>
      </c>
      <c r="BM209" s="149" t="s">
        <v>1336</v>
      </c>
    </row>
    <row r="210" spans="2:65" s="1" customFormat="1" ht="16.5" customHeight="1">
      <c r="B210" s="33"/>
      <c r="C210" s="138" t="s">
        <v>964</v>
      </c>
      <c r="D210" s="138" t="s">
        <v>312</v>
      </c>
      <c r="E210" s="139" t="s">
        <v>5951</v>
      </c>
      <c r="F210" s="140" t="s">
        <v>3359</v>
      </c>
      <c r="G210" s="141" t="s">
        <v>1972</v>
      </c>
      <c r="H210" s="142">
        <v>6</v>
      </c>
      <c r="I210" s="143"/>
      <c r="J210" s="144">
        <f t="shared" si="40"/>
        <v>0</v>
      </c>
      <c r="K210" s="140" t="s">
        <v>2896</v>
      </c>
      <c r="L210" s="33"/>
      <c r="M210" s="145" t="s">
        <v>1</v>
      </c>
      <c r="N210" s="146" t="s">
        <v>47</v>
      </c>
      <c r="P210" s="147">
        <f t="shared" si="41"/>
        <v>0</v>
      </c>
      <c r="Q210" s="147">
        <v>0</v>
      </c>
      <c r="R210" s="147">
        <f t="shared" si="42"/>
        <v>0</v>
      </c>
      <c r="S210" s="147">
        <v>0</v>
      </c>
      <c r="T210" s="148">
        <f t="shared" si="43"/>
        <v>0</v>
      </c>
      <c r="AR210" s="149" t="s">
        <v>108</v>
      </c>
      <c r="AT210" s="149" t="s">
        <v>312</v>
      </c>
      <c r="AU210" s="149" t="s">
        <v>86</v>
      </c>
      <c r="AY210" s="17" t="s">
        <v>310</v>
      </c>
      <c r="BE210" s="150">
        <f t="shared" si="44"/>
        <v>0</v>
      </c>
      <c r="BF210" s="150">
        <f t="shared" si="45"/>
        <v>0</v>
      </c>
      <c r="BG210" s="150">
        <f t="shared" si="46"/>
        <v>0</v>
      </c>
      <c r="BH210" s="150">
        <f t="shared" si="47"/>
        <v>0</v>
      </c>
      <c r="BI210" s="150">
        <f t="shared" si="48"/>
        <v>0</v>
      </c>
      <c r="BJ210" s="17" t="s">
        <v>86</v>
      </c>
      <c r="BK210" s="150">
        <f t="shared" si="49"/>
        <v>0</v>
      </c>
      <c r="BL210" s="17" t="s">
        <v>108</v>
      </c>
      <c r="BM210" s="149" t="s">
        <v>1345</v>
      </c>
    </row>
    <row r="211" spans="2:65" s="1" customFormat="1" ht="16.5" customHeight="1">
      <c r="B211" s="33"/>
      <c r="C211" s="138" t="s">
        <v>968</v>
      </c>
      <c r="D211" s="138" t="s">
        <v>312</v>
      </c>
      <c r="E211" s="139" t="s">
        <v>5952</v>
      </c>
      <c r="F211" s="140" t="s">
        <v>5953</v>
      </c>
      <c r="G211" s="141" t="s">
        <v>1972</v>
      </c>
      <c r="H211" s="142">
        <v>1</v>
      </c>
      <c r="I211" s="143"/>
      <c r="J211" s="144">
        <f t="shared" si="40"/>
        <v>0</v>
      </c>
      <c r="K211" s="140" t="s">
        <v>2896</v>
      </c>
      <c r="L211" s="33"/>
      <c r="M211" s="145" t="s">
        <v>1</v>
      </c>
      <c r="N211" s="146" t="s">
        <v>47</v>
      </c>
      <c r="P211" s="147">
        <f t="shared" si="41"/>
        <v>0</v>
      </c>
      <c r="Q211" s="147">
        <v>0</v>
      </c>
      <c r="R211" s="147">
        <f t="shared" si="42"/>
        <v>0</v>
      </c>
      <c r="S211" s="147">
        <v>0</v>
      </c>
      <c r="T211" s="148">
        <f t="shared" si="43"/>
        <v>0</v>
      </c>
      <c r="AR211" s="149" t="s">
        <v>108</v>
      </c>
      <c r="AT211" s="149" t="s">
        <v>312</v>
      </c>
      <c r="AU211" s="149" t="s">
        <v>86</v>
      </c>
      <c r="AY211" s="17" t="s">
        <v>310</v>
      </c>
      <c r="BE211" s="150">
        <f t="shared" si="44"/>
        <v>0</v>
      </c>
      <c r="BF211" s="150">
        <f t="shared" si="45"/>
        <v>0</v>
      </c>
      <c r="BG211" s="150">
        <f t="shared" si="46"/>
        <v>0</v>
      </c>
      <c r="BH211" s="150">
        <f t="shared" si="47"/>
        <v>0</v>
      </c>
      <c r="BI211" s="150">
        <f t="shared" si="48"/>
        <v>0</v>
      </c>
      <c r="BJ211" s="17" t="s">
        <v>86</v>
      </c>
      <c r="BK211" s="150">
        <f t="shared" si="49"/>
        <v>0</v>
      </c>
      <c r="BL211" s="17" t="s">
        <v>108</v>
      </c>
      <c r="BM211" s="149" t="s">
        <v>1355</v>
      </c>
    </row>
    <row r="212" spans="2:65" s="1" customFormat="1" ht="16.5" customHeight="1">
      <c r="B212" s="33"/>
      <c r="C212" s="138" t="s">
        <v>973</v>
      </c>
      <c r="D212" s="138" t="s">
        <v>312</v>
      </c>
      <c r="E212" s="139" t="s">
        <v>5954</v>
      </c>
      <c r="F212" s="140" t="s">
        <v>5955</v>
      </c>
      <c r="G212" s="141" t="s">
        <v>1972</v>
      </c>
      <c r="H212" s="142">
        <v>3</v>
      </c>
      <c r="I212" s="143"/>
      <c r="J212" s="144">
        <f t="shared" si="40"/>
        <v>0</v>
      </c>
      <c r="K212" s="140" t="s">
        <v>2896</v>
      </c>
      <c r="L212" s="33"/>
      <c r="M212" s="145" t="s">
        <v>1</v>
      </c>
      <c r="N212" s="146" t="s">
        <v>47</v>
      </c>
      <c r="P212" s="147">
        <f t="shared" si="41"/>
        <v>0</v>
      </c>
      <c r="Q212" s="147">
        <v>0</v>
      </c>
      <c r="R212" s="147">
        <f t="shared" si="42"/>
        <v>0</v>
      </c>
      <c r="S212" s="147">
        <v>0</v>
      </c>
      <c r="T212" s="148">
        <f t="shared" si="43"/>
        <v>0</v>
      </c>
      <c r="AR212" s="149" t="s">
        <v>108</v>
      </c>
      <c r="AT212" s="149" t="s">
        <v>312</v>
      </c>
      <c r="AU212" s="149" t="s">
        <v>86</v>
      </c>
      <c r="AY212" s="17" t="s">
        <v>310</v>
      </c>
      <c r="BE212" s="150">
        <f t="shared" si="44"/>
        <v>0</v>
      </c>
      <c r="BF212" s="150">
        <f t="shared" si="45"/>
        <v>0</v>
      </c>
      <c r="BG212" s="150">
        <f t="shared" si="46"/>
        <v>0</v>
      </c>
      <c r="BH212" s="150">
        <f t="shared" si="47"/>
        <v>0</v>
      </c>
      <c r="BI212" s="150">
        <f t="shared" si="48"/>
        <v>0</v>
      </c>
      <c r="BJ212" s="17" t="s">
        <v>86</v>
      </c>
      <c r="BK212" s="150">
        <f t="shared" si="49"/>
        <v>0</v>
      </c>
      <c r="BL212" s="17" t="s">
        <v>108</v>
      </c>
      <c r="BM212" s="149" t="s">
        <v>1364</v>
      </c>
    </row>
    <row r="213" spans="2:65" s="1" customFormat="1" ht="24.2" customHeight="1">
      <c r="B213" s="33"/>
      <c r="C213" s="138" t="s">
        <v>978</v>
      </c>
      <c r="D213" s="138" t="s">
        <v>312</v>
      </c>
      <c r="E213" s="139" t="s">
        <v>5956</v>
      </c>
      <c r="F213" s="140" t="s">
        <v>5943</v>
      </c>
      <c r="G213" s="141" t="s">
        <v>1972</v>
      </c>
      <c r="H213" s="142">
        <v>9</v>
      </c>
      <c r="I213" s="143"/>
      <c r="J213" s="144">
        <f t="shared" si="40"/>
        <v>0</v>
      </c>
      <c r="K213" s="140" t="s">
        <v>2896</v>
      </c>
      <c r="L213" s="33"/>
      <c r="M213" s="145" t="s">
        <v>1</v>
      </c>
      <c r="N213" s="146" t="s">
        <v>47</v>
      </c>
      <c r="P213" s="147">
        <f t="shared" si="41"/>
        <v>0</v>
      </c>
      <c r="Q213" s="147">
        <v>0</v>
      </c>
      <c r="R213" s="147">
        <f t="shared" si="42"/>
        <v>0</v>
      </c>
      <c r="S213" s="147">
        <v>0</v>
      </c>
      <c r="T213" s="148">
        <f t="shared" si="43"/>
        <v>0</v>
      </c>
      <c r="AR213" s="149" t="s">
        <v>108</v>
      </c>
      <c r="AT213" s="149" t="s">
        <v>312</v>
      </c>
      <c r="AU213" s="149" t="s">
        <v>86</v>
      </c>
      <c r="AY213" s="17" t="s">
        <v>310</v>
      </c>
      <c r="BE213" s="150">
        <f t="shared" si="44"/>
        <v>0</v>
      </c>
      <c r="BF213" s="150">
        <f t="shared" si="45"/>
        <v>0</v>
      </c>
      <c r="BG213" s="150">
        <f t="shared" si="46"/>
        <v>0</v>
      </c>
      <c r="BH213" s="150">
        <f t="shared" si="47"/>
        <v>0</v>
      </c>
      <c r="BI213" s="150">
        <f t="shared" si="48"/>
        <v>0</v>
      </c>
      <c r="BJ213" s="17" t="s">
        <v>86</v>
      </c>
      <c r="BK213" s="150">
        <f t="shared" si="49"/>
        <v>0</v>
      </c>
      <c r="BL213" s="17" t="s">
        <v>108</v>
      </c>
      <c r="BM213" s="149" t="s">
        <v>1373</v>
      </c>
    </row>
    <row r="214" spans="2:65" s="1" customFormat="1" ht="24.2" customHeight="1">
      <c r="B214" s="33"/>
      <c r="C214" s="138" t="s">
        <v>983</v>
      </c>
      <c r="D214" s="138" t="s">
        <v>312</v>
      </c>
      <c r="E214" s="139" t="s">
        <v>5957</v>
      </c>
      <c r="F214" s="140" t="s">
        <v>5945</v>
      </c>
      <c r="G214" s="141" t="s">
        <v>1972</v>
      </c>
      <c r="H214" s="142">
        <v>4</v>
      </c>
      <c r="I214" s="143"/>
      <c r="J214" s="144">
        <f t="shared" si="40"/>
        <v>0</v>
      </c>
      <c r="K214" s="140" t="s">
        <v>2896</v>
      </c>
      <c r="L214" s="33"/>
      <c r="M214" s="145" t="s">
        <v>1</v>
      </c>
      <c r="N214" s="146" t="s">
        <v>47</v>
      </c>
      <c r="P214" s="147">
        <f t="shared" si="41"/>
        <v>0</v>
      </c>
      <c r="Q214" s="147">
        <v>0</v>
      </c>
      <c r="R214" s="147">
        <f t="shared" si="42"/>
        <v>0</v>
      </c>
      <c r="S214" s="147">
        <v>0</v>
      </c>
      <c r="T214" s="148">
        <f t="shared" si="43"/>
        <v>0</v>
      </c>
      <c r="AR214" s="149" t="s">
        <v>108</v>
      </c>
      <c r="AT214" s="149" t="s">
        <v>312</v>
      </c>
      <c r="AU214" s="149" t="s">
        <v>86</v>
      </c>
      <c r="AY214" s="17" t="s">
        <v>310</v>
      </c>
      <c r="BE214" s="150">
        <f t="shared" si="44"/>
        <v>0</v>
      </c>
      <c r="BF214" s="150">
        <f t="shared" si="45"/>
        <v>0</v>
      </c>
      <c r="BG214" s="150">
        <f t="shared" si="46"/>
        <v>0</v>
      </c>
      <c r="BH214" s="150">
        <f t="shared" si="47"/>
        <v>0</v>
      </c>
      <c r="BI214" s="150">
        <f t="shared" si="48"/>
        <v>0</v>
      </c>
      <c r="BJ214" s="17" t="s">
        <v>86</v>
      </c>
      <c r="BK214" s="150">
        <f t="shared" si="49"/>
        <v>0</v>
      </c>
      <c r="BL214" s="17" t="s">
        <v>108</v>
      </c>
      <c r="BM214" s="149" t="s">
        <v>1381</v>
      </c>
    </row>
    <row r="215" spans="2:65" s="1" customFormat="1" ht="24.2" customHeight="1">
      <c r="B215" s="33"/>
      <c r="C215" s="138" t="s">
        <v>988</v>
      </c>
      <c r="D215" s="138" t="s">
        <v>312</v>
      </c>
      <c r="E215" s="139" t="s">
        <v>5958</v>
      </c>
      <c r="F215" s="140" t="s">
        <v>5959</v>
      </c>
      <c r="G215" s="141" t="s">
        <v>1972</v>
      </c>
      <c r="H215" s="142">
        <v>5</v>
      </c>
      <c r="I215" s="143"/>
      <c r="J215" s="144">
        <f t="shared" si="40"/>
        <v>0</v>
      </c>
      <c r="K215" s="140" t="s">
        <v>2896</v>
      </c>
      <c r="L215" s="33"/>
      <c r="M215" s="145" t="s">
        <v>1</v>
      </c>
      <c r="N215" s="146" t="s">
        <v>47</v>
      </c>
      <c r="P215" s="147">
        <f t="shared" si="41"/>
        <v>0</v>
      </c>
      <c r="Q215" s="147">
        <v>0</v>
      </c>
      <c r="R215" s="147">
        <f t="shared" si="42"/>
        <v>0</v>
      </c>
      <c r="S215" s="147">
        <v>0</v>
      </c>
      <c r="T215" s="148">
        <f t="shared" si="43"/>
        <v>0</v>
      </c>
      <c r="AR215" s="149" t="s">
        <v>108</v>
      </c>
      <c r="AT215" s="149" t="s">
        <v>312</v>
      </c>
      <c r="AU215" s="149" t="s">
        <v>86</v>
      </c>
      <c r="AY215" s="17" t="s">
        <v>310</v>
      </c>
      <c r="BE215" s="150">
        <f t="shared" si="44"/>
        <v>0</v>
      </c>
      <c r="BF215" s="150">
        <f t="shared" si="45"/>
        <v>0</v>
      </c>
      <c r="BG215" s="150">
        <f t="shared" si="46"/>
        <v>0</v>
      </c>
      <c r="BH215" s="150">
        <f t="shared" si="47"/>
        <v>0</v>
      </c>
      <c r="BI215" s="150">
        <f t="shared" si="48"/>
        <v>0</v>
      </c>
      <c r="BJ215" s="17" t="s">
        <v>86</v>
      </c>
      <c r="BK215" s="150">
        <f t="shared" si="49"/>
        <v>0</v>
      </c>
      <c r="BL215" s="17" t="s">
        <v>108</v>
      </c>
      <c r="BM215" s="149" t="s">
        <v>1393</v>
      </c>
    </row>
    <row r="216" spans="2:65" s="1" customFormat="1" ht="24.2" customHeight="1">
      <c r="B216" s="33"/>
      <c r="C216" s="138" t="s">
        <v>992</v>
      </c>
      <c r="D216" s="138" t="s">
        <v>312</v>
      </c>
      <c r="E216" s="139" t="s">
        <v>5960</v>
      </c>
      <c r="F216" s="140" t="s">
        <v>5961</v>
      </c>
      <c r="G216" s="141" t="s">
        <v>1972</v>
      </c>
      <c r="H216" s="142">
        <v>3</v>
      </c>
      <c r="I216" s="143"/>
      <c r="J216" s="144">
        <f t="shared" si="40"/>
        <v>0</v>
      </c>
      <c r="K216" s="140" t="s">
        <v>2896</v>
      </c>
      <c r="L216" s="33"/>
      <c r="M216" s="145" t="s">
        <v>1</v>
      </c>
      <c r="N216" s="146" t="s">
        <v>47</v>
      </c>
      <c r="P216" s="147">
        <f t="shared" si="41"/>
        <v>0</v>
      </c>
      <c r="Q216" s="147">
        <v>0</v>
      </c>
      <c r="R216" s="147">
        <f t="shared" si="42"/>
        <v>0</v>
      </c>
      <c r="S216" s="147">
        <v>0</v>
      </c>
      <c r="T216" s="148">
        <f t="shared" si="43"/>
        <v>0</v>
      </c>
      <c r="AR216" s="149" t="s">
        <v>108</v>
      </c>
      <c r="AT216" s="149" t="s">
        <v>312</v>
      </c>
      <c r="AU216" s="149" t="s">
        <v>86</v>
      </c>
      <c r="AY216" s="17" t="s">
        <v>310</v>
      </c>
      <c r="BE216" s="150">
        <f t="shared" si="44"/>
        <v>0</v>
      </c>
      <c r="BF216" s="150">
        <f t="shared" si="45"/>
        <v>0</v>
      </c>
      <c r="BG216" s="150">
        <f t="shared" si="46"/>
        <v>0</v>
      </c>
      <c r="BH216" s="150">
        <f t="shared" si="47"/>
        <v>0</v>
      </c>
      <c r="BI216" s="150">
        <f t="shared" si="48"/>
        <v>0</v>
      </c>
      <c r="BJ216" s="17" t="s">
        <v>86</v>
      </c>
      <c r="BK216" s="150">
        <f t="shared" si="49"/>
        <v>0</v>
      </c>
      <c r="BL216" s="17" t="s">
        <v>108</v>
      </c>
      <c r="BM216" s="149" t="s">
        <v>1402</v>
      </c>
    </row>
    <row r="217" spans="2:65" s="1" customFormat="1" ht="16.5" customHeight="1">
      <c r="B217" s="33"/>
      <c r="C217" s="138" t="s">
        <v>997</v>
      </c>
      <c r="D217" s="138" t="s">
        <v>312</v>
      </c>
      <c r="E217" s="139" t="s">
        <v>5962</v>
      </c>
      <c r="F217" s="140" t="s">
        <v>5963</v>
      </c>
      <c r="G217" s="141" t="s">
        <v>1972</v>
      </c>
      <c r="H217" s="142">
        <v>2</v>
      </c>
      <c r="I217" s="143"/>
      <c r="J217" s="144">
        <f t="shared" si="40"/>
        <v>0</v>
      </c>
      <c r="K217" s="140" t="s">
        <v>2896</v>
      </c>
      <c r="L217" s="33"/>
      <c r="M217" s="145" t="s">
        <v>1</v>
      </c>
      <c r="N217" s="146" t="s">
        <v>47</v>
      </c>
      <c r="P217" s="147">
        <f t="shared" si="41"/>
        <v>0</v>
      </c>
      <c r="Q217" s="147">
        <v>0</v>
      </c>
      <c r="R217" s="147">
        <f t="shared" si="42"/>
        <v>0</v>
      </c>
      <c r="S217" s="147">
        <v>0</v>
      </c>
      <c r="T217" s="148">
        <f t="shared" si="43"/>
        <v>0</v>
      </c>
      <c r="AR217" s="149" t="s">
        <v>108</v>
      </c>
      <c r="AT217" s="149" t="s">
        <v>312</v>
      </c>
      <c r="AU217" s="149" t="s">
        <v>86</v>
      </c>
      <c r="AY217" s="17" t="s">
        <v>310</v>
      </c>
      <c r="BE217" s="150">
        <f t="shared" si="44"/>
        <v>0</v>
      </c>
      <c r="BF217" s="150">
        <f t="shared" si="45"/>
        <v>0</v>
      </c>
      <c r="BG217" s="150">
        <f t="shared" si="46"/>
        <v>0</v>
      </c>
      <c r="BH217" s="150">
        <f t="shared" si="47"/>
        <v>0</v>
      </c>
      <c r="BI217" s="150">
        <f t="shared" si="48"/>
        <v>0</v>
      </c>
      <c r="BJ217" s="17" t="s">
        <v>86</v>
      </c>
      <c r="BK217" s="150">
        <f t="shared" si="49"/>
        <v>0</v>
      </c>
      <c r="BL217" s="17" t="s">
        <v>108</v>
      </c>
      <c r="BM217" s="149" t="s">
        <v>1410</v>
      </c>
    </row>
    <row r="218" spans="2:65" s="1" customFormat="1" ht="16.5" customHeight="1">
      <c r="B218" s="33"/>
      <c r="C218" s="138" t="s">
        <v>1002</v>
      </c>
      <c r="D218" s="138" t="s">
        <v>312</v>
      </c>
      <c r="E218" s="139" t="s">
        <v>5964</v>
      </c>
      <c r="F218" s="140" t="s">
        <v>3214</v>
      </c>
      <c r="G218" s="141" t="s">
        <v>1972</v>
      </c>
      <c r="H218" s="142">
        <v>1</v>
      </c>
      <c r="I218" s="143"/>
      <c r="J218" s="144">
        <f t="shared" si="40"/>
        <v>0</v>
      </c>
      <c r="K218" s="140" t="s">
        <v>2896</v>
      </c>
      <c r="L218" s="33"/>
      <c r="M218" s="145" t="s">
        <v>1</v>
      </c>
      <c r="N218" s="146" t="s">
        <v>47</v>
      </c>
      <c r="P218" s="147">
        <f t="shared" si="41"/>
        <v>0</v>
      </c>
      <c r="Q218" s="147">
        <v>0</v>
      </c>
      <c r="R218" s="147">
        <f t="shared" si="42"/>
        <v>0</v>
      </c>
      <c r="S218" s="147">
        <v>0</v>
      </c>
      <c r="T218" s="148">
        <f t="shared" si="43"/>
        <v>0</v>
      </c>
      <c r="AR218" s="149" t="s">
        <v>108</v>
      </c>
      <c r="AT218" s="149" t="s">
        <v>312</v>
      </c>
      <c r="AU218" s="149" t="s">
        <v>86</v>
      </c>
      <c r="AY218" s="17" t="s">
        <v>310</v>
      </c>
      <c r="BE218" s="150">
        <f t="shared" si="44"/>
        <v>0</v>
      </c>
      <c r="BF218" s="150">
        <f t="shared" si="45"/>
        <v>0</v>
      </c>
      <c r="BG218" s="150">
        <f t="shared" si="46"/>
        <v>0</v>
      </c>
      <c r="BH218" s="150">
        <f t="shared" si="47"/>
        <v>0</v>
      </c>
      <c r="BI218" s="150">
        <f t="shared" si="48"/>
        <v>0</v>
      </c>
      <c r="BJ218" s="17" t="s">
        <v>86</v>
      </c>
      <c r="BK218" s="150">
        <f t="shared" si="49"/>
        <v>0</v>
      </c>
      <c r="BL218" s="17" t="s">
        <v>108</v>
      </c>
      <c r="BM218" s="149" t="s">
        <v>1418</v>
      </c>
    </row>
    <row r="219" spans="2:65" s="1" customFormat="1" ht="16.5" customHeight="1">
      <c r="B219" s="33"/>
      <c r="C219" s="138" t="s">
        <v>1007</v>
      </c>
      <c r="D219" s="138" t="s">
        <v>312</v>
      </c>
      <c r="E219" s="139" t="s">
        <v>5965</v>
      </c>
      <c r="F219" s="140" t="s">
        <v>5917</v>
      </c>
      <c r="G219" s="141" t="s">
        <v>1972</v>
      </c>
      <c r="H219" s="142">
        <v>50</v>
      </c>
      <c r="I219" s="143"/>
      <c r="J219" s="144">
        <f t="shared" si="40"/>
        <v>0</v>
      </c>
      <c r="K219" s="140" t="s">
        <v>2896</v>
      </c>
      <c r="L219" s="33"/>
      <c r="M219" s="145" t="s">
        <v>1</v>
      </c>
      <c r="N219" s="146" t="s">
        <v>47</v>
      </c>
      <c r="P219" s="147">
        <f t="shared" si="41"/>
        <v>0</v>
      </c>
      <c r="Q219" s="147">
        <v>0</v>
      </c>
      <c r="R219" s="147">
        <f t="shared" si="42"/>
        <v>0</v>
      </c>
      <c r="S219" s="147">
        <v>0</v>
      </c>
      <c r="T219" s="148">
        <f t="shared" si="43"/>
        <v>0</v>
      </c>
      <c r="AR219" s="149" t="s">
        <v>108</v>
      </c>
      <c r="AT219" s="149" t="s">
        <v>312</v>
      </c>
      <c r="AU219" s="149" t="s">
        <v>86</v>
      </c>
      <c r="AY219" s="17" t="s">
        <v>310</v>
      </c>
      <c r="BE219" s="150">
        <f t="shared" si="44"/>
        <v>0</v>
      </c>
      <c r="BF219" s="150">
        <f t="shared" si="45"/>
        <v>0</v>
      </c>
      <c r="BG219" s="150">
        <f t="shared" si="46"/>
        <v>0</v>
      </c>
      <c r="BH219" s="150">
        <f t="shared" si="47"/>
        <v>0</v>
      </c>
      <c r="BI219" s="150">
        <f t="shared" si="48"/>
        <v>0</v>
      </c>
      <c r="BJ219" s="17" t="s">
        <v>86</v>
      </c>
      <c r="BK219" s="150">
        <f t="shared" si="49"/>
        <v>0</v>
      </c>
      <c r="BL219" s="17" t="s">
        <v>108</v>
      </c>
      <c r="BM219" s="149" t="s">
        <v>1425</v>
      </c>
    </row>
    <row r="220" spans="2:65" s="1" customFormat="1" ht="16.5" customHeight="1">
      <c r="B220" s="33"/>
      <c r="C220" s="138" t="s">
        <v>1013</v>
      </c>
      <c r="D220" s="138" t="s">
        <v>312</v>
      </c>
      <c r="E220" s="139" t="s">
        <v>5966</v>
      </c>
      <c r="F220" s="140" t="s">
        <v>3233</v>
      </c>
      <c r="G220" s="141" t="s">
        <v>1972</v>
      </c>
      <c r="H220" s="142">
        <v>6</v>
      </c>
      <c r="I220" s="143"/>
      <c r="J220" s="144">
        <f t="shared" si="40"/>
        <v>0</v>
      </c>
      <c r="K220" s="140" t="s">
        <v>2896</v>
      </c>
      <c r="L220" s="33"/>
      <c r="M220" s="145" t="s">
        <v>1</v>
      </c>
      <c r="N220" s="146" t="s">
        <v>47</v>
      </c>
      <c r="P220" s="147">
        <f t="shared" si="41"/>
        <v>0</v>
      </c>
      <c r="Q220" s="147">
        <v>0</v>
      </c>
      <c r="R220" s="147">
        <f t="shared" si="42"/>
        <v>0</v>
      </c>
      <c r="S220" s="147">
        <v>0</v>
      </c>
      <c r="T220" s="148">
        <f t="shared" si="43"/>
        <v>0</v>
      </c>
      <c r="AR220" s="149" t="s">
        <v>108</v>
      </c>
      <c r="AT220" s="149" t="s">
        <v>312</v>
      </c>
      <c r="AU220" s="149" t="s">
        <v>86</v>
      </c>
      <c r="AY220" s="17" t="s">
        <v>310</v>
      </c>
      <c r="BE220" s="150">
        <f t="shared" si="44"/>
        <v>0</v>
      </c>
      <c r="BF220" s="150">
        <f t="shared" si="45"/>
        <v>0</v>
      </c>
      <c r="BG220" s="150">
        <f t="shared" si="46"/>
        <v>0</v>
      </c>
      <c r="BH220" s="150">
        <f t="shared" si="47"/>
        <v>0</v>
      </c>
      <c r="BI220" s="150">
        <f t="shared" si="48"/>
        <v>0</v>
      </c>
      <c r="BJ220" s="17" t="s">
        <v>86</v>
      </c>
      <c r="BK220" s="150">
        <f t="shared" si="49"/>
        <v>0</v>
      </c>
      <c r="BL220" s="17" t="s">
        <v>108</v>
      </c>
      <c r="BM220" s="149" t="s">
        <v>1432</v>
      </c>
    </row>
    <row r="221" spans="2:65" s="1" customFormat="1" ht="16.5" customHeight="1">
      <c r="B221" s="33"/>
      <c r="C221" s="138" t="s">
        <v>1017</v>
      </c>
      <c r="D221" s="138" t="s">
        <v>312</v>
      </c>
      <c r="E221" s="139" t="s">
        <v>5967</v>
      </c>
      <c r="F221" s="140" t="s">
        <v>3266</v>
      </c>
      <c r="G221" s="141" t="s">
        <v>1972</v>
      </c>
      <c r="H221" s="142">
        <v>3</v>
      </c>
      <c r="I221" s="143"/>
      <c r="J221" s="144">
        <f t="shared" si="40"/>
        <v>0</v>
      </c>
      <c r="K221" s="140" t="s">
        <v>2896</v>
      </c>
      <c r="L221" s="33"/>
      <c r="M221" s="145" t="s">
        <v>1</v>
      </c>
      <c r="N221" s="146" t="s">
        <v>47</v>
      </c>
      <c r="P221" s="147">
        <f t="shared" si="41"/>
        <v>0</v>
      </c>
      <c r="Q221" s="147">
        <v>0</v>
      </c>
      <c r="R221" s="147">
        <f t="shared" si="42"/>
        <v>0</v>
      </c>
      <c r="S221" s="147">
        <v>0</v>
      </c>
      <c r="T221" s="148">
        <f t="shared" si="43"/>
        <v>0</v>
      </c>
      <c r="AR221" s="149" t="s">
        <v>108</v>
      </c>
      <c r="AT221" s="149" t="s">
        <v>312</v>
      </c>
      <c r="AU221" s="149" t="s">
        <v>86</v>
      </c>
      <c r="AY221" s="17" t="s">
        <v>310</v>
      </c>
      <c r="BE221" s="150">
        <f t="shared" si="44"/>
        <v>0</v>
      </c>
      <c r="BF221" s="150">
        <f t="shared" si="45"/>
        <v>0</v>
      </c>
      <c r="BG221" s="150">
        <f t="shared" si="46"/>
        <v>0</v>
      </c>
      <c r="BH221" s="150">
        <f t="shared" si="47"/>
        <v>0</v>
      </c>
      <c r="BI221" s="150">
        <f t="shared" si="48"/>
        <v>0</v>
      </c>
      <c r="BJ221" s="17" t="s">
        <v>86</v>
      </c>
      <c r="BK221" s="150">
        <f t="shared" si="49"/>
        <v>0</v>
      </c>
      <c r="BL221" s="17" t="s">
        <v>108</v>
      </c>
      <c r="BM221" s="149" t="s">
        <v>1439</v>
      </c>
    </row>
    <row r="222" spans="2:65" s="1" customFormat="1" ht="16.5" customHeight="1">
      <c r="B222" s="33"/>
      <c r="C222" s="138" t="s">
        <v>1021</v>
      </c>
      <c r="D222" s="138" t="s">
        <v>312</v>
      </c>
      <c r="E222" s="139" t="s">
        <v>5968</v>
      </c>
      <c r="F222" s="140" t="s">
        <v>3235</v>
      </c>
      <c r="G222" s="141" t="s">
        <v>1972</v>
      </c>
      <c r="H222" s="142">
        <v>4</v>
      </c>
      <c r="I222" s="143"/>
      <c r="J222" s="144">
        <f t="shared" si="40"/>
        <v>0</v>
      </c>
      <c r="K222" s="140" t="s">
        <v>2896</v>
      </c>
      <c r="L222" s="33"/>
      <c r="M222" s="145" t="s">
        <v>1</v>
      </c>
      <c r="N222" s="146" t="s">
        <v>47</v>
      </c>
      <c r="P222" s="147">
        <f t="shared" si="41"/>
        <v>0</v>
      </c>
      <c r="Q222" s="147">
        <v>0</v>
      </c>
      <c r="R222" s="147">
        <f t="shared" si="42"/>
        <v>0</v>
      </c>
      <c r="S222" s="147">
        <v>0</v>
      </c>
      <c r="T222" s="148">
        <f t="shared" si="43"/>
        <v>0</v>
      </c>
      <c r="AR222" s="149" t="s">
        <v>108</v>
      </c>
      <c r="AT222" s="149" t="s">
        <v>312</v>
      </c>
      <c r="AU222" s="149" t="s">
        <v>86</v>
      </c>
      <c r="AY222" s="17" t="s">
        <v>310</v>
      </c>
      <c r="BE222" s="150">
        <f t="shared" si="44"/>
        <v>0</v>
      </c>
      <c r="BF222" s="150">
        <f t="shared" si="45"/>
        <v>0</v>
      </c>
      <c r="BG222" s="150">
        <f t="shared" si="46"/>
        <v>0</v>
      </c>
      <c r="BH222" s="150">
        <f t="shared" si="47"/>
        <v>0</v>
      </c>
      <c r="BI222" s="150">
        <f t="shared" si="48"/>
        <v>0</v>
      </c>
      <c r="BJ222" s="17" t="s">
        <v>86</v>
      </c>
      <c r="BK222" s="150">
        <f t="shared" si="49"/>
        <v>0</v>
      </c>
      <c r="BL222" s="17" t="s">
        <v>108</v>
      </c>
      <c r="BM222" s="149" t="s">
        <v>1444</v>
      </c>
    </row>
    <row r="223" spans="2:65" s="1" customFormat="1" ht="16.5" customHeight="1">
      <c r="B223" s="33"/>
      <c r="C223" s="138" t="s">
        <v>1025</v>
      </c>
      <c r="D223" s="138" t="s">
        <v>312</v>
      </c>
      <c r="E223" s="139" t="s">
        <v>5969</v>
      </c>
      <c r="F223" s="140" t="s">
        <v>3237</v>
      </c>
      <c r="G223" s="141" t="s">
        <v>1972</v>
      </c>
      <c r="H223" s="142">
        <v>2</v>
      </c>
      <c r="I223" s="143"/>
      <c r="J223" s="144">
        <f t="shared" si="40"/>
        <v>0</v>
      </c>
      <c r="K223" s="140" t="s">
        <v>2896</v>
      </c>
      <c r="L223" s="33"/>
      <c r="M223" s="145" t="s">
        <v>1</v>
      </c>
      <c r="N223" s="146" t="s">
        <v>47</v>
      </c>
      <c r="P223" s="147">
        <f t="shared" si="41"/>
        <v>0</v>
      </c>
      <c r="Q223" s="147">
        <v>0</v>
      </c>
      <c r="R223" s="147">
        <f t="shared" si="42"/>
        <v>0</v>
      </c>
      <c r="S223" s="147">
        <v>0</v>
      </c>
      <c r="T223" s="148">
        <f t="shared" si="43"/>
        <v>0</v>
      </c>
      <c r="AR223" s="149" t="s">
        <v>108</v>
      </c>
      <c r="AT223" s="149" t="s">
        <v>312</v>
      </c>
      <c r="AU223" s="149" t="s">
        <v>86</v>
      </c>
      <c r="AY223" s="17" t="s">
        <v>310</v>
      </c>
      <c r="BE223" s="150">
        <f t="shared" si="44"/>
        <v>0</v>
      </c>
      <c r="BF223" s="150">
        <f t="shared" si="45"/>
        <v>0</v>
      </c>
      <c r="BG223" s="150">
        <f t="shared" si="46"/>
        <v>0</v>
      </c>
      <c r="BH223" s="150">
        <f t="shared" si="47"/>
        <v>0</v>
      </c>
      <c r="BI223" s="150">
        <f t="shared" si="48"/>
        <v>0</v>
      </c>
      <c r="BJ223" s="17" t="s">
        <v>86</v>
      </c>
      <c r="BK223" s="150">
        <f t="shared" si="49"/>
        <v>0</v>
      </c>
      <c r="BL223" s="17" t="s">
        <v>108</v>
      </c>
      <c r="BM223" s="149" t="s">
        <v>1450</v>
      </c>
    </row>
    <row r="224" spans="2:65" s="1" customFormat="1" ht="16.5" customHeight="1">
      <c r="B224" s="33"/>
      <c r="C224" s="138" t="s">
        <v>1029</v>
      </c>
      <c r="D224" s="138" t="s">
        <v>312</v>
      </c>
      <c r="E224" s="139" t="s">
        <v>5970</v>
      </c>
      <c r="F224" s="140" t="s">
        <v>5923</v>
      </c>
      <c r="G224" s="141" t="s">
        <v>1972</v>
      </c>
      <c r="H224" s="142">
        <v>25</v>
      </c>
      <c r="I224" s="143"/>
      <c r="J224" s="144">
        <f t="shared" si="40"/>
        <v>0</v>
      </c>
      <c r="K224" s="140" t="s">
        <v>2896</v>
      </c>
      <c r="L224" s="33"/>
      <c r="M224" s="145" t="s">
        <v>1</v>
      </c>
      <c r="N224" s="146" t="s">
        <v>47</v>
      </c>
      <c r="P224" s="147">
        <f t="shared" si="41"/>
        <v>0</v>
      </c>
      <c r="Q224" s="147">
        <v>0</v>
      </c>
      <c r="R224" s="147">
        <f t="shared" si="42"/>
        <v>0</v>
      </c>
      <c r="S224" s="147">
        <v>0</v>
      </c>
      <c r="T224" s="148">
        <f t="shared" si="43"/>
        <v>0</v>
      </c>
      <c r="AR224" s="149" t="s">
        <v>108</v>
      </c>
      <c r="AT224" s="149" t="s">
        <v>312</v>
      </c>
      <c r="AU224" s="149" t="s">
        <v>86</v>
      </c>
      <c r="AY224" s="17" t="s">
        <v>310</v>
      </c>
      <c r="BE224" s="150">
        <f t="shared" si="44"/>
        <v>0</v>
      </c>
      <c r="BF224" s="150">
        <f t="shared" si="45"/>
        <v>0</v>
      </c>
      <c r="BG224" s="150">
        <f t="shared" si="46"/>
        <v>0</v>
      </c>
      <c r="BH224" s="150">
        <f t="shared" si="47"/>
        <v>0</v>
      </c>
      <c r="BI224" s="150">
        <f t="shared" si="48"/>
        <v>0</v>
      </c>
      <c r="BJ224" s="17" t="s">
        <v>86</v>
      </c>
      <c r="BK224" s="150">
        <f t="shared" si="49"/>
        <v>0</v>
      </c>
      <c r="BL224" s="17" t="s">
        <v>108</v>
      </c>
      <c r="BM224" s="149" t="s">
        <v>1455</v>
      </c>
    </row>
    <row r="225" spans="2:65" s="1" customFormat="1" ht="16.5" customHeight="1">
      <c r="B225" s="33"/>
      <c r="C225" s="138" t="s">
        <v>1033</v>
      </c>
      <c r="D225" s="138" t="s">
        <v>312</v>
      </c>
      <c r="E225" s="139" t="s">
        <v>5971</v>
      </c>
      <c r="F225" s="140" t="s">
        <v>5972</v>
      </c>
      <c r="G225" s="141" t="s">
        <v>1972</v>
      </c>
      <c r="H225" s="142">
        <v>3</v>
      </c>
      <c r="I225" s="143"/>
      <c r="J225" s="144">
        <f t="shared" si="40"/>
        <v>0</v>
      </c>
      <c r="K225" s="140" t="s">
        <v>2896</v>
      </c>
      <c r="L225" s="33"/>
      <c r="M225" s="145" t="s">
        <v>1</v>
      </c>
      <c r="N225" s="146" t="s">
        <v>47</v>
      </c>
      <c r="P225" s="147">
        <f t="shared" si="41"/>
        <v>0</v>
      </c>
      <c r="Q225" s="147">
        <v>0</v>
      </c>
      <c r="R225" s="147">
        <f t="shared" si="42"/>
        <v>0</v>
      </c>
      <c r="S225" s="147">
        <v>0</v>
      </c>
      <c r="T225" s="148">
        <f t="shared" si="43"/>
        <v>0</v>
      </c>
      <c r="AR225" s="149" t="s">
        <v>108</v>
      </c>
      <c r="AT225" s="149" t="s">
        <v>312</v>
      </c>
      <c r="AU225" s="149" t="s">
        <v>86</v>
      </c>
      <c r="AY225" s="17" t="s">
        <v>310</v>
      </c>
      <c r="BE225" s="150">
        <f t="shared" si="44"/>
        <v>0</v>
      </c>
      <c r="BF225" s="150">
        <f t="shared" si="45"/>
        <v>0</v>
      </c>
      <c r="BG225" s="150">
        <f t="shared" si="46"/>
        <v>0</v>
      </c>
      <c r="BH225" s="150">
        <f t="shared" si="47"/>
        <v>0</v>
      </c>
      <c r="BI225" s="150">
        <f t="shared" si="48"/>
        <v>0</v>
      </c>
      <c r="BJ225" s="17" t="s">
        <v>86</v>
      </c>
      <c r="BK225" s="150">
        <f t="shared" si="49"/>
        <v>0</v>
      </c>
      <c r="BL225" s="17" t="s">
        <v>108</v>
      </c>
      <c r="BM225" s="149" t="s">
        <v>1461</v>
      </c>
    </row>
    <row r="226" spans="2:65" s="1" customFormat="1" ht="16.5" customHeight="1">
      <c r="B226" s="33"/>
      <c r="C226" s="138" t="s">
        <v>1045</v>
      </c>
      <c r="D226" s="138" t="s">
        <v>312</v>
      </c>
      <c r="E226" s="139" t="s">
        <v>5973</v>
      </c>
      <c r="F226" s="140" t="s">
        <v>5974</v>
      </c>
      <c r="G226" s="141" t="s">
        <v>1972</v>
      </c>
      <c r="H226" s="142">
        <v>1</v>
      </c>
      <c r="I226" s="143"/>
      <c r="J226" s="144">
        <f t="shared" si="40"/>
        <v>0</v>
      </c>
      <c r="K226" s="140" t="s">
        <v>2896</v>
      </c>
      <c r="L226" s="33"/>
      <c r="M226" s="145" t="s">
        <v>1</v>
      </c>
      <c r="N226" s="146" t="s">
        <v>47</v>
      </c>
      <c r="P226" s="147">
        <f t="shared" si="41"/>
        <v>0</v>
      </c>
      <c r="Q226" s="147">
        <v>0</v>
      </c>
      <c r="R226" s="147">
        <f t="shared" si="42"/>
        <v>0</v>
      </c>
      <c r="S226" s="147">
        <v>0</v>
      </c>
      <c r="T226" s="148">
        <f t="shared" si="43"/>
        <v>0</v>
      </c>
      <c r="AR226" s="149" t="s">
        <v>108</v>
      </c>
      <c r="AT226" s="149" t="s">
        <v>312</v>
      </c>
      <c r="AU226" s="149" t="s">
        <v>86</v>
      </c>
      <c r="AY226" s="17" t="s">
        <v>310</v>
      </c>
      <c r="BE226" s="150">
        <f t="shared" si="44"/>
        <v>0</v>
      </c>
      <c r="BF226" s="150">
        <f t="shared" si="45"/>
        <v>0</v>
      </c>
      <c r="BG226" s="150">
        <f t="shared" si="46"/>
        <v>0</v>
      </c>
      <c r="BH226" s="150">
        <f t="shared" si="47"/>
        <v>0</v>
      </c>
      <c r="BI226" s="150">
        <f t="shared" si="48"/>
        <v>0</v>
      </c>
      <c r="BJ226" s="17" t="s">
        <v>86</v>
      </c>
      <c r="BK226" s="150">
        <f t="shared" si="49"/>
        <v>0</v>
      </c>
      <c r="BL226" s="17" t="s">
        <v>108</v>
      </c>
      <c r="BM226" s="149" t="s">
        <v>1471</v>
      </c>
    </row>
    <row r="227" spans="2:65" s="1" customFormat="1" ht="16.5" customHeight="1">
      <c r="B227" s="33"/>
      <c r="C227" s="138" t="s">
        <v>1052</v>
      </c>
      <c r="D227" s="138" t="s">
        <v>312</v>
      </c>
      <c r="E227" s="139" t="s">
        <v>5975</v>
      </c>
      <c r="F227" s="140" t="s">
        <v>3239</v>
      </c>
      <c r="G227" s="141" t="s">
        <v>1972</v>
      </c>
      <c r="H227" s="142">
        <v>1</v>
      </c>
      <c r="I227" s="143"/>
      <c r="J227" s="144">
        <f t="shared" si="40"/>
        <v>0</v>
      </c>
      <c r="K227" s="140" t="s">
        <v>2896</v>
      </c>
      <c r="L227" s="33"/>
      <c r="M227" s="145" t="s">
        <v>1</v>
      </c>
      <c r="N227" s="146" t="s">
        <v>47</v>
      </c>
      <c r="P227" s="147">
        <f t="shared" si="41"/>
        <v>0</v>
      </c>
      <c r="Q227" s="147">
        <v>0</v>
      </c>
      <c r="R227" s="147">
        <f t="shared" si="42"/>
        <v>0</v>
      </c>
      <c r="S227" s="147">
        <v>0</v>
      </c>
      <c r="T227" s="148">
        <f t="shared" si="43"/>
        <v>0</v>
      </c>
      <c r="AR227" s="149" t="s">
        <v>108</v>
      </c>
      <c r="AT227" s="149" t="s">
        <v>312</v>
      </c>
      <c r="AU227" s="149" t="s">
        <v>86</v>
      </c>
      <c r="AY227" s="17" t="s">
        <v>310</v>
      </c>
      <c r="BE227" s="150">
        <f t="shared" si="44"/>
        <v>0</v>
      </c>
      <c r="BF227" s="150">
        <f t="shared" si="45"/>
        <v>0</v>
      </c>
      <c r="BG227" s="150">
        <f t="shared" si="46"/>
        <v>0</v>
      </c>
      <c r="BH227" s="150">
        <f t="shared" si="47"/>
        <v>0</v>
      </c>
      <c r="BI227" s="150">
        <f t="shared" si="48"/>
        <v>0</v>
      </c>
      <c r="BJ227" s="17" t="s">
        <v>86</v>
      </c>
      <c r="BK227" s="150">
        <f t="shared" si="49"/>
        <v>0</v>
      </c>
      <c r="BL227" s="17" t="s">
        <v>108</v>
      </c>
      <c r="BM227" s="149" t="s">
        <v>1485</v>
      </c>
    </row>
    <row r="228" spans="2:65" s="1" customFormat="1" ht="16.5" customHeight="1">
      <c r="B228" s="33"/>
      <c r="C228" s="138" t="s">
        <v>1057</v>
      </c>
      <c r="D228" s="138" t="s">
        <v>312</v>
      </c>
      <c r="E228" s="139" t="s">
        <v>5976</v>
      </c>
      <c r="F228" s="140" t="s">
        <v>3241</v>
      </c>
      <c r="G228" s="141" t="s">
        <v>1972</v>
      </c>
      <c r="H228" s="142">
        <v>2</v>
      </c>
      <c r="I228" s="143"/>
      <c r="J228" s="144">
        <f t="shared" si="40"/>
        <v>0</v>
      </c>
      <c r="K228" s="140" t="s">
        <v>2896</v>
      </c>
      <c r="L228" s="33"/>
      <c r="M228" s="145" t="s">
        <v>1</v>
      </c>
      <c r="N228" s="146" t="s">
        <v>47</v>
      </c>
      <c r="P228" s="147">
        <f t="shared" si="41"/>
        <v>0</v>
      </c>
      <c r="Q228" s="147">
        <v>0</v>
      </c>
      <c r="R228" s="147">
        <f t="shared" si="42"/>
        <v>0</v>
      </c>
      <c r="S228" s="147">
        <v>0</v>
      </c>
      <c r="T228" s="148">
        <f t="shared" si="43"/>
        <v>0</v>
      </c>
      <c r="AR228" s="149" t="s">
        <v>108</v>
      </c>
      <c r="AT228" s="149" t="s">
        <v>312</v>
      </c>
      <c r="AU228" s="149" t="s">
        <v>86</v>
      </c>
      <c r="AY228" s="17" t="s">
        <v>310</v>
      </c>
      <c r="BE228" s="150">
        <f t="shared" si="44"/>
        <v>0</v>
      </c>
      <c r="BF228" s="150">
        <f t="shared" si="45"/>
        <v>0</v>
      </c>
      <c r="BG228" s="150">
        <f t="shared" si="46"/>
        <v>0</v>
      </c>
      <c r="BH228" s="150">
        <f t="shared" si="47"/>
        <v>0</v>
      </c>
      <c r="BI228" s="150">
        <f t="shared" si="48"/>
        <v>0</v>
      </c>
      <c r="BJ228" s="17" t="s">
        <v>86</v>
      </c>
      <c r="BK228" s="150">
        <f t="shared" si="49"/>
        <v>0</v>
      </c>
      <c r="BL228" s="17" t="s">
        <v>108</v>
      </c>
      <c r="BM228" s="149" t="s">
        <v>1493</v>
      </c>
    </row>
    <row r="229" spans="2:65" s="1" customFormat="1" ht="16.5" customHeight="1">
      <c r="B229" s="33"/>
      <c r="C229" s="138" t="s">
        <v>1061</v>
      </c>
      <c r="D229" s="138" t="s">
        <v>312</v>
      </c>
      <c r="E229" s="139" t="s">
        <v>5977</v>
      </c>
      <c r="F229" s="140" t="s">
        <v>5978</v>
      </c>
      <c r="G229" s="141" t="s">
        <v>1972</v>
      </c>
      <c r="H229" s="142">
        <v>25</v>
      </c>
      <c r="I229" s="143"/>
      <c r="J229" s="144">
        <f t="shared" si="40"/>
        <v>0</v>
      </c>
      <c r="K229" s="140" t="s">
        <v>2896</v>
      </c>
      <c r="L229" s="33"/>
      <c r="M229" s="145" t="s">
        <v>1</v>
      </c>
      <c r="N229" s="146" t="s">
        <v>47</v>
      </c>
      <c r="P229" s="147">
        <f t="shared" si="41"/>
        <v>0</v>
      </c>
      <c r="Q229" s="147">
        <v>0</v>
      </c>
      <c r="R229" s="147">
        <f t="shared" si="42"/>
        <v>0</v>
      </c>
      <c r="S229" s="147">
        <v>0</v>
      </c>
      <c r="T229" s="148">
        <f t="shared" si="43"/>
        <v>0</v>
      </c>
      <c r="AR229" s="149" t="s">
        <v>108</v>
      </c>
      <c r="AT229" s="149" t="s">
        <v>312</v>
      </c>
      <c r="AU229" s="149" t="s">
        <v>86</v>
      </c>
      <c r="AY229" s="17" t="s">
        <v>310</v>
      </c>
      <c r="BE229" s="150">
        <f t="shared" si="44"/>
        <v>0</v>
      </c>
      <c r="BF229" s="150">
        <f t="shared" si="45"/>
        <v>0</v>
      </c>
      <c r="BG229" s="150">
        <f t="shared" si="46"/>
        <v>0</v>
      </c>
      <c r="BH229" s="150">
        <f t="shared" si="47"/>
        <v>0</v>
      </c>
      <c r="BI229" s="150">
        <f t="shared" si="48"/>
        <v>0</v>
      </c>
      <c r="BJ229" s="17" t="s">
        <v>86</v>
      </c>
      <c r="BK229" s="150">
        <f t="shared" si="49"/>
        <v>0</v>
      </c>
      <c r="BL229" s="17" t="s">
        <v>108</v>
      </c>
      <c r="BM229" s="149" t="s">
        <v>1502</v>
      </c>
    </row>
    <row r="230" spans="2:65" s="1" customFormat="1" ht="16.5" customHeight="1">
      <c r="B230" s="33"/>
      <c r="C230" s="138" t="s">
        <v>1065</v>
      </c>
      <c r="D230" s="138" t="s">
        <v>312</v>
      </c>
      <c r="E230" s="139" t="s">
        <v>5979</v>
      </c>
      <c r="F230" s="140" t="s">
        <v>5929</v>
      </c>
      <c r="G230" s="141" t="s">
        <v>1972</v>
      </c>
      <c r="H230" s="142">
        <v>3</v>
      </c>
      <c r="I230" s="143"/>
      <c r="J230" s="144">
        <f t="shared" si="40"/>
        <v>0</v>
      </c>
      <c r="K230" s="140" t="s">
        <v>2896</v>
      </c>
      <c r="L230" s="33"/>
      <c r="M230" s="145" t="s">
        <v>1</v>
      </c>
      <c r="N230" s="146" t="s">
        <v>47</v>
      </c>
      <c r="P230" s="147">
        <f t="shared" si="41"/>
        <v>0</v>
      </c>
      <c r="Q230" s="147">
        <v>0</v>
      </c>
      <c r="R230" s="147">
        <f t="shared" si="42"/>
        <v>0</v>
      </c>
      <c r="S230" s="147">
        <v>0</v>
      </c>
      <c r="T230" s="148">
        <f t="shared" si="43"/>
        <v>0</v>
      </c>
      <c r="AR230" s="149" t="s">
        <v>108</v>
      </c>
      <c r="AT230" s="149" t="s">
        <v>312</v>
      </c>
      <c r="AU230" s="149" t="s">
        <v>86</v>
      </c>
      <c r="AY230" s="17" t="s">
        <v>310</v>
      </c>
      <c r="BE230" s="150">
        <f t="shared" si="44"/>
        <v>0</v>
      </c>
      <c r="BF230" s="150">
        <f t="shared" si="45"/>
        <v>0</v>
      </c>
      <c r="BG230" s="150">
        <f t="shared" si="46"/>
        <v>0</v>
      </c>
      <c r="BH230" s="150">
        <f t="shared" si="47"/>
        <v>0</v>
      </c>
      <c r="BI230" s="150">
        <f t="shared" si="48"/>
        <v>0</v>
      </c>
      <c r="BJ230" s="17" t="s">
        <v>86</v>
      </c>
      <c r="BK230" s="150">
        <f t="shared" si="49"/>
        <v>0</v>
      </c>
      <c r="BL230" s="17" t="s">
        <v>108</v>
      </c>
      <c r="BM230" s="149" t="s">
        <v>1512</v>
      </c>
    </row>
    <row r="231" spans="2:65" s="1" customFormat="1" ht="16.5" customHeight="1">
      <c r="B231" s="33"/>
      <c r="C231" s="138" t="s">
        <v>1069</v>
      </c>
      <c r="D231" s="138" t="s">
        <v>312</v>
      </c>
      <c r="E231" s="139" t="s">
        <v>5980</v>
      </c>
      <c r="F231" s="140" t="s">
        <v>3243</v>
      </c>
      <c r="G231" s="141" t="s">
        <v>1972</v>
      </c>
      <c r="H231" s="142">
        <v>1</v>
      </c>
      <c r="I231" s="143"/>
      <c r="J231" s="144">
        <f t="shared" si="40"/>
        <v>0</v>
      </c>
      <c r="K231" s="140" t="s">
        <v>2896</v>
      </c>
      <c r="L231" s="33"/>
      <c r="M231" s="145" t="s">
        <v>1</v>
      </c>
      <c r="N231" s="146" t="s">
        <v>47</v>
      </c>
      <c r="P231" s="147">
        <f t="shared" si="41"/>
        <v>0</v>
      </c>
      <c r="Q231" s="147">
        <v>0</v>
      </c>
      <c r="R231" s="147">
        <f t="shared" si="42"/>
        <v>0</v>
      </c>
      <c r="S231" s="147">
        <v>0</v>
      </c>
      <c r="T231" s="148">
        <f t="shared" si="43"/>
        <v>0</v>
      </c>
      <c r="AR231" s="149" t="s">
        <v>108</v>
      </c>
      <c r="AT231" s="149" t="s">
        <v>312</v>
      </c>
      <c r="AU231" s="149" t="s">
        <v>86</v>
      </c>
      <c r="AY231" s="17" t="s">
        <v>310</v>
      </c>
      <c r="BE231" s="150">
        <f t="shared" si="44"/>
        <v>0</v>
      </c>
      <c r="BF231" s="150">
        <f t="shared" si="45"/>
        <v>0</v>
      </c>
      <c r="BG231" s="150">
        <f t="shared" si="46"/>
        <v>0</v>
      </c>
      <c r="BH231" s="150">
        <f t="shared" si="47"/>
        <v>0</v>
      </c>
      <c r="BI231" s="150">
        <f t="shared" si="48"/>
        <v>0</v>
      </c>
      <c r="BJ231" s="17" t="s">
        <v>86</v>
      </c>
      <c r="BK231" s="150">
        <f t="shared" si="49"/>
        <v>0</v>
      </c>
      <c r="BL231" s="17" t="s">
        <v>108</v>
      </c>
      <c r="BM231" s="149" t="s">
        <v>1520</v>
      </c>
    </row>
    <row r="232" spans="2:65" s="1" customFormat="1" ht="16.5" customHeight="1">
      <c r="B232" s="33"/>
      <c r="C232" s="138" t="s">
        <v>1074</v>
      </c>
      <c r="D232" s="138" t="s">
        <v>312</v>
      </c>
      <c r="E232" s="139" t="s">
        <v>5981</v>
      </c>
      <c r="F232" s="140" t="s">
        <v>3276</v>
      </c>
      <c r="G232" s="141" t="s">
        <v>1972</v>
      </c>
      <c r="H232" s="142">
        <v>31</v>
      </c>
      <c r="I232" s="143"/>
      <c r="J232" s="144">
        <f t="shared" si="40"/>
        <v>0</v>
      </c>
      <c r="K232" s="140" t="s">
        <v>2896</v>
      </c>
      <c r="L232" s="33"/>
      <c r="M232" s="145" t="s">
        <v>1</v>
      </c>
      <c r="N232" s="146" t="s">
        <v>47</v>
      </c>
      <c r="P232" s="147">
        <f t="shared" si="41"/>
        <v>0</v>
      </c>
      <c r="Q232" s="147">
        <v>0</v>
      </c>
      <c r="R232" s="147">
        <f t="shared" si="42"/>
        <v>0</v>
      </c>
      <c r="S232" s="147">
        <v>0</v>
      </c>
      <c r="T232" s="148">
        <f t="shared" si="43"/>
        <v>0</v>
      </c>
      <c r="AR232" s="149" t="s">
        <v>108</v>
      </c>
      <c r="AT232" s="149" t="s">
        <v>312</v>
      </c>
      <c r="AU232" s="149" t="s">
        <v>86</v>
      </c>
      <c r="AY232" s="17" t="s">
        <v>310</v>
      </c>
      <c r="BE232" s="150">
        <f t="shared" si="44"/>
        <v>0</v>
      </c>
      <c r="BF232" s="150">
        <f t="shared" si="45"/>
        <v>0</v>
      </c>
      <c r="BG232" s="150">
        <f t="shared" si="46"/>
        <v>0</v>
      </c>
      <c r="BH232" s="150">
        <f t="shared" si="47"/>
        <v>0</v>
      </c>
      <c r="BI232" s="150">
        <f t="shared" si="48"/>
        <v>0</v>
      </c>
      <c r="BJ232" s="17" t="s">
        <v>86</v>
      </c>
      <c r="BK232" s="150">
        <f t="shared" si="49"/>
        <v>0</v>
      </c>
      <c r="BL232" s="17" t="s">
        <v>108</v>
      </c>
      <c r="BM232" s="149" t="s">
        <v>1527</v>
      </c>
    </row>
    <row r="233" spans="2:65" s="1" customFormat="1" ht="16.5" customHeight="1">
      <c r="B233" s="33"/>
      <c r="C233" s="138" t="s">
        <v>1090</v>
      </c>
      <c r="D233" s="138" t="s">
        <v>312</v>
      </c>
      <c r="E233" s="139" t="s">
        <v>5982</v>
      </c>
      <c r="F233" s="140" t="s">
        <v>3247</v>
      </c>
      <c r="G233" s="141" t="s">
        <v>1972</v>
      </c>
      <c r="H233" s="142">
        <v>32</v>
      </c>
      <c r="I233" s="143"/>
      <c r="J233" s="144">
        <f t="shared" si="40"/>
        <v>0</v>
      </c>
      <c r="K233" s="140" t="s">
        <v>2896</v>
      </c>
      <c r="L233" s="33"/>
      <c r="M233" s="145" t="s">
        <v>1</v>
      </c>
      <c r="N233" s="146" t="s">
        <v>47</v>
      </c>
      <c r="P233" s="147">
        <f t="shared" si="41"/>
        <v>0</v>
      </c>
      <c r="Q233" s="147">
        <v>0</v>
      </c>
      <c r="R233" s="147">
        <f t="shared" si="42"/>
        <v>0</v>
      </c>
      <c r="S233" s="147">
        <v>0</v>
      </c>
      <c r="T233" s="148">
        <f t="shared" si="43"/>
        <v>0</v>
      </c>
      <c r="AR233" s="149" t="s">
        <v>108</v>
      </c>
      <c r="AT233" s="149" t="s">
        <v>312</v>
      </c>
      <c r="AU233" s="149" t="s">
        <v>86</v>
      </c>
      <c r="AY233" s="17" t="s">
        <v>310</v>
      </c>
      <c r="BE233" s="150">
        <f t="shared" si="44"/>
        <v>0</v>
      </c>
      <c r="BF233" s="150">
        <f t="shared" si="45"/>
        <v>0</v>
      </c>
      <c r="BG233" s="150">
        <f t="shared" si="46"/>
        <v>0</v>
      </c>
      <c r="BH233" s="150">
        <f t="shared" si="47"/>
        <v>0</v>
      </c>
      <c r="BI233" s="150">
        <f t="shared" si="48"/>
        <v>0</v>
      </c>
      <c r="BJ233" s="17" t="s">
        <v>86</v>
      </c>
      <c r="BK233" s="150">
        <f t="shared" si="49"/>
        <v>0</v>
      </c>
      <c r="BL233" s="17" t="s">
        <v>108</v>
      </c>
      <c r="BM233" s="149" t="s">
        <v>1542</v>
      </c>
    </row>
    <row r="234" spans="2:65" s="1" customFormat="1" ht="16.5" customHeight="1">
      <c r="B234" s="33"/>
      <c r="C234" s="138" t="s">
        <v>1096</v>
      </c>
      <c r="D234" s="138" t="s">
        <v>312</v>
      </c>
      <c r="E234" s="139" t="s">
        <v>5983</v>
      </c>
      <c r="F234" s="140" t="s">
        <v>3249</v>
      </c>
      <c r="G234" s="141" t="s">
        <v>1972</v>
      </c>
      <c r="H234" s="142">
        <v>59</v>
      </c>
      <c r="I234" s="143"/>
      <c r="J234" s="144">
        <f t="shared" si="40"/>
        <v>0</v>
      </c>
      <c r="K234" s="140" t="s">
        <v>2896</v>
      </c>
      <c r="L234" s="33"/>
      <c r="M234" s="145" t="s">
        <v>1</v>
      </c>
      <c r="N234" s="146" t="s">
        <v>47</v>
      </c>
      <c r="P234" s="147">
        <f t="shared" si="41"/>
        <v>0</v>
      </c>
      <c r="Q234" s="147">
        <v>0</v>
      </c>
      <c r="R234" s="147">
        <f t="shared" si="42"/>
        <v>0</v>
      </c>
      <c r="S234" s="147">
        <v>0</v>
      </c>
      <c r="T234" s="148">
        <f t="shared" si="43"/>
        <v>0</v>
      </c>
      <c r="AR234" s="149" t="s">
        <v>108</v>
      </c>
      <c r="AT234" s="149" t="s">
        <v>312</v>
      </c>
      <c r="AU234" s="149" t="s">
        <v>86</v>
      </c>
      <c r="AY234" s="17" t="s">
        <v>310</v>
      </c>
      <c r="BE234" s="150">
        <f t="shared" si="44"/>
        <v>0</v>
      </c>
      <c r="BF234" s="150">
        <f t="shared" si="45"/>
        <v>0</v>
      </c>
      <c r="BG234" s="150">
        <f t="shared" si="46"/>
        <v>0</v>
      </c>
      <c r="BH234" s="150">
        <f t="shared" si="47"/>
        <v>0</v>
      </c>
      <c r="BI234" s="150">
        <f t="shared" si="48"/>
        <v>0</v>
      </c>
      <c r="BJ234" s="17" t="s">
        <v>86</v>
      </c>
      <c r="BK234" s="150">
        <f t="shared" si="49"/>
        <v>0</v>
      </c>
      <c r="BL234" s="17" t="s">
        <v>108</v>
      </c>
      <c r="BM234" s="149" t="s">
        <v>1551</v>
      </c>
    </row>
    <row r="235" spans="2:65" s="1" customFormat="1" ht="16.5" customHeight="1">
      <c r="B235" s="33"/>
      <c r="C235" s="138" t="s">
        <v>1111</v>
      </c>
      <c r="D235" s="138" t="s">
        <v>312</v>
      </c>
      <c r="E235" s="139" t="s">
        <v>5984</v>
      </c>
      <c r="F235" s="140" t="s">
        <v>3251</v>
      </c>
      <c r="G235" s="141" t="s">
        <v>1972</v>
      </c>
      <c r="H235" s="142">
        <v>60</v>
      </c>
      <c r="I235" s="143"/>
      <c r="J235" s="144">
        <f t="shared" si="40"/>
        <v>0</v>
      </c>
      <c r="K235" s="140" t="s">
        <v>2896</v>
      </c>
      <c r="L235" s="33"/>
      <c r="M235" s="145" t="s">
        <v>1</v>
      </c>
      <c r="N235" s="146" t="s">
        <v>47</v>
      </c>
      <c r="P235" s="147">
        <f t="shared" si="41"/>
        <v>0</v>
      </c>
      <c r="Q235" s="147">
        <v>0</v>
      </c>
      <c r="R235" s="147">
        <f t="shared" si="42"/>
        <v>0</v>
      </c>
      <c r="S235" s="147">
        <v>0</v>
      </c>
      <c r="T235" s="148">
        <f t="shared" si="43"/>
        <v>0</v>
      </c>
      <c r="AR235" s="149" t="s">
        <v>108</v>
      </c>
      <c r="AT235" s="149" t="s">
        <v>312</v>
      </c>
      <c r="AU235" s="149" t="s">
        <v>86</v>
      </c>
      <c r="AY235" s="17" t="s">
        <v>310</v>
      </c>
      <c r="BE235" s="150">
        <f t="shared" si="44"/>
        <v>0</v>
      </c>
      <c r="BF235" s="150">
        <f t="shared" si="45"/>
        <v>0</v>
      </c>
      <c r="BG235" s="150">
        <f t="shared" si="46"/>
        <v>0</v>
      </c>
      <c r="BH235" s="150">
        <f t="shared" si="47"/>
        <v>0</v>
      </c>
      <c r="BI235" s="150">
        <f t="shared" si="48"/>
        <v>0</v>
      </c>
      <c r="BJ235" s="17" t="s">
        <v>86</v>
      </c>
      <c r="BK235" s="150">
        <f t="shared" si="49"/>
        <v>0</v>
      </c>
      <c r="BL235" s="17" t="s">
        <v>108</v>
      </c>
      <c r="BM235" s="149" t="s">
        <v>1560</v>
      </c>
    </row>
    <row r="236" spans="2:65" s="1" customFormat="1" ht="16.5" customHeight="1">
      <c r="B236" s="33"/>
      <c r="C236" s="138" t="s">
        <v>1115</v>
      </c>
      <c r="D236" s="138" t="s">
        <v>312</v>
      </c>
      <c r="E236" s="139" t="s">
        <v>5985</v>
      </c>
      <c r="F236" s="140" t="s">
        <v>5986</v>
      </c>
      <c r="G236" s="141" t="s">
        <v>1972</v>
      </c>
      <c r="H236" s="142">
        <v>1</v>
      </c>
      <c r="I236" s="143"/>
      <c r="J236" s="144">
        <f t="shared" si="40"/>
        <v>0</v>
      </c>
      <c r="K236" s="140" t="s">
        <v>2896</v>
      </c>
      <c r="L236" s="33"/>
      <c r="M236" s="145" t="s">
        <v>1</v>
      </c>
      <c r="N236" s="146" t="s">
        <v>47</v>
      </c>
      <c r="P236" s="147">
        <f t="shared" si="41"/>
        <v>0</v>
      </c>
      <c r="Q236" s="147">
        <v>0</v>
      </c>
      <c r="R236" s="147">
        <f t="shared" si="42"/>
        <v>0</v>
      </c>
      <c r="S236" s="147">
        <v>0</v>
      </c>
      <c r="T236" s="148">
        <f t="shared" si="43"/>
        <v>0</v>
      </c>
      <c r="AR236" s="149" t="s">
        <v>108</v>
      </c>
      <c r="AT236" s="149" t="s">
        <v>312</v>
      </c>
      <c r="AU236" s="149" t="s">
        <v>86</v>
      </c>
      <c r="AY236" s="17" t="s">
        <v>310</v>
      </c>
      <c r="BE236" s="150">
        <f t="shared" si="44"/>
        <v>0</v>
      </c>
      <c r="BF236" s="150">
        <f t="shared" si="45"/>
        <v>0</v>
      </c>
      <c r="BG236" s="150">
        <f t="shared" si="46"/>
        <v>0</v>
      </c>
      <c r="BH236" s="150">
        <f t="shared" si="47"/>
        <v>0</v>
      </c>
      <c r="BI236" s="150">
        <f t="shared" si="48"/>
        <v>0</v>
      </c>
      <c r="BJ236" s="17" t="s">
        <v>86</v>
      </c>
      <c r="BK236" s="150">
        <f t="shared" si="49"/>
        <v>0</v>
      </c>
      <c r="BL236" s="17" t="s">
        <v>108</v>
      </c>
      <c r="BM236" s="149" t="s">
        <v>1568</v>
      </c>
    </row>
    <row r="237" spans="2:65" s="1" customFormat="1" ht="16.5" customHeight="1">
      <c r="B237" s="33"/>
      <c r="C237" s="138" t="s">
        <v>1122</v>
      </c>
      <c r="D237" s="138" t="s">
        <v>312</v>
      </c>
      <c r="E237" s="139" t="s">
        <v>5987</v>
      </c>
      <c r="F237" s="140" t="s">
        <v>5988</v>
      </c>
      <c r="G237" s="141" t="s">
        <v>1972</v>
      </c>
      <c r="H237" s="142">
        <v>1</v>
      </c>
      <c r="I237" s="143"/>
      <c r="J237" s="144">
        <f t="shared" si="40"/>
        <v>0</v>
      </c>
      <c r="K237" s="140" t="s">
        <v>2896</v>
      </c>
      <c r="L237" s="33"/>
      <c r="M237" s="145" t="s">
        <v>1</v>
      </c>
      <c r="N237" s="146" t="s">
        <v>47</v>
      </c>
      <c r="P237" s="147">
        <f t="shared" si="41"/>
        <v>0</v>
      </c>
      <c r="Q237" s="147">
        <v>0</v>
      </c>
      <c r="R237" s="147">
        <f t="shared" si="42"/>
        <v>0</v>
      </c>
      <c r="S237" s="147">
        <v>0</v>
      </c>
      <c r="T237" s="148">
        <f t="shared" si="43"/>
        <v>0</v>
      </c>
      <c r="AR237" s="149" t="s">
        <v>108</v>
      </c>
      <c r="AT237" s="149" t="s">
        <v>312</v>
      </c>
      <c r="AU237" s="149" t="s">
        <v>86</v>
      </c>
      <c r="AY237" s="17" t="s">
        <v>310</v>
      </c>
      <c r="BE237" s="150">
        <f t="shared" si="44"/>
        <v>0</v>
      </c>
      <c r="BF237" s="150">
        <f t="shared" si="45"/>
        <v>0</v>
      </c>
      <c r="BG237" s="150">
        <f t="shared" si="46"/>
        <v>0</v>
      </c>
      <c r="BH237" s="150">
        <f t="shared" si="47"/>
        <v>0</v>
      </c>
      <c r="BI237" s="150">
        <f t="shared" si="48"/>
        <v>0</v>
      </c>
      <c r="BJ237" s="17" t="s">
        <v>86</v>
      </c>
      <c r="BK237" s="150">
        <f t="shared" si="49"/>
        <v>0</v>
      </c>
      <c r="BL237" s="17" t="s">
        <v>108</v>
      </c>
      <c r="BM237" s="149" t="s">
        <v>1576</v>
      </c>
    </row>
    <row r="238" spans="2:65" s="1" customFormat="1" ht="16.5" customHeight="1">
      <c r="B238" s="33"/>
      <c r="C238" s="138" t="s">
        <v>1127</v>
      </c>
      <c r="D238" s="138" t="s">
        <v>312</v>
      </c>
      <c r="E238" s="139" t="s">
        <v>5946</v>
      </c>
      <c r="F238" s="140" t="s">
        <v>5947</v>
      </c>
      <c r="G238" s="141" t="s">
        <v>718</v>
      </c>
      <c r="H238" s="142">
        <v>190</v>
      </c>
      <c r="I238" s="143"/>
      <c r="J238" s="144">
        <f t="shared" si="40"/>
        <v>0</v>
      </c>
      <c r="K238" s="140" t="s">
        <v>2821</v>
      </c>
      <c r="L238" s="33"/>
      <c r="M238" s="145" t="s">
        <v>1</v>
      </c>
      <c r="N238" s="146" t="s">
        <v>47</v>
      </c>
      <c r="P238" s="147">
        <f t="shared" si="41"/>
        <v>0</v>
      </c>
      <c r="Q238" s="147">
        <v>0</v>
      </c>
      <c r="R238" s="147">
        <f t="shared" si="42"/>
        <v>0</v>
      </c>
      <c r="S238" s="147">
        <v>0</v>
      </c>
      <c r="T238" s="148">
        <f t="shared" si="43"/>
        <v>0</v>
      </c>
      <c r="AR238" s="149" t="s">
        <v>108</v>
      </c>
      <c r="AT238" s="149" t="s">
        <v>312</v>
      </c>
      <c r="AU238" s="149" t="s">
        <v>86</v>
      </c>
      <c r="AY238" s="17" t="s">
        <v>310</v>
      </c>
      <c r="BE238" s="150">
        <f t="shared" si="44"/>
        <v>0</v>
      </c>
      <c r="BF238" s="150">
        <f t="shared" si="45"/>
        <v>0</v>
      </c>
      <c r="BG238" s="150">
        <f t="shared" si="46"/>
        <v>0</v>
      </c>
      <c r="BH238" s="150">
        <f t="shared" si="47"/>
        <v>0</v>
      </c>
      <c r="BI238" s="150">
        <f t="shared" si="48"/>
        <v>0</v>
      </c>
      <c r="BJ238" s="17" t="s">
        <v>86</v>
      </c>
      <c r="BK238" s="150">
        <f t="shared" si="49"/>
        <v>0</v>
      </c>
      <c r="BL238" s="17" t="s">
        <v>108</v>
      </c>
      <c r="BM238" s="149" t="s">
        <v>1584</v>
      </c>
    </row>
    <row r="239" spans="2:65" s="1" customFormat="1" ht="16.5" customHeight="1">
      <c r="B239" s="33"/>
      <c r="C239" s="138" t="s">
        <v>1131</v>
      </c>
      <c r="D239" s="138" t="s">
        <v>312</v>
      </c>
      <c r="E239" s="139" t="s">
        <v>3260</v>
      </c>
      <c r="F239" s="140" t="s">
        <v>3261</v>
      </c>
      <c r="G239" s="141" t="s">
        <v>718</v>
      </c>
      <c r="H239" s="142">
        <v>90</v>
      </c>
      <c r="I239" s="143"/>
      <c r="J239" s="144">
        <f t="shared" si="40"/>
        <v>0</v>
      </c>
      <c r="K239" s="140" t="s">
        <v>2821</v>
      </c>
      <c r="L239" s="33"/>
      <c r="M239" s="145" t="s">
        <v>1</v>
      </c>
      <c r="N239" s="146" t="s">
        <v>47</v>
      </c>
      <c r="P239" s="147">
        <f t="shared" si="41"/>
        <v>0</v>
      </c>
      <c r="Q239" s="147">
        <v>0</v>
      </c>
      <c r="R239" s="147">
        <f t="shared" si="42"/>
        <v>0</v>
      </c>
      <c r="S239" s="147">
        <v>0</v>
      </c>
      <c r="T239" s="148">
        <f t="shared" si="43"/>
        <v>0</v>
      </c>
      <c r="AR239" s="149" t="s">
        <v>108</v>
      </c>
      <c r="AT239" s="149" t="s">
        <v>312</v>
      </c>
      <c r="AU239" s="149" t="s">
        <v>86</v>
      </c>
      <c r="AY239" s="17" t="s">
        <v>310</v>
      </c>
      <c r="BE239" s="150">
        <f t="shared" si="44"/>
        <v>0</v>
      </c>
      <c r="BF239" s="150">
        <f t="shared" si="45"/>
        <v>0</v>
      </c>
      <c r="BG239" s="150">
        <f t="shared" si="46"/>
        <v>0</v>
      </c>
      <c r="BH239" s="150">
        <f t="shared" si="47"/>
        <v>0</v>
      </c>
      <c r="BI239" s="150">
        <f t="shared" si="48"/>
        <v>0</v>
      </c>
      <c r="BJ239" s="17" t="s">
        <v>86</v>
      </c>
      <c r="BK239" s="150">
        <f t="shared" si="49"/>
        <v>0</v>
      </c>
      <c r="BL239" s="17" t="s">
        <v>108</v>
      </c>
      <c r="BM239" s="149" t="s">
        <v>1594</v>
      </c>
    </row>
    <row r="240" spans="2:65" s="1" customFormat="1" ht="16.5" customHeight="1">
      <c r="B240" s="33"/>
      <c r="C240" s="138" t="s">
        <v>1137</v>
      </c>
      <c r="D240" s="138" t="s">
        <v>312</v>
      </c>
      <c r="E240" s="139" t="s">
        <v>5910</v>
      </c>
      <c r="F240" s="140" t="s">
        <v>5911</v>
      </c>
      <c r="G240" s="141" t="s">
        <v>718</v>
      </c>
      <c r="H240" s="142">
        <v>35</v>
      </c>
      <c r="I240" s="143"/>
      <c r="J240" s="144">
        <f t="shared" si="40"/>
        <v>0</v>
      </c>
      <c r="K240" s="140" t="s">
        <v>2821</v>
      </c>
      <c r="L240" s="33"/>
      <c r="M240" s="145" t="s">
        <v>1</v>
      </c>
      <c r="N240" s="146" t="s">
        <v>47</v>
      </c>
      <c r="P240" s="147">
        <f t="shared" si="41"/>
        <v>0</v>
      </c>
      <c r="Q240" s="147">
        <v>0</v>
      </c>
      <c r="R240" s="147">
        <f t="shared" si="42"/>
        <v>0</v>
      </c>
      <c r="S240" s="147">
        <v>0</v>
      </c>
      <c r="T240" s="148">
        <f t="shared" si="43"/>
        <v>0</v>
      </c>
      <c r="AR240" s="149" t="s">
        <v>108</v>
      </c>
      <c r="AT240" s="149" t="s">
        <v>312</v>
      </c>
      <c r="AU240" s="149" t="s">
        <v>86</v>
      </c>
      <c r="AY240" s="17" t="s">
        <v>310</v>
      </c>
      <c r="BE240" s="150">
        <f t="shared" si="44"/>
        <v>0</v>
      </c>
      <c r="BF240" s="150">
        <f t="shared" si="45"/>
        <v>0</v>
      </c>
      <c r="BG240" s="150">
        <f t="shared" si="46"/>
        <v>0</v>
      </c>
      <c r="BH240" s="150">
        <f t="shared" si="47"/>
        <v>0</v>
      </c>
      <c r="BI240" s="150">
        <f t="shared" si="48"/>
        <v>0</v>
      </c>
      <c r="BJ240" s="17" t="s">
        <v>86</v>
      </c>
      <c r="BK240" s="150">
        <f t="shared" si="49"/>
        <v>0</v>
      </c>
      <c r="BL240" s="17" t="s">
        <v>108</v>
      </c>
      <c r="BM240" s="149" t="s">
        <v>1601</v>
      </c>
    </row>
    <row r="241" spans="2:65" s="1" customFormat="1" ht="16.5" customHeight="1">
      <c r="B241" s="33"/>
      <c r="C241" s="138" t="s">
        <v>1142</v>
      </c>
      <c r="D241" s="138" t="s">
        <v>312</v>
      </c>
      <c r="E241" s="139" t="s">
        <v>5989</v>
      </c>
      <c r="F241" s="140" t="s">
        <v>5990</v>
      </c>
      <c r="G241" s="141" t="s">
        <v>718</v>
      </c>
      <c r="H241" s="142">
        <v>35</v>
      </c>
      <c r="I241" s="143"/>
      <c r="J241" s="144">
        <f t="shared" si="40"/>
        <v>0</v>
      </c>
      <c r="K241" s="140" t="s">
        <v>2821</v>
      </c>
      <c r="L241" s="33"/>
      <c r="M241" s="145" t="s">
        <v>1</v>
      </c>
      <c r="N241" s="146" t="s">
        <v>47</v>
      </c>
      <c r="P241" s="147">
        <f t="shared" si="41"/>
        <v>0</v>
      </c>
      <c r="Q241" s="147">
        <v>0</v>
      </c>
      <c r="R241" s="147">
        <f t="shared" si="42"/>
        <v>0</v>
      </c>
      <c r="S241" s="147">
        <v>0</v>
      </c>
      <c r="T241" s="148">
        <f t="shared" si="43"/>
        <v>0</v>
      </c>
      <c r="AR241" s="149" t="s">
        <v>108</v>
      </c>
      <c r="AT241" s="149" t="s">
        <v>312</v>
      </c>
      <c r="AU241" s="149" t="s">
        <v>86</v>
      </c>
      <c r="AY241" s="17" t="s">
        <v>310</v>
      </c>
      <c r="BE241" s="150">
        <f t="shared" si="44"/>
        <v>0</v>
      </c>
      <c r="BF241" s="150">
        <f t="shared" si="45"/>
        <v>0</v>
      </c>
      <c r="BG241" s="150">
        <f t="shared" si="46"/>
        <v>0</v>
      </c>
      <c r="BH241" s="150">
        <f t="shared" si="47"/>
        <v>0</v>
      </c>
      <c r="BI241" s="150">
        <f t="shared" si="48"/>
        <v>0</v>
      </c>
      <c r="BJ241" s="17" t="s">
        <v>86</v>
      </c>
      <c r="BK241" s="150">
        <f t="shared" si="49"/>
        <v>0</v>
      </c>
      <c r="BL241" s="17" t="s">
        <v>108</v>
      </c>
      <c r="BM241" s="149" t="s">
        <v>1608</v>
      </c>
    </row>
    <row r="242" spans="2:65" s="1" customFormat="1" ht="16.5" customHeight="1">
      <c r="B242" s="33"/>
      <c r="C242" s="138" t="s">
        <v>1148</v>
      </c>
      <c r="D242" s="138" t="s">
        <v>312</v>
      </c>
      <c r="E242" s="139" t="s">
        <v>5991</v>
      </c>
      <c r="F242" s="140" t="s">
        <v>5992</v>
      </c>
      <c r="G242" s="141" t="s">
        <v>718</v>
      </c>
      <c r="H242" s="142">
        <v>25</v>
      </c>
      <c r="I242" s="143"/>
      <c r="J242" s="144">
        <f t="shared" si="40"/>
        <v>0</v>
      </c>
      <c r="K242" s="140" t="s">
        <v>2821</v>
      </c>
      <c r="L242" s="33"/>
      <c r="M242" s="145" t="s">
        <v>1</v>
      </c>
      <c r="N242" s="146" t="s">
        <v>47</v>
      </c>
      <c r="P242" s="147">
        <f t="shared" si="41"/>
        <v>0</v>
      </c>
      <c r="Q242" s="147">
        <v>0</v>
      </c>
      <c r="R242" s="147">
        <f t="shared" si="42"/>
        <v>0</v>
      </c>
      <c r="S242" s="147">
        <v>0</v>
      </c>
      <c r="T242" s="148">
        <f t="shared" si="43"/>
        <v>0</v>
      </c>
      <c r="AR242" s="149" t="s">
        <v>108</v>
      </c>
      <c r="AT242" s="149" t="s">
        <v>312</v>
      </c>
      <c r="AU242" s="149" t="s">
        <v>86</v>
      </c>
      <c r="AY242" s="17" t="s">
        <v>310</v>
      </c>
      <c r="BE242" s="150">
        <f t="shared" si="44"/>
        <v>0</v>
      </c>
      <c r="BF242" s="150">
        <f t="shared" si="45"/>
        <v>0</v>
      </c>
      <c r="BG242" s="150">
        <f t="shared" si="46"/>
        <v>0</v>
      </c>
      <c r="BH242" s="150">
        <f t="shared" si="47"/>
        <v>0</v>
      </c>
      <c r="BI242" s="150">
        <f t="shared" si="48"/>
        <v>0</v>
      </c>
      <c r="BJ242" s="17" t="s">
        <v>86</v>
      </c>
      <c r="BK242" s="150">
        <f t="shared" si="49"/>
        <v>0</v>
      </c>
      <c r="BL242" s="17" t="s">
        <v>108</v>
      </c>
      <c r="BM242" s="149" t="s">
        <v>1616</v>
      </c>
    </row>
    <row r="243" spans="2:65" s="1" customFormat="1" ht="16.5" customHeight="1">
      <c r="B243" s="33"/>
      <c r="C243" s="138" t="s">
        <v>1152</v>
      </c>
      <c r="D243" s="138" t="s">
        <v>312</v>
      </c>
      <c r="E243" s="139" t="s">
        <v>5993</v>
      </c>
      <c r="F243" s="140" t="s">
        <v>5994</v>
      </c>
      <c r="G243" s="141" t="s">
        <v>718</v>
      </c>
      <c r="H243" s="142">
        <v>20</v>
      </c>
      <c r="I243" s="143"/>
      <c r="J243" s="144">
        <f t="shared" si="40"/>
        <v>0</v>
      </c>
      <c r="K243" s="140" t="s">
        <v>2821</v>
      </c>
      <c r="L243" s="33"/>
      <c r="M243" s="145" t="s">
        <v>1</v>
      </c>
      <c r="N243" s="146" t="s">
        <v>47</v>
      </c>
      <c r="P243" s="147">
        <f t="shared" si="41"/>
        <v>0</v>
      </c>
      <c r="Q243" s="147">
        <v>0</v>
      </c>
      <c r="R243" s="147">
        <f t="shared" si="42"/>
        <v>0</v>
      </c>
      <c r="S243" s="147">
        <v>0</v>
      </c>
      <c r="T243" s="148">
        <f t="shared" si="43"/>
        <v>0</v>
      </c>
      <c r="AR243" s="149" t="s">
        <v>108</v>
      </c>
      <c r="AT243" s="149" t="s">
        <v>312</v>
      </c>
      <c r="AU243" s="149" t="s">
        <v>86</v>
      </c>
      <c r="AY243" s="17" t="s">
        <v>310</v>
      </c>
      <c r="BE243" s="150">
        <f t="shared" si="44"/>
        <v>0</v>
      </c>
      <c r="BF243" s="150">
        <f t="shared" si="45"/>
        <v>0</v>
      </c>
      <c r="BG243" s="150">
        <f t="shared" si="46"/>
        <v>0</v>
      </c>
      <c r="BH243" s="150">
        <f t="shared" si="47"/>
        <v>0</v>
      </c>
      <c r="BI243" s="150">
        <f t="shared" si="48"/>
        <v>0</v>
      </c>
      <c r="BJ243" s="17" t="s">
        <v>86</v>
      </c>
      <c r="BK243" s="150">
        <f t="shared" si="49"/>
        <v>0</v>
      </c>
      <c r="BL243" s="17" t="s">
        <v>108</v>
      </c>
      <c r="BM243" s="149" t="s">
        <v>1623</v>
      </c>
    </row>
    <row r="244" spans="2:65" s="1" customFormat="1" ht="16.5" customHeight="1">
      <c r="B244" s="33"/>
      <c r="C244" s="138" t="s">
        <v>1162</v>
      </c>
      <c r="D244" s="138" t="s">
        <v>312</v>
      </c>
      <c r="E244" s="139" t="s">
        <v>3262</v>
      </c>
      <c r="F244" s="140" t="s">
        <v>3263</v>
      </c>
      <c r="G244" s="141" t="s">
        <v>718</v>
      </c>
      <c r="H244" s="142">
        <v>45</v>
      </c>
      <c r="I244" s="143"/>
      <c r="J244" s="144">
        <f t="shared" si="40"/>
        <v>0</v>
      </c>
      <c r="K244" s="140" t="s">
        <v>2821</v>
      </c>
      <c r="L244" s="33"/>
      <c r="M244" s="145" t="s">
        <v>1</v>
      </c>
      <c r="N244" s="146" t="s">
        <v>47</v>
      </c>
      <c r="P244" s="147">
        <f t="shared" si="41"/>
        <v>0</v>
      </c>
      <c r="Q244" s="147">
        <v>0</v>
      </c>
      <c r="R244" s="147">
        <f t="shared" si="42"/>
        <v>0</v>
      </c>
      <c r="S244" s="147">
        <v>0</v>
      </c>
      <c r="T244" s="148">
        <f t="shared" si="43"/>
        <v>0</v>
      </c>
      <c r="AR244" s="149" t="s">
        <v>108</v>
      </c>
      <c r="AT244" s="149" t="s">
        <v>312</v>
      </c>
      <c r="AU244" s="149" t="s">
        <v>86</v>
      </c>
      <c r="AY244" s="17" t="s">
        <v>310</v>
      </c>
      <c r="BE244" s="150">
        <f t="shared" si="44"/>
        <v>0</v>
      </c>
      <c r="BF244" s="150">
        <f t="shared" si="45"/>
        <v>0</v>
      </c>
      <c r="BG244" s="150">
        <f t="shared" si="46"/>
        <v>0</v>
      </c>
      <c r="BH244" s="150">
        <f t="shared" si="47"/>
        <v>0</v>
      </c>
      <c r="BI244" s="150">
        <f t="shared" si="48"/>
        <v>0</v>
      </c>
      <c r="BJ244" s="17" t="s">
        <v>86</v>
      </c>
      <c r="BK244" s="150">
        <f t="shared" si="49"/>
        <v>0</v>
      </c>
      <c r="BL244" s="17" t="s">
        <v>108</v>
      </c>
      <c r="BM244" s="149" t="s">
        <v>1632</v>
      </c>
    </row>
    <row r="245" spans="2:65" s="1" customFormat="1" ht="16.5" customHeight="1">
      <c r="B245" s="33"/>
      <c r="C245" s="138" t="s">
        <v>1168</v>
      </c>
      <c r="D245" s="138" t="s">
        <v>312</v>
      </c>
      <c r="E245" s="139" t="s">
        <v>5995</v>
      </c>
      <c r="F245" s="140" t="s">
        <v>5937</v>
      </c>
      <c r="G245" s="141" t="s">
        <v>718</v>
      </c>
      <c r="H245" s="142">
        <v>190</v>
      </c>
      <c r="I245" s="143"/>
      <c r="J245" s="144">
        <f t="shared" si="40"/>
        <v>0</v>
      </c>
      <c r="K245" s="140" t="s">
        <v>2896</v>
      </c>
      <c r="L245" s="33"/>
      <c r="M245" s="145" t="s">
        <v>1</v>
      </c>
      <c r="N245" s="146" t="s">
        <v>47</v>
      </c>
      <c r="P245" s="147">
        <f t="shared" si="41"/>
        <v>0</v>
      </c>
      <c r="Q245" s="147">
        <v>0</v>
      </c>
      <c r="R245" s="147">
        <f t="shared" si="42"/>
        <v>0</v>
      </c>
      <c r="S245" s="147">
        <v>0</v>
      </c>
      <c r="T245" s="148">
        <f t="shared" si="43"/>
        <v>0</v>
      </c>
      <c r="AR245" s="149" t="s">
        <v>108</v>
      </c>
      <c r="AT245" s="149" t="s">
        <v>312</v>
      </c>
      <c r="AU245" s="149" t="s">
        <v>86</v>
      </c>
      <c r="AY245" s="17" t="s">
        <v>310</v>
      </c>
      <c r="BE245" s="150">
        <f t="shared" si="44"/>
        <v>0</v>
      </c>
      <c r="BF245" s="150">
        <f t="shared" si="45"/>
        <v>0</v>
      </c>
      <c r="BG245" s="150">
        <f t="shared" si="46"/>
        <v>0</v>
      </c>
      <c r="BH245" s="150">
        <f t="shared" si="47"/>
        <v>0</v>
      </c>
      <c r="BI245" s="150">
        <f t="shared" si="48"/>
        <v>0</v>
      </c>
      <c r="BJ245" s="17" t="s">
        <v>86</v>
      </c>
      <c r="BK245" s="150">
        <f t="shared" si="49"/>
        <v>0</v>
      </c>
      <c r="BL245" s="17" t="s">
        <v>108</v>
      </c>
      <c r="BM245" s="149" t="s">
        <v>1642</v>
      </c>
    </row>
    <row r="246" spans="2:65" s="1" customFormat="1" ht="16.5" customHeight="1">
      <c r="B246" s="33"/>
      <c r="C246" s="138" t="s">
        <v>1175</v>
      </c>
      <c r="D246" s="138" t="s">
        <v>312</v>
      </c>
      <c r="E246" s="139" t="s">
        <v>5996</v>
      </c>
      <c r="F246" s="140" t="s">
        <v>5939</v>
      </c>
      <c r="G246" s="141" t="s">
        <v>718</v>
      </c>
      <c r="H246" s="142">
        <v>90</v>
      </c>
      <c r="I246" s="143"/>
      <c r="J246" s="144">
        <f t="shared" si="40"/>
        <v>0</v>
      </c>
      <c r="K246" s="140" t="s">
        <v>2896</v>
      </c>
      <c r="L246" s="33"/>
      <c r="M246" s="145" t="s">
        <v>1</v>
      </c>
      <c r="N246" s="146" t="s">
        <v>47</v>
      </c>
      <c r="P246" s="147">
        <f t="shared" si="41"/>
        <v>0</v>
      </c>
      <c r="Q246" s="147">
        <v>0</v>
      </c>
      <c r="R246" s="147">
        <f t="shared" si="42"/>
        <v>0</v>
      </c>
      <c r="S246" s="147">
        <v>0</v>
      </c>
      <c r="T246" s="148">
        <f t="shared" si="43"/>
        <v>0</v>
      </c>
      <c r="AR246" s="149" t="s">
        <v>108</v>
      </c>
      <c r="AT246" s="149" t="s">
        <v>312</v>
      </c>
      <c r="AU246" s="149" t="s">
        <v>86</v>
      </c>
      <c r="AY246" s="17" t="s">
        <v>310</v>
      </c>
      <c r="BE246" s="150">
        <f t="shared" si="44"/>
        <v>0</v>
      </c>
      <c r="BF246" s="150">
        <f t="shared" si="45"/>
        <v>0</v>
      </c>
      <c r="BG246" s="150">
        <f t="shared" si="46"/>
        <v>0</v>
      </c>
      <c r="BH246" s="150">
        <f t="shared" si="47"/>
        <v>0</v>
      </c>
      <c r="BI246" s="150">
        <f t="shared" si="48"/>
        <v>0</v>
      </c>
      <c r="BJ246" s="17" t="s">
        <v>86</v>
      </c>
      <c r="BK246" s="150">
        <f t="shared" si="49"/>
        <v>0</v>
      </c>
      <c r="BL246" s="17" t="s">
        <v>108</v>
      </c>
      <c r="BM246" s="149" t="s">
        <v>1650</v>
      </c>
    </row>
    <row r="247" spans="2:65" s="1" customFormat="1" ht="16.5" customHeight="1">
      <c r="B247" s="33"/>
      <c r="C247" s="138" t="s">
        <v>1181</v>
      </c>
      <c r="D247" s="138" t="s">
        <v>312</v>
      </c>
      <c r="E247" s="139" t="s">
        <v>5997</v>
      </c>
      <c r="F247" s="140" t="s">
        <v>5941</v>
      </c>
      <c r="G247" s="141" t="s">
        <v>718</v>
      </c>
      <c r="H247" s="142">
        <v>35</v>
      </c>
      <c r="I247" s="143"/>
      <c r="J247" s="144">
        <f t="shared" si="40"/>
        <v>0</v>
      </c>
      <c r="K247" s="140" t="s">
        <v>2896</v>
      </c>
      <c r="L247" s="33"/>
      <c r="M247" s="145" t="s">
        <v>1</v>
      </c>
      <c r="N247" s="146" t="s">
        <v>47</v>
      </c>
      <c r="P247" s="147">
        <f t="shared" si="41"/>
        <v>0</v>
      </c>
      <c r="Q247" s="147">
        <v>0</v>
      </c>
      <c r="R247" s="147">
        <f t="shared" si="42"/>
        <v>0</v>
      </c>
      <c r="S247" s="147">
        <v>0</v>
      </c>
      <c r="T247" s="148">
        <f t="shared" si="43"/>
        <v>0</v>
      </c>
      <c r="AR247" s="149" t="s">
        <v>108</v>
      </c>
      <c r="AT247" s="149" t="s">
        <v>312</v>
      </c>
      <c r="AU247" s="149" t="s">
        <v>86</v>
      </c>
      <c r="AY247" s="17" t="s">
        <v>310</v>
      </c>
      <c r="BE247" s="150">
        <f t="shared" si="44"/>
        <v>0</v>
      </c>
      <c r="BF247" s="150">
        <f t="shared" si="45"/>
        <v>0</v>
      </c>
      <c r="BG247" s="150">
        <f t="shared" si="46"/>
        <v>0</v>
      </c>
      <c r="BH247" s="150">
        <f t="shared" si="47"/>
        <v>0</v>
      </c>
      <c r="BI247" s="150">
        <f t="shared" si="48"/>
        <v>0</v>
      </c>
      <c r="BJ247" s="17" t="s">
        <v>86</v>
      </c>
      <c r="BK247" s="150">
        <f t="shared" si="49"/>
        <v>0</v>
      </c>
      <c r="BL247" s="17" t="s">
        <v>108</v>
      </c>
      <c r="BM247" s="149" t="s">
        <v>1659</v>
      </c>
    </row>
    <row r="248" spans="2:65" s="1" customFormat="1" ht="16.5" customHeight="1">
      <c r="B248" s="33"/>
      <c r="C248" s="138" t="s">
        <v>1186</v>
      </c>
      <c r="D248" s="138" t="s">
        <v>312</v>
      </c>
      <c r="E248" s="139" t="s">
        <v>5998</v>
      </c>
      <c r="F248" s="140" t="s">
        <v>5999</v>
      </c>
      <c r="G248" s="141" t="s">
        <v>718</v>
      </c>
      <c r="H248" s="142">
        <v>35</v>
      </c>
      <c r="I248" s="143"/>
      <c r="J248" s="144">
        <f t="shared" si="40"/>
        <v>0</v>
      </c>
      <c r="K248" s="140" t="s">
        <v>2896</v>
      </c>
      <c r="L248" s="33"/>
      <c r="M248" s="145" t="s">
        <v>1</v>
      </c>
      <c r="N248" s="146" t="s">
        <v>47</v>
      </c>
      <c r="P248" s="147">
        <f t="shared" si="41"/>
        <v>0</v>
      </c>
      <c r="Q248" s="147">
        <v>0</v>
      </c>
      <c r="R248" s="147">
        <f t="shared" si="42"/>
        <v>0</v>
      </c>
      <c r="S248" s="147">
        <v>0</v>
      </c>
      <c r="T248" s="148">
        <f t="shared" si="43"/>
        <v>0</v>
      </c>
      <c r="AR248" s="149" t="s">
        <v>108</v>
      </c>
      <c r="AT248" s="149" t="s">
        <v>312</v>
      </c>
      <c r="AU248" s="149" t="s">
        <v>86</v>
      </c>
      <c r="AY248" s="17" t="s">
        <v>310</v>
      </c>
      <c r="BE248" s="150">
        <f t="shared" si="44"/>
        <v>0</v>
      </c>
      <c r="BF248" s="150">
        <f t="shared" si="45"/>
        <v>0</v>
      </c>
      <c r="BG248" s="150">
        <f t="shared" si="46"/>
        <v>0</v>
      </c>
      <c r="BH248" s="150">
        <f t="shared" si="47"/>
        <v>0</v>
      </c>
      <c r="BI248" s="150">
        <f t="shared" si="48"/>
        <v>0</v>
      </c>
      <c r="BJ248" s="17" t="s">
        <v>86</v>
      </c>
      <c r="BK248" s="150">
        <f t="shared" si="49"/>
        <v>0</v>
      </c>
      <c r="BL248" s="17" t="s">
        <v>108</v>
      </c>
      <c r="BM248" s="149" t="s">
        <v>1665</v>
      </c>
    </row>
    <row r="249" spans="2:65" s="1" customFormat="1" ht="16.5" customHeight="1">
      <c r="B249" s="33"/>
      <c r="C249" s="138" t="s">
        <v>1190</v>
      </c>
      <c r="D249" s="138" t="s">
        <v>312</v>
      </c>
      <c r="E249" s="139" t="s">
        <v>6000</v>
      </c>
      <c r="F249" s="140" t="s">
        <v>3282</v>
      </c>
      <c r="G249" s="141" t="s">
        <v>718</v>
      </c>
      <c r="H249" s="142">
        <v>25</v>
      </c>
      <c r="I249" s="143"/>
      <c r="J249" s="144">
        <f t="shared" si="40"/>
        <v>0</v>
      </c>
      <c r="K249" s="140" t="s">
        <v>2896</v>
      </c>
      <c r="L249" s="33"/>
      <c r="M249" s="145" t="s">
        <v>1</v>
      </c>
      <c r="N249" s="146" t="s">
        <v>47</v>
      </c>
      <c r="P249" s="147">
        <f t="shared" si="41"/>
        <v>0</v>
      </c>
      <c r="Q249" s="147">
        <v>0</v>
      </c>
      <c r="R249" s="147">
        <f t="shared" si="42"/>
        <v>0</v>
      </c>
      <c r="S249" s="147">
        <v>0</v>
      </c>
      <c r="T249" s="148">
        <f t="shared" si="43"/>
        <v>0</v>
      </c>
      <c r="AR249" s="149" t="s">
        <v>108</v>
      </c>
      <c r="AT249" s="149" t="s">
        <v>312</v>
      </c>
      <c r="AU249" s="149" t="s">
        <v>86</v>
      </c>
      <c r="AY249" s="17" t="s">
        <v>310</v>
      </c>
      <c r="BE249" s="150">
        <f t="shared" si="44"/>
        <v>0</v>
      </c>
      <c r="BF249" s="150">
        <f t="shared" si="45"/>
        <v>0</v>
      </c>
      <c r="BG249" s="150">
        <f t="shared" si="46"/>
        <v>0</v>
      </c>
      <c r="BH249" s="150">
        <f t="shared" si="47"/>
        <v>0</v>
      </c>
      <c r="BI249" s="150">
        <f t="shared" si="48"/>
        <v>0</v>
      </c>
      <c r="BJ249" s="17" t="s">
        <v>86</v>
      </c>
      <c r="BK249" s="150">
        <f t="shared" si="49"/>
        <v>0</v>
      </c>
      <c r="BL249" s="17" t="s">
        <v>108</v>
      </c>
      <c r="BM249" s="149" t="s">
        <v>1674</v>
      </c>
    </row>
    <row r="250" spans="2:65" s="1" customFormat="1" ht="16.5" customHeight="1">
      <c r="B250" s="33"/>
      <c r="C250" s="138" t="s">
        <v>1196</v>
      </c>
      <c r="D250" s="138" t="s">
        <v>312</v>
      </c>
      <c r="E250" s="139" t="s">
        <v>6001</v>
      </c>
      <c r="F250" s="140" t="s">
        <v>6002</v>
      </c>
      <c r="G250" s="141" t="s">
        <v>718</v>
      </c>
      <c r="H250" s="142">
        <v>20</v>
      </c>
      <c r="I250" s="143"/>
      <c r="J250" s="144">
        <f t="shared" si="40"/>
        <v>0</v>
      </c>
      <c r="K250" s="140" t="s">
        <v>2896</v>
      </c>
      <c r="L250" s="33"/>
      <c r="M250" s="145" t="s">
        <v>1</v>
      </c>
      <c r="N250" s="146" t="s">
        <v>47</v>
      </c>
      <c r="P250" s="147">
        <f t="shared" si="41"/>
        <v>0</v>
      </c>
      <c r="Q250" s="147">
        <v>0</v>
      </c>
      <c r="R250" s="147">
        <f t="shared" si="42"/>
        <v>0</v>
      </c>
      <c r="S250" s="147">
        <v>0</v>
      </c>
      <c r="T250" s="148">
        <f t="shared" si="43"/>
        <v>0</v>
      </c>
      <c r="AR250" s="149" t="s">
        <v>108</v>
      </c>
      <c r="AT250" s="149" t="s">
        <v>312</v>
      </c>
      <c r="AU250" s="149" t="s">
        <v>86</v>
      </c>
      <c r="AY250" s="17" t="s">
        <v>310</v>
      </c>
      <c r="BE250" s="150">
        <f t="shared" si="44"/>
        <v>0</v>
      </c>
      <c r="BF250" s="150">
        <f t="shared" si="45"/>
        <v>0</v>
      </c>
      <c r="BG250" s="150">
        <f t="shared" si="46"/>
        <v>0</v>
      </c>
      <c r="BH250" s="150">
        <f t="shared" si="47"/>
        <v>0</v>
      </c>
      <c r="BI250" s="150">
        <f t="shared" si="48"/>
        <v>0</v>
      </c>
      <c r="BJ250" s="17" t="s">
        <v>86</v>
      </c>
      <c r="BK250" s="150">
        <f t="shared" si="49"/>
        <v>0</v>
      </c>
      <c r="BL250" s="17" t="s">
        <v>108</v>
      </c>
      <c r="BM250" s="149" t="s">
        <v>1686</v>
      </c>
    </row>
    <row r="251" spans="2:65" s="1" customFormat="1" ht="16.5" customHeight="1">
      <c r="B251" s="33"/>
      <c r="C251" s="138" t="s">
        <v>1201</v>
      </c>
      <c r="D251" s="138" t="s">
        <v>312</v>
      </c>
      <c r="E251" s="139" t="s">
        <v>6003</v>
      </c>
      <c r="F251" s="140" t="s">
        <v>3255</v>
      </c>
      <c r="G251" s="141" t="s">
        <v>718</v>
      </c>
      <c r="H251" s="142">
        <v>45</v>
      </c>
      <c r="I251" s="143"/>
      <c r="J251" s="144">
        <f t="shared" si="40"/>
        <v>0</v>
      </c>
      <c r="K251" s="140" t="s">
        <v>2896</v>
      </c>
      <c r="L251" s="33"/>
      <c r="M251" s="145" t="s">
        <v>1</v>
      </c>
      <c r="N251" s="146" t="s">
        <v>47</v>
      </c>
      <c r="P251" s="147">
        <f t="shared" si="41"/>
        <v>0</v>
      </c>
      <c r="Q251" s="147">
        <v>0</v>
      </c>
      <c r="R251" s="147">
        <f t="shared" si="42"/>
        <v>0</v>
      </c>
      <c r="S251" s="147">
        <v>0</v>
      </c>
      <c r="T251" s="148">
        <f t="shared" si="43"/>
        <v>0</v>
      </c>
      <c r="AR251" s="149" t="s">
        <v>108</v>
      </c>
      <c r="AT251" s="149" t="s">
        <v>312</v>
      </c>
      <c r="AU251" s="149" t="s">
        <v>86</v>
      </c>
      <c r="AY251" s="17" t="s">
        <v>310</v>
      </c>
      <c r="BE251" s="150">
        <f t="shared" si="44"/>
        <v>0</v>
      </c>
      <c r="BF251" s="150">
        <f t="shared" si="45"/>
        <v>0</v>
      </c>
      <c r="BG251" s="150">
        <f t="shared" si="46"/>
        <v>0</v>
      </c>
      <c r="BH251" s="150">
        <f t="shared" si="47"/>
        <v>0</v>
      </c>
      <c r="BI251" s="150">
        <f t="shared" si="48"/>
        <v>0</v>
      </c>
      <c r="BJ251" s="17" t="s">
        <v>86</v>
      </c>
      <c r="BK251" s="150">
        <f t="shared" si="49"/>
        <v>0</v>
      </c>
      <c r="BL251" s="17" t="s">
        <v>108</v>
      </c>
      <c r="BM251" s="149" t="s">
        <v>1710</v>
      </c>
    </row>
    <row r="252" spans="2:65" s="1" customFormat="1" ht="21.75" customHeight="1">
      <c r="B252" s="33"/>
      <c r="C252" s="138" t="s">
        <v>1206</v>
      </c>
      <c r="D252" s="138" t="s">
        <v>312</v>
      </c>
      <c r="E252" s="139" t="s">
        <v>6004</v>
      </c>
      <c r="F252" s="140" t="s">
        <v>3362</v>
      </c>
      <c r="G252" s="141" t="s">
        <v>315</v>
      </c>
      <c r="H252" s="142">
        <v>96</v>
      </c>
      <c r="I252" s="143"/>
      <c r="J252" s="144">
        <f t="shared" si="40"/>
        <v>0</v>
      </c>
      <c r="K252" s="140" t="s">
        <v>2896</v>
      </c>
      <c r="L252" s="33"/>
      <c r="M252" s="145" t="s">
        <v>1</v>
      </c>
      <c r="N252" s="146" t="s">
        <v>47</v>
      </c>
      <c r="P252" s="147">
        <f t="shared" si="41"/>
        <v>0</v>
      </c>
      <c r="Q252" s="147">
        <v>0</v>
      </c>
      <c r="R252" s="147">
        <f t="shared" si="42"/>
        <v>0</v>
      </c>
      <c r="S252" s="147">
        <v>0</v>
      </c>
      <c r="T252" s="148">
        <f t="shared" si="43"/>
        <v>0</v>
      </c>
      <c r="AR252" s="149" t="s">
        <v>108</v>
      </c>
      <c r="AT252" s="149" t="s">
        <v>312</v>
      </c>
      <c r="AU252" s="149" t="s">
        <v>86</v>
      </c>
      <c r="AY252" s="17" t="s">
        <v>310</v>
      </c>
      <c r="BE252" s="150">
        <f t="shared" si="44"/>
        <v>0</v>
      </c>
      <c r="BF252" s="150">
        <f t="shared" si="45"/>
        <v>0</v>
      </c>
      <c r="BG252" s="150">
        <f t="shared" si="46"/>
        <v>0</v>
      </c>
      <c r="BH252" s="150">
        <f t="shared" si="47"/>
        <v>0</v>
      </c>
      <c r="BI252" s="150">
        <f t="shared" si="48"/>
        <v>0</v>
      </c>
      <c r="BJ252" s="17" t="s">
        <v>86</v>
      </c>
      <c r="BK252" s="150">
        <f t="shared" si="49"/>
        <v>0</v>
      </c>
      <c r="BL252" s="17" t="s">
        <v>108</v>
      </c>
      <c r="BM252" s="149" t="s">
        <v>1720</v>
      </c>
    </row>
    <row r="253" spans="2:65" s="1" customFormat="1" ht="16.5" customHeight="1">
      <c r="B253" s="33"/>
      <c r="C253" s="138" t="s">
        <v>1210</v>
      </c>
      <c r="D253" s="138" t="s">
        <v>312</v>
      </c>
      <c r="E253" s="139" t="s">
        <v>6005</v>
      </c>
      <c r="F253" s="140" t="s">
        <v>3346</v>
      </c>
      <c r="G253" s="141" t="s">
        <v>315</v>
      </c>
      <c r="H253" s="142">
        <v>60</v>
      </c>
      <c r="I253" s="143"/>
      <c r="J253" s="144">
        <f t="shared" si="40"/>
        <v>0</v>
      </c>
      <c r="K253" s="140" t="s">
        <v>2896</v>
      </c>
      <c r="L253" s="33"/>
      <c r="M253" s="145" t="s">
        <v>1</v>
      </c>
      <c r="N253" s="146" t="s">
        <v>47</v>
      </c>
      <c r="P253" s="147">
        <f t="shared" si="41"/>
        <v>0</v>
      </c>
      <c r="Q253" s="147">
        <v>0</v>
      </c>
      <c r="R253" s="147">
        <f t="shared" si="42"/>
        <v>0</v>
      </c>
      <c r="S253" s="147">
        <v>0</v>
      </c>
      <c r="T253" s="148">
        <f t="shared" si="43"/>
        <v>0</v>
      </c>
      <c r="AR253" s="149" t="s">
        <v>108</v>
      </c>
      <c r="AT253" s="149" t="s">
        <v>312</v>
      </c>
      <c r="AU253" s="149" t="s">
        <v>86</v>
      </c>
      <c r="AY253" s="17" t="s">
        <v>310</v>
      </c>
      <c r="BE253" s="150">
        <f t="shared" si="44"/>
        <v>0</v>
      </c>
      <c r="BF253" s="150">
        <f t="shared" si="45"/>
        <v>0</v>
      </c>
      <c r="BG253" s="150">
        <f t="shared" si="46"/>
        <v>0</v>
      </c>
      <c r="BH253" s="150">
        <f t="shared" si="47"/>
        <v>0</v>
      </c>
      <c r="BI253" s="150">
        <f t="shared" si="48"/>
        <v>0</v>
      </c>
      <c r="BJ253" s="17" t="s">
        <v>86</v>
      </c>
      <c r="BK253" s="150">
        <f t="shared" si="49"/>
        <v>0</v>
      </c>
      <c r="BL253" s="17" t="s">
        <v>108</v>
      </c>
      <c r="BM253" s="149" t="s">
        <v>1731</v>
      </c>
    </row>
    <row r="254" spans="2:65" s="11" customFormat="1" ht="25.9" customHeight="1">
      <c r="B254" s="126"/>
      <c r="D254" s="127" t="s">
        <v>81</v>
      </c>
      <c r="E254" s="128" t="s">
        <v>180</v>
      </c>
      <c r="F254" s="128" t="s">
        <v>3285</v>
      </c>
      <c r="I254" s="129"/>
      <c r="J254" s="130">
        <f>BK254</f>
        <v>0</v>
      </c>
      <c r="L254" s="126"/>
      <c r="M254" s="131"/>
      <c r="P254" s="132">
        <f>SUM(P255:P299)</f>
        <v>0</v>
      </c>
      <c r="R254" s="132">
        <f>SUM(R255:R299)</f>
        <v>0</v>
      </c>
      <c r="T254" s="133">
        <f>SUM(T255:T299)</f>
        <v>0</v>
      </c>
      <c r="AR254" s="127" t="s">
        <v>86</v>
      </c>
      <c r="AT254" s="134" t="s">
        <v>81</v>
      </c>
      <c r="AU254" s="134" t="s">
        <v>82</v>
      </c>
      <c r="AY254" s="127" t="s">
        <v>310</v>
      </c>
      <c r="BK254" s="135">
        <f>SUM(BK255:BK299)</f>
        <v>0</v>
      </c>
    </row>
    <row r="255" spans="2:65" s="1" customFormat="1" ht="24.2" customHeight="1">
      <c r="B255" s="33"/>
      <c r="C255" s="138" t="s">
        <v>1217</v>
      </c>
      <c r="D255" s="138" t="s">
        <v>312</v>
      </c>
      <c r="E255" s="139" t="s">
        <v>6006</v>
      </c>
      <c r="F255" s="140" t="s">
        <v>6007</v>
      </c>
      <c r="G255" s="141" t="s">
        <v>1972</v>
      </c>
      <c r="H255" s="142">
        <v>1</v>
      </c>
      <c r="I255" s="143"/>
      <c r="J255" s="144">
        <f t="shared" ref="J255:J299" si="50">ROUND(I255*H255,2)</f>
        <v>0</v>
      </c>
      <c r="K255" s="140" t="s">
        <v>2896</v>
      </c>
      <c r="L255" s="33"/>
      <c r="M255" s="145" t="s">
        <v>1</v>
      </c>
      <c r="N255" s="146" t="s">
        <v>47</v>
      </c>
      <c r="P255" s="147">
        <f t="shared" ref="P255:P299" si="51">O255*H255</f>
        <v>0</v>
      </c>
      <c r="Q255" s="147">
        <v>0</v>
      </c>
      <c r="R255" s="147">
        <f t="shared" ref="R255:R299" si="52">Q255*H255</f>
        <v>0</v>
      </c>
      <c r="S255" s="147">
        <v>0</v>
      </c>
      <c r="T255" s="148">
        <f t="shared" ref="T255:T299" si="53">S255*H255</f>
        <v>0</v>
      </c>
      <c r="AR255" s="149" t="s">
        <v>108</v>
      </c>
      <c r="AT255" s="149" t="s">
        <v>312</v>
      </c>
      <c r="AU255" s="149" t="s">
        <v>86</v>
      </c>
      <c r="AY255" s="17" t="s">
        <v>310</v>
      </c>
      <c r="BE255" s="150">
        <f t="shared" ref="BE255:BE299" si="54">IF(N255="základní",J255,0)</f>
        <v>0</v>
      </c>
      <c r="BF255" s="150">
        <f t="shared" ref="BF255:BF299" si="55">IF(N255="snížená",J255,0)</f>
        <v>0</v>
      </c>
      <c r="BG255" s="150">
        <f t="shared" ref="BG255:BG299" si="56">IF(N255="zákl. přenesená",J255,0)</f>
        <v>0</v>
      </c>
      <c r="BH255" s="150">
        <f t="shared" ref="BH255:BH299" si="57">IF(N255="sníž. přenesená",J255,0)</f>
        <v>0</v>
      </c>
      <c r="BI255" s="150">
        <f t="shared" ref="BI255:BI299" si="58">IF(N255="nulová",J255,0)</f>
        <v>0</v>
      </c>
      <c r="BJ255" s="17" t="s">
        <v>86</v>
      </c>
      <c r="BK255" s="150">
        <f t="shared" ref="BK255:BK299" si="59">ROUND(I255*H255,2)</f>
        <v>0</v>
      </c>
      <c r="BL255" s="17" t="s">
        <v>108</v>
      </c>
      <c r="BM255" s="149" t="s">
        <v>1741</v>
      </c>
    </row>
    <row r="256" spans="2:65" s="1" customFormat="1" ht="21.75" customHeight="1">
      <c r="B256" s="33"/>
      <c r="C256" s="138" t="s">
        <v>1222</v>
      </c>
      <c r="D256" s="138" t="s">
        <v>312</v>
      </c>
      <c r="E256" s="139" t="s">
        <v>6008</v>
      </c>
      <c r="F256" s="140" t="s">
        <v>6009</v>
      </c>
      <c r="G256" s="141" t="s">
        <v>1972</v>
      </c>
      <c r="H256" s="142">
        <v>1</v>
      </c>
      <c r="I256" s="143"/>
      <c r="J256" s="144">
        <f t="shared" si="50"/>
        <v>0</v>
      </c>
      <c r="K256" s="140" t="s">
        <v>2896</v>
      </c>
      <c r="L256" s="33"/>
      <c r="M256" s="145" t="s">
        <v>1</v>
      </c>
      <c r="N256" s="146" t="s">
        <v>47</v>
      </c>
      <c r="P256" s="147">
        <f t="shared" si="51"/>
        <v>0</v>
      </c>
      <c r="Q256" s="147">
        <v>0</v>
      </c>
      <c r="R256" s="147">
        <f t="shared" si="52"/>
        <v>0</v>
      </c>
      <c r="S256" s="147">
        <v>0</v>
      </c>
      <c r="T256" s="148">
        <f t="shared" si="53"/>
        <v>0</v>
      </c>
      <c r="AR256" s="149" t="s">
        <v>108</v>
      </c>
      <c r="AT256" s="149" t="s">
        <v>312</v>
      </c>
      <c r="AU256" s="149" t="s">
        <v>86</v>
      </c>
      <c r="AY256" s="17" t="s">
        <v>310</v>
      </c>
      <c r="BE256" s="150">
        <f t="shared" si="54"/>
        <v>0</v>
      </c>
      <c r="BF256" s="150">
        <f t="shared" si="55"/>
        <v>0</v>
      </c>
      <c r="BG256" s="150">
        <f t="shared" si="56"/>
        <v>0</v>
      </c>
      <c r="BH256" s="150">
        <f t="shared" si="57"/>
        <v>0</v>
      </c>
      <c r="BI256" s="150">
        <f t="shared" si="58"/>
        <v>0</v>
      </c>
      <c r="BJ256" s="17" t="s">
        <v>86</v>
      </c>
      <c r="BK256" s="150">
        <f t="shared" si="59"/>
        <v>0</v>
      </c>
      <c r="BL256" s="17" t="s">
        <v>108</v>
      </c>
      <c r="BM256" s="149" t="s">
        <v>1750</v>
      </c>
    </row>
    <row r="257" spans="2:65" s="1" customFormat="1" ht="24.2" customHeight="1">
      <c r="B257" s="33"/>
      <c r="C257" s="138" t="s">
        <v>1226</v>
      </c>
      <c r="D257" s="138" t="s">
        <v>312</v>
      </c>
      <c r="E257" s="139" t="s">
        <v>6010</v>
      </c>
      <c r="F257" s="140" t="s">
        <v>6011</v>
      </c>
      <c r="G257" s="141" t="s">
        <v>1972</v>
      </c>
      <c r="H257" s="142">
        <v>2</v>
      </c>
      <c r="I257" s="143"/>
      <c r="J257" s="144">
        <f t="shared" si="50"/>
        <v>0</v>
      </c>
      <c r="K257" s="140" t="s">
        <v>2896</v>
      </c>
      <c r="L257" s="33"/>
      <c r="M257" s="145" t="s">
        <v>1</v>
      </c>
      <c r="N257" s="146" t="s">
        <v>47</v>
      </c>
      <c r="P257" s="147">
        <f t="shared" si="51"/>
        <v>0</v>
      </c>
      <c r="Q257" s="147">
        <v>0</v>
      </c>
      <c r="R257" s="147">
        <f t="shared" si="52"/>
        <v>0</v>
      </c>
      <c r="S257" s="147">
        <v>0</v>
      </c>
      <c r="T257" s="148">
        <f t="shared" si="53"/>
        <v>0</v>
      </c>
      <c r="AR257" s="149" t="s">
        <v>108</v>
      </c>
      <c r="AT257" s="149" t="s">
        <v>312</v>
      </c>
      <c r="AU257" s="149" t="s">
        <v>86</v>
      </c>
      <c r="AY257" s="17" t="s">
        <v>310</v>
      </c>
      <c r="BE257" s="150">
        <f t="shared" si="54"/>
        <v>0</v>
      </c>
      <c r="BF257" s="150">
        <f t="shared" si="55"/>
        <v>0</v>
      </c>
      <c r="BG257" s="150">
        <f t="shared" si="56"/>
        <v>0</v>
      </c>
      <c r="BH257" s="150">
        <f t="shared" si="57"/>
        <v>0</v>
      </c>
      <c r="BI257" s="150">
        <f t="shared" si="58"/>
        <v>0</v>
      </c>
      <c r="BJ257" s="17" t="s">
        <v>86</v>
      </c>
      <c r="BK257" s="150">
        <f t="shared" si="59"/>
        <v>0</v>
      </c>
      <c r="BL257" s="17" t="s">
        <v>108</v>
      </c>
      <c r="BM257" s="149" t="s">
        <v>1758</v>
      </c>
    </row>
    <row r="258" spans="2:65" s="1" customFormat="1" ht="24.2" customHeight="1">
      <c r="B258" s="33"/>
      <c r="C258" s="138" t="s">
        <v>1230</v>
      </c>
      <c r="D258" s="138" t="s">
        <v>312</v>
      </c>
      <c r="E258" s="139" t="s">
        <v>6012</v>
      </c>
      <c r="F258" s="140" t="s">
        <v>6013</v>
      </c>
      <c r="G258" s="141" t="s">
        <v>1972</v>
      </c>
      <c r="H258" s="142">
        <v>2</v>
      </c>
      <c r="I258" s="143"/>
      <c r="J258" s="144">
        <f t="shared" si="50"/>
        <v>0</v>
      </c>
      <c r="K258" s="140" t="s">
        <v>2896</v>
      </c>
      <c r="L258" s="33"/>
      <c r="M258" s="145" t="s">
        <v>1</v>
      </c>
      <c r="N258" s="146" t="s">
        <v>47</v>
      </c>
      <c r="P258" s="147">
        <f t="shared" si="51"/>
        <v>0</v>
      </c>
      <c r="Q258" s="147">
        <v>0</v>
      </c>
      <c r="R258" s="147">
        <f t="shared" si="52"/>
        <v>0</v>
      </c>
      <c r="S258" s="147">
        <v>0</v>
      </c>
      <c r="T258" s="148">
        <f t="shared" si="53"/>
        <v>0</v>
      </c>
      <c r="AR258" s="149" t="s">
        <v>108</v>
      </c>
      <c r="AT258" s="149" t="s">
        <v>312</v>
      </c>
      <c r="AU258" s="149" t="s">
        <v>86</v>
      </c>
      <c r="AY258" s="17" t="s">
        <v>310</v>
      </c>
      <c r="BE258" s="150">
        <f t="shared" si="54"/>
        <v>0</v>
      </c>
      <c r="BF258" s="150">
        <f t="shared" si="55"/>
        <v>0</v>
      </c>
      <c r="BG258" s="150">
        <f t="shared" si="56"/>
        <v>0</v>
      </c>
      <c r="BH258" s="150">
        <f t="shared" si="57"/>
        <v>0</v>
      </c>
      <c r="BI258" s="150">
        <f t="shared" si="58"/>
        <v>0</v>
      </c>
      <c r="BJ258" s="17" t="s">
        <v>86</v>
      </c>
      <c r="BK258" s="150">
        <f t="shared" si="59"/>
        <v>0</v>
      </c>
      <c r="BL258" s="17" t="s">
        <v>108</v>
      </c>
      <c r="BM258" s="149" t="s">
        <v>1766</v>
      </c>
    </row>
    <row r="259" spans="2:65" s="1" customFormat="1" ht="24.2" customHeight="1">
      <c r="B259" s="33"/>
      <c r="C259" s="138" t="s">
        <v>1235</v>
      </c>
      <c r="D259" s="138" t="s">
        <v>312</v>
      </c>
      <c r="E259" s="139" t="s">
        <v>6014</v>
      </c>
      <c r="F259" s="140" t="s">
        <v>6015</v>
      </c>
      <c r="G259" s="141" t="s">
        <v>1972</v>
      </c>
      <c r="H259" s="142">
        <v>4</v>
      </c>
      <c r="I259" s="143"/>
      <c r="J259" s="144">
        <f t="shared" si="50"/>
        <v>0</v>
      </c>
      <c r="K259" s="140" t="s">
        <v>2896</v>
      </c>
      <c r="L259" s="33"/>
      <c r="M259" s="145" t="s">
        <v>1</v>
      </c>
      <c r="N259" s="146" t="s">
        <v>47</v>
      </c>
      <c r="P259" s="147">
        <f t="shared" si="51"/>
        <v>0</v>
      </c>
      <c r="Q259" s="147">
        <v>0</v>
      </c>
      <c r="R259" s="147">
        <f t="shared" si="52"/>
        <v>0</v>
      </c>
      <c r="S259" s="147">
        <v>0</v>
      </c>
      <c r="T259" s="148">
        <f t="shared" si="53"/>
        <v>0</v>
      </c>
      <c r="AR259" s="149" t="s">
        <v>108</v>
      </c>
      <c r="AT259" s="149" t="s">
        <v>312</v>
      </c>
      <c r="AU259" s="149" t="s">
        <v>86</v>
      </c>
      <c r="AY259" s="17" t="s">
        <v>310</v>
      </c>
      <c r="BE259" s="150">
        <f t="shared" si="54"/>
        <v>0</v>
      </c>
      <c r="BF259" s="150">
        <f t="shared" si="55"/>
        <v>0</v>
      </c>
      <c r="BG259" s="150">
        <f t="shared" si="56"/>
        <v>0</v>
      </c>
      <c r="BH259" s="150">
        <f t="shared" si="57"/>
        <v>0</v>
      </c>
      <c r="BI259" s="150">
        <f t="shared" si="58"/>
        <v>0</v>
      </c>
      <c r="BJ259" s="17" t="s">
        <v>86</v>
      </c>
      <c r="BK259" s="150">
        <f t="shared" si="59"/>
        <v>0</v>
      </c>
      <c r="BL259" s="17" t="s">
        <v>108</v>
      </c>
      <c r="BM259" s="149" t="s">
        <v>1777</v>
      </c>
    </row>
    <row r="260" spans="2:65" s="1" customFormat="1" ht="24.2" customHeight="1">
      <c r="B260" s="33"/>
      <c r="C260" s="138" t="s">
        <v>1239</v>
      </c>
      <c r="D260" s="138" t="s">
        <v>312</v>
      </c>
      <c r="E260" s="139" t="s">
        <v>6016</v>
      </c>
      <c r="F260" s="140" t="s">
        <v>6017</v>
      </c>
      <c r="G260" s="141" t="s">
        <v>1972</v>
      </c>
      <c r="H260" s="142">
        <v>2</v>
      </c>
      <c r="I260" s="143"/>
      <c r="J260" s="144">
        <f t="shared" si="50"/>
        <v>0</v>
      </c>
      <c r="K260" s="140" t="s">
        <v>2896</v>
      </c>
      <c r="L260" s="33"/>
      <c r="M260" s="145" t="s">
        <v>1</v>
      </c>
      <c r="N260" s="146" t="s">
        <v>47</v>
      </c>
      <c r="P260" s="147">
        <f t="shared" si="51"/>
        <v>0</v>
      </c>
      <c r="Q260" s="147">
        <v>0</v>
      </c>
      <c r="R260" s="147">
        <f t="shared" si="52"/>
        <v>0</v>
      </c>
      <c r="S260" s="147">
        <v>0</v>
      </c>
      <c r="T260" s="148">
        <f t="shared" si="53"/>
        <v>0</v>
      </c>
      <c r="AR260" s="149" t="s">
        <v>108</v>
      </c>
      <c r="AT260" s="149" t="s">
        <v>312</v>
      </c>
      <c r="AU260" s="149" t="s">
        <v>86</v>
      </c>
      <c r="AY260" s="17" t="s">
        <v>310</v>
      </c>
      <c r="BE260" s="150">
        <f t="shared" si="54"/>
        <v>0</v>
      </c>
      <c r="BF260" s="150">
        <f t="shared" si="55"/>
        <v>0</v>
      </c>
      <c r="BG260" s="150">
        <f t="shared" si="56"/>
        <v>0</v>
      </c>
      <c r="BH260" s="150">
        <f t="shared" si="57"/>
        <v>0</v>
      </c>
      <c r="BI260" s="150">
        <f t="shared" si="58"/>
        <v>0</v>
      </c>
      <c r="BJ260" s="17" t="s">
        <v>86</v>
      </c>
      <c r="BK260" s="150">
        <f t="shared" si="59"/>
        <v>0</v>
      </c>
      <c r="BL260" s="17" t="s">
        <v>108</v>
      </c>
      <c r="BM260" s="149" t="s">
        <v>1794</v>
      </c>
    </row>
    <row r="261" spans="2:65" s="1" customFormat="1" ht="21.75" customHeight="1">
      <c r="B261" s="33"/>
      <c r="C261" s="138" t="s">
        <v>1243</v>
      </c>
      <c r="D261" s="138" t="s">
        <v>312</v>
      </c>
      <c r="E261" s="139" t="s">
        <v>6018</v>
      </c>
      <c r="F261" s="140" t="s">
        <v>6019</v>
      </c>
      <c r="G261" s="141" t="s">
        <v>1972</v>
      </c>
      <c r="H261" s="142">
        <v>1</v>
      </c>
      <c r="I261" s="143"/>
      <c r="J261" s="144">
        <f t="shared" si="50"/>
        <v>0</v>
      </c>
      <c r="K261" s="140" t="s">
        <v>2896</v>
      </c>
      <c r="L261" s="33"/>
      <c r="M261" s="145" t="s">
        <v>1</v>
      </c>
      <c r="N261" s="146" t="s">
        <v>47</v>
      </c>
      <c r="P261" s="147">
        <f t="shared" si="51"/>
        <v>0</v>
      </c>
      <c r="Q261" s="147">
        <v>0</v>
      </c>
      <c r="R261" s="147">
        <f t="shared" si="52"/>
        <v>0</v>
      </c>
      <c r="S261" s="147">
        <v>0</v>
      </c>
      <c r="T261" s="148">
        <f t="shared" si="53"/>
        <v>0</v>
      </c>
      <c r="AR261" s="149" t="s">
        <v>108</v>
      </c>
      <c r="AT261" s="149" t="s">
        <v>312</v>
      </c>
      <c r="AU261" s="149" t="s">
        <v>86</v>
      </c>
      <c r="AY261" s="17" t="s">
        <v>310</v>
      </c>
      <c r="BE261" s="150">
        <f t="shared" si="54"/>
        <v>0</v>
      </c>
      <c r="BF261" s="150">
        <f t="shared" si="55"/>
        <v>0</v>
      </c>
      <c r="BG261" s="150">
        <f t="shared" si="56"/>
        <v>0</v>
      </c>
      <c r="BH261" s="150">
        <f t="shared" si="57"/>
        <v>0</v>
      </c>
      <c r="BI261" s="150">
        <f t="shared" si="58"/>
        <v>0</v>
      </c>
      <c r="BJ261" s="17" t="s">
        <v>86</v>
      </c>
      <c r="BK261" s="150">
        <f t="shared" si="59"/>
        <v>0</v>
      </c>
      <c r="BL261" s="17" t="s">
        <v>108</v>
      </c>
      <c r="BM261" s="149" t="s">
        <v>1810</v>
      </c>
    </row>
    <row r="262" spans="2:65" s="1" customFormat="1" ht="16.5" customHeight="1">
      <c r="B262" s="33"/>
      <c r="C262" s="138" t="s">
        <v>1247</v>
      </c>
      <c r="D262" s="138" t="s">
        <v>312</v>
      </c>
      <c r="E262" s="139" t="s">
        <v>6020</v>
      </c>
      <c r="F262" s="140" t="s">
        <v>6021</v>
      </c>
      <c r="G262" s="141" t="s">
        <v>1972</v>
      </c>
      <c r="H262" s="142">
        <v>1</v>
      </c>
      <c r="I262" s="143"/>
      <c r="J262" s="144">
        <f t="shared" si="50"/>
        <v>0</v>
      </c>
      <c r="K262" s="140" t="s">
        <v>2896</v>
      </c>
      <c r="L262" s="33"/>
      <c r="M262" s="145" t="s">
        <v>1</v>
      </c>
      <c r="N262" s="146" t="s">
        <v>47</v>
      </c>
      <c r="P262" s="147">
        <f t="shared" si="51"/>
        <v>0</v>
      </c>
      <c r="Q262" s="147">
        <v>0</v>
      </c>
      <c r="R262" s="147">
        <f t="shared" si="52"/>
        <v>0</v>
      </c>
      <c r="S262" s="147">
        <v>0</v>
      </c>
      <c r="T262" s="148">
        <f t="shared" si="53"/>
        <v>0</v>
      </c>
      <c r="AR262" s="149" t="s">
        <v>108</v>
      </c>
      <c r="AT262" s="149" t="s">
        <v>312</v>
      </c>
      <c r="AU262" s="149" t="s">
        <v>86</v>
      </c>
      <c r="AY262" s="17" t="s">
        <v>310</v>
      </c>
      <c r="BE262" s="150">
        <f t="shared" si="54"/>
        <v>0</v>
      </c>
      <c r="BF262" s="150">
        <f t="shared" si="55"/>
        <v>0</v>
      </c>
      <c r="BG262" s="150">
        <f t="shared" si="56"/>
        <v>0</v>
      </c>
      <c r="BH262" s="150">
        <f t="shared" si="57"/>
        <v>0</v>
      </c>
      <c r="BI262" s="150">
        <f t="shared" si="58"/>
        <v>0</v>
      </c>
      <c r="BJ262" s="17" t="s">
        <v>86</v>
      </c>
      <c r="BK262" s="150">
        <f t="shared" si="59"/>
        <v>0</v>
      </c>
      <c r="BL262" s="17" t="s">
        <v>108</v>
      </c>
      <c r="BM262" s="149" t="s">
        <v>1823</v>
      </c>
    </row>
    <row r="263" spans="2:65" s="1" customFormat="1" ht="21.75" customHeight="1">
      <c r="B263" s="33"/>
      <c r="C263" s="138" t="s">
        <v>1251</v>
      </c>
      <c r="D263" s="138" t="s">
        <v>312</v>
      </c>
      <c r="E263" s="139" t="s">
        <v>6022</v>
      </c>
      <c r="F263" s="140" t="s">
        <v>6023</v>
      </c>
      <c r="G263" s="141" t="s">
        <v>1972</v>
      </c>
      <c r="H263" s="142">
        <v>1</v>
      </c>
      <c r="I263" s="143"/>
      <c r="J263" s="144">
        <f t="shared" si="50"/>
        <v>0</v>
      </c>
      <c r="K263" s="140" t="s">
        <v>2896</v>
      </c>
      <c r="L263" s="33"/>
      <c r="M263" s="145" t="s">
        <v>1</v>
      </c>
      <c r="N263" s="146" t="s">
        <v>47</v>
      </c>
      <c r="P263" s="147">
        <f t="shared" si="51"/>
        <v>0</v>
      </c>
      <c r="Q263" s="147">
        <v>0</v>
      </c>
      <c r="R263" s="147">
        <f t="shared" si="52"/>
        <v>0</v>
      </c>
      <c r="S263" s="147">
        <v>0</v>
      </c>
      <c r="T263" s="148">
        <f t="shared" si="53"/>
        <v>0</v>
      </c>
      <c r="AR263" s="149" t="s">
        <v>108</v>
      </c>
      <c r="AT263" s="149" t="s">
        <v>312</v>
      </c>
      <c r="AU263" s="149" t="s">
        <v>86</v>
      </c>
      <c r="AY263" s="17" t="s">
        <v>310</v>
      </c>
      <c r="BE263" s="150">
        <f t="shared" si="54"/>
        <v>0</v>
      </c>
      <c r="BF263" s="150">
        <f t="shared" si="55"/>
        <v>0</v>
      </c>
      <c r="BG263" s="150">
        <f t="shared" si="56"/>
        <v>0</v>
      </c>
      <c r="BH263" s="150">
        <f t="shared" si="57"/>
        <v>0</v>
      </c>
      <c r="BI263" s="150">
        <f t="shared" si="58"/>
        <v>0</v>
      </c>
      <c r="BJ263" s="17" t="s">
        <v>86</v>
      </c>
      <c r="BK263" s="150">
        <f t="shared" si="59"/>
        <v>0</v>
      </c>
      <c r="BL263" s="17" t="s">
        <v>108</v>
      </c>
      <c r="BM263" s="149" t="s">
        <v>1832</v>
      </c>
    </row>
    <row r="264" spans="2:65" s="1" customFormat="1" ht="16.5" customHeight="1">
      <c r="B264" s="33"/>
      <c r="C264" s="138" t="s">
        <v>1255</v>
      </c>
      <c r="D264" s="138" t="s">
        <v>312</v>
      </c>
      <c r="E264" s="139" t="s">
        <v>6024</v>
      </c>
      <c r="F264" s="140" t="s">
        <v>5874</v>
      </c>
      <c r="G264" s="141" t="s">
        <v>1972</v>
      </c>
      <c r="H264" s="142">
        <v>1</v>
      </c>
      <c r="I264" s="143"/>
      <c r="J264" s="144">
        <f t="shared" si="50"/>
        <v>0</v>
      </c>
      <c r="K264" s="140" t="s">
        <v>2896</v>
      </c>
      <c r="L264" s="33"/>
      <c r="M264" s="145" t="s">
        <v>1</v>
      </c>
      <c r="N264" s="146" t="s">
        <v>47</v>
      </c>
      <c r="P264" s="147">
        <f t="shared" si="51"/>
        <v>0</v>
      </c>
      <c r="Q264" s="147">
        <v>0</v>
      </c>
      <c r="R264" s="147">
        <f t="shared" si="52"/>
        <v>0</v>
      </c>
      <c r="S264" s="147">
        <v>0</v>
      </c>
      <c r="T264" s="148">
        <f t="shared" si="53"/>
        <v>0</v>
      </c>
      <c r="AR264" s="149" t="s">
        <v>108</v>
      </c>
      <c r="AT264" s="149" t="s">
        <v>312</v>
      </c>
      <c r="AU264" s="149" t="s">
        <v>86</v>
      </c>
      <c r="AY264" s="17" t="s">
        <v>310</v>
      </c>
      <c r="BE264" s="150">
        <f t="shared" si="54"/>
        <v>0</v>
      </c>
      <c r="BF264" s="150">
        <f t="shared" si="55"/>
        <v>0</v>
      </c>
      <c r="BG264" s="150">
        <f t="shared" si="56"/>
        <v>0</v>
      </c>
      <c r="BH264" s="150">
        <f t="shared" si="57"/>
        <v>0</v>
      </c>
      <c r="BI264" s="150">
        <f t="shared" si="58"/>
        <v>0</v>
      </c>
      <c r="BJ264" s="17" t="s">
        <v>86</v>
      </c>
      <c r="BK264" s="150">
        <f t="shared" si="59"/>
        <v>0</v>
      </c>
      <c r="BL264" s="17" t="s">
        <v>108</v>
      </c>
      <c r="BM264" s="149" t="s">
        <v>1842</v>
      </c>
    </row>
    <row r="265" spans="2:65" s="1" customFormat="1" ht="16.5" customHeight="1">
      <c r="B265" s="33"/>
      <c r="C265" s="138" t="s">
        <v>1260</v>
      </c>
      <c r="D265" s="138" t="s">
        <v>312</v>
      </c>
      <c r="E265" s="139" t="s">
        <v>6025</v>
      </c>
      <c r="F265" s="140" t="s">
        <v>5872</v>
      </c>
      <c r="G265" s="141" t="s">
        <v>1972</v>
      </c>
      <c r="H265" s="142">
        <v>1</v>
      </c>
      <c r="I265" s="143"/>
      <c r="J265" s="144">
        <f t="shared" si="50"/>
        <v>0</v>
      </c>
      <c r="K265" s="140" t="s">
        <v>2896</v>
      </c>
      <c r="L265" s="33"/>
      <c r="M265" s="145" t="s">
        <v>1</v>
      </c>
      <c r="N265" s="146" t="s">
        <v>47</v>
      </c>
      <c r="P265" s="147">
        <f t="shared" si="51"/>
        <v>0</v>
      </c>
      <c r="Q265" s="147">
        <v>0</v>
      </c>
      <c r="R265" s="147">
        <f t="shared" si="52"/>
        <v>0</v>
      </c>
      <c r="S265" s="147">
        <v>0</v>
      </c>
      <c r="T265" s="148">
        <f t="shared" si="53"/>
        <v>0</v>
      </c>
      <c r="AR265" s="149" t="s">
        <v>108</v>
      </c>
      <c r="AT265" s="149" t="s">
        <v>312</v>
      </c>
      <c r="AU265" s="149" t="s">
        <v>86</v>
      </c>
      <c r="AY265" s="17" t="s">
        <v>310</v>
      </c>
      <c r="BE265" s="150">
        <f t="shared" si="54"/>
        <v>0</v>
      </c>
      <c r="BF265" s="150">
        <f t="shared" si="55"/>
        <v>0</v>
      </c>
      <c r="BG265" s="150">
        <f t="shared" si="56"/>
        <v>0</v>
      </c>
      <c r="BH265" s="150">
        <f t="shared" si="57"/>
        <v>0</v>
      </c>
      <c r="BI265" s="150">
        <f t="shared" si="58"/>
        <v>0</v>
      </c>
      <c r="BJ265" s="17" t="s">
        <v>86</v>
      </c>
      <c r="BK265" s="150">
        <f t="shared" si="59"/>
        <v>0</v>
      </c>
      <c r="BL265" s="17" t="s">
        <v>108</v>
      </c>
      <c r="BM265" s="149" t="s">
        <v>1852</v>
      </c>
    </row>
    <row r="266" spans="2:65" s="1" customFormat="1" ht="16.5" customHeight="1">
      <c r="B266" s="33"/>
      <c r="C266" s="138" t="s">
        <v>1264</v>
      </c>
      <c r="D266" s="138" t="s">
        <v>312</v>
      </c>
      <c r="E266" s="139" t="s">
        <v>6026</v>
      </c>
      <c r="F266" s="140" t="s">
        <v>6027</v>
      </c>
      <c r="G266" s="141" t="s">
        <v>1972</v>
      </c>
      <c r="H266" s="142">
        <v>1</v>
      </c>
      <c r="I266" s="143"/>
      <c r="J266" s="144">
        <f t="shared" si="50"/>
        <v>0</v>
      </c>
      <c r="K266" s="140" t="s">
        <v>2896</v>
      </c>
      <c r="L266" s="33"/>
      <c r="M266" s="145" t="s">
        <v>1</v>
      </c>
      <c r="N266" s="146" t="s">
        <v>47</v>
      </c>
      <c r="P266" s="147">
        <f t="shared" si="51"/>
        <v>0</v>
      </c>
      <c r="Q266" s="147">
        <v>0</v>
      </c>
      <c r="R266" s="147">
        <f t="shared" si="52"/>
        <v>0</v>
      </c>
      <c r="S266" s="147">
        <v>0</v>
      </c>
      <c r="T266" s="148">
        <f t="shared" si="53"/>
        <v>0</v>
      </c>
      <c r="AR266" s="149" t="s">
        <v>108</v>
      </c>
      <c r="AT266" s="149" t="s">
        <v>312</v>
      </c>
      <c r="AU266" s="149" t="s">
        <v>86</v>
      </c>
      <c r="AY266" s="17" t="s">
        <v>310</v>
      </c>
      <c r="BE266" s="150">
        <f t="shared" si="54"/>
        <v>0</v>
      </c>
      <c r="BF266" s="150">
        <f t="shared" si="55"/>
        <v>0</v>
      </c>
      <c r="BG266" s="150">
        <f t="shared" si="56"/>
        <v>0</v>
      </c>
      <c r="BH266" s="150">
        <f t="shared" si="57"/>
        <v>0</v>
      </c>
      <c r="BI266" s="150">
        <f t="shared" si="58"/>
        <v>0</v>
      </c>
      <c r="BJ266" s="17" t="s">
        <v>86</v>
      </c>
      <c r="BK266" s="150">
        <f t="shared" si="59"/>
        <v>0</v>
      </c>
      <c r="BL266" s="17" t="s">
        <v>108</v>
      </c>
      <c r="BM266" s="149" t="s">
        <v>1867</v>
      </c>
    </row>
    <row r="267" spans="2:65" s="1" customFormat="1" ht="16.5" customHeight="1">
      <c r="B267" s="33"/>
      <c r="C267" s="138" t="s">
        <v>1271</v>
      </c>
      <c r="D267" s="138" t="s">
        <v>312</v>
      </c>
      <c r="E267" s="139" t="s">
        <v>6028</v>
      </c>
      <c r="F267" s="140" t="s">
        <v>3316</v>
      </c>
      <c r="G267" s="141" t="s">
        <v>1972</v>
      </c>
      <c r="H267" s="142">
        <v>3</v>
      </c>
      <c r="I267" s="143"/>
      <c r="J267" s="144">
        <f t="shared" si="50"/>
        <v>0</v>
      </c>
      <c r="K267" s="140" t="s">
        <v>2896</v>
      </c>
      <c r="L267" s="33"/>
      <c r="M267" s="145" t="s">
        <v>1</v>
      </c>
      <c r="N267" s="146" t="s">
        <v>47</v>
      </c>
      <c r="P267" s="147">
        <f t="shared" si="51"/>
        <v>0</v>
      </c>
      <c r="Q267" s="147">
        <v>0</v>
      </c>
      <c r="R267" s="147">
        <f t="shared" si="52"/>
        <v>0</v>
      </c>
      <c r="S267" s="147">
        <v>0</v>
      </c>
      <c r="T267" s="148">
        <f t="shared" si="53"/>
        <v>0</v>
      </c>
      <c r="AR267" s="149" t="s">
        <v>108</v>
      </c>
      <c r="AT267" s="149" t="s">
        <v>312</v>
      </c>
      <c r="AU267" s="149" t="s">
        <v>86</v>
      </c>
      <c r="AY267" s="17" t="s">
        <v>310</v>
      </c>
      <c r="BE267" s="150">
        <f t="shared" si="54"/>
        <v>0</v>
      </c>
      <c r="BF267" s="150">
        <f t="shared" si="55"/>
        <v>0</v>
      </c>
      <c r="BG267" s="150">
        <f t="shared" si="56"/>
        <v>0</v>
      </c>
      <c r="BH267" s="150">
        <f t="shared" si="57"/>
        <v>0</v>
      </c>
      <c r="BI267" s="150">
        <f t="shared" si="58"/>
        <v>0</v>
      </c>
      <c r="BJ267" s="17" t="s">
        <v>86</v>
      </c>
      <c r="BK267" s="150">
        <f t="shared" si="59"/>
        <v>0</v>
      </c>
      <c r="BL267" s="17" t="s">
        <v>108</v>
      </c>
      <c r="BM267" s="149" t="s">
        <v>1876</v>
      </c>
    </row>
    <row r="268" spans="2:65" s="1" customFormat="1" ht="16.5" customHeight="1">
      <c r="B268" s="33"/>
      <c r="C268" s="138" t="s">
        <v>1276</v>
      </c>
      <c r="D268" s="138" t="s">
        <v>312</v>
      </c>
      <c r="E268" s="139" t="s">
        <v>6029</v>
      </c>
      <c r="F268" s="140" t="s">
        <v>3320</v>
      </c>
      <c r="G268" s="141" t="s">
        <v>1972</v>
      </c>
      <c r="H268" s="142">
        <v>1</v>
      </c>
      <c r="I268" s="143"/>
      <c r="J268" s="144">
        <f t="shared" si="50"/>
        <v>0</v>
      </c>
      <c r="K268" s="140" t="s">
        <v>2896</v>
      </c>
      <c r="L268" s="33"/>
      <c r="M268" s="145" t="s">
        <v>1</v>
      </c>
      <c r="N268" s="146" t="s">
        <v>47</v>
      </c>
      <c r="P268" s="147">
        <f t="shared" si="51"/>
        <v>0</v>
      </c>
      <c r="Q268" s="147">
        <v>0</v>
      </c>
      <c r="R268" s="147">
        <f t="shared" si="52"/>
        <v>0</v>
      </c>
      <c r="S268" s="147">
        <v>0</v>
      </c>
      <c r="T268" s="148">
        <f t="shared" si="53"/>
        <v>0</v>
      </c>
      <c r="AR268" s="149" t="s">
        <v>108</v>
      </c>
      <c r="AT268" s="149" t="s">
        <v>312</v>
      </c>
      <c r="AU268" s="149" t="s">
        <v>86</v>
      </c>
      <c r="AY268" s="17" t="s">
        <v>310</v>
      </c>
      <c r="BE268" s="150">
        <f t="shared" si="54"/>
        <v>0</v>
      </c>
      <c r="BF268" s="150">
        <f t="shared" si="55"/>
        <v>0</v>
      </c>
      <c r="BG268" s="150">
        <f t="shared" si="56"/>
        <v>0</v>
      </c>
      <c r="BH268" s="150">
        <f t="shared" si="57"/>
        <v>0</v>
      </c>
      <c r="BI268" s="150">
        <f t="shared" si="58"/>
        <v>0</v>
      </c>
      <c r="BJ268" s="17" t="s">
        <v>86</v>
      </c>
      <c r="BK268" s="150">
        <f t="shared" si="59"/>
        <v>0</v>
      </c>
      <c r="BL268" s="17" t="s">
        <v>108</v>
      </c>
      <c r="BM268" s="149" t="s">
        <v>1891</v>
      </c>
    </row>
    <row r="269" spans="2:65" s="1" customFormat="1" ht="16.5" customHeight="1">
      <c r="B269" s="33"/>
      <c r="C269" s="138" t="s">
        <v>1283</v>
      </c>
      <c r="D269" s="138" t="s">
        <v>312</v>
      </c>
      <c r="E269" s="139" t="s">
        <v>6030</v>
      </c>
      <c r="F269" s="140" t="s">
        <v>3322</v>
      </c>
      <c r="G269" s="141" t="s">
        <v>1972</v>
      </c>
      <c r="H269" s="142">
        <v>2</v>
      </c>
      <c r="I269" s="143"/>
      <c r="J269" s="144">
        <f t="shared" si="50"/>
        <v>0</v>
      </c>
      <c r="K269" s="140" t="s">
        <v>2896</v>
      </c>
      <c r="L269" s="33"/>
      <c r="M269" s="145" t="s">
        <v>1</v>
      </c>
      <c r="N269" s="146" t="s">
        <v>47</v>
      </c>
      <c r="P269" s="147">
        <f t="shared" si="51"/>
        <v>0</v>
      </c>
      <c r="Q269" s="147">
        <v>0</v>
      </c>
      <c r="R269" s="147">
        <f t="shared" si="52"/>
        <v>0</v>
      </c>
      <c r="S269" s="147">
        <v>0</v>
      </c>
      <c r="T269" s="148">
        <f t="shared" si="53"/>
        <v>0</v>
      </c>
      <c r="AR269" s="149" t="s">
        <v>108</v>
      </c>
      <c r="AT269" s="149" t="s">
        <v>312</v>
      </c>
      <c r="AU269" s="149" t="s">
        <v>86</v>
      </c>
      <c r="AY269" s="17" t="s">
        <v>310</v>
      </c>
      <c r="BE269" s="150">
        <f t="shared" si="54"/>
        <v>0</v>
      </c>
      <c r="BF269" s="150">
        <f t="shared" si="55"/>
        <v>0</v>
      </c>
      <c r="BG269" s="150">
        <f t="shared" si="56"/>
        <v>0</v>
      </c>
      <c r="BH269" s="150">
        <f t="shared" si="57"/>
        <v>0</v>
      </c>
      <c r="BI269" s="150">
        <f t="shared" si="58"/>
        <v>0</v>
      </c>
      <c r="BJ269" s="17" t="s">
        <v>86</v>
      </c>
      <c r="BK269" s="150">
        <f t="shared" si="59"/>
        <v>0</v>
      </c>
      <c r="BL269" s="17" t="s">
        <v>108</v>
      </c>
      <c r="BM269" s="149" t="s">
        <v>1905</v>
      </c>
    </row>
    <row r="270" spans="2:65" s="1" customFormat="1" ht="16.5" customHeight="1">
      <c r="B270" s="33"/>
      <c r="C270" s="138" t="s">
        <v>1287</v>
      </c>
      <c r="D270" s="138" t="s">
        <v>312</v>
      </c>
      <c r="E270" s="139" t="s">
        <v>6031</v>
      </c>
      <c r="F270" s="140" t="s">
        <v>3324</v>
      </c>
      <c r="G270" s="141" t="s">
        <v>1972</v>
      </c>
      <c r="H270" s="142">
        <v>2</v>
      </c>
      <c r="I270" s="143"/>
      <c r="J270" s="144">
        <f t="shared" si="50"/>
        <v>0</v>
      </c>
      <c r="K270" s="140" t="s">
        <v>2896</v>
      </c>
      <c r="L270" s="33"/>
      <c r="M270" s="145" t="s">
        <v>1</v>
      </c>
      <c r="N270" s="146" t="s">
        <v>47</v>
      </c>
      <c r="P270" s="147">
        <f t="shared" si="51"/>
        <v>0</v>
      </c>
      <c r="Q270" s="147">
        <v>0</v>
      </c>
      <c r="R270" s="147">
        <f t="shared" si="52"/>
        <v>0</v>
      </c>
      <c r="S270" s="147">
        <v>0</v>
      </c>
      <c r="T270" s="148">
        <f t="shared" si="53"/>
        <v>0</v>
      </c>
      <c r="AR270" s="149" t="s">
        <v>108</v>
      </c>
      <c r="AT270" s="149" t="s">
        <v>312</v>
      </c>
      <c r="AU270" s="149" t="s">
        <v>86</v>
      </c>
      <c r="AY270" s="17" t="s">
        <v>310</v>
      </c>
      <c r="BE270" s="150">
        <f t="shared" si="54"/>
        <v>0</v>
      </c>
      <c r="BF270" s="150">
        <f t="shared" si="55"/>
        <v>0</v>
      </c>
      <c r="BG270" s="150">
        <f t="shared" si="56"/>
        <v>0</v>
      </c>
      <c r="BH270" s="150">
        <f t="shared" si="57"/>
        <v>0</v>
      </c>
      <c r="BI270" s="150">
        <f t="shared" si="58"/>
        <v>0</v>
      </c>
      <c r="BJ270" s="17" t="s">
        <v>86</v>
      </c>
      <c r="BK270" s="150">
        <f t="shared" si="59"/>
        <v>0</v>
      </c>
      <c r="BL270" s="17" t="s">
        <v>108</v>
      </c>
      <c r="BM270" s="149" t="s">
        <v>1917</v>
      </c>
    </row>
    <row r="271" spans="2:65" s="1" customFormat="1" ht="16.5" customHeight="1">
      <c r="B271" s="33"/>
      <c r="C271" s="138" t="s">
        <v>1291</v>
      </c>
      <c r="D271" s="138" t="s">
        <v>312</v>
      </c>
      <c r="E271" s="139" t="s">
        <v>6032</v>
      </c>
      <c r="F271" s="140" t="s">
        <v>5877</v>
      </c>
      <c r="G271" s="141" t="s">
        <v>1972</v>
      </c>
      <c r="H271" s="142">
        <v>18</v>
      </c>
      <c r="I271" s="143"/>
      <c r="J271" s="144">
        <f t="shared" si="50"/>
        <v>0</v>
      </c>
      <c r="K271" s="140" t="s">
        <v>2896</v>
      </c>
      <c r="L271" s="33"/>
      <c r="M271" s="145" t="s">
        <v>1</v>
      </c>
      <c r="N271" s="146" t="s">
        <v>47</v>
      </c>
      <c r="P271" s="147">
        <f t="shared" si="51"/>
        <v>0</v>
      </c>
      <c r="Q271" s="147">
        <v>0</v>
      </c>
      <c r="R271" s="147">
        <f t="shared" si="52"/>
        <v>0</v>
      </c>
      <c r="S271" s="147">
        <v>0</v>
      </c>
      <c r="T271" s="148">
        <f t="shared" si="53"/>
        <v>0</v>
      </c>
      <c r="AR271" s="149" t="s">
        <v>108</v>
      </c>
      <c r="AT271" s="149" t="s">
        <v>312</v>
      </c>
      <c r="AU271" s="149" t="s">
        <v>86</v>
      </c>
      <c r="AY271" s="17" t="s">
        <v>310</v>
      </c>
      <c r="BE271" s="150">
        <f t="shared" si="54"/>
        <v>0</v>
      </c>
      <c r="BF271" s="150">
        <f t="shared" si="55"/>
        <v>0</v>
      </c>
      <c r="BG271" s="150">
        <f t="shared" si="56"/>
        <v>0</v>
      </c>
      <c r="BH271" s="150">
        <f t="shared" si="57"/>
        <v>0</v>
      </c>
      <c r="BI271" s="150">
        <f t="shared" si="58"/>
        <v>0</v>
      </c>
      <c r="BJ271" s="17" t="s">
        <v>86</v>
      </c>
      <c r="BK271" s="150">
        <f t="shared" si="59"/>
        <v>0</v>
      </c>
      <c r="BL271" s="17" t="s">
        <v>108</v>
      </c>
      <c r="BM271" s="149" t="s">
        <v>1931</v>
      </c>
    </row>
    <row r="272" spans="2:65" s="1" customFormat="1" ht="16.5" customHeight="1">
      <c r="B272" s="33"/>
      <c r="C272" s="138" t="s">
        <v>1295</v>
      </c>
      <c r="D272" s="138" t="s">
        <v>312</v>
      </c>
      <c r="E272" s="139" t="s">
        <v>6033</v>
      </c>
      <c r="F272" s="140" t="s">
        <v>3326</v>
      </c>
      <c r="G272" s="141" t="s">
        <v>1972</v>
      </c>
      <c r="H272" s="142">
        <v>12</v>
      </c>
      <c r="I272" s="143"/>
      <c r="J272" s="144">
        <f t="shared" si="50"/>
        <v>0</v>
      </c>
      <c r="K272" s="140" t="s">
        <v>2896</v>
      </c>
      <c r="L272" s="33"/>
      <c r="M272" s="145" t="s">
        <v>1</v>
      </c>
      <c r="N272" s="146" t="s">
        <v>47</v>
      </c>
      <c r="P272" s="147">
        <f t="shared" si="51"/>
        <v>0</v>
      </c>
      <c r="Q272" s="147">
        <v>0</v>
      </c>
      <c r="R272" s="147">
        <f t="shared" si="52"/>
        <v>0</v>
      </c>
      <c r="S272" s="147">
        <v>0</v>
      </c>
      <c r="T272" s="148">
        <f t="shared" si="53"/>
        <v>0</v>
      </c>
      <c r="AR272" s="149" t="s">
        <v>108</v>
      </c>
      <c r="AT272" s="149" t="s">
        <v>312</v>
      </c>
      <c r="AU272" s="149" t="s">
        <v>86</v>
      </c>
      <c r="AY272" s="17" t="s">
        <v>310</v>
      </c>
      <c r="BE272" s="150">
        <f t="shared" si="54"/>
        <v>0</v>
      </c>
      <c r="BF272" s="150">
        <f t="shared" si="55"/>
        <v>0</v>
      </c>
      <c r="BG272" s="150">
        <f t="shared" si="56"/>
        <v>0</v>
      </c>
      <c r="BH272" s="150">
        <f t="shared" si="57"/>
        <v>0</v>
      </c>
      <c r="BI272" s="150">
        <f t="shared" si="58"/>
        <v>0</v>
      </c>
      <c r="BJ272" s="17" t="s">
        <v>86</v>
      </c>
      <c r="BK272" s="150">
        <f t="shared" si="59"/>
        <v>0</v>
      </c>
      <c r="BL272" s="17" t="s">
        <v>108</v>
      </c>
      <c r="BM272" s="149" t="s">
        <v>1943</v>
      </c>
    </row>
    <row r="273" spans="2:65" s="1" customFormat="1" ht="16.5" customHeight="1">
      <c r="B273" s="33"/>
      <c r="C273" s="138" t="s">
        <v>1301</v>
      </c>
      <c r="D273" s="138" t="s">
        <v>312</v>
      </c>
      <c r="E273" s="139" t="s">
        <v>6034</v>
      </c>
      <c r="F273" s="140" t="s">
        <v>5880</v>
      </c>
      <c r="G273" s="141" t="s">
        <v>1972</v>
      </c>
      <c r="H273" s="142">
        <v>12</v>
      </c>
      <c r="I273" s="143"/>
      <c r="J273" s="144">
        <f t="shared" si="50"/>
        <v>0</v>
      </c>
      <c r="K273" s="140" t="s">
        <v>2896</v>
      </c>
      <c r="L273" s="33"/>
      <c r="M273" s="145" t="s">
        <v>1</v>
      </c>
      <c r="N273" s="146" t="s">
        <v>47</v>
      </c>
      <c r="P273" s="147">
        <f t="shared" si="51"/>
        <v>0</v>
      </c>
      <c r="Q273" s="147">
        <v>0</v>
      </c>
      <c r="R273" s="147">
        <f t="shared" si="52"/>
        <v>0</v>
      </c>
      <c r="S273" s="147">
        <v>0</v>
      </c>
      <c r="T273" s="148">
        <f t="shared" si="53"/>
        <v>0</v>
      </c>
      <c r="AR273" s="149" t="s">
        <v>108</v>
      </c>
      <c r="AT273" s="149" t="s">
        <v>312</v>
      </c>
      <c r="AU273" s="149" t="s">
        <v>86</v>
      </c>
      <c r="AY273" s="17" t="s">
        <v>310</v>
      </c>
      <c r="BE273" s="150">
        <f t="shared" si="54"/>
        <v>0</v>
      </c>
      <c r="BF273" s="150">
        <f t="shared" si="55"/>
        <v>0</v>
      </c>
      <c r="BG273" s="150">
        <f t="shared" si="56"/>
        <v>0</v>
      </c>
      <c r="BH273" s="150">
        <f t="shared" si="57"/>
        <v>0</v>
      </c>
      <c r="BI273" s="150">
        <f t="shared" si="58"/>
        <v>0</v>
      </c>
      <c r="BJ273" s="17" t="s">
        <v>86</v>
      </c>
      <c r="BK273" s="150">
        <f t="shared" si="59"/>
        <v>0</v>
      </c>
      <c r="BL273" s="17" t="s">
        <v>108</v>
      </c>
      <c r="BM273" s="149" t="s">
        <v>1951</v>
      </c>
    </row>
    <row r="274" spans="2:65" s="1" customFormat="1" ht="16.5" customHeight="1">
      <c r="B274" s="33"/>
      <c r="C274" s="138" t="s">
        <v>1307</v>
      </c>
      <c r="D274" s="138" t="s">
        <v>312</v>
      </c>
      <c r="E274" s="139" t="s">
        <v>6035</v>
      </c>
      <c r="F274" s="140" t="s">
        <v>5882</v>
      </c>
      <c r="G274" s="141" t="s">
        <v>1972</v>
      </c>
      <c r="H274" s="142">
        <v>21</v>
      </c>
      <c r="I274" s="143"/>
      <c r="J274" s="144">
        <f t="shared" si="50"/>
        <v>0</v>
      </c>
      <c r="K274" s="140" t="s">
        <v>2896</v>
      </c>
      <c r="L274" s="33"/>
      <c r="M274" s="145" t="s">
        <v>1</v>
      </c>
      <c r="N274" s="146" t="s">
        <v>47</v>
      </c>
      <c r="P274" s="147">
        <f t="shared" si="51"/>
        <v>0</v>
      </c>
      <c r="Q274" s="147">
        <v>0</v>
      </c>
      <c r="R274" s="147">
        <f t="shared" si="52"/>
        <v>0</v>
      </c>
      <c r="S274" s="147">
        <v>0</v>
      </c>
      <c r="T274" s="148">
        <f t="shared" si="53"/>
        <v>0</v>
      </c>
      <c r="AR274" s="149" t="s">
        <v>108</v>
      </c>
      <c r="AT274" s="149" t="s">
        <v>312</v>
      </c>
      <c r="AU274" s="149" t="s">
        <v>86</v>
      </c>
      <c r="AY274" s="17" t="s">
        <v>310</v>
      </c>
      <c r="BE274" s="150">
        <f t="shared" si="54"/>
        <v>0</v>
      </c>
      <c r="BF274" s="150">
        <f t="shared" si="55"/>
        <v>0</v>
      </c>
      <c r="BG274" s="150">
        <f t="shared" si="56"/>
        <v>0</v>
      </c>
      <c r="BH274" s="150">
        <f t="shared" si="57"/>
        <v>0</v>
      </c>
      <c r="BI274" s="150">
        <f t="shared" si="58"/>
        <v>0</v>
      </c>
      <c r="BJ274" s="17" t="s">
        <v>86</v>
      </c>
      <c r="BK274" s="150">
        <f t="shared" si="59"/>
        <v>0</v>
      </c>
      <c r="BL274" s="17" t="s">
        <v>108</v>
      </c>
      <c r="BM274" s="149" t="s">
        <v>1959</v>
      </c>
    </row>
    <row r="275" spans="2:65" s="1" customFormat="1" ht="16.5" customHeight="1">
      <c r="B275" s="33"/>
      <c r="C275" s="138" t="s">
        <v>1312</v>
      </c>
      <c r="D275" s="138" t="s">
        <v>312</v>
      </c>
      <c r="E275" s="139" t="s">
        <v>6036</v>
      </c>
      <c r="F275" s="140" t="s">
        <v>3328</v>
      </c>
      <c r="G275" s="141" t="s">
        <v>1972</v>
      </c>
      <c r="H275" s="142">
        <v>12</v>
      </c>
      <c r="I275" s="143"/>
      <c r="J275" s="144">
        <f t="shared" si="50"/>
        <v>0</v>
      </c>
      <c r="K275" s="140" t="s">
        <v>2896</v>
      </c>
      <c r="L275" s="33"/>
      <c r="M275" s="145" t="s">
        <v>1</v>
      </c>
      <c r="N275" s="146" t="s">
        <v>47</v>
      </c>
      <c r="P275" s="147">
        <f t="shared" si="51"/>
        <v>0</v>
      </c>
      <c r="Q275" s="147">
        <v>0</v>
      </c>
      <c r="R275" s="147">
        <f t="shared" si="52"/>
        <v>0</v>
      </c>
      <c r="S275" s="147">
        <v>0</v>
      </c>
      <c r="T275" s="148">
        <f t="shared" si="53"/>
        <v>0</v>
      </c>
      <c r="AR275" s="149" t="s">
        <v>108</v>
      </c>
      <c r="AT275" s="149" t="s">
        <v>312</v>
      </c>
      <c r="AU275" s="149" t="s">
        <v>86</v>
      </c>
      <c r="AY275" s="17" t="s">
        <v>310</v>
      </c>
      <c r="BE275" s="150">
        <f t="shared" si="54"/>
        <v>0</v>
      </c>
      <c r="BF275" s="150">
        <f t="shared" si="55"/>
        <v>0</v>
      </c>
      <c r="BG275" s="150">
        <f t="shared" si="56"/>
        <v>0</v>
      </c>
      <c r="BH275" s="150">
        <f t="shared" si="57"/>
        <v>0</v>
      </c>
      <c r="BI275" s="150">
        <f t="shared" si="58"/>
        <v>0</v>
      </c>
      <c r="BJ275" s="17" t="s">
        <v>86</v>
      </c>
      <c r="BK275" s="150">
        <f t="shared" si="59"/>
        <v>0</v>
      </c>
      <c r="BL275" s="17" t="s">
        <v>108</v>
      </c>
      <c r="BM275" s="149" t="s">
        <v>1969</v>
      </c>
    </row>
    <row r="276" spans="2:65" s="1" customFormat="1" ht="16.5" customHeight="1">
      <c r="B276" s="33"/>
      <c r="C276" s="138" t="s">
        <v>1316</v>
      </c>
      <c r="D276" s="138" t="s">
        <v>312</v>
      </c>
      <c r="E276" s="139" t="s">
        <v>6037</v>
      </c>
      <c r="F276" s="140" t="s">
        <v>5884</v>
      </c>
      <c r="G276" s="141" t="s">
        <v>1972</v>
      </c>
      <c r="H276" s="142">
        <v>8</v>
      </c>
      <c r="I276" s="143"/>
      <c r="J276" s="144">
        <f t="shared" si="50"/>
        <v>0</v>
      </c>
      <c r="K276" s="140" t="s">
        <v>2896</v>
      </c>
      <c r="L276" s="33"/>
      <c r="M276" s="145" t="s">
        <v>1</v>
      </c>
      <c r="N276" s="146" t="s">
        <v>47</v>
      </c>
      <c r="P276" s="147">
        <f t="shared" si="51"/>
        <v>0</v>
      </c>
      <c r="Q276" s="147">
        <v>0</v>
      </c>
      <c r="R276" s="147">
        <f t="shared" si="52"/>
        <v>0</v>
      </c>
      <c r="S276" s="147">
        <v>0</v>
      </c>
      <c r="T276" s="148">
        <f t="shared" si="53"/>
        <v>0</v>
      </c>
      <c r="AR276" s="149" t="s">
        <v>108</v>
      </c>
      <c r="AT276" s="149" t="s">
        <v>312</v>
      </c>
      <c r="AU276" s="149" t="s">
        <v>86</v>
      </c>
      <c r="AY276" s="17" t="s">
        <v>310</v>
      </c>
      <c r="BE276" s="150">
        <f t="shared" si="54"/>
        <v>0</v>
      </c>
      <c r="BF276" s="150">
        <f t="shared" si="55"/>
        <v>0</v>
      </c>
      <c r="BG276" s="150">
        <f t="shared" si="56"/>
        <v>0</v>
      </c>
      <c r="BH276" s="150">
        <f t="shared" si="57"/>
        <v>0</v>
      </c>
      <c r="BI276" s="150">
        <f t="shared" si="58"/>
        <v>0</v>
      </c>
      <c r="BJ276" s="17" t="s">
        <v>86</v>
      </c>
      <c r="BK276" s="150">
        <f t="shared" si="59"/>
        <v>0</v>
      </c>
      <c r="BL276" s="17" t="s">
        <v>108</v>
      </c>
      <c r="BM276" s="149" t="s">
        <v>1979</v>
      </c>
    </row>
    <row r="277" spans="2:65" s="1" customFormat="1" ht="24.2" customHeight="1">
      <c r="B277" s="33"/>
      <c r="C277" s="138" t="s">
        <v>1322</v>
      </c>
      <c r="D277" s="138" t="s">
        <v>312</v>
      </c>
      <c r="E277" s="139" t="s">
        <v>6038</v>
      </c>
      <c r="F277" s="140" t="s">
        <v>3330</v>
      </c>
      <c r="G277" s="141" t="s">
        <v>1972</v>
      </c>
      <c r="H277" s="142">
        <v>9</v>
      </c>
      <c r="I277" s="143"/>
      <c r="J277" s="144">
        <f t="shared" si="50"/>
        <v>0</v>
      </c>
      <c r="K277" s="140" t="s">
        <v>2896</v>
      </c>
      <c r="L277" s="33"/>
      <c r="M277" s="145" t="s">
        <v>1</v>
      </c>
      <c r="N277" s="146" t="s">
        <v>47</v>
      </c>
      <c r="P277" s="147">
        <f t="shared" si="51"/>
        <v>0</v>
      </c>
      <c r="Q277" s="147">
        <v>0</v>
      </c>
      <c r="R277" s="147">
        <f t="shared" si="52"/>
        <v>0</v>
      </c>
      <c r="S277" s="147">
        <v>0</v>
      </c>
      <c r="T277" s="148">
        <f t="shared" si="53"/>
        <v>0</v>
      </c>
      <c r="AR277" s="149" t="s">
        <v>108</v>
      </c>
      <c r="AT277" s="149" t="s">
        <v>312</v>
      </c>
      <c r="AU277" s="149" t="s">
        <v>86</v>
      </c>
      <c r="AY277" s="17" t="s">
        <v>310</v>
      </c>
      <c r="BE277" s="150">
        <f t="shared" si="54"/>
        <v>0</v>
      </c>
      <c r="BF277" s="150">
        <f t="shared" si="55"/>
        <v>0</v>
      </c>
      <c r="BG277" s="150">
        <f t="shared" si="56"/>
        <v>0</v>
      </c>
      <c r="BH277" s="150">
        <f t="shared" si="57"/>
        <v>0</v>
      </c>
      <c r="BI277" s="150">
        <f t="shared" si="58"/>
        <v>0</v>
      </c>
      <c r="BJ277" s="17" t="s">
        <v>86</v>
      </c>
      <c r="BK277" s="150">
        <f t="shared" si="59"/>
        <v>0</v>
      </c>
      <c r="BL277" s="17" t="s">
        <v>108</v>
      </c>
      <c r="BM277" s="149" t="s">
        <v>1987</v>
      </c>
    </row>
    <row r="278" spans="2:65" s="1" customFormat="1" ht="24.2" customHeight="1">
      <c r="B278" s="33"/>
      <c r="C278" s="138" t="s">
        <v>1327</v>
      </c>
      <c r="D278" s="138" t="s">
        <v>312</v>
      </c>
      <c r="E278" s="139" t="s">
        <v>6039</v>
      </c>
      <c r="F278" s="140" t="s">
        <v>3332</v>
      </c>
      <c r="G278" s="141" t="s">
        <v>1972</v>
      </c>
      <c r="H278" s="142">
        <v>9</v>
      </c>
      <c r="I278" s="143"/>
      <c r="J278" s="144">
        <f t="shared" si="50"/>
        <v>0</v>
      </c>
      <c r="K278" s="140" t="s">
        <v>2896</v>
      </c>
      <c r="L278" s="33"/>
      <c r="M278" s="145" t="s">
        <v>1</v>
      </c>
      <c r="N278" s="146" t="s">
        <v>47</v>
      </c>
      <c r="P278" s="147">
        <f t="shared" si="51"/>
        <v>0</v>
      </c>
      <c r="Q278" s="147">
        <v>0</v>
      </c>
      <c r="R278" s="147">
        <f t="shared" si="52"/>
        <v>0</v>
      </c>
      <c r="S278" s="147">
        <v>0</v>
      </c>
      <c r="T278" s="148">
        <f t="shared" si="53"/>
        <v>0</v>
      </c>
      <c r="AR278" s="149" t="s">
        <v>108</v>
      </c>
      <c r="AT278" s="149" t="s">
        <v>312</v>
      </c>
      <c r="AU278" s="149" t="s">
        <v>86</v>
      </c>
      <c r="AY278" s="17" t="s">
        <v>310</v>
      </c>
      <c r="BE278" s="150">
        <f t="shared" si="54"/>
        <v>0</v>
      </c>
      <c r="BF278" s="150">
        <f t="shared" si="55"/>
        <v>0</v>
      </c>
      <c r="BG278" s="150">
        <f t="shared" si="56"/>
        <v>0</v>
      </c>
      <c r="BH278" s="150">
        <f t="shared" si="57"/>
        <v>0</v>
      </c>
      <c r="BI278" s="150">
        <f t="shared" si="58"/>
        <v>0</v>
      </c>
      <c r="BJ278" s="17" t="s">
        <v>86</v>
      </c>
      <c r="BK278" s="150">
        <f t="shared" si="59"/>
        <v>0</v>
      </c>
      <c r="BL278" s="17" t="s">
        <v>108</v>
      </c>
      <c r="BM278" s="149" t="s">
        <v>1995</v>
      </c>
    </row>
    <row r="279" spans="2:65" s="1" customFormat="1" ht="16.5" customHeight="1">
      <c r="B279" s="33"/>
      <c r="C279" s="138" t="s">
        <v>1332</v>
      </c>
      <c r="D279" s="138" t="s">
        <v>312</v>
      </c>
      <c r="E279" s="139" t="s">
        <v>6040</v>
      </c>
      <c r="F279" s="140" t="s">
        <v>6041</v>
      </c>
      <c r="G279" s="141" t="s">
        <v>1972</v>
      </c>
      <c r="H279" s="142">
        <v>4</v>
      </c>
      <c r="I279" s="143"/>
      <c r="J279" s="144">
        <f t="shared" si="50"/>
        <v>0</v>
      </c>
      <c r="K279" s="140" t="s">
        <v>2896</v>
      </c>
      <c r="L279" s="33"/>
      <c r="M279" s="145" t="s">
        <v>1</v>
      </c>
      <c r="N279" s="146" t="s">
        <v>47</v>
      </c>
      <c r="P279" s="147">
        <f t="shared" si="51"/>
        <v>0</v>
      </c>
      <c r="Q279" s="147">
        <v>0</v>
      </c>
      <c r="R279" s="147">
        <f t="shared" si="52"/>
        <v>0</v>
      </c>
      <c r="S279" s="147">
        <v>0</v>
      </c>
      <c r="T279" s="148">
        <f t="shared" si="53"/>
        <v>0</v>
      </c>
      <c r="AR279" s="149" t="s">
        <v>108</v>
      </c>
      <c r="AT279" s="149" t="s">
        <v>312</v>
      </c>
      <c r="AU279" s="149" t="s">
        <v>86</v>
      </c>
      <c r="AY279" s="17" t="s">
        <v>310</v>
      </c>
      <c r="BE279" s="150">
        <f t="shared" si="54"/>
        <v>0</v>
      </c>
      <c r="BF279" s="150">
        <f t="shared" si="55"/>
        <v>0</v>
      </c>
      <c r="BG279" s="150">
        <f t="shared" si="56"/>
        <v>0</v>
      </c>
      <c r="BH279" s="150">
        <f t="shared" si="57"/>
        <v>0</v>
      </c>
      <c r="BI279" s="150">
        <f t="shared" si="58"/>
        <v>0</v>
      </c>
      <c r="BJ279" s="17" t="s">
        <v>86</v>
      </c>
      <c r="BK279" s="150">
        <f t="shared" si="59"/>
        <v>0</v>
      </c>
      <c r="BL279" s="17" t="s">
        <v>108</v>
      </c>
      <c r="BM279" s="149" t="s">
        <v>2003</v>
      </c>
    </row>
    <row r="280" spans="2:65" s="1" customFormat="1" ht="24.2" customHeight="1">
      <c r="B280" s="33"/>
      <c r="C280" s="138" t="s">
        <v>1336</v>
      </c>
      <c r="D280" s="138" t="s">
        <v>312</v>
      </c>
      <c r="E280" s="139" t="s">
        <v>6042</v>
      </c>
      <c r="F280" s="140" t="s">
        <v>6043</v>
      </c>
      <c r="G280" s="141" t="s">
        <v>1972</v>
      </c>
      <c r="H280" s="142">
        <v>48</v>
      </c>
      <c r="I280" s="143"/>
      <c r="J280" s="144">
        <f t="shared" si="50"/>
        <v>0</v>
      </c>
      <c r="K280" s="140" t="s">
        <v>2896</v>
      </c>
      <c r="L280" s="33"/>
      <c r="M280" s="145" t="s">
        <v>1</v>
      </c>
      <c r="N280" s="146" t="s">
        <v>47</v>
      </c>
      <c r="P280" s="147">
        <f t="shared" si="51"/>
        <v>0</v>
      </c>
      <c r="Q280" s="147">
        <v>0</v>
      </c>
      <c r="R280" s="147">
        <f t="shared" si="52"/>
        <v>0</v>
      </c>
      <c r="S280" s="147">
        <v>0</v>
      </c>
      <c r="T280" s="148">
        <f t="shared" si="53"/>
        <v>0</v>
      </c>
      <c r="AR280" s="149" t="s">
        <v>108</v>
      </c>
      <c r="AT280" s="149" t="s">
        <v>312</v>
      </c>
      <c r="AU280" s="149" t="s">
        <v>86</v>
      </c>
      <c r="AY280" s="17" t="s">
        <v>310</v>
      </c>
      <c r="BE280" s="150">
        <f t="shared" si="54"/>
        <v>0</v>
      </c>
      <c r="BF280" s="150">
        <f t="shared" si="55"/>
        <v>0</v>
      </c>
      <c r="BG280" s="150">
        <f t="shared" si="56"/>
        <v>0</v>
      </c>
      <c r="BH280" s="150">
        <f t="shared" si="57"/>
        <v>0</v>
      </c>
      <c r="BI280" s="150">
        <f t="shared" si="58"/>
        <v>0</v>
      </c>
      <c r="BJ280" s="17" t="s">
        <v>86</v>
      </c>
      <c r="BK280" s="150">
        <f t="shared" si="59"/>
        <v>0</v>
      </c>
      <c r="BL280" s="17" t="s">
        <v>108</v>
      </c>
      <c r="BM280" s="149" t="s">
        <v>2011</v>
      </c>
    </row>
    <row r="281" spans="2:65" s="1" customFormat="1" ht="24.2" customHeight="1">
      <c r="B281" s="33"/>
      <c r="C281" s="138" t="s">
        <v>1340</v>
      </c>
      <c r="D281" s="138" t="s">
        <v>312</v>
      </c>
      <c r="E281" s="139" t="s">
        <v>6044</v>
      </c>
      <c r="F281" s="140" t="s">
        <v>6045</v>
      </c>
      <c r="G281" s="141" t="s">
        <v>1972</v>
      </c>
      <c r="H281" s="142">
        <v>1</v>
      </c>
      <c r="I281" s="143"/>
      <c r="J281" s="144">
        <f t="shared" si="50"/>
        <v>0</v>
      </c>
      <c r="K281" s="140" t="s">
        <v>2896</v>
      </c>
      <c r="L281" s="33"/>
      <c r="M281" s="145" t="s">
        <v>1</v>
      </c>
      <c r="N281" s="146" t="s">
        <v>47</v>
      </c>
      <c r="P281" s="147">
        <f t="shared" si="51"/>
        <v>0</v>
      </c>
      <c r="Q281" s="147">
        <v>0</v>
      </c>
      <c r="R281" s="147">
        <f t="shared" si="52"/>
        <v>0</v>
      </c>
      <c r="S281" s="147">
        <v>0</v>
      </c>
      <c r="T281" s="148">
        <f t="shared" si="53"/>
        <v>0</v>
      </c>
      <c r="AR281" s="149" t="s">
        <v>108</v>
      </c>
      <c r="AT281" s="149" t="s">
        <v>312</v>
      </c>
      <c r="AU281" s="149" t="s">
        <v>86</v>
      </c>
      <c r="AY281" s="17" t="s">
        <v>310</v>
      </c>
      <c r="BE281" s="150">
        <f t="shared" si="54"/>
        <v>0</v>
      </c>
      <c r="BF281" s="150">
        <f t="shared" si="55"/>
        <v>0</v>
      </c>
      <c r="BG281" s="150">
        <f t="shared" si="56"/>
        <v>0</v>
      </c>
      <c r="BH281" s="150">
        <f t="shared" si="57"/>
        <v>0</v>
      </c>
      <c r="BI281" s="150">
        <f t="shared" si="58"/>
        <v>0</v>
      </c>
      <c r="BJ281" s="17" t="s">
        <v>86</v>
      </c>
      <c r="BK281" s="150">
        <f t="shared" si="59"/>
        <v>0</v>
      </c>
      <c r="BL281" s="17" t="s">
        <v>108</v>
      </c>
      <c r="BM281" s="149" t="s">
        <v>2019</v>
      </c>
    </row>
    <row r="282" spans="2:65" s="1" customFormat="1" ht="16.5" customHeight="1">
      <c r="B282" s="33"/>
      <c r="C282" s="138" t="s">
        <v>1345</v>
      </c>
      <c r="D282" s="138" t="s">
        <v>312</v>
      </c>
      <c r="E282" s="139" t="s">
        <v>6046</v>
      </c>
      <c r="F282" s="140" t="s">
        <v>6047</v>
      </c>
      <c r="G282" s="141" t="s">
        <v>1972</v>
      </c>
      <c r="H282" s="142">
        <v>1</v>
      </c>
      <c r="I282" s="143"/>
      <c r="J282" s="144">
        <f t="shared" si="50"/>
        <v>0</v>
      </c>
      <c r="K282" s="140" t="s">
        <v>2896</v>
      </c>
      <c r="L282" s="33"/>
      <c r="M282" s="145" t="s">
        <v>1</v>
      </c>
      <c r="N282" s="146" t="s">
        <v>47</v>
      </c>
      <c r="P282" s="147">
        <f t="shared" si="51"/>
        <v>0</v>
      </c>
      <c r="Q282" s="147">
        <v>0</v>
      </c>
      <c r="R282" s="147">
        <f t="shared" si="52"/>
        <v>0</v>
      </c>
      <c r="S282" s="147">
        <v>0</v>
      </c>
      <c r="T282" s="148">
        <f t="shared" si="53"/>
        <v>0</v>
      </c>
      <c r="AR282" s="149" t="s">
        <v>108</v>
      </c>
      <c r="AT282" s="149" t="s">
        <v>312</v>
      </c>
      <c r="AU282" s="149" t="s">
        <v>86</v>
      </c>
      <c r="AY282" s="17" t="s">
        <v>310</v>
      </c>
      <c r="BE282" s="150">
        <f t="shared" si="54"/>
        <v>0</v>
      </c>
      <c r="BF282" s="150">
        <f t="shared" si="55"/>
        <v>0</v>
      </c>
      <c r="BG282" s="150">
        <f t="shared" si="56"/>
        <v>0</v>
      </c>
      <c r="BH282" s="150">
        <f t="shared" si="57"/>
        <v>0</v>
      </c>
      <c r="BI282" s="150">
        <f t="shared" si="58"/>
        <v>0</v>
      </c>
      <c r="BJ282" s="17" t="s">
        <v>86</v>
      </c>
      <c r="BK282" s="150">
        <f t="shared" si="59"/>
        <v>0</v>
      </c>
      <c r="BL282" s="17" t="s">
        <v>108</v>
      </c>
      <c r="BM282" s="149" t="s">
        <v>2027</v>
      </c>
    </row>
    <row r="283" spans="2:65" s="1" customFormat="1" ht="16.5" customHeight="1">
      <c r="B283" s="33"/>
      <c r="C283" s="138" t="s">
        <v>1350</v>
      </c>
      <c r="D283" s="138" t="s">
        <v>312</v>
      </c>
      <c r="E283" s="139" t="s">
        <v>6048</v>
      </c>
      <c r="F283" s="140" t="s">
        <v>5908</v>
      </c>
      <c r="G283" s="141" t="s">
        <v>1972</v>
      </c>
      <c r="H283" s="142">
        <v>1</v>
      </c>
      <c r="I283" s="143"/>
      <c r="J283" s="144">
        <f t="shared" si="50"/>
        <v>0</v>
      </c>
      <c r="K283" s="140" t="s">
        <v>2896</v>
      </c>
      <c r="L283" s="33"/>
      <c r="M283" s="145" t="s">
        <v>1</v>
      </c>
      <c r="N283" s="146" t="s">
        <v>47</v>
      </c>
      <c r="P283" s="147">
        <f t="shared" si="51"/>
        <v>0</v>
      </c>
      <c r="Q283" s="147">
        <v>0</v>
      </c>
      <c r="R283" s="147">
        <f t="shared" si="52"/>
        <v>0</v>
      </c>
      <c r="S283" s="147">
        <v>0</v>
      </c>
      <c r="T283" s="148">
        <f t="shared" si="53"/>
        <v>0</v>
      </c>
      <c r="AR283" s="149" t="s">
        <v>108</v>
      </c>
      <c r="AT283" s="149" t="s">
        <v>312</v>
      </c>
      <c r="AU283" s="149" t="s">
        <v>86</v>
      </c>
      <c r="AY283" s="17" t="s">
        <v>310</v>
      </c>
      <c r="BE283" s="150">
        <f t="shared" si="54"/>
        <v>0</v>
      </c>
      <c r="BF283" s="150">
        <f t="shared" si="55"/>
        <v>0</v>
      </c>
      <c r="BG283" s="150">
        <f t="shared" si="56"/>
        <v>0</v>
      </c>
      <c r="BH283" s="150">
        <f t="shared" si="57"/>
        <v>0</v>
      </c>
      <c r="BI283" s="150">
        <f t="shared" si="58"/>
        <v>0</v>
      </c>
      <c r="BJ283" s="17" t="s">
        <v>86</v>
      </c>
      <c r="BK283" s="150">
        <f t="shared" si="59"/>
        <v>0</v>
      </c>
      <c r="BL283" s="17" t="s">
        <v>108</v>
      </c>
      <c r="BM283" s="149" t="s">
        <v>2035</v>
      </c>
    </row>
    <row r="284" spans="2:65" s="1" customFormat="1" ht="21.75" customHeight="1">
      <c r="B284" s="33"/>
      <c r="C284" s="138" t="s">
        <v>1355</v>
      </c>
      <c r="D284" s="138" t="s">
        <v>312</v>
      </c>
      <c r="E284" s="139" t="s">
        <v>6049</v>
      </c>
      <c r="F284" s="140" t="s">
        <v>3334</v>
      </c>
      <c r="G284" s="141" t="s">
        <v>315</v>
      </c>
      <c r="H284" s="142">
        <v>430</v>
      </c>
      <c r="I284" s="143"/>
      <c r="J284" s="144">
        <f t="shared" si="50"/>
        <v>0</v>
      </c>
      <c r="K284" s="140" t="s">
        <v>2896</v>
      </c>
      <c r="L284" s="33"/>
      <c r="M284" s="145" t="s">
        <v>1</v>
      </c>
      <c r="N284" s="146" t="s">
        <v>47</v>
      </c>
      <c r="P284" s="147">
        <f t="shared" si="51"/>
        <v>0</v>
      </c>
      <c r="Q284" s="147">
        <v>0</v>
      </c>
      <c r="R284" s="147">
        <f t="shared" si="52"/>
        <v>0</v>
      </c>
      <c r="S284" s="147">
        <v>0</v>
      </c>
      <c r="T284" s="148">
        <f t="shared" si="53"/>
        <v>0</v>
      </c>
      <c r="AR284" s="149" t="s">
        <v>108</v>
      </c>
      <c r="AT284" s="149" t="s">
        <v>312</v>
      </c>
      <c r="AU284" s="149" t="s">
        <v>86</v>
      </c>
      <c r="AY284" s="17" t="s">
        <v>310</v>
      </c>
      <c r="BE284" s="150">
        <f t="shared" si="54"/>
        <v>0</v>
      </c>
      <c r="BF284" s="150">
        <f t="shared" si="55"/>
        <v>0</v>
      </c>
      <c r="BG284" s="150">
        <f t="shared" si="56"/>
        <v>0</v>
      </c>
      <c r="BH284" s="150">
        <f t="shared" si="57"/>
        <v>0</v>
      </c>
      <c r="BI284" s="150">
        <f t="shared" si="58"/>
        <v>0</v>
      </c>
      <c r="BJ284" s="17" t="s">
        <v>86</v>
      </c>
      <c r="BK284" s="150">
        <f t="shared" si="59"/>
        <v>0</v>
      </c>
      <c r="BL284" s="17" t="s">
        <v>108</v>
      </c>
      <c r="BM284" s="149" t="s">
        <v>2043</v>
      </c>
    </row>
    <row r="285" spans="2:65" s="1" customFormat="1" ht="16.5" customHeight="1">
      <c r="B285" s="33"/>
      <c r="C285" s="138" t="s">
        <v>1359</v>
      </c>
      <c r="D285" s="138" t="s">
        <v>312</v>
      </c>
      <c r="E285" s="139" t="s">
        <v>6050</v>
      </c>
      <c r="F285" s="140" t="s">
        <v>3336</v>
      </c>
      <c r="G285" s="141" t="s">
        <v>718</v>
      </c>
      <c r="H285" s="142">
        <v>45.5</v>
      </c>
      <c r="I285" s="143"/>
      <c r="J285" s="144">
        <f t="shared" si="50"/>
        <v>0</v>
      </c>
      <c r="K285" s="140" t="s">
        <v>2896</v>
      </c>
      <c r="L285" s="33"/>
      <c r="M285" s="145" t="s">
        <v>1</v>
      </c>
      <c r="N285" s="146" t="s">
        <v>47</v>
      </c>
      <c r="P285" s="147">
        <f t="shared" si="51"/>
        <v>0</v>
      </c>
      <c r="Q285" s="147">
        <v>0</v>
      </c>
      <c r="R285" s="147">
        <f t="shared" si="52"/>
        <v>0</v>
      </c>
      <c r="S285" s="147">
        <v>0</v>
      </c>
      <c r="T285" s="148">
        <f t="shared" si="53"/>
        <v>0</v>
      </c>
      <c r="AR285" s="149" t="s">
        <v>108</v>
      </c>
      <c r="AT285" s="149" t="s">
        <v>312</v>
      </c>
      <c r="AU285" s="149" t="s">
        <v>86</v>
      </c>
      <c r="AY285" s="17" t="s">
        <v>310</v>
      </c>
      <c r="BE285" s="150">
        <f t="shared" si="54"/>
        <v>0</v>
      </c>
      <c r="BF285" s="150">
        <f t="shared" si="55"/>
        <v>0</v>
      </c>
      <c r="BG285" s="150">
        <f t="shared" si="56"/>
        <v>0</v>
      </c>
      <c r="BH285" s="150">
        <f t="shared" si="57"/>
        <v>0</v>
      </c>
      <c r="BI285" s="150">
        <f t="shared" si="58"/>
        <v>0</v>
      </c>
      <c r="BJ285" s="17" t="s">
        <v>86</v>
      </c>
      <c r="BK285" s="150">
        <f t="shared" si="59"/>
        <v>0</v>
      </c>
      <c r="BL285" s="17" t="s">
        <v>108</v>
      </c>
      <c r="BM285" s="149" t="s">
        <v>2052</v>
      </c>
    </row>
    <row r="286" spans="2:65" s="1" customFormat="1" ht="16.5" customHeight="1">
      <c r="B286" s="33"/>
      <c r="C286" s="138" t="s">
        <v>1364</v>
      </c>
      <c r="D286" s="138" t="s">
        <v>312</v>
      </c>
      <c r="E286" s="139" t="s">
        <v>6051</v>
      </c>
      <c r="F286" s="140" t="s">
        <v>3338</v>
      </c>
      <c r="G286" s="141" t="s">
        <v>718</v>
      </c>
      <c r="H286" s="142">
        <v>55</v>
      </c>
      <c r="I286" s="143"/>
      <c r="J286" s="144">
        <f t="shared" si="50"/>
        <v>0</v>
      </c>
      <c r="K286" s="140" t="s">
        <v>2896</v>
      </c>
      <c r="L286" s="33"/>
      <c r="M286" s="145" t="s">
        <v>1</v>
      </c>
      <c r="N286" s="146" t="s">
        <v>47</v>
      </c>
      <c r="P286" s="147">
        <f t="shared" si="51"/>
        <v>0</v>
      </c>
      <c r="Q286" s="147">
        <v>0</v>
      </c>
      <c r="R286" s="147">
        <f t="shared" si="52"/>
        <v>0</v>
      </c>
      <c r="S286" s="147">
        <v>0</v>
      </c>
      <c r="T286" s="148">
        <f t="shared" si="53"/>
        <v>0</v>
      </c>
      <c r="AR286" s="149" t="s">
        <v>108</v>
      </c>
      <c r="AT286" s="149" t="s">
        <v>312</v>
      </c>
      <c r="AU286" s="149" t="s">
        <v>86</v>
      </c>
      <c r="AY286" s="17" t="s">
        <v>310</v>
      </c>
      <c r="BE286" s="150">
        <f t="shared" si="54"/>
        <v>0</v>
      </c>
      <c r="BF286" s="150">
        <f t="shared" si="55"/>
        <v>0</v>
      </c>
      <c r="BG286" s="150">
        <f t="shared" si="56"/>
        <v>0</v>
      </c>
      <c r="BH286" s="150">
        <f t="shared" si="57"/>
        <v>0</v>
      </c>
      <c r="BI286" s="150">
        <f t="shared" si="58"/>
        <v>0</v>
      </c>
      <c r="BJ286" s="17" t="s">
        <v>86</v>
      </c>
      <c r="BK286" s="150">
        <f t="shared" si="59"/>
        <v>0</v>
      </c>
      <c r="BL286" s="17" t="s">
        <v>108</v>
      </c>
      <c r="BM286" s="149" t="s">
        <v>2062</v>
      </c>
    </row>
    <row r="287" spans="2:65" s="1" customFormat="1" ht="16.5" customHeight="1">
      <c r="B287" s="33"/>
      <c r="C287" s="138" t="s">
        <v>1368</v>
      </c>
      <c r="D287" s="138" t="s">
        <v>312</v>
      </c>
      <c r="E287" s="139" t="s">
        <v>6052</v>
      </c>
      <c r="F287" s="140" t="s">
        <v>3340</v>
      </c>
      <c r="G287" s="141" t="s">
        <v>718</v>
      </c>
      <c r="H287" s="142">
        <v>54</v>
      </c>
      <c r="I287" s="143"/>
      <c r="J287" s="144">
        <f t="shared" si="50"/>
        <v>0</v>
      </c>
      <c r="K287" s="140" t="s">
        <v>2896</v>
      </c>
      <c r="L287" s="33"/>
      <c r="M287" s="145" t="s">
        <v>1</v>
      </c>
      <c r="N287" s="146" t="s">
        <v>47</v>
      </c>
      <c r="P287" s="147">
        <f t="shared" si="51"/>
        <v>0</v>
      </c>
      <c r="Q287" s="147">
        <v>0</v>
      </c>
      <c r="R287" s="147">
        <f t="shared" si="52"/>
        <v>0</v>
      </c>
      <c r="S287" s="147">
        <v>0</v>
      </c>
      <c r="T287" s="148">
        <f t="shared" si="53"/>
        <v>0</v>
      </c>
      <c r="AR287" s="149" t="s">
        <v>108</v>
      </c>
      <c r="AT287" s="149" t="s">
        <v>312</v>
      </c>
      <c r="AU287" s="149" t="s">
        <v>86</v>
      </c>
      <c r="AY287" s="17" t="s">
        <v>310</v>
      </c>
      <c r="BE287" s="150">
        <f t="shared" si="54"/>
        <v>0</v>
      </c>
      <c r="BF287" s="150">
        <f t="shared" si="55"/>
        <v>0</v>
      </c>
      <c r="BG287" s="150">
        <f t="shared" si="56"/>
        <v>0</v>
      </c>
      <c r="BH287" s="150">
        <f t="shared" si="57"/>
        <v>0</v>
      </c>
      <c r="BI287" s="150">
        <f t="shared" si="58"/>
        <v>0</v>
      </c>
      <c r="BJ287" s="17" t="s">
        <v>86</v>
      </c>
      <c r="BK287" s="150">
        <f t="shared" si="59"/>
        <v>0</v>
      </c>
      <c r="BL287" s="17" t="s">
        <v>108</v>
      </c>
      <c r="BM287" s="149" t="s">
        <v>2070</v>
      </c>
    </row>
    <row r="288" spans="2:65" s="1" customFormat="1" ht="16.5" customHeight="1">
      <c r="B288" s="33"/>
      <c r="C288" s="138" t="s">
        <v>1373</v>
      </c>
      <c r="D288" s="138" t="s">
        <v>312</v>
      </c>
      <c r="E288" s="139" t="s">
        <v>6053</v>
      </c>
      <c r="F288" s="140" t="s">
        <v>6054</v>
      </c>
      <c r="G288" s="141" t="s">
        <v>718</v>
      </c>
      <c r="H288" s="142">
        <v>10.5</v>
      </c>
      <c r="I288" s="143"/>
      <c r="J288" s="144">
        <f t="shared" si="50"/>
        <v>0</v>
      </c>
      <c r="K288" s="140" t="s">
        <v>2896</v>
      </c>
      <c r="L288" s="33"/>
      <c r="M288" s="145" t="s">
        <v>1</v>
      </c>
      <c r="N288" s="146" t="s">
        <v>47</v>
      </c>
      <c r="P288" s="147">
        <f t="shared" si="51"/>
        <v>0</v>
      </c>
      <c r="Q288" s="147">
        <v>0</v>
      </c>
      <c r="R288" s="147">
        <f t="shared" si="52"/>
        <v>0</v>
      </c>
      <c r="S288" s="147">
        <v>0</v>
      </c>
      <c r="T288" s="148">
        <f t="shared" si="53"/>
        <v>0</v>
      </c>
      <c r="AR288" s="149" t="s">
        <v>108</v>
      </c>
      <c r="AT288" s="149" t="s">
        <v>312</v>
      </c>
      <c r="AU288" s="149" t="s">
        <v>86</v>
      </c>
      <c r="AY288" s="17" t="s">
        <v>310</v>
      </c>
      <c r="BE288" s="150">
        <f t="shared" si="54"/>
        <v>0</v>
      </c>
      <c r="BF288" s="150">
        <f t="shared" si="55"/>
        <v>0</v>
      </c>
      <c r="BG288" s="150">
        <f t="shared" si="56"/>
        <v>0</v>
      </c>
      <c r="BH288" s="150">
        <f t="shared" si="57"/>
        <v>0</v>
      </c>
      <c r="BI288" s="150">
        <f t="shared" si="58"/>
        <v>0</v>
      </c>
      <c r="BJ288" s="17" t="s">
        <v>86</v>
      </c>
      <c r="BK288" s="150">
        <f t="shared" si="59"/>
        <v>0</v>
      </c>
      <c r="BL288" s="17" t="s">
        <v>108</v>
      </c>
      <c r="BM288" s="149" t="s">
        <v>2078</v>
      </c>
    </row>
    <row r="289" spans="2:65" s="1" customFormat="1" ht="16.5" customHeight="1">
      <c r="B289" s="33"/>
      <c r="C289" s="138" t="s">
        <v>1377</v>
      </c>
      <c r="D289" s="138" t="s">
        <v>312</v>
      </c>
      <c r="E289" s="139" t="s">
        <v>6055</v>
      </c>
      <c r="F289" s="140" t="s">
        <v>5894</v>
      </c>
      <c r="G289" s="141" t="s">
        <v>718</v>
      </c>
      <c r="H289" s="142">
        <v>39.5</v>
      </c>
      <c r="I289" s="143"/>
      <c r="J289" s="144">
        <f t="shared" si="50"/>
        <v>0</v>
      </c>
      <c r="K289" s="140" t="s">
        <v>2896</v>
      </c>
      <c r="L289" s="33"/>
      <c r="M289" s="145" t="s">
        <v>1</v>
      </c>
      <c r="N289" s="146" t="s">
        <v>47</v>
      </c>
      <c r="P289" s="147">
        <f t="shared" si="51"/>
        <v>0</v>
      </c>
      <c r="Q289" s="147">
        <v>0</v>
      </c>
      <c r="R289" s="147">
        <f t="shared" si="52"/>
        <v>0</v>
      </c>
      <c r="S289" s="147">
        <v>0</v>
      </c>
      <c r="T289" s="148">
        <f t="shared" si="53"/>
        <v>0</v>
      </c>
      <c r="AR289" s="149" t="s">
        <v>108</v>
      </c>
      <c r="AT289" s="149" t="s">
        <v>312</v>
      </c>
      <c r="AU289" s="149" t="s">
        <v>86</v>
      </c>
      <c r="AY289" s="17" t="s">
        <v>310</v>
      </c>
      <c r="BE289" s="150">
        <f t="shared" si="54"/>
        <v>0</v>
      </c>
      <c r="BF289" s="150">
        <f t="shared" si="55"/>
        <v>0</v>
      </c>
      <c r="BG289" s="150">
        <f t="shared" si="56"/>
        <v>0</v>
      </c>
      <c r="BH289" s="150">
        <f t="shared" si="57"/>
        <v>0</v>
      </c>
      <c r="BI289" s="150">
        <f t="shared" si="58"/>
        <v>0</v>
      </c>
      <c r="BJ289" s="17" t="s">
        <v>86</v>
      </c>
      <c r="BK289" s="150">
        <f t="shared" si="59"/>
        <v>0</v>
      </c>
      <c r="BL289" s="17" t="s">
        <v>108</v>
      </c>
      <c r="BM289" s="149" t="s">
        <v>2086</v>
      </c>
    </row>
    <row r="290" spans="2:65" s="1" customFormat="1" ht="16.5" customHeight="1">
      <c r="B290" s="33"/>
      <c r="C290" s="138" t="s">
        <v>1381</v>
      </c>
      <c r="D290" s="138" t="s">
        <v>312</v>
      </c>
      <c r="E290" s="139" t="s">
        <v>6056</v>
      </c>
      <c r="F290" s="140" t="s">
        <v>3342</v>
      </c>
      <c r="G290" s="141" t="s">
        <v>718</v>
      </c>
      <c r="H290" s="142">
        <v>24</v>
      </c>
      <c r="I290" s="143"/>
      <c r="J290" s="144">
        <f t="shared" si="50"/>
        <v>0</v>
      </c>
      <c r="K290" s="140" t="s">
        <v>2896</v>
      </c>
      <c r="L290" s="33"/>
      <c r="M290" s="145" t="s">
        <v>1</v>
      </c>
      <c r="N290" s="146" t="s">
        <v>47</v>
      </c>
      <c r="P290" s="147">
        <f t="shared" si="51"/>
        <v>0</v>
      </c>
      <c r="Q290" s="147">
        <v>0</v>
      </c>
      <c r="R290" s="147">
        <f t="shared" si="52"/>
        <v>0</v>
      </c>
      <c r="S290" s="147">
        <v>0</v>
      </c>
      <c r="T290" s="148">
        <f t="shared" si="53"/>
        <v>0</v>
      </c>
      <c r="AR290" s="149" t="s">
        <v>108</v>
      </c>
      <c r="AT290" s="149" t="s">
        <v>312</v>
      </c>
      <c r="AU290" s="149" t="s">
        <v>86</v>
      </c>
      <c r="AY290" s="17" t="s">
        <v>310</v>
      </c>
      <c r="BE290" s="150">
        <f t="shared" si="54"/>
        <v>0</v>
      </c>
      <c r="BF290" s="150">
        <f t="shared" si="55"/>
        <v>0</v>
      </c>
      <c r="BG290" s="150">
        <f t="shared" si="56"/>
        <v>0</v>
      </c>
      <c r="BH290" s="150">
        <f t="shared" si="57"/>
        <v>0</v>
      </c>
      <c r="BI290" s="150">
        <f t="shared" si="58"/>
        <v>0</v>
      </c>
      <c r="BJ290" s="17" t="s">
        <v>86</v>
      </c>
      <c r="BK290" s="150">
        <f t="shared" si="59"/>
        <v>0</v>
      </c>
      <c r="BL290" s="17" t="s">
        <v>108</v>
      </c>
      <c r="BM290" s="149" t="s">
        <v>2094</v>
      </c>
    </row>
    <row r="291" spans="2:65" s="1" customFormat="1" ht="16.5" customHeight="1">
      <c r="B291" s="33"/>
      <c r="C291" s="138" t="s">
        <v>1389</v>
      </c>
      <c r="D291" s="138" t="s">
        <v>312</v>
      </c>
      <c r="E291" s="139" t="s">
        <v>6057</v>
      </c>
      <c r="F291" s="140" t="s">
        <v>5897</v>
      </c>
      <c r="G291" s="141" t="s">
        <v>718</v>
      </c>
      <c r="H291" s="142">
        <v>27.5</v>
      </c>
      <c r="I291" s="143"/>
      <c r="J291" s="144">
        <f t="shared" si="50"/>
        <v>0</v>
      </c>
      <c r="K291" s="140" t="s">
        <v>2896</v>
      </c>
      <c r="L291" s="33"/>
      <c r="M291" s="145" t="s">
        <v>1</v>
      </c>
      <c r="N291" s="146" t="s">
        <v>47</v>
      </c>
      <c r="P291" s="147">
        <f t="shared" si="51"/>
        <v>0</v>
      </c>
      <c r="Q291" s="147">
        <v>0</v>
      </c>
      <c r="R291" s="147">
        <f t="shared" si="52"/>
        <v>0</v>
      </c>
      <c r="S291" s="147">
        <v>0</v>
      </c>
      <c r="T291" s="148">
        <f t="shared" si="53"/>
        <v>0</v>
      </c>
      <c r="AR291" s="149" t="s">
        <v>108</v>
      </c>
      <c r="AT291" s="149" t="s">
        <v>312</v>
      </c>
      <c r="AU291" s="149" t="s">
        <v>86</v>
      </c>
      <c r="AY291" s="17" t="s">
        <v>310</v>
      </c>
      <c r="BE291" s="150">
        <f t="shared" si="54"/>
        <v>0</v>
      </c>
      <c r="BF291" s="150">
        <f t="shared" si="55"/>
        <v>0</v>
      </c>
      <c r="BG291" s="150">
        <f t="shared" si="56"/>
        <v>0</v>
      </c>
      <c r="BH291" s="150">
        <f t="shared" si="57"/>
        <v>0</v>
      </c>
      <c r="BI291" s="150">
        <f t="shared" si="58"/>
        <v>0</v>
      </c>
      <c r="BJ291" s="17" t="s">
        <v>86</v>
      </c>
      <c r="BK291" s="150">
        <f t="shared" si="59"/>
        <v>0</v>
      </c>
      <c r="BL291" s="17" t="s">
        <v>108</v>
      </c>
      <c r="BM291" s="149" t="s">
        <v>2103</v>
      </c>
    </row>
    <row r="292" spans="2:65" s="1" customFormat="1" ht="16.5" customHeight="1">
      <c r="B292" s="33"/>
      <c r="C292" s="138" t="s">
        <v>1393</v>
      </c>
      <c r="D292" s="138" t="s">
        <v>312</v>
      </c>
      <c r="E292" s="139" t="s">
        <v>6058</v>
      </c>
      <c r="F292" s="140" t="s">
        <v>3344</v>
      </c>
      <c r="G292" s="141" t="s">
        <v>718</v>
      </c>
      <c r="H292" s="142">
        <v>16.5</v>
      </c>
      <c r="I292" s="143"/>
      <c r="J292" s="144">
        <f t="shared" si="50"/>
        <v>0</v>
      </c>
      <c r="K292" s="140" t="s">
        <v>2896</v>
      </c>
      <c r="L292" s="33"/>
      <c r="M292" s="145" t="s">
        <v>1</v>
      </c>
      <c r="N292" s="146" t="s">
        <v>47</v>
      </c>
      <c r="P292" s="147">
        <f t="shared" si="51"/>
        <v>0</v>
      </c>
      <c r="Q292" s="147">
        <v>0</v>
      </c>
      <c r="R292" s="147">
        <f t="shared" si="52"/>
        <v>0</v>
      </c>
      <c r="S292" s="147">
        <v>0</v>
      </c>
      <c r="T292" s="148">
        <f t="shared" si="53"/>
        <v>0</v>
      </c>
      <c r="AR292" s="149" t="s">
        <v>108</v>
      </c>
      <c r="AT292" s="149" t="s">
        <v>312</v>
      </c>
      <c r="AU292" s="149" t="s">
        <v>86</v>
      </c>
      <c r="AY292" s="17" t="s">
        <v>310</v>
      </c>
      <c r="BE292" s="150">
        <f t="shared" si="54"/>
        <v>0</v>
      </c>
      <c r="BF292" s="150">
        <f t="shared" si="55"/>
        <v>0</v>
      </c>
      <c r="BG292" s="150">
        <f t="shared" si="56"/>
        <v>0</v>
      </c>
      <c r="BH292" s="150">
        <f t="shared" si="57"/>
        <v>0</v>
      </c>
      <c r="BI292" s="150">
        <f t="shared" si="58"/>
        <v>0</v>
      </c>
      <c r="BJ292" s="17" t="s">
        <v>86</v>
      </c>
      <c r="BK292" s="150">
        <f t="shared" si="59"/>
        <v>0</v>
      </c>
      <c r="BL292" s="17" t="s">
        <v>108</v>
      </c>
      <c r="BM292" s="149" t="s">
        <v>2111</v>
      </c>
    </row>
    <row r="293" spans="2:65" s="1" customFormat="1" ht="21.75" customHeight="1">
      <c r="B293" s="33"/>
      <c r="C293" s="138" t="s">
        <v>1398</v>
      </c>
      <c r="D293" s="138" t="s">
        <v>312</v>
      </c>
      <c r="E293" s="139" t="s">
        <v>6059</v>
      </c>
      <c r="F293" s="140" t="s">
        <v>6060</v>
      </c>
      <c r="G293" s="141" t="s">
        <v>718</v>
      </c>
      <c r="H293" s="142">
        <v>9</v>
      </c>
      <c r="I293" s="143"/>
      <c r="J293" s="144">
        <f t="shared" si="50"/>
        <v>0</v>
      </c>
      <c r="K293" s="140" t="s">
        <v>2896</v>
      </c>
      <c r="L293" s="33"/>
      <c r="M293" s="145" t="s">
        <v>1</v>
      </c>
      <c r="N293" s="146" t="s">
        <v>47</v>
      </c>
      <c r="P293" s="147">
        <f t="shared" si="51"/>
        <v>0</v>
      </c>
      <c r="Q293" s="147">
        <v>0</v>
      </c>
      <c r="R293" s="147">
        <f t="shared" si="52"/>
        <v>0</v>
      </c>
      <c r="S293" s="147">
        <v>0</v>
      </c>
      <c r="T293" s="148">
        <f t="shared" si="53"/>
        <v>0</v>
      </c>
      <c r="AR293" s="149" t="s">
        <v>108</v>
      </c>
      <c r="AT293" s="149" t="s">
        <v>312</v>
      </c>
      <c r="AU293" s="149" t="s">
        <v>86</v>
      </c>
      <c r="AY293" s="17" t="s">
        <v>310</v>
      </c>
      <c r="BE293" s="150">
        <f t="shared" si="54"/>
        <v>0</v>
      </c>
      <c r="BF293" s="150">
        <f t="shared" si="55"/>
        <v>0</v>
      </c>
      <c r="BG293" s="150">
        <f t="shared" si="56"/>
        <v>0</v>
      </c>
      <c r="BH293" s="150">
        <f t="shared" si="57"/>
        <v>0</v>
      </c>
      <c r="BI293" s="150">
        <f t="shared" si="58"/>
        <v>0</v>
      </c>
      <c r="BJ293" s="17" t="s">
        <v>86</v>
      </c>
      <c r="BK293" s="150">
        <f t="shared" si="59"/>
        <v>0</v>
      </c>
      <c r="BL293" s="17" t="s">
        <v>108</v>
      </c>
      <c r="BM293" s="149" t="s">
        <v>2119</v>
      </c>
    </row>
    <row r="294" spans="2:65" s="1" customFormat="1" ht="16.5" customHeight="1">
      <c r="B294" s="33"/>
      <c r="C294" s="138" t="s">
        <v>1402</v>
      </c>
      <c r="D294" s="138" t="s">
        <v>312</v>
      </c>
      <c r="E294" s="139" t="s">
        <v>6061</v>
      </c>
      <c r="F294" s="140" t="s">
        <v>6062</v>
      </c>
      <c r="G294" s="141" t="s">
        <v>718</v>
      </c>
      <c r="H294" s="142">
        <v>7</v>
      </c>
      <c r="I294" s="143"/>
      <c r="J294" s="144">
        <f t="shared" si="50"/>
        <v>0</v>
      </c>
      <c r="K294" s="140" t="s">
        <v>2896</v>
      </c>
      <c r="L294" s="33"/>
      <c r="M294" s="145" t="s">
        <v>1</v>
      </c>
      <c r="N294" s="146" t="s">
        <v>47</v>
      </c>
      <c r="P294" s="147">
        <f t="shared" si="51"/>
        <v>0</v>
      </c>
      <c r="Q294" s="147">
        <v>0</v>
      </c>
      <c r="R294" s="147">
        <f t="shared" si="52"/>
        <v>0</v>
      </c>
      <c r="S294" s="147">
        <v>0</v>
      </c>
      <c r="T294" s="148">
        <f t="shared" si="53"/>
        <v>0</v>
      </c>
      <c r="AR294" s="149" t="s">
        <v>108</v>
      </c>
      <c r="AT294" s="149" t="s">
        <v>312</v>
      </c>
      <c r="AU294" s="149" t="s">
        <v>86</v>
      </c>
      <c r="AY294" s="17" t="s">
        <v>310</v>
      </c>
      <c r="BE294" s="150">
        <f t="shared" si="54"/>
        <v>0</v>
      </c>
      <c r="BF294" s="150">
        <f t="shared" si="55"/>
        <v>0</v>
      </c>
      <c r="BG294" s="150">
        <f t="shared" si="56"/>
        <v>0</v>
      </c>
      <c r="BH294" s="150">
        <f t="shared" si="57"/>
        <v>0</v>
      </c>
      <c r="BI294" s="150">
        <f t="shared" si="58"/>
        <v>0</v>
      </c>
      <c r="BJ294" s="17" t="s">
        <v>86</v>
      </c>
      <c r="BK294" s="150">
        <f t="shared" si="59"/>
        <v>0</v>
      </c>
      <c r="BL294" s="17" t="s">
        <v>108</v>
      </c>
      <c r="BM294" s="149" t="s">
        <v>2127</v>
      </c>
    </row>
    <row r="295" spans="2:65" s="1" customFormat="1" ht="16.5" customHeight="1">
      <c r="B295" s="33"/>
      <c r="C295" s="138" t="s">
        <v>1407</v>
      </c>
      <c r="D295" s="138" t="s">
        <v>312</v>
      </c>
      <c r="E295" s="139" t="s">
        <v>6063</v>
      </c>
      <c r="F295" s="140" t="s">
        <v>3346</v>
      </c>
      <c r="G295" s="141" t="s">
        <v>315</v>
      </c>
      <c r="H295" s="142">
        <v>280</v>
      </c>
      <c r="I295" s="143"/>
      <c r="J295" s="144">
        <f t="shared" si="50"/>
        <v>0</v>
      </c>
      <c r="K295" s="140" t="s">
        <v>2896</v>
      </c>
      <c r="L295" s="33"/>
      <c r="M295" s="145" t="s">
        <v>1</v>
      </c>
      <c r="N295" s="146" t="s">
        <v>47</v>
      </c>
      <c r="P295" s="147">
        <f t="shared" si="51"/>
        <v>0</v>
      </c>
      <c r="Q295" s="147">
        <v>0</v>
      </c>
      <c r="R295" s="147">
        <f t="shared" si="52"/>
        <v>0</v>
      </c>
      <c r="S295" s="147">
        <v>0</v>
      </c>
      <c r="T295" s="148">
        <f t="shared" si="53"/>
        <v>0</v>
      </c>
      <c r="AR295" s="149" t="s">
        <v>108</v>
      </c>
      <c r="AT295" s="149" t="s">
        <v>312</v>
      </c>
      <c r="AU295" s="149" t="s">
        <v>86</v>
      </c>
      <c r="AY295" s="17" t="s">
        <v>310</v>
      </c>
      <c r="BE295" s="150">
        <f t="shared" si="54"/>
        <v>0</v>
      </c>
      <c r="BF295" s="150">
        <f t="shared" si="55"/>
        <v>0</v>
      </c>
      <c r="BG295" s="150">
        <f t="shared" si="56"/>
        <v>0</v>
      </c>
      <c r="BH295" s="150">
        <f t="shared" si="57"/>
        <v>0</v>
      </c>
      <c r="BI295" s="150">
        <f t="shared" si="58"/>
        <v>0</v>
      </c>
      <c r="BJ295" s="17" t="s">
        <v>86</v>
      </c>
      <c r="BK295" s="150">
        <f t="shared" si="59"/>
        <v>0</v>
      </c>
      <c r="BL295" s="17" t="s">
        <v>108</v>
      </c>
      <c r="BM295" s="149" t="s">
        <v>2135</v>
      </c>
    </row>
    <row r="296" spans="2:65" s="1" customFormat="1" ht="16.5" customHeight="1">
      <c r="B296" s="33"/>
      <c r="C296" s="138" t="s">
        <v>1410</v>
      </c>
      <c r="D296" s="138" t="s">
        <v>312</v>
      </c>
      <c r="E296" s="139" t="s">
        <v>6064</v>
      </c>
      <c r="F296" s="140" t="s">
        <v>3348</v>
      </c>
      <c r="G296" s="141" t="s">
        <v>315</v>
      </c>
      <c r="H296" s="142">
        <v>2.5</v>
      </c>
      <c r="I296" s="143"/>
      <c r="J296" s="144">
        <f t="shared" si="50"/>
        <v>0</v>
      </c>
      <c r="K296" s="140" t="s">
        <v>2896</v>
      </c>
      <c r="L296" s="33"/>
      <c r="M296" s="145" t="s">
        <v>1</v>
      </c>
      <c r="N296" s="146" t="s">
        <v>47</v>
      </c>
      <c r="P296" s="147">
        <f t="shared" si="51"/>
        <v>0</v>
      </c>
      <c r="Q296" s="147">
        <v>0</v>
      </c>
      <c r="R296" s="147">
        <f t="shared" si="52"/>
        <v>0</v>
      </c>
      <c r="S296" s="147">
        <v>0</v>
      </c>
      <c r="T296" s="148">
        <f t="shared" si="53"/>
        <v>0</v>
      </c>
      <c r="AR296" s="149" t="s">
        <v>108</v>
      </c>
      <c r="AT296" s="149" t="s">
        <v>312</v>
      </c>
      <c r="AU296" s="149" t="s">
        <v>86</v>
      </c>
      <c r="AY296" s="17" t="s">
        <v>310</v>
      </c>
      <c r="BE296" s="150">
        <f t="shared" si="54"/>
        <v>0</v>
      </c>
      <c r="BF296" s="150">
        <f t="shared" si="55"/>
        <v>0</v>
      </c>
      <c r="BG296" s="150">
        <f t="shared" si="56"/>
        <v>0</v>
      </c>
      <c r="BH296" s="150">
        <f t="shared" si="57"/>
        <v>0</v>
      </c>
      <c r="BI296" s="150">
        <f t="shared" si="58"/>
        <v>0</v>
      </c>
      <c r="BJ296" s="17" t="s">
        <v>86</v>
      </c>
      <c r="BK296" s="150">
        <f t="shared" si="59"/>
        <v>0</v>
      </c>
      <c r="BL296" s="17" t="s">
        <v>108</v>
      </c>
      <c r="BM296" s="149" t="s">
        <v>2143</v>
      </c>
    </row>
    <row r="297" spans="2:65" s="1" customFormat="1" ht="16.5" customHeight="1">
      <c r="B297" s="33"/>
      <c r="C297" s="138" t="s">
        <v>1413</v>
      </c>
      <c r="D297" s="138" t="s">
        <v>312</v>
      </c>
      <c r="E297" s="139" t="s">
        <v>6065</v>
      </c>
      <c r="F297" s="140" t="s">
        <v>3350</v>
      </c>
      <c r="G297" s="141" t="s">
        <v>315</v>
      </c>
      <c r="H297" s="142">
        <v>2.5</v>
      </c>
      <c r="I297" s="143"/>
      <c r="J297" s="144">
        <f t="shared" si="50"/>
        <v>0</v>
      </c>
      <c r="K297" s="140" t="s">
        <v>2896</v>
      </c>
      <c r="L297" s="33"/>
      <c r="M297" s="145" t="s">
        <v>1</v>
      </c>
      <c r="N297" s="146" t="s">
        <v>47</v>
      </c>
      <c r="P297" s="147">
        <f t="shared" si="51"/>
        <v>0</v>
      </c>
      <c r="Q297" s="147">
        <v>0</v>
      </c>
      <c r="R297" s="147">
        <f t="shared" si="52"/>
        <v>0</v>
      </c>
      <c r="S297" s="147">
        <v>0</v>
      </c>
      <c r="T297" s="148">
        <f t="shared" si="53"/>
        <v>0</v>
      </c>
      <c r="AR297" s="149" t="s">
        <v>108</v>
      </c>
      <c r="AT297" s="149" t="s">
        <v>312</v>
      </c>
      <c r="AU297" s="149" t="s">
        <v>86</v>
      </c>
      <c r="AY297" s="17" t="s">
        <v>310</v>
      </c>
      <c r="BE297" s="150">
        <f t="shared" si="54"/>
        <v>0</v>
      </c>
      <c r="BF297" s="150">
        <f t="shared" si="55"/>
        <v>0</v>
      </c>
      <c r="BG297" s="150">
        <f t="shared" si="56"/>
        <v>0</v>
      </c>
      <c r="BH297" s="150">
        <f t="shared" si="57"/>
        <v>0</v>
      </c>
      <c r="BI297" s="150">
        <f t="shared" si="58"/>
        <v>0</v>
      </c>
      <c r="BJ297" s="17" t="s">
        <v>86</v>
      </c>
      <c r="BK297" s="150">
        <f t="shared" si="59"/>
        <v>0</v>
      </c>
      <c r="BL297" s="17" t="s">
        <v>108</v>
      </c>
      <c r="BM297" s="149" t="s">
        <v>2151</v>
      </c>
    </row>
    <row r="298" spans="2:65" s="1" customFormat="1" ht="16.5" customHeight="1">
      <c r="B298" s="33"/>
      <c r="C298" s="138" t="s">
        <v>1418</v>
      </c>
      <c r="D298" s="138" t="s">
        <v>312</v>
      </c>
      <c r="E298" s="139" t="s">
        <v>6066</v>
      </c>
      <c r="F298" s="140" t="s">
        <v>5849</v>
      </c>
      <c r="G298" s="141" t="s">
        <v>315</v>
      </c>
      <c r="H298" s="142">
        <v>21</v>
      </c>
      <c r="I298" s="143"/>
      <c r="J298" s="144">
        <f t="shared" si="50"/>
        <v>0</v>
      </c>
      <c r="K298" s="140" t="s">
        <v>2896</v>
      </c>
      <c r="L298" s="33"/>
      <c r="M298" s="145" t="s">
        <v>1</v>
      </c>
      <c r="N298" s="146" t="s">
        <v>47</v>
      </c>
      <c r="P298" s="147">
        <f t="shared" si="51"/>
        <v>0</v>
      </c>
      <c r="Q298" s="147">
        <v>0</v>
      </c>
      <c r="R298" s="147">
        <f t="shared" si="52"/>
        <v>0</v>
      </c>
      <c r="S298" s="147">
        <v>0</v>
      </c>
      <c r="T298" s="148">
        <f t="shared" si="53"/>
        <v>0</v>
      </c>
      <c r="AR298" s="149" t="s">
        <v>108</v>
      </c>
      <c r="AT298" s="149" t="s">
        <v>312</v>
      </c>
      <c r="AU298" s="149" t="s">
        <v>86</v>
      </c>
      <c r="AY298" s="17" t="s">
        <v>310</v>
      </c>
      <c r="BE298" s="150">
        <f t="shared" si="54"/>
        <v>0</v>
      </c>
      <c r="BF298" s="150">
        <f t="shared" si="55"/>
        <v>0</v>
      </c>
      <c r="BG298" s="150">
        <f t="shared" si="56"/>
        <v>0</v>
      </c>
      <c r="BH298" s="150">
        <f t="shared" si="57"/>
        <v>0</v>
      </c>
      <c r="BI298" s="150">
        <f t="shared" si="58"/>
        <v>0</v>
      </c>
      <c r="BJ298" s="17" t="s">
        <v>86</v>
      </c>
      <c r="BK298" s="150">
        <f t="shared" si="59"/>
        <v>0</v>
      </c>
      <c r="BL298" s="17" t="s">
        <v>108</v>
      </c>
      <c r="BM298" s="149" t="s">
        <v>2159</v>
      </c>
    </row>
    <row r="299" spans="2:65" s="1" customFormat="1" ht="24.2" customHeight="1">
      <c r="B299" s="33"/>
      <c r="C299" s="138" t="s">
        <v>1421</v>
      </c>
      <c r="D299" s="138" t="s">
        <v>312</v>
      </c>
      <c r="E299" s="139" t="s">
        <v>6067</v>
      </c>
      <c r="F299" s="140" t="s">
        <v>6068</v>
      </c>
      <c r="G299" s="141" t="s">
        <v>652</v>
      </c>
      <c r="H299" s="142">
        <v>8</v>
      </c>
      <c r="I299" s="143"/>
      <c r="J299" s="144">
        <f t="shared" si="50"/>
        <v>0</v>
      </c>
      <c r="K299" s="140" t="s">
        <v>2896</v>
      </c>
      <c r="L299" s="33"/>
      <c r="M299" s="145" t="s">
        <v>1</v>
      </c>
      <c r="N299" s="146" t="s">
        <v>47</v>
      </c>
      <c r="P299" s="147">
        <f t="shared" si="51"/>
        <v>0</v>
      </c>
      <c r="Q299" s="147">
        <v>0</v>
      </c>
      <c r="R299" s="147">
        <f t="shared" si="52"/>
        <v>0</v>
      </c>
      <c r="S299" s="147">
        <v>0</v>
      </c>
      <c r="T299" s="148">
        <f t="shared" si="53"/>
        <v>0</v>
      </c>
      <c r="AR299" s="149" t="s">
        <v>108</v>
      </c>
      <c r="AT299" s="149" t="s">
        <v>312</v>
      </c>
      <c r="AU299" s="149" t="s">
        <v>86</v>
      </c>
      <c r="AY299" s="17" t="s">
        <v>310</v>
      </c>
      <c r="BE299" s="150">
        <f t="shared" si="54"/>
        <v>0</v>
      </c>
      <c r="BF299" s="150">
        <f t="shared" si="55"/>
        <v>0</v>
      </c>
      <c r="BG299" s="150">
        <f t="shared" si="56"/>
        <v>0</v>
      </c>
      <c r="BH299" s="150">
        <f t="shared" si="57"/>
        <v>0</v>
      </c>
      <c r="BI299" s="150">
        <f t="shared" si="58"/>
        <v>0</v>
      </c>
      <c r="BJ299" s="17" t="s">
        <v>86</v>
      </c>
      <c r="BK299" s="150">
        <f t="shared" si="59"/>
        <v>0</v>
      </c>
      <c r="BL299" s="17" t="s">
        <v>108</v>
      </c>
      <c r="BM299" s="149" t="s">
        <v>2167</v>
      </c>
    </row>
    <row r="300" spans="2:65" s="11" customFormat="1" ht="25.9" customHeight="1">
      <c r="B300" s="126"/>
      <c r="D300" s="127" t="s">
        <v>81</v>
      </c>
      <c r="E300" s="128" t="s">
        <v>3387</v>
      </c>
      <c r="F300" s="128" t="s">
        <v>3388</v>
      </c>
      <c r="I300" s="129"/>
      <c r="J300" s="130">
        <f>BK300</f>
        <v>0</v>
      </c>
      <c r="L300" s="126"/>
      <c r="M300" s="131"/>
      <c r="P300" s="132">
        <f>SUM(P301:P307)</f>
        <v>0</v>
      </c>
      <c r="R300" s="132">
        <f>SUM(R301:R307)</f>
        <v>0</v>
      </c>
      <c r="T300" s="133">
        <f>SUM(T301:T307)</f>
        <v>0</v>
      </c>
      <c r="AR300" s="127" t="s">
        <v>86</v>
      </c>
      <c r="AT300" s="134" t="s">
        <v>81</v>
      </c>
      <c r="AU300" s="134" t="s">
        <v>82</v>
      </c>
      <c r="AY300" s="127" t="s">
        <v>310</v>
      </c>
      <c r="BK300" s="135">
        <f>SUM(BK301:BK307)</f>
        <v>0</v>
      </c>
    </row>
    <row r="301" spans="2:65" s="1" customFormat="1" ht="16.5" customHeight="1">
      <c r="B301" s="33"/>
      <c r="C301" s="138" t="s">
        <v>1425</v>
      </c>
      <c r="D301" s="138" t="s">
        <v>312</v>
      </c>
      <c r="E301" s="139" t="s">
        <v>6069</v>
      </c>
      <c r="F301" s="140" t="s">
        <v>3390</v>
      </c>
      <c r="G301" s="141" t="s">
        <v>652</v>
      </c>
      <c r="H301" s="142">
        <v>50</v>
      </c>
      <c r="I301" s="143"/>
      <c r="J301" s="144">
        <f t="shared" ref="J301:J307" si="60">ROUND(I301*H301,2)</f>
        <v>0</v>
      </c>
      <c r="K301" s="140" t="s">
        <v>2896</v>
      </c>
      <c r="L301" s="33"/>
      <c r="M301" s="145" t="s">
        <v>1</v>
      </c>
      <c r="N301" s="146" t="s">
        <v>47</v>
      </c>
      <c r="P301" s="147">
        <f t="shared" ref="P301:P307" si="61">O301*H301</f>
        <v>0</v>
      </c>
      <c r="Q301" s="147">
        <v>0</v>
      </c>
      <c r="R301" s="147">
        <f t="shared" ref="R301:R307" si="62">Q301*H301</f>
        <v>0</v>
      </c>
      <c r="S301" s="147">
        <v>0</v>
      </c>
      <c r="T301" s="148">
        <f t="shared" ref="T301:T307" si="63">S301*H301</f>
        <v>0</v>
      </c>
      <c r="AR301" s="149" t="s">
        <v>108</v>
      </c>
      <c r="AT301" s="149" t="s">
        <v>312</v>
      </c>
      <c r="AU301" s="149" t="s">
        <v>86</v>
      </c>
      <c r="AY301" s="17" t="s">
        <v>310</v>
      </c>
      <c r="BE301" s="150">
        <f t="shared" ref="BE301:BE307" si="64">IF(N301="základní",J301,0)</f>
        <v>0</v>
      </c>
      <c r="BF301" s="150">
        <f t="shared" ref="BF301:BF307" si="65">IF(N301="snížená",J301,0)</f>
        <v>0</v>
      </c>
      <c r="BG301" s="150">
        <f t="shared" ref="BG301:BG307" si="66">IF(N301="zákl. přenesená",J301,0)</f>
        <v>0</v>
      </c>
      <c r="BH301" s="150">
        <f t="shared" ref="BH301:BH307" si="67">IF(N301="sníž. přenesená",J301,0)</f>
        <v>0</v>
      </c>
      <c r="BI301" s="150">
        <f t="shared" ref="BI301:BI307" si="68">IF(N301="nulová",J301,0)</f>
        <v>0</v>
      </c>
      <c r="BJ301" s="17" t="s">
        <v>86</v>
      </c>
      <c r="BK301" s="150">
        <f t="shared" ref="BK301:BK307" si="69">ROUND(I301*H301,2)</f>
        <v>0</v>
      </c>
      <c r="BL301" s="17" t="s">
        <v>108</v>
      </c>
      <c r="BM301" s="149" t="s">
        <v>2175</v>
      </c>
    </row>
    <row r="302" spans="2:65" s="1" customFormat="1" ht="16.5" customHeight="1">
      <c r="B302" s="33"/>
      <c r="C302" s="138" t="s">
        <v>1430</v>
      </c>
      <c r="D302" s="138" t="s">
        <v>312</v>
      </c>
      <c r="E302" s="139" t="s">
        <v>6070</v>
      </c>
      <c r="F302" s="140" t="s">
        <v>3392</v>
      </c>
      <c r="G302" s="141" t="s">
        <v>652</v>
      </c>
      <c r="H302" s="142">
        <v>40</v>
      </c>
      <c r="I302" s="143"/>
      <c r="J302" s="144">
        <f t="shared" si="60"/>
        <v>0</v>
      </c>
      <c r="K302" s="140" t="s">
        <v>2896</v>
      </c>
      <c r="L302" s="33"/>
      <c r="M302" s="145" t="s">
        <v>1</v>
      </c>
      <c r="N302" s="146" t="s">
        <v>47</v>
      </c>
      <c r="P302" s="147">
        <f t="shared" si="61"/>
        <v>0</v>
      </c>
      <c r="Q302" s="147">
        <v>0</v>
      </c>
      <c r="R302" s="147">
        <f t="shared" si="62"/>
        <v>0</v>
      </c>
      <c r="S302" s="147">
        <v>0</v>
      </c>
      <c r="T302" s="148">
        <f t="shared" si="63"/>
        <v>0</v>
      </c>
      <c r="AR302" s="149" t="s">
        <v>108</v>
      </c>
      <c r="AT302" s="149" t="s">
        <v>312</v>
      </c>
      <c r="AU302" s="149" t="s">
        <v>86</v>
      </c>
      <c r="AY302" s="17" t="s">
        <v>310</v>
      </c>
      <c r="BE302" s="150">
        <f t="shared" si="64"/>
        <v>0</v>
      </c>
      <c r="BF302" s="150">
        <f t="shared" si="65"/>
        <v>0</v>
      </c>
      <c r="BG302" s="150">
        <f t="shared" si="66"/>
        <v>0</v>
      </c>
      <c r="BH302" s="150">
        <f t="shared" si="67"/>
        <v>0</v>
      </c>
      <c r="BI302" s="150">
        <f t="shared" si="68"/>
        <v>0</v>
      </c>
      <c r="BJ302" s="17" t="s">
        <v>86</v>
      </c>
      <c r="BK302" s="150">
        <f t="shared" si="69"/>
        <v>0</v>
      </c>
      <c r="BL302" s="17" t="s">
        <v>108</v>
      </c>
      <c r="BM302" s="149" t="s">
        <v>2183</v>
      </c>
    </row>
    <row r="303" spans="2:65" s="1" customFormat="1" ht="16.5" customHeight="1">
      <c r="B303" s="33"/>
      <c r="C303" s="138" t="s">
        <v>1432</v>
      </c>
      <c r="D303" s="138" t="s">
        <v>312</v>
      </c>
      <c r="E303" s="139" t="s">
        <v>6071</v>
      </c>
      <c r="F303" s="140" t="s">
        <v>3394</v>
      </c>
      <c r="G303" s="141" t="s">
        <v>1972</v>
      </c>
      <c r="H303" s="142">
        <v>1</v>
      </c>
      <c r="I303" s="143"/>
      <c r="J303" s="144">
        <f t="shared" si="60"/>
        <v>0</v>
      </c>
      <c r="K303" s="140" t="s">
        <v>2896</v>
      </c>
      <c r="L303" s="33"/>
      <c r="M303" s="145" t="s">
        <v>1</v>
      </c>
      <c r="N303" s="146" t="s">
        <v>47</v>
      </c>
      <c r="P303" s="147">
        <f t="shared" si="61"/>
        <v>0</v>
      </c>
      <c r="Q303" s="147">
        <v>0</v>
      </c>
      <c r="R303" s="147">
        <f t="shared" si="62"/>
        <v>0</v>
      </c>
      <c r="S303" s="147">
        <v>0</v>
      </c>
      <c r="T303" s="148">
        <f t="shared" si="63"/>
        <v>0</v>
      </c>
      <c r="AR303" s="149" t="s">
        <v>108</v>
      </c>
      <c r="AT303" s="149" t="s">
        <v>312</v>
      </c>
      <c r="AU303" s="149" t="s">
        <v>86</v>
      </c>
      <c r="AY303" s="17" t="s">
        <v>310</v>
      </c>
      <c r="BE303" s="150">
        <f t="shared" si="64"/>
        <v>0</v>
      </c>
      <c r="BF303" s="150">
        <f t="shared" si="65"/>
        <v>0</v>
      </c>
      <c r="BG303" s="150">
        <f t="shared" si="66"/>
        <v>0</v>
      </c>
      <c r="BH303" s="150">
        <f t="shared" si="67"/>
        <v>0</v>
      </c>
      <c r="BI303" s="150">
        <f t="shared" si="68"/>
        <v>0</v>
      </c>
      <c r="BJ303" s="17" t="s">
        <v>86</v>
      </c>
      <c r="BK303" s="150">
        <f t="shared" si="69"/>
        <v>0</v>
      </c>
      <c r="BL303" s="17" t="s">
        <v>108</v>
      </c>
      <c r="BM303" s="149" t="s">
        <v>2193</v>
      </c>
    </row>
    <row r="304" spans="2:65" s="1" customFormat="1" ht="16.5" customHeight="1">
      <c r="B304" s="33"/>
      <c r="C304" s="138" t="s">
        <v>1437</v>
      </c>
      <c r="D304" s="138" t="s">
        <v>312</v>
      </c>
      <c r="E304" s="139" t="s">
        <v>6072</v>
      </c>
      <c r="F304" s="140" t="s">
        <v>3396</v>
      </c>
      <c r="G304" s="141" t="s">
        <v>1972</v>
      </c>
      <c r="H304" s="142">
        <v>1</v>
      </c>
      <c r="I304" s="143"/>
      <c r="J304" s="144">
        <f t="shared" si="60"/>
        <v>0</v>
      </c>
      <c r="K304" s="140" t="s">
        <v>2896</v>
      </c>
      <c r="L304" s="33"/>
      <c r="M304" s="145" t="s">
        <v>1</v>
      </c>
      <c r="N304" s="146" t="s">
        <v>47</v>
      </c>
      <c r="P304" s="147">
        <f t="shared" si="61"/>
        <v>0</v>
      </c>
      <c r="Q304" s="147">
        <v>0</v>
      </c>
      <c r="R304" s="147">
        <f t="shared" si="62"/>
        <v>0</v>
      </c>
      <c r="S304" s="147">
        <v>0</v>
      </c>
      <c r="T304" s="148">
        <f t="shared" si="63"/>
        <v>0</v>
      </c>
      <c r="AR304" s="149" t="s">
        <v>108</v>
      </c>
      <c r="AT304" s="149" t="s">
        <v>312</v>
      </c>
      <c r="AU304" s="149" t="s">
        <v>86</v>
      </c>
      <c r="AY304" s="17" t="s">
        <v>310</v>
      </c>
      <c r="BE304" s="150">
        <f t="shared" si="64"/>
        <v>0</v>
      </c>
      <c r="BF304" s="150">
        <f t="shared" si="65"/>
        <v>0</v>
      </c>
      <c r="BG304" s="150">
        <f t="shared" si="66"/>
        <v>0</v>
      </c>
      <c r="BH304" s="150">
        <f t="shared" si="67"/>
        <v>0</v>
      </c>
      <c r="BI304" s="150">
        <f t="shared" si="68"/>
        <v>0</v>
      </c>
      <c r="BJ304" s="17" t="s">
        <v>86</v>
      </c>
      <c r="BK304" s="150">
        <f t="shared" si="69"/>
        <v>0</v>
      </c>
      <c r="BL304" s="17" t="s">
        <v>108</v>
      </c>
      <c r="BM304" s="149" t="s">
        <v>2201</v>
      </c>
    </row>
    <row r="305" spans="2:65" s="1" customFormat="1" ht="16.5" customHeight="1">
      <c r="B305" s="33"/>
      <c r="C305" s="138" t="s">
        <v>1439</v>
      </c>
      <c r="D305" s="138" t="s">
        <v>312</v>
      </c>
      <c r="E305" s="139" t="s">
        <v>6073</v>
      </c>
      <c r="F305" s="140" t="s">
        <v>3398</v>
      </c>
      <c r="G305" s="141" t="s">
        <v>1972</v>
      </c>
      <c r="H305" s="142">
        <v>1</v>
      </c>
      <c r="I305" s="143"/>
      <c r="J305" s="144">
        <f t="shared" si="60"/>
        <v>0</v>
      </c>
      <c r="K305" s="140" t="s">
        <v>2896</v>
      </c>
      <c r="L305" s="33"/>
      <c r="M305" s="145" t="s">
        <v>1</v>
      </c>
      <c r="N305" s="146" t="s">
        <v>47</v>
      </c>
      <c r="P305" s="147">
        <f t="shared" si="61"/>
        <v>0</v>
      </c>
      <c r="Q305" s="147">
        <v>0</v>
      </c>
      <c r="R305" s="147">
        <f t="shared" si="62"/>
        <v>0</v>
      </c>
      <c r="S305" s="147">
        <v>0</v>
      </c>
      <c r="T305" s="148">
        <f t="shared" si="63"/>
        <v>0</v>
      </c>
      <c r="AR305" s="149" t="s">
        <v>108</v>
      </c>
      <c r="AT305" s="149" t="s">
        <v>312</v>
      </c>
      <c r="AU305" s="149" t="s">
        <v>86</v>
      </c>
      <c r="AY305" s="17" t="s">
        <v>310</v>
      </c>
      <c r="BE305" s="150">
        <f t="shared" si="64"/>
        <v>0</v>
      </c>
      <c r="BF305" s="150">
        <f t="shared" si="65"/>
        <v>0</v>
      </c>
      <c r="BG305" s="150">
        <f t="shared" si="66"/>
        <v>0</v>
      </c>
      <c r="BH305" s="150">
        <f t="shared" si="67"/>
        <v>0</v>
      </c>
      <c r="BI305" s="150">
        <f t="shared" si="68"/>
        <v>0</v>
      </c>
      <c r="BJ305" s="17" t="s">
        <v>86</v>
      </c>
      <c r="BK305" s="150">
        <f t="shared" si="69"/>
        <v>0</v>
      </c>
      <c r="BL305" s="17" t="s">
        <v>108</v>
      </c>
      <c r="BM305" s="149" t="s">
        <v>2210</v>
      </c>
    </row>
    <row r="306" spans="2:65" s="1" customFormat="1" ht="16.5" customHeight="1">
      <c r="B306" s="33"/>
      <c r="C306" s="138" t="s">
        <v>1442</v>
      </c>
      <c r="D306" s="138" t="s">
        <v>312</v>
      </c>
      <c r="E306" s="139" t="s">
        <v>6074</v>
      </c>
      <c r="F306" s="140" t="s">
        <v>3400</v>
      </c>
      <c r="G306" s="141" t="s">
        <v>1972</v>
      </c>
      <c r="H306" s="142">
        <v>1</v>
      </c>
      <c r="I306" s="143"/>
      <c r="J306" s="144">
        <f t="shared" si="60"/>
        <v>0</v>
      </c>
      <c r="K306" s="140" t="s">
        <v>2896</v>
      </c>
      <c r="L306" s="33"/>
      <c r="M306" s="145" t="s">
        <v>1</v>
      </c>
      <c r="N306" s="146" t="s">
        <v>47</v>
      </c>
      <c r="P306" s="147">
        <f t="shared" si="61"/>
        <v>0</v>
      </c>
      <c r="Q306" s="147">
        <v>0</v>
      </c>
      <c r="R306" s="147">
        <f t="shared" si="62"/>
        <v>0</v>
      </c>
      <c r="S306" s="147">
        <v>0</v>
      </c>
      <c r="T306" s="148">
        <f t="shared" si="63"/>
        <v>0</v>
      </c>
      <c r="AR306" s="149" t="s">
        <v>108</v>
      </c>
      <c r="AT306" s="149" t="s">
        <v>312</v>
      </c>
      <c r="AU306" s="149" t="s">
        <v>86</v>
      </c>
      <c r="AY306" s="17" t="s">
        <v>310</v>
      </c>
      <c r="BE306" s="150">
        <f t="shared" si="64"/>
        <v>0</v>
      </c>
      <c r="BF306" s="150">
        <f t="shared" si="65"/>
        <v>0</v>
      </c>
      <c r="BG306" s="150">
        <f t="shared" si="66"/>
        <v>0</v>
      </c>
      <c r="BH306" s="150">
        <f t="shared" si="67"/>
        <v>0</v>
      </c>
      <c r="BI306" s="150">
        <f t="shared" si="68"/>
        <v>0</v>
      </c>
      <c r="BJ306" s="17" t="s">
        <v>86</v>
      </c>
      <c r="BK306" s="150">
        <f t="shared" si="69"/>
        <v>0</v>
      </c>
      <c r="BL306" s="17" t="s">
        <v>108</v>
      </c>
      <c r="BM306" s="149" t="s">
        <v>2220</v>
      </c>
    </row>
    <row r="307" spans="2:65" s="1" customFormat="1" ht="16.5" customHeight="1">
      <c r="B307" s="33"/>
      <c r="C307" s="138" t="s">
        <v>1444</v>
      </c>
      <c r="D307" s="138" t="s">
        <v>312</v>
      </c>
      <c r="E307" s="139" t="s">
        <v>6075</v>
      </c>
      <c r="F307" s="140" t="s">
        <v>3402</v>
      </c>
      <c r="G307" s="141" t="s">
        <v>1972</v>
      </c>
      <c r="H307" s="142">
        <v>1</v>
      </c>
      <c r="I307" s="143"/>
      <c r="J307" s="144">
        <f t="shared" si="60"/>
        <v>0</v>
      </c>
      <c r="K307" s="140" t="s">
        <v>2896</v>
      </c>
      <c r="L307" s="33"/>
      <c r="M307" s="145" t="s">
        <v>1</v>
      </c>
      <c r="N307" s="146" t="s">
        <v>47</v>
      </c>
      <c r="P307" s="147">
        <f t="shared" si="61"/>
        <v>0</v>
      </c>
      <c r="Q307" s="147">
        <v>0</v>
      </c>
      <c r="R307" s="147">
        <f t="shared" si="62"/>
        <v>0</v>
      </c>
      <c r="S307" s="147">
        <v>0</v>
      </c>
      <c r="T307" s="148">
        <f t="shared" si="63"/>
        <v>0</v>
      </c>
      <c r="AR307" s="149" t="s">
        <v>108</v>
      </c>
      <c r="AT307" s="149" t="s">
        <v>312</v>
      </c>
      <c r="AU307" s="149" t="s">
        <v>86</v>
      </c>
      <c r="AY307" s="17" t="s">
        <v>310</v>
      </c>
      <c r="BE307" s="150">
        <f t="shared" si="64"/>
        <v>0</v>
      </c>
      <c r="BF307" s="150">
        <f t="shared" si="65"/>
        <v>0</v>
      </c>
      <c r="BG307" s="150">
        <f t="shared" si="66"/>
        <v>0</v>
      </c>
      <c r="BH307" s="150">
        <f t="shared" si="67"/>
        <v>0</v>
      </c>
      <c r="BI307" s="150">
        <f t="shared" si="68"/>
        <v>0</v>
      </c>
      <c r="BJ307" s="17" t="s">
        <v>86</v>
      </c>
      <c r="BK307" s="150">
        <f t="shared" si="69"/>
        <v>0</v>
      </c>
      <c r="BL307" s="17" t="s">
        <v>108</v>
      </c>
      <c r="BM307" s="149" t="s">
        <v>2234</v>
      </c>
    </row>
    <row r="308" spans="2:65" s="11" customFormat="1" ht="25.9" customHeight="1">
      <c r="B308" s="126"/>
      <c r="D308" s="127" t="s">
        <v>81</v>
      </c>
      <c r="E308" s="128" t="s">
        <v>3135</v>
      </c>
      <c r="F308" s="128" t="s">
        <v>3136</v>
      </c>
      <c r="I308" s="129"/>
      <c r="J308" s="130">
        <f>BK308</f>
        <v>0</v>
      </c>
      <c r="L308" s="126"/>
      <c r="M308" s="131"/>
      <c r="P308" s="132">
        <f>SUM(P309:P326)</f>
        <v>0</v>
      </c>
      <c r="R308" s="132">
        <f>SUM(R309:R326)</f>
        <v>0</v>
      </c>
      <c r="T308" s="133">
        <f>SUM(T309:T326)</f>
        <v>0</v>
      </c>
      <c r="AR308" s="127" t="s">
        <v>86</v>
      </c>
      <c r="AT308" s="134" t="s">
        <v>81</v>
      </c>
      <c r="AU308" s="134" t="s">
        <v>82</v>
      </c>
      <c r="AY308" s="127" t="s">
        <v>310</v>
      </c>
      <c r="BK308" s="135">
        <f>SUM(BK309:BK326)</f>
        <v>0</v>
      </c>
    </row>
    <row r="309" spans="2:65" s="1" customFormat="1" ht="16.5" customHeight="1">
      <c r="B309" s="33"/>
      <c r="C309" s="138" t="s">
        <v>1446</v>
      </c>
      <c r="D309" s="138" t="s">
        <v>312</v>
      </c>
      <c r="E309" s="139" t="s">
        <v>3405</v>
      </c>
      <c r="F309" s="140" t="s">
        <v>3406</v>
      </c>
      <c r="G309" s="141" t="s">
        <v>361</v>
      </c>
      <c r="H309" s="142">
        <v>6</v>
      </c>
      <c r="I309" s="143"/>
      <c r="J309" s="144">
        <f t="shared" ref="J309:J326" si="70">ROUND(I309*H309,2)</f>
        <v>0</v>
      </c>
      <c r="K309" s="140" t="s">
        <v>2821</v>
      </c>
      <c r="L309" s="33"/>
      <c r="M309" s="145" t="s">
        <v>1</v>
      </c>
      <c r="N309" s="146" t="s">
        <v>47</v>
      </c>
      <c r="P309" s="147">
        <f t="shared" ref="P309:P326" si="71">O309*H309</f>
        <v>0</v>
      </c>
      <c r="Q309" s="147">
        <v>0</v>
      </c>
      <c r="R309" s="147">
        <f t="shared" ref="R309:R326" si="72">Q309*H309</f>
        <v>0</v>
      </c>
      <c r="S309" s="147">
        <v>0</v>
      </c>
      <c r="T309" s="148">
        <f t="shared" ref="T309:T326" si="73">S309*H309</f>
        <v>0</v>
      </c>
      <c r="AR309" s="149" t="s">
        <v>108</v>
      </c>
      <c r="AT309" s="149" t="s">
        <v>312</v>
      </c>
      <c r="AU309" s="149" t="s">
        <v>86</v>
      </c>
      <c r="AY309" s="17" t="s">
        <v>310</v>
      </c>
      <c r="BE309" s="150">
        <f t="shared" ref="BE309:BE326" si="74">IF(N309="základní",J309,0)</f>
        <v>0</v>
      </c>
      <c r="BF309" s="150">
        <f t="shared" ref="BF309:BF326" si="75">IF(N309="snížená",J309,0)</f>
        <v>0</v>
      </c>
      <c r="BG309" s="150">
        <f t="shared" ref="BG309:BG326" si="76">IF(N309="zákl. přenesená",J309,0)</f>
        <v>0</v>
      </c>
      <c r="BH309" s="150">
        <f t="shared" ref="BH309:BH326" si="77">IF(N309="sníž. přenesená",J309,0)</f>
        <v>0</v>
      </c>
      <c r="BI309" s="150">
        <f t="shared" ref="BI309:BI326" si="78">IF(N309="nulová",J309,0)</f>
        <v>0</v>
      </c>
      <c r="BJ309" s="17" t="s">
        <v>86</v>
      </c>
      <c r="BK309" s="150">
        <f t="shared" ref="BK309:BK326" si="79">ROUND(I309*H309,2)</f>
        <v>0</v>
      </c>
      <c r="BL309" s="17" t="s">
        <v>108</v>
      </c>
      <c r="BM309" s="149" t="s">
        <v>2243</v>
      </c>
    </row>
    <row r="310" spans="2:65" s="1" customFormat="1" ht="16.5" customHeight="1">
      <c r="B310" s="33"/>
      <c r="C310" s="138" t="s">
        <v>1450</v>
      </c>
      <c r="D310" s="138" t="s">
        <v>312</v>
      </c>
      <c r="E310" s="139" t="s">
        <v>6076</v>
      </c>
      <c r="F310" s="140" t="s">
        <v>3408</v>
      </c>
      <c r="G310" s="141" t="s">
        <v>1972</v>
      </c>
      <c r="H310" s="142">
        <v>1</v>
      </c>
      <c r="I310" s="143"/>
      <c r="J310" s="144">
        <f t="shared" si="70"/>
        <v>0</v>
      </c>
      <c r="K310" s="140" t="s">
        <v>2896</v>
      </c>
      <c r="L310" s="33"/>
      <c r="M310" s="145" t="s">
        <v>1</v>
      </c>
      <c r="N310" s="146" t="s">
        <v>47</v>
      </c>
      <c r="P310" s="147">
        <f t="shared" si="71"/>
        <v>0</v>
      </c>
      <c r="Q310" s="147">
        <v>0</v>
      </c>
      <c r="R310" s="147">
        <f t="shared" si="72"/>
        <v>0</v>
      </c>
      <c r="S310" s="147">
        <v>0</v>
      </c>
      <c r="T310" s="148">
        <f t="shared" si="73"/>
        <v>0</v>
      </c>
      <c r="AR310" s="149" t="s">
        <v>108</v>
      </c>
      <c r="AT310" s="149" t="s">
        <v>312</v>
      </c>
      <c r="AU310" s="149" t="s">
        <v>86</v>
      </c>
      <c r="AY310" s="17" t="s">
        <v>310</v>
      </c>
      <c r="BE310" s="150">
        <f t="shared" si="74"/>
        <v>0</v>
      </c>
      <c r="BF310" s="150">
        <f t="shared" si="75"/>
        <v>0</v>
      </c>
      <c r="BG310" s="150">
        <f t="shared" si="76"/>
        <v>0</v>
      </c>
      <c r="BH310" s="150">
        <f t="shared" si="77"/>
        <v>0</v>
      </c>
      <c r="BI310" s="150">
        <f t="shared" si="78"/>
        <v>0</v>
      </c>
      <c r="BJ310" s="17" t="s">
        <v>86</v>
      </c>
      <c r="BK310" s="150">
        <f t="shared" si="79"/>
        <v>0</v>
      </c>
      <c r="BL310" s="17" t="s">
        <v>108</v>
      </c>
      <c r="BM310" s="149" t="s">
        <v>2254</v>
      </c>
    </row>
    <row r="311" spans="2:65" s="1" customFormat="1" ht="16.5" customHeight="1">
      <c r="B311" s="33"/>
      <c r="C311" s="138" t="s">
        <v>1453</v>
      </c>
      <c r="D311" s="138" t="s">
        <v>312</v>
      </c>
      <c r="E311" s="139" t="s">
        <v>6077</v>
      </c>
      <c r="F311" s="140" t="s">
        <v>3410</v>
      </c>
      <c r="G311" s="141" t="s">
        <v>1972</v>
      </c>
      <c r="H311" s="142">
        <v>1</v>
      </c>
      <c r="I311" s="143"/>
      <c r="J311" s="144">
        <f t="shared" si="70"/>
        <v>0</v>
      </c>
      <c r="K311" s="140" t="s">
        <v>2896</v>
      </c>
      <c r="L311" s="33"/>
      <c r="M311" s="145" t="s">
        <v>1</v>
      </c>
      <c r="N311" s="146" t="s">
        <v>47</v>
      </c>
      <c r="P311" s="147">
        <f t="shared" si="71"/>
        <v>0</v>
      </c>
      <c r="Q311" s="147">
        <v>0</v>
      </c>
      <c r="R311" s="147">
        <f t="shared" si="72"/>
        <v>0</v>
      </c>
      <c r="S311" s="147">
        <v>0</v>
      </c>
      <c r="T311" s="148">
        <f t="shared" si="73"/>
        <v>0</v>
      </c>
      <c r="AR311" s="149" t="s">
        <v>108</v>
      </c>
      <c r="AT311" s="149" t="s">
        <v>312</v>
      </c>
      <c r="AU311" s="149" t="s">
        <v>86</v>
      </c>
      <c r="AY311" s="17" t="s">
        <v>310</v>
      </c>
      <c r="BE311" s="150">
        <f t="shared" si="74"/>
        <v>0</v>
      </c>
      <c r="BF311" s="150">
        <f t="shared" si="75"/>
        <v>0</v>
      </c>
      <c r="BG311" s="150">
        <f t="shared" si="76"/>
        <v>0</v>
      </c>
      <c r="BH311" s="150">
        <f t="shared" si="77"/>
        <v>0</v>
      </c>
      <c r="BI311" s="150">
        <f t="shared" si="78"/>
        <v>0</v>
      </c>
      <c r="BJ311" s="17" t="s">
        <v>86</v>
      </c>
      <c r="BK311" s="150">
        <f t="shared" si="79"/>
        <v>0</v>
      </c>
      <c r="BL311" s="17" t="s">
        <v>108</v>
      </c>
      <c r="BM311" s="149" t="s">
        <v>2265</v>
      </c>
    </row>
    <row r="312" spans="2:65" s="1" customFormat="1" ht="16.5" customHeight="1">
      <c r="B312" s="33"/>
      <c r="C312" s="138" t="s">
        <v>1455</v>
      </c>
      <c r="D312" s="138" t="s">
        <v>312</v>
      </c>
      <c r="E312" s="139" t="s">
        <v>6078</v>
      </c>
      <c r="F312" s="140" t="s">
        <v>3415</v>
      </c>
      <c r="G312" s="141" t="s">
        <v>1972</v>
      </c>
      <c r="H312" s="142">
        <v>1</v>
      </c>
      <c r="I312" s="143"/>
      <c r="J312" s="144">
        <f t="shared" si="70"/>
        <v>0</v>
      </c>
      <c r="K312" s="140" t="s">
        <v>2896</v>
      </c>
      <c r="L312" s="33"/>
      <c r="M312" s="145" t="s">
        <v>1</v>
      </c>
      <c r="N312" s="146" t="s">
        <v>47</v>
      </c>
      <c r="P312" s="147">
        <f t="shared" si="71"/>
        <v>0</v>
      </c>
      <c r="Q312" s="147">
        <v>0</v>
      </c>
      <c r="R312" s="147">
        <f t="shared" si="72"/>
        <v>0</v>
      </c>
      <c r="S312" s="147">
        <v>0</v>
      </c>
      <c r="T312" s="148">
        <f t="shared" si="73"/>
        <v>0</v>
      </c>
      <c r="AR312" s="149" t="s">
        <v>108</v>
      </c>
      <c r="AT312" s="149" t="s">
        <v>312</v>
      </c>
      <c r="AU312" s="149" t="s">
        <v>86</v>
      </c>
      <c r="AY312" s="17" t="s">
        <v>310</v>
      </c>
      <c r="BE312" s="150">
        <f t="shared" si="74"/>
        <v>0</v>
      </c>
      <c r="BF312" s="150">
        <f t="shared" si="75"/>
        <v>0</v>
      </c>
      <c r="BG312" s="150">
        <f t="shared" si="76"/>
        <v>0</v>
      </c>
      <c r="BH312" s="150">
        <f t="shared" si="77"/>
        <v>0</v>
      </c>
      <c r="BI312" s="150">
        <f t="shared" si="78"/>
        <v>0</v>
      </c>
      <c r="BJ312" s="17" t="s">
        <v>86</v>
      </c>
      <c r="BK312" s="150">
        <f t="shared" si="79"/>
        <v>0</v>
      </c>
      <c r="BL312" s="17" t="s">
        <v>108</v>
      </c>
      <c r="BM312" s="149" t="s">
        <v>2275</v>
      </c>
    </row>
    <row r="313" spans="2:65" s="1" customFormat="1" ht="16.5" customHeight="1">
      <c r="B313" s="33"/>
      <c r="C313" s="138" t="s">
        <v>1457</v>
      </c>
      <c r="D313" s="138" t="s">
        <v>312</v>
      </c>
      <c r="E313" s="139" t="s">
        <v>6079</v>
      </c>
      <c r="F313" s="140" t="s">
        <v>6080</v>
      </c>
      <c r="G313" s="141" t="s">
        <v>1972</v>
      </c>
      <c r="H313" s="142">
        <v>28</v>
      </c>
      <c r="I313" s="143"/>
      <c r="J313" s="144">
        <f t="shared" si="70"/>
        <v>0</v>
      </c>
      <c r="K313" s="140" t="s">
        <v>2896</v>
      </c>
      <c r="L313" s="33"/>
      <c r="M313" s="145" t="s">
        <v>1</v>
      </c>
      <c r="N313" s="146" t="s">
        <v>47</v>
      </c>
      <c r="P313" s="147">
        <f t="shared" si="71"/>
        <v>0</v>
      </c>
      <c r="Q313" s="147">
        <v>0</v>
      </c>
      <c r="R313" s="147">
        <f t="shared" si="72"/>
        <v>0</v>
      </c>
      <c r="S313" s="147">
        <v>0</v>
      </c>
      <c r="T313" s="148">
        <f t="shared" si="73"/>
        <v>0</v>
      </c>
      <c r="AR313" s="149" t="s">
        <v>108</v>
      </c>
      <c r="AT313" s="149" t="s">
        <v>312</v>
      </c>
      <c r="AU313" s="149" t="s">
        <v>86</v>
      </c>
      <c r="AY313" s="17" t="s">
        <v>310</v>
      </c>
      <c r="BE313" s="150">
        <f t="shared" si="74"/>
        <v>0</v>
      </c>
      <c r="BF313" s="150">
        <f t="shared" si="75"/>
        <v>0</v>
      </c>
      <c r="BG313" s="150">
        <f t="shared" si="76"/>
        <v>0</v>
      </c>
      <c r="BH313" s="150">
        <f t="shared" si="77"/>
        <v>0</v>
      </c>
      <c r="BI313" s="150">
        <f t="shared" si="78"/>
        <v>0</v>
      </c>
      <c r="BJ313" s="17" t="s">
        <v>86</v>
      </c>
      <c r="BK313" s="150">
        <f t="shared" si="79"/>
        <v>0</v>
      </c>
      <c r="BL313" s="17" t="s">
        <v>108</v>
      </c>
      <c r="BM313" s="149" t="s">
        <v>2288</v>
      </c>
    </row>
    <row r="314" spans="2:65" s="1" customFormat="1" ht="16.5" customHeight="1">
      <c r="B314" s="33"/>
      <c r="C314" s="138" t="s">
        <v>1461</v>
      </c>
      <c r="D314" s="138" t="s">
        <v>312</v>
      </c>
      <c r="E314" s="139" t="s">
        <v>6081</v>
      </c>
      <c r="F314" s="140" t="s">
        <v>3419</v>
      </c>
      <c r="G314" s="141" t="s">
        <v>1972</v>
      </c>
      <c r="H314" s="142">
        <v>12</v>
      </c>
      <c r="I314" s="143"/>
      <c r="J314" s="144">
        <f t="shared" si="70"/>
        <v>0</v>
      </c>
      <c r="K314" s="140" t="s">
        <v>2896</v>
      </c>
      <c r="L314" s="33"/>
      <c r="M314" s="145" t="s">
        <v>1</v>
      </c>
      <c r="N314" s="146" t="s">
        <v>47</v>
      </c>
      <c r="P314" s="147">
        <f t="shared" si="71"/>
        <v>0</v>
      </c>
      <c r="Q314" s="147">
        <v>0</v>
      </c>
      <c r="R314" s="147">
        <f t="shared" si="72"/>
        <v>0</v>
      </c>
      <c r="S314" s="147">
        <v>0</v>
      </c>
      <c r="T314" s="148">
        <f t="shared" si="73"/>
        <v>0</v>
      </c>
      <c r="AR314" s="149" t="s">
        <v>108</v>
      </c>
      <c r="AT314" s="149" t="s">
        <v>312</v>
      </c>
      <c r="AU314" s="149" t="s">
        <v>86</v>
      </c>
      <c r="AY314" s="17" t="s">
        <v>310</v>
      </c>
      <c r="BE314" s="150">
        <f t="shared" si="74"/>
        <v>0</v>
      </c>
      <c r="BF314" s="150">
        <f t="shared" si="75"/>
        <v>0</v>
      </c>
      <c r="BG314" s="150">
        <f t="shared" si="76"/>
        <v>0</v>
      </c>
      <c r="BH314" s="150">
        <f t="shared" si="77"/>
        <v>0</v>
      </c>
      <c r="BI314" s="150">
        <f t="shared" si="78"/>
        <v>0</v>
      </c>
      <c r="BJ314" s="17" t="s">
        <v>86</v>
      </c>
      <c r="BK314" s="150">
        <f t="shared" si="79"/>
        <v>0</v>
      </c>
      <c r="BL314" s="17" t="s">
        <v>108</v>
      </c>
      <c r="BM314" s="149" t="s">
        <v>2307</v>
      </c>
    </row>
    <row r="315" spans="2:65" s="1" customFormat="1" ht="16.5" customHeight="1">
      <c r="B315" s="33"/>
      <c r="C315" s="138" t="s">
        <v>1466</v>
      </c>
      <c r="D315" s="138" t="s">
        <v>312</v>
      </c>
      <c r="E315" s="139" t="s">
        <v>6082</v>
      </c>
      <c r="F315" s="140" t="s">
        <v>3421</v>
      </c>
      <c r="G315" s="141" t="s">
        <v>1972</v>
      </c>
      <c r="H315" s="142">
        <v>60</v>
      </c>
      <c r="I315" s="143"/>
      <c r="J315" s="144">
        <f t="shared" si="70"/>
        <v>0</v>
      </c>
      <c r="K315" s="140" t="s">
        <v>2896</v>
      </c>
      <c r="L315" s="33"/>
      <c r="M315" s="145" t="s">
        <v>1</v>
      </c>
      <c r="N315" s="146" t="s">
        <v>47</v>
      </c>
      <c r="P315" s="147">
        <f t="shared" si="71"/>
        <v>0</v>
      </c>
      <c r="Q315" s="147">
        <v>0</v>
      </c>
      <c r="R315" s="147">
        <f t="shared" si="72"/>
        <v>0</v>
      </c>
      <c r="S315" s="147">
        <v>0</v>
      </c>
      <c r="T315" s="148">
        <f t="shared" si="73"/>
        <v>0</v>
      </c>
      <c r="AR315" s="149" t="s">
        <v>108</v>
      </c>
      <c r="AT315" s="149" t="s">
        <v>312</v>
      </c>
      <c r="AU315" s="149" t="s">
        <v>86</v>
      </c>
      <c r="AY315" s="17" t="s">
        <v>310</v>
      </c>
      <c r="BE315" s="150">
        <f t="shared" si="74"/>
        <v>0</v>
      </c>
      <c r="BF315" s="150">
        <f t="shared" si="75"/>
        <v>0</v>
      </c>
      <c r="BG315" s="150">
        <f t="shared" si="76"/>
        <v>0</v>
      </c>
      <c r="BH315" s="150">
        <f t="shared" si="77"/>
        <v>0</v>
      </c>
      <c r="BI315" s="150">
        <f t="shared" si="78"/>
        <v>0</v>
      </c>
      <c r="BJ315" s="17" t="s">
        <v>86</v>
      </c>
      <c r="BK315" s="150">
        <f t="shared" si="79"/>
        <v>0</v>
      </c>
      <c r="BL315" s="17" t="s">
        <v>108</v>
      </c>
      <c r="BM315" s="149" t="s">
        <v>2320</v>
      </c>
    </row>
    <row r="316" spans="2:65" s="1" customFormat="1" ht="16.5" customHeight="1">
      <c r="B316" s="33"/>
      <c r="C316" s="138" t="s">
        <v>1471</v>
      </c>
      <c r="D316" s="138" t="s">
        <v>312</v>
      </c>
      <c r="E316" s="139" t="s">
        <v>6083</v>
      </c>
      <c r="F316" s="140" t="s">
        <v>3423</v>
      </c>
      <c r="G316" s="141" t="s">
        <v>3413</v>
      </c>
      <c r="H316" s="142">
        <v>150</v>
      </c>
      <c r="I316" s="143"/>
      <c r="J316" s="144">
        <f t="shared" si="70"/>
        <v>0</v>
      </c>
      <c r="K316" s="140" t="s">
        <v>2896</v>
      </c>
      <c r="L316" s="33"/>
      <c r="M316" s="145" t="s">
        <v>1</v>
      </c>
      <c r="N316" s="146" t="s">
        <v>47</v>
      </c>
      <c r="P316" s="147">
        <f t="shared" si="71"/>
        <v>0</v>
      </c>
      <c r="Q316" s="147">
        <v>0</v>
      </c>
      <c r="R316" s="147">
        <f t="shared" si="72"/>
        <v>0</v>
      </c>
      <c r="S316" s="147">
        <v>0</v>
      </c>
      <c r="T316" s="148">
        <f t="shared" si="73"/>
        <v>0</v>
      </c>
      <c r="AR316" s="149" t="s">
        <v>108</v>
      </c>
      <c r="AT316" s="149" t="s">
        <v>312</v>
      </c>
      <c r="AU316" s="149" t="s">
        <v>86</v>
      </c>
      <c r="AY316" s="17" t="s">
        <v>310</v>
      </c>
      <c r="BE316" s="150">
        <f t="shared" si="74"/>
        <v>0</v>
      </c>
      <c r="BF316" s="150">
        <f t="shared" si="75"/>
        <v>0</v>
      </c>
      <c r="BG316" s="150">
        <f t="shared" si="76"/>
        <v>0</v>
      </c>
      <c r="BH316" s="150">
        <f t="shared" si="77"/>
        <v>0</v>
      </c>
      <c r="BI316" s="150">
        <f t="shared" si="78"/>
        <v>0</v>
      </c>
      <c r="BJ316" s="17" t="s">
        <v>86</v>
      </c>
      <c r="BK316" s="150">
        <f t="shared" si="79"/>
        <v>0</v>
      </c>
      <c r="BL316" s="17" t="s">
        <v>108</v>
      </c>
      <c r="BM316" s="149" t="s">
        <v>2336</v>
      </c>
    </row>
    <row r="317" spans="2:65" s="1" customFormat="1" ht="16.5" customHeight="1">
      <c r="B317" s="33"/>
      <c r="C317" s="138" t="s">
        <v>1478</v>
      </c>
      <c r="D317" s="138" t="s">
        <v>312</v>
      </c>
      <c r="E317" s="139" t="s">
        <v>6084</v>
      </c>
      <c r="F317" s="140" t="s">
        <v>6085</v>
      </c>
      <c r="G317" s="141" t="s">
        <v>1972</v>
      </c>
      <c r="H317" s="142">
        <v>1</v>
      </c>
      <c r="I317" s="143"/>
      <c r="J317" s="144">
        <f t="shared" si="70"/>
        <v>0</v>
      </c>
      <c r="K317" s="140" t="s">
        <v>2896</v>
      </c>
      <c r="L317" s="33"/>
      <c r="M317" s="145" t="s">
        <v>1</v>
      </c>
      <c r="N317" s="146" t="s">
        <v>47</v>
      </c>
      <c r="P317" s="147">
        <f t="shared" si="71"/>
        <v>0</v>
      </c>
      <c r="Q317" s="147">
        <v>0</v>
      </c>
      <c r="R317" s="147">
        <f t="shared" si="72"/>
        <v>0</v>
      </c>
      <c r="S317" s="147">
        <v>0</v>
      </c>
      <c r="T317" s="148">
        <f t="shared" si="73"/>
        <v>0</v>
      </c>
      <c r="AR317" s="149" t="s">
        <v>108</v>
      </c>
      <c r="AT317" s="149" t="s">
        <v>312</v>
      </c>
      <c r="AU317" s="149" t="s">
        <v>86</v>
      </c>
      <c r="AY317" s="17" t="s">
        <v>310</v>
      </c>
      <c r="BE317" s="150">
        <f t="shared" si="74"/>
        <v>0</v>
      </c>
      <c r="BF317" s="150">
        <f t="shared" si="75"/>
        <v>0</v>
      </c>
      <c r="BG317" s="150">
        <f t="shared" si="76"/>
        <v>0</v>
      </c>
      <c r="BH317" s="150">
        <f t="shared" si="77"/>
        <v>0</v>
      </c>
      <c r="BI317" s="150">
        <f t="shared" si="78"/>
        <v>0</v>
      </c>
      <c r="BJ317" s="17" t="s">
        <v>86</v>
      </c>
      <c r="BK317" s="150">
        <f t="shared" si="79"/>
        <v>0</v>
      </c>
      <c r="BL317" s="17" t="s">
        <v>108</v>
      </c>
      <c r="BM317" s="149" t="s">
        <v>2348</v>
      </c>
    </row>
    <row r="318" spans="2:65" s="1" customFormat="1" ht="16.5" customHeight="1">
      <c r="B318" s="33"/>
      <c r="C318" s="138" t="s">
        <v>1485</v>
      </c>
      <c r="D318" s="138" t="s">
        <v>312</v>
      </c>
      <c r="E318" s="139" t="s">
        <v>6086</v>
      </c>
      <c r="F318" s="140" t="s">
        <v>6087</v>
      </c>
      <c r="G318" s="141" t="s">
        <v>1972</v>
      </c>
      <c r="H318" s="142">
        <v>1</v>
      </c>
      <c r="I318" s="143"/>
      <c r="J318" s="144">
        <f t="shared" si="70"/>
        <v>0</v>
      </c>
      <c r="K318" s="140" t="s">
        <v>2896</v>
      </c>
      <c r="L318" s="33"/>
      <c r="M318" s="145" t="s">
        <v>1</v>
      </c>
      <c r="N318" s="146" t="s">
        <v>47</v>
      </c>
      <c r="P318" s="147">
        <f t="shared" si="71"/>
        <v>0</v>
      </c>
      <c r="Q318" s="147">
        <v>0</v>
      </c>
      <c r="R318" s="147">
        <f t="shared" si="72"/>
        <v>0</v>
      </c>
      <c r="S318" s="147">
        <v>0</v>
      </c>
      <c r="T318" s="148">
        <f t="shared" si="73"/>
        <v>0</v>
      </c>
      <c r="AR318" s="149" t="s">
        <v>108</v>
      </c>
      <c r="AT318" s="149" t="s">
        <v>312</v>
      </c>
      <c r="AU318" s="149" t="s">
        <v>86</v>
      </c>
      <c r="AY318" s="17" t="s">
        <v>310</v>
      </c>
      <c r="BE318" s="150">
        <f t="shared" si="74"/>
        <v>0</v>
      </c>
      <c r="BF318" s="150">
        <f t="shared" si="75"/>
        <v>0</v>
      </c>
      <c r="BG318" s="150">
        <f t="shared" si="76"/>
        <v>0</v>
      </c>
      <c r="BH318" s="150">
        <f t="shared" si="77"/>
        <v>0</v>
      </c>
      <c r="BI318" s="150">
        <f t="shared" si="78"/>
        <v>0</v>
      </c>
      <c r="BJ318" s="17" t="s">
        <v>86</v>
      </c>
      <c r="BK318" s="150">
        <f t="shared" si="79"/>
        <v>0</v>
      </c>
      <c r="BL318" s="17" t="s">
        <v>108</v>
      </c>
      <c r="BM318" s="149" t="s">
        <v>2358</v>
      </c>
    </row>
    <row r="319" spans="2:65" s="1" customFormat="1" ht="16.5" customHeight="1">
      <c r="B319" s="33"/>
      <c r="C319" s="138" t="s">
        <v>1488</v>
      </c>
      <c r="D319" s="138" t="s">
        <v>312</v>
      </c>
      <c r="E319" s="139" t="s">
        <v>6088</v>
      </c>
      <c r="F319" s="140" t="s">
        <v>3429</v>
      </c>
      <c r="G319" s="141" t="s">
        <v>3413</v>
      </c>
      <c r="H319" s="142">
        <v>225</v>
      </c>
      <c r="I319" s="143"/>
      <c r="J319" s="144">
        <f t="shared" si="70"/>
        <v>0</v>
      </c>
      <c r="K319" s="140" t="s">
        <v>2896</v>
      </c>
      <c r="L319" s="33"/>
      <c r="M319" s="145" t="s">
        <v>1</v>
      </c>
      <c r="N319" s="146" t="s">
        <v>47</v>
      </c>
      <c r="P319" s="147">
        <f t="shared" si="71"/>
        <v>0</v>
      </c>
      <c r="Q319" s="147">
        <v>0</v>
      </c>
      <c r="R319" s="147">
        <f t="shared" si="72"/>
        <v>0</v>
      </c>
      <c r="S319" s="147">
        <v>0</v>
      </c>
      <c r="T319" s="148">
        <f t="shared" si="73"/>
        <v>0</v>
      </c>
      <c r="AR319" s="149" t="s">
        <v>108</v>
      </c>
      <c r="AT319" s="149" t="s">
        <v>312</v>
      </c>
      <c r="AU319" s="149" t="s">
        <v>86</v>
      </c>
      <c r="AY319" s="17" t="s">
        <v>310</v>
      </c>
      <c r="BE319" s="150">
        <f t="shared" si="74"/>
        <v>0</v>
      </c>
      <c r="BF319" s="150">
        <f t="shared" si="75"/>
        <v>0</v>
      </c>
      <c r="BG319" s="150">
        <f t="shared" si="76"/>
        <v>0</v>
      </c>
      <c r="BH319" s="150">
        <f t="shared" si="77"/>
        <v>0</v>
      </c>
      <c r="BI319" s="150">
        <f t="shared" si="78"/>
        <v>0</v>
      </c>
      <c r="BJ319" s="17" t="s">
        <v>86</v>
      </c>
      <c r="BK319" s="150">
        <f t="shared" si="79"/>
        <v>0</v>
      </c>
      <c r="BL319" s="17" t="s">
        <v>108</v>
      </c>
      <c r="BM319" s="149" t="s">
        <v>2369</v>
      </c>
    </row>
    <row r="320" spans="2:65" s="1" customFormat="1" ht="16.5" customHeight="1">
      <c r="B320" s="33"/>
      <c r="C320" s="138" t="s">
        <v>1493</v>
      </c>
      <c r="D320" s="138" t="s">
        <v>312</v>
      </c>
      <c r="E320" s="139" t="s">
        <v>6089</v>
      </c>
      <c r="F320" s="140" t="s">
        <v>6090</v>
      </c>
      <c r="G320" s="141" t="s">
        <v>652</v>
      </c>
      <c r="H320" s="142">
        <v>36</v>
      </c>
      <c r="I320" s="143"/>
      <c r="J320" s="144">
        <f t="shared" si="70"/>
        <v>0</v>
      </c>
      <c r="K320" s="140" t="s">
        <v>2896</v>
      </c>
      <c r="L320" s="33"/>
      <c r="M320" s="145" t="s">
        <v>1</v>
      </c>
      <c r="N320" s="146" t="s">
        <v>47</v>
      </c>
      <c r="P320" s="147">
        <f t="shared" si="71"/>
        <v>0</v>
      </c>
      <c r="Q320" s="147">
        <v>0</v>
      </c>
      <c r="R320" s="147">
        <f t="shared" si="72"/>
        <v>0</v>
      </c>
      <c r="S320" s="147">
        <v>0</v>
      </c>
      <c r="T320" s="148">
        <f t="shared" si="73"/>
        <v>0</v>
      </c>
      <c r="AR320" s="149" t="s">
        <v>108</v>
      </c>
      <c r="AT320" s="149" t="s">
        <v>312</v>
      </c>
      <c r="AU320" s="149" t="s">
        <v>86</v>
      </c>
      <c r="AY320" s="17" t="s">
        <v>310</v>
      </c>
      <c r="BE320" s="150">
        <f t="shared" si="74"/>
        <v>0</v>
      </c>
      <c r="BF320" s="150">
        <f t="shared" si="75"/>
        <v>0</v>
      </c>
      <c r="BG320" s="150">
        <f t="shared" si="76"/>
        <v>0</v>
      </c>
      <c r="BH320" s="150">
        <f t="shared" si="77"/>
        <v>0</v>
      </c>
      <c r="BI320" s="150">
        <f t="shared" si="78"/>
        <v>0</v>
      </c>
      <c r="BJ320" s="17" t="s">
        <v>86</v>
      </c>
      <c r="BK320" s="150">
        <f t="shared" si="79"/>
        <v>0</v>
      </c>
      <c r="BL320" s="17" t="s">
        <v>108</v>
      </c>
      <c r="BM320" s="149" t="s">
        <v>2379</v>
      </c>
    </row>
    <row r="321" spans="2:65" s="1" customFormat="1" ht="16.5" customHeight="1">
      <c r="B321" s="33"/>
      <c r="C321" s="138" t="s">
        <v>1497</v>
      </c>
      <c r="D321" s="138" t="s">
        <v>312</v>
      </c>
      <c r="E321" s="139" t="s">
        <v>6091</v>
      </c>
      <c r="F321" s="140" t="s">
        <v>6092</v>
      </c>
      <c r="G321" s="141" t="s">
        <v>1972</v>
      </c>
      <c r="H321" s="142">
        <v>1</v>
      </c>
      <c r="I321" s="143"/>
      <c r="J321" s="144">
        <f t="shared" si="70"/>
        <v>0</v>
      </c>
      <c r="K321" s="140" t="s">
        <v>2896</v>
      </c>
      <c r="L321" s="33"/>
      <c r="M321" s="145" t="s">
        <v>1</v>
      </c>
      <c r="N321" s="146" t="s">
        <v>47</v>
      </c>
      <c r="P321" s="147">
        <f t="shared" si="71"/>
        <v>0</v>
      </c>
      <c r="Q321" s="147">
        <v>0</v>
      </c>
      <c r="R321" s="147">
        <f t="shared" si="72"/>
        <v>0</v>
      </c>
      <c r="S321" s="147">
        <v>0</v>
      </c>
      <c r="T321" s="148">
        <f t="shared" si="73"/>
        <v>0</v>
      </c>
      <c r="AR321" s="149" t="s">
        <v>108</v>
      </c>
      <c r="AT321" s="149" t="s">
        <v>312</v>
      </c>
      <c r="AU321" s="149" t="s">
        <v>86</v>
      </c>
      <c r="AY321" s="17" t="s">
        <v>310</v>
      </c>
      <c r="BE321" s="150">
        <f t="shared" si="74"/>
        <v>0</v>
      </c>
      <c r="BF321" s="150">
        <f t="shared" si="75"/>
        <v>0</v>
      </c>
      <c r="BG321" s="150">
        <f t="shared" si="76"/>
        <v>0</v>
      </c>
      <c r="BH321" s="150">
        <f t="shared" si="77"/>
        <v>0</v>
      </c>
      <c r="BI321" s="150">
        <f t="shared" si="78"/>
        <v>0</v>
      </c>
      <c r="BJ321" s="17" t="s">
        <v>86</v>
      </c>
      <c r="BK321" s="150">
        <f t="shared" si="79"/>
        <v>0</v>
      </c>
      <c r="BL321" s="17" t="s">
        <v>108</v>
      </c>
      <c r="BM321" s="149" t="s">
        <v>2390</v>
      </c>
    </row>
    <row r="322" spans="2:65" s="1" customFormat="1" ht="16.5" customHeight="1">
      <c r="B322" s="33"/>
      <c r="C322" s="138" t="s">
        <v>1502</v>
      </c>
      <c r="D322" s="138" t="s">
        <v>312</v>
      </c>
      <c r="E322" s="139" t="s">
        <v>6093</v>
      </c>
      <c r="F322" s="140" t="s">
        <v>6094</v>
      </c>
      <c r="G322" s="141" t="s">
        <v>652</v>
      </c>
      <c r="H322" s="142">
        <v>24</v>
      </c>
      <c r="I322" s="143"/>
      <c r="J322" s="144">
        <f t="shared" si="70"/>
        <v>0</v>
      </c>
      <c r="K322" s="140" t="s">
        <v>2896</v>
      </c>
      <c r="L322" s="33"/>
      <c r="M322" s="145" t="s">
        <v>1</v>
      </c>
      <c r="N322" s="146" t="s">
        <v>47</v>
      </c>
      <c r="P322" s="147">
        <f t="shared" si="71"/>
        <v>0</v>
      </c>
      <c r="Q322" s="147">
        <v>0</v>
      </c>
      <c r="R322" s="147">
        <f t="shared" si="72"/>
        <v>0</v>
      </c>
      <c r="S322" s="147">
        <v>0</v>
      </c>
      <c r="T322" s="148">
        <f t="shared" si="73"/>
        <v>0</v>
      </c>
      <c r="AR322" s="149" t="s">
        <v>108</v>
      </c>
      <c r="AT322" s="149" t="s">
        <v>312</v>
      </c>
      <c r="AU322" s="149" t="s">
        <v>86</v>
      </c>
      <c r="AY322" s="17" t="s">
        <v>310</v>
      </c>
      <c r="BE322" s="150">
        <f t="shared" si="74"/>
        <v>0</v>
      </c>
      <c r="BF322" s="150">
        <f t="shared" si="75"/>
        <v>0</v>
      </c>
      <c r="BG322" s="150">
        <f t="shared" si="76"/>
        <v>0</v>
      </c>
      <c r="BH322" s="150">
        <f t="shared" si="77"/>
        <v>0</v>
      </c>
      <c r="BI322" s="150">
        <f t="shared" si="78"/>
        <v>0</v>
      </c>
      <c r="BJ322" s="17" t="s">
        <v>86</v>
      </c>
      <c r="BK322" s="150">
        <f t="shared" si="79"/>
        <v>0</v>
      </c>
      <c r="BL322" s="17" t="s">
        <v>108</v>
      </c>
      <c r="BM322" s="149" t="s">
        <v>2401</v>
      </c>
    </row>
    <row r="323" spans="2:65" s="1" customFormat="1" ht="16.5" customHeight="1">
      <c r="B323" s="33"/>
      <c r="C323" s="138" t="s">
        <v>1507</v>
      </c>
      <c r="D323" s="138" t="s">
        <v>312</v>
      </c>
      <c r="E323" s="139" t="s">
        <v>6095</v>
      </c>
      <c r="F323" s="140" t="s">
        <v>3443</v>
      </c>
      <c r="G323" s="141" t="s">
        <v>652</v>
      </c>
      <c r="H323" s="142">
        <v>72</v>
      </c>
      <c r="I323" s="143"/>
      <c r="J323" s="144">
        <f t="shared" si="70"/>
        <v>0</v>
      </c>
      <c r="K323" s="140" t="s">
        <v>2896</v>
      </c>
      <c r="L323" s="33"/>
      <c r="M323" s="145" t="s">
        <v>1</v>
      </c>
      <c r="N323" s="146" t="s">
        <v>47</v>
      </c>
      <c r="P323" s="147">
        <f t="shared" si="71"/>
        <v>0</v>
      </c>
      <c r="Q323" s="147">
        <v>0</v>
      </c>
      <c r="R323" s="147">
        <f t="shared" si="72"/>
        <v>0</v>
      </c>
      <c r="S323" s="147">
        <v>0</v>
      </c>
      <c r="T323" s="148">
        <f t="shared" si="73"/>
        <v>0</v>
      </c>
      <c r="AR323" s="149" t="s">
        <v>108</v>
      </c>
      <c r="AT323" s="149" t="s">
        <v>312</v>
      </c>
      <c r="AU323" s="149" t="s">
        <v>86</v>
      </c>
      <c r="AY323" s="17" t="s">
        <v>310</v>
      </c>
      <c r="BE323" s="150">
        <f t="shared" si="74"/>
        <v>0</v>
      </c>
      <c r="BF323" s="150">
        <f t="shared" si="75"/>
        <v>0</v>
      </c>
      <c r="BG323" s="150">
        <f t="shared" si="76"/>
        <v>0</v>
      </c>
      <c r="BH323" s="150">
        <f t="shared" si="77"/>
        <v>0</v>
      </c>
      <c r="BI323" s="150">
        <f t="shared" si="78"/>
        <v>0</v>
      </c>
      <c r="BJ323" s="17" t="s">
        <v>86</v>
      </c>
      <c r="BK323" s="150">
        <f t="shared" si="79"/>
        <v>0</v>
      </c>
      <c r="BL323" s="17" t="s">
        <v>108</v>
      </c>
      <c r="BM323" s="149" t="s">
        <v>2410</v>
      </c>
    </row>
    <row r="324" spans="2:65" s="1" customFormat="1" ht="16.5" customHeight="1">
      <c r="B324" s="33"/>
      <c r="C324" s="138" t="s">
        <v>1512</v>
      </c>
      <c r="D324" s="138" t="s">
        <v>312</v>
      </c>
      <c r="E324" s="139" t="s">
        <v>6096</v>
      </c>
      <c r="F324" s="140" t="s">
        <v>3445</v>
      </c>
      <c r="G324" s="141" t="s">
        <v>652</v>
      </c>
      <c r="H324" s="142">
        <v>48</v>
      </c>
      <c r="I324" s="143"/>
      <c r="J324" s="144">
        <f t="shared" si="70"/>
        <v>0</v>
      </c>
      <c r="K324" s="140" t="s">
        <v>2896</v>
      </c>
      <c r="L324" s="33"/>
      <c r="M324" s="145" t="s">
        <v>1</v>
      </c>
      <c r="N324" s="146" t="s">
        <v>47</v>
      </c>
      <c r="P324" s="147">
        <f t="shared" si="71"/>
        <v>0</v>
      </c>
      <c r="Q324" s="147">
        <v>0</v>
      </c>
      <c r="R324" s="147">
        <f t="shared" si="72"/>
        <v>0</v>
      </c>
      <c r="S324" s="147">
        <v>0</v>
      </c>
      <c r="T324" s="148">
        <f t="shared" si="73"/>
        <v>0</v>
      </c>
      <c r="AR324" s="149" t="s">
        <v>108</v>
      </c>
      <c r="AT324" s="149" t="s">
        <v>312</v>
      </c>
      <c r="AU324" s="149" t="s">
        <v>86</v>
      </c>
      <c r="AY324" s="17" t="s">
        <v>310</v>
      </c>
      <c r="BE324" s="150">
        <f t="shared" si="74"/>
        <v>0</v>
      </c>
      <c r="BF324" s="150">
        <f t="shared" si="75"/>
        <v>0</v>
      </c>
      <c r="BG324" s="150">
        <f t="shared" si="76"/>
        <v>0</v>
      </c>
      <c r="BH324" s="150">
        <f t="shared" si="77"/>
        <v>0</v>
      </c>
      <c r="BI324" s="150">
        <f t="shared" si="78"/>
        <v>0</v>
      </c>
      <c r="BJ324" s="17" t="s">
        <v>86</v>
      </c>
      <c r="BK324" s="150">
        <f t="shared" si="79"/>
        <v>0</v>
      </c>
      <c r="BL324" s="17" t="s">
        <v>108</v>
      </c>
      <c r="BM324" s="149" t="s">
        <v>2420</v>
      </c>
    </row>
    <row r="325" spans="2:65" s="1" customFormat="1" ht="16.5" customHeight="1">
      <c r="B325" s="33"/>
      <c r="C325" s="138" t="s">
        <v>1516</v>
      </c>
      <c r="D325" s="138" t="s">
        <v>312</v>
      </c>
      <c r="E325" s="139" t="s">
        <v>6097</v>
      </c>
      <c r="F325" s="140" t="s">
        <v>3447</v>
      </c>
      <c r="G325" s="141" t="s">
        <v>652</v>
      </c>
      <c r="H325" s="142">
        <v>24</v>
      </c>
      <c r="I325" s="143"/>
      <c r="J325" s="144">
        <f t="shared" si="70"/>
        <v>0</v>
      </c>
      <c r="K325" s="140" t="s">
        <v>2896</v>
      </c>
      <c r="L325" s="33"/>
      <c r="M325" s="145" t="s">
        <v>1</v>
      </c>
      <c r="N325" s="146" t="s">
        <v>47</v>
      </c>
      <c r="P325" s="147">
        <f t="shared" si="71"/>
        <v>0</v>
      </c>
      <c r="Q325" s="147">
        <v>0</v>
      </c>
      <c r="R325" s="147">
        <f t="shared" si="72"/>
        <v>0</v>
      </c>
      <c r="S325" s="147">
        <v>0</v>
      </c>
      <c r="T325" s="148">
        <f t="shared" si="73"/>
        <v>0</v>
      </c>
      <c r="AR325" s="149" t="s">
        <v>108</v>
      </c>
      <c r="AT325" s="149" t="s">
        <v>312</v>
      </c>
      <c r="AU325" s="149" t="s">
        <v>86</v>
      </c>
      <c r="AY325" s="17" t="s">
        <v>310</v>
      </c>
      <c r="BE325" s="150">
        <f t="shared" si="74"/>
        <v>0</v>
      </c>
      <c r="BF325" s="150">
        <f t="shared" si="75"/>
        <v>0</v>
      </c>
      <c r="BG325" s="150">
        <f t="shared" si="76"/>
        <v>0</v>
      </c>
      <c r="BH325" s="150">
        <f t="shared" si="77"/>
        <v>0</v>
      </c>
      <c r="BI325" s="150">
        <f t="shared" si="78"/>
        <v>0</v>
      </c>
      <c r="BJ325" s="17" t="s">
        <v>86</v>
      </c>
      <c r="BK325" s="150">
        <f t="shared" si="79"/>
        <v>0</v>
      </c>
      <c r="BL325" s="17" t="s">
        <v>108</v>
      </c>
      <c r="BM325" s="149" t="s">
        <v>2430</v>
      </c>
    </row>
    <row r="326" spans="2:65" s="1" customFormat="1" ht="16.5" customHeight="1">
      <c r="B326" s="33"/>
      <c r="C326" s="138" t="s">
        <v>1520</v>
      </c>
      <c r="D326" s="138" t="s">
        <v>312</v>
      </c>
      <c r="E326" s="139" t="s">
        <v>6098</v>
      </c>
      <c r="F326" s="140" t="s">
        <v>6099</v>
      </c>
      <c r="G326" s="141" t="s">
        <v>652</v>
      </c>
      <c r="H326" s="142">
        <v>24</v>
      </c>
      <c r="I326" s="143"/>
      <c r="J326" s="144">
        <f t="shared" si="70"/>
        <v>0</v>
      </c>
      <c r="K326" s="140" t="s">
        <v>2896</v>
      </c>
      <c r="L326" s="33"/>
      <c r="M326" s="188" t="s">
        <v>1</v>
      </c>
      <c r="N326" s="189" t="s">
        <v>47</v>
      </c>
      <c r="O326" s="176"/>
      <c r="P326" s="190">
        <f t="shared" si="71"/>
        <v>0</v>
      </c>
      <c r="Q326" s="190">
        <v>0</v>
      </c>
      <c r="R326" s="190">
        <f t="shared" si="72"/>
        <v>0</v>
      </c>
      <c r="S326" s="190">
        <v>0</v>
      </c>
      <c r="T326" s="191">
        <f t="shared" si="73"/>
        <v>0</v>
      </c>
      <c r="AR326" s="149" t="s">
        <v>108</v>
      </c>
      <c r="AT326" s="149" t="s">
        <v>312</v>
      </c>
      <c r="AU326" s="149" t="s">
        <v>86</v>
      </c>
      <c r="AY326" s="17" t="s">
        <v>310</v>
      </c>
      <c r="BE326" s="150">
        <f t="shared" si="74"/>
        <v>0</v>
      </c>
      <c r="BF326" s="150">
        <f t="shared" si="75"/>
        <v>0</v>
      </c>
      <c r="BG326" s="150">
        <f t="shared" si="76"/>
        <v>0</v>
      </c>
      <c r="BH326" s="150">
        <f t="shared" si="77"/>
        <v>0</v>
      </c>
      <c r="BI326" s="150">
        <f t="shared" si="78"/>
        <v>0</v>
      </c>
      <c r="BJ326" s="17" t="s">
        <v>86</v>
      </c>
      <c r="BK326" s="150">
        <f t="shared" si="79"/>
        <v>0</v>
      </c>
      <c r="BL326" s="17" t="s">
        <v>108</v>
      </c>
      <c r="BM326" s="149" t="s">
        <v>2442</v>
      </c>
    </row>
    <row r="327" spans="2:65" s="1" customFormat="1" ht="6.95" customHeight="1">
      <c r="B327" s="45"/>
      <c r="C327" s="46"/>
      <c r="D327" s="46"/>
      <c r="E327" s="46"/>
      <c r="F327" s="46"/>
      <c r="G327" s="46"/>
      <c r="H327" s="46"/>
      <c r="I327" s="46"/>
      <c r="J327" s="46"/>
      <c r="K327" s="46"/>
      <c r="L327" s="33"/>
    </row>
  </sheetData>
  <sheetProtection algorithmName="SHA-512" hashValue="9SIAe3G336BxgjlDODoPKy0bPg9Iza+pvw5Y4anNhBIbNaOVJnU7KgUV1P5JW5j8CSW3SB2A/KYC/YDjAaNtEw==" saltValue="NlWV2m1ZSG7bsWnVio3bTB3u49fV9v+8ZA8M20blkAwE45FU8Dc2IWzw8B190aZuGIohEFGN3BLYPUTXrxVZFg==" spinCount="100000" sheet="1" objects="1" scenarios="1" formatColumns="0" formatRows="0" autoFilter="0"/>
  <autoFilter ref="C131:K326" xr:uid="{00000000-0009-0000-0000-00002E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30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240</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6100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ROUND(J131,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ROUND((SUM(BE131:BE300)),  2)</f>
        <v>0</v>
      </c>
      <c r="I37" s="98">
        <v>0.21</v>
      </c>
      <c r="J37" s="86">
        <f>ROUND(((SUM(BE131:BE300))*I37),  2)</f>
        <v>0</v>
      </c>
      <c r="L37" s="33"/>
    </row>
    <row r="38" spans="2:12" s="1" customFormat="1" ht="14.45" customHeight="1">
      <c r="B38" s="33"/>
      <c r="E38" s="27" t="s">
        <v>48</v>
      </c>
      <c r="F38" s="86">
        <f>ROUND((SUM(BF131:BF300)),  2)</f>
        <v>0</v>
      </c>
      <c r="I38" s="98">
        <v>0.15</v>
      </c>
      <c r="J38" s="86">
        <f>ROUND(((SUM(BF131:BF300))*I38),  2)</f>
        <v>0</v>
      </c>
      <c r="L38" s="33"/>
    </row>
    <row r="39" spans="2:12" s="1" customFormat="1" ht="14.45" hidden="1" customHeight="1">
      <c r="B39" s="33"/>
      <c r="E39" s="27" t="s">
        <v>49</v>
      </c>
      <c r="F39" s="86">
        <f>ROUND((SUM(BG131:BG300)),  2)</f>
        <v>0</v>
      </c>
      <c r="I39" s="98">
        <v>0.21</v>
      </c>
      <c r="J39" s="86">
        <f>0</f>
        <v>0</v>
      </c>
      <c r="L39" s="33"/>
    </row>
    <row r="40" spans="2:12" s="1" customFormat="1" ht="14.45" hidden="1" customHeight="1">
      <c r="B40" s="33"/>
      <c r="E40" s="27" t="s">
        <v>50</v>
      </c>
      <c r="F40" s="86">
        <f>ROUND((SUM(BH131:BH300)),  2)</f>
        <v>0</v>
      </c>
      <c r="I40" s="98">
        <v>0.15</v>
      </c>
      <c r="J40" s="86">
        <f>0</f>
        <v>0</v>
      </c>
      <c r="L40" s="33"/>
    </row>
    <row r="41" spans="2:12" s="1" customFormat="1" ht="14.45" hidden="1" customHeight="1">
      <c r="B41" s="33"/>
      <c r="E41" s="27" t="s">
        <v>51</v>
      </c>
      <c r="F41" s="86">
        <f>ROUND((SUM(BI131:BI300)),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 xml:space="preserve">D.1.4.1 - Zdravotně technické instalace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J131</f>
        <v>0</v>
      </c>
      <c r="L100" s="33"/>
      <c r="AU100" s="17" t="s">
        <v>288</v>
      </c>
    </row>
    <row r="101" spans="2:47" s="8" customFormat="1" ht="24.95" customHeight="1">
      <c r="B101" s="110"/>
      <c r="D101" s="111" t="s">
        <v>2811</v>
      </c>
      <c r="E101" s="112"/>
      <c r="F101" s="112"/>
      <c r="G101" s="112"/>
      <c r="H101" s="112"/>
      <c r="I101" s="112"/>
      <c r="J101" s="113">
        <f>J132</f>
        <v>0</v>
      </c>
      <c r="L101" s="110"/>
    </row>
    <row r="102" spans="2:47" s="8" customFormat="1" ht="24.95" customHeight="1">
      <c r="B102" s="110"/>
      <c r="D102" s="111" t="s">
        <v>2812</v>
      </c>
      <c r="E102" s="112"/>
      <c r="F102" s="112"/>
      <c r="G102" s="112"/>
      <c r="H102" s="112"/>
      <c r="I102" s="112"/>
      <c r="J102" s="113">
        <f>J141</f>
        <v>0</v>
      </c>
      <c r="L102" s="110"/>
    </row>
    <row r="103" spans="2:47" s="8" customFormat="1" ht="24.95" customHeight="1">
      <c r="B103" s="110"/>
      <c r="D103" s="111" t="s">
        <v>2813</v>
      </c>
      <c r="E103" s="112"/>
      <c r="F103" s="112"/>
      <c r="G103" s="112"/>
      <c r="H103" s="112"/>
      <c r="I103" s="112"/>
      <c r="J103" s="113">
        <f>J175</f>
        <v>0</v>
      </c>
      <c r="L103" s="110"/>
    </row>
    <row r="104" spans="2:47" s="8" customFormat="1" ht="24.95" customHeight="1">
      <c r="B104" s="110"/>
      <c r="D104" s="111" t="s">
        <v>2815</v>
      </c>
      <c r="E104" s="112"/>
      <c r="F104" s="112"/>
      <c r="G104" s="112"/>
      <c r="H104" s="112"/>
      <c r="I104" s="112"/>
      <c r="J104" s="113">
        <f>J229</f>
        <v>0</v>
      </c>
      <c r="L104" s="110"/>
    </row>
    <row r="105" spans="2:47" s="8" customFormat="1" ht="24.95" customHeight="1">
      <c r="B105" s="110"/>
      <c r="D105" s="111" t="s">
        <v>2816</v>
      </c>
      <c r="E105" s="112"/>
      <c r="F105" s="112"/>
      <c r="G105" s="112"/>
      <c r="H105" s="112"/>
      <c r="I105" s="112"/>
      <c r="J105" s="113">
        <f>J267</f>
        <v>0</v>
      </c>
      <c r="L105" s="110"/>
    </row>
    <row r="106" spans="2:47" s="8" customFormat="1" ht="24.95" customHeight="1">
      <c r="B106" s="110"/>
      <c r="D106" s="111" t="s">
        <v>2817</v>
      </c>
      <c r="E106" s="112"/>
      <c r="F106" s="112"/>
      <c r="G106" s="112"/>
      <c r="H106" s="112"/>
      <c r="I106" s="112"/>
      <c r="J106" s="113">
        <f>J278</f>
        <v>0</v>
      </c>
      <c r="L106" s="110"/>
    </row>
    <row r="107" spans="2:47" s="8" customFormat="1" ht="24.95" customHeight="1">
      <c r="B107" s="110"/>
      <c r="D107" s="111" t="s">
        <v>2818</v>
      </c>
      <c r="E107" s="112"/>
      <c r="F107" s="112"/>
      <c r="G107" s="112"/>
      <c r="H107" s="112"/>
      <c r="I107" s="112"/>
      <c r="J107" s="113">
        <f>J296</f>
        <v>0</v>
      </c>
      <c r="L107" s="110"/>
    </row>
    <row r="108" spans="2:47" s="1" customFormat="1" ht="21.75" customHeight="1">
      <c r="B108" s="33"/>
      <c r="L108" s="33"/>
    </row>
    <row r="109" spans="2:47" s="1" customFormat="1" ht="6.95" customHeight="1">
      <c r="B109" s="45"/>
      <c r="C109" s="46"/>
      <c r="D109" s="46"/>
      <c r="E109" s="46"/>
      <c r="F109" s="46"/>
      <c r="G109" s="46"/>
      <c r="H109" s="46"/>
      <c r="I109" s="46"/>
      <c r="J109" s="46"/>
      <c r="K109" s="46"/>
      <c r="L109" s="33"/>
    </row>
    <row r="113" spans="2:12" s="1" customFormat="1" ht="6.95" customHeight="1">
      <c r="B113" s="47"/>
      <c r="C113" s="48"/>
      <c r="D113" s="48"/>
      <c r="E113" s="48"/>
      <c r="F113" s="48"/>
      <c r="G113" s="48"/>
      <c r="H113" s="48"/>
      <c r="I113" s="48"/>
      <c r="J113" s="48"/>
      <c r="K113" s="48"/>
      <c r="L113" s="33"/>
    </row>
    <row r="114" spans="2:12" s="1" customFormat="1" ht="24.95" customHeight="1">
      <c r="B114" s="33"/>
      <c r="C114" s="21" t="s">
        <v>295</v>
      </c>
      <c r="L114" s="33"/>
    </row>
    <row r="115" spans="2:12" s="1" customFormat="1" ht="6.95" customHeight="1">
      <c r="B115" s="33"/>
      <c r="L115" s="33"/>
    </row>
    <row r="116" spans="2:12" s="1" customFormat="1" ht="12" customHeight="1">
      <c r="B116" s="33"/>
      <c r="C116" s="27" t="s">
        <v>16</v>
      </c>
      <c r="L116" s="33"/>
    </row>
    <row r="117" spans="2:12" s="1" customFormat="1" ht="16.5" customHeight="1">
      <c r="B117" s="33"/>
      <c r="E117" s="254" t="str">
        <f>E7</f>
        <v>HODONÍN NEMOCNICE – VÝSTAVBA PAVILONU MAGNETICKÉ REZONANCE</v>
      </c>
      <c r="F117" s="255"/>
      <c r="G117" s="255"/>
      <c r="H117" s="255"/>
      <c r="L117" s="33"/>
    </row>
    <row r="118" spans="2:12" ht="12" customHeight="1">
      <c r="B118" s="20"/>
      <c r="C118" s="27" t="s">
        <v>277</v>
      </c>
      <c r="L118" s="20"/>
    </row>
    <row r="119" spans="2:12" ht="16.5" customHeight="1">
      <c r="B119" s="20"/>
      <c r="E119" s="254" t="s">
        <v>5405</v>
      </c>
      <c r="F119" s="215"/>
      <c r="G119" s="215"/>
      <c r="H119" s="215"/>
      <c r="L119" s="20"/>
    </row>
    <row r="120" spans="2:12" ht="12" customHeight="1">
      <c r="B120" s="20"/>
      <c r="C120" s="27" t="s">
        <v>279</v>
      </c>
      <c r="L120" s="20"/>
    </row>
    <row r="121" spans="2:12" s="1" customFormat="1" ht="16.5" customHeight="1">
      <c r="B121" s="33"/>
      <c r="E121" s="249" t="s">
        <v>280</v>
      </c>
      <c r="F121" s="256"/>
      <c r="G121" s="256"/>
      <c r="H121" s="256"/>
      <c r="L121" s="33"/>
    </row>
    <row r="122" spans="2:12" s="1" customFormat="1" ht="12" customHeight="1">
      <c r="B122" s="33"/>
      <c r="C122" s="27" t="s">
        <v>2808</v>
      </c>
      <c r="L122" s="33"/>
    </row>
    <row r="123" spans="2:12" s="1" customFormat="1" ht="16.5" customHeight="1">
      <c r="B123" s="33"/>
      <c r="E123" s="236" t="str">
        <f>E13</f>
        <v xml:space="preserve">D.1.4.1 - Zdravotně technické instalace </v>
      </c>
      <c r="F123" s="256"/>
      <c r="G123" s="256"/>
      <c r="H123" s="256"/>
      <c r="L123" s="33"/>
    </row>
    <row r="124" spans="2:12" s="1" customFormat="1" ht="6.95" customHeight="1">
      <c r="B124" s="33"/>
      <c r="L124" s="33"/>
    </row>
    <row r="125" spans="2:12" s="1" customFormat="1" ht="12" customHeight="1">
      <c r="B125" s="33"/>
      <c r="C125" s="27" t="s">
        <v>22</v>
      </c>
      <c r="F125" s="25" t="str">
        <f>F16</f>
        <v xml:space="preserve"> </v>
      </c>
      <c r="I125" s="27" t="s">
        <v>24</v>
      </c>
      <c r="J125" s="53" t="str">
        <f>IF(J16="","",J16)</f>
        <v>2. 12. 2022</v>
      </c>
      <c r="L125" s="33"/>
    </row>
    <row r="126" spans="2:12" s="1" customFormat="1" ht="6.95" customHeight="1">
      <c r="B126" s="33"/>
      <c r="L126" s="33"/>
    </row>
    <row r="127" spans="2:12" s="1" customFormat="1" ht="15.2" customHeight="1">
      <c r="B127" s="33"/>
      <c r="C127" s="27" t="s">
        <v>30</v>
      </c>
      <c r="F127" s="25" t="str">
        <f>E19</f>
        <v>NEMOCNICE TGM HODONÍN, p.o.</v>
      </c>
      <c r="I127" s="27" t="s">
        <v>36</v>
      </c>
      <c r="J127" s="31" t="str">
        <f>E25</f>
        <v>KANIA a.s.</v>
      </c>
      <c r="L127" s="33"/>
    </row>
    <row r="128" spans="2:12" s="1" customFormat="1" ht="15.2" customHeight="1">
      <c r="B128" s="33"/>
      <c r="C128" s="27" t="s">
        <v>34</v>
      </c>
      <c r="F128" s="25" t="str">
        <f>IF(E22="","",E22)</f>
        <v>Vyplň údaj</v>
      </c>
      <c r="I128" s="27" t="s">
        <v>39</v>
      </c>
      <c r="J128" s="31" t="str">
        <f>E28</f>
        <v xml:space="preserve"> </v>
      </c>
      <c r="L128" s="33"/>
    </row>
    <row r="129" spans="2:65" s="1" customFormat="1" ht="10.35" customHeight="1">
      <c r="B129" s="33"/>
      <c r="L129" s="33"/>
    </row>
    <row r="130" spans="2:65" s="10" customFormat="1" ht="29.25" customHeight="1">
      <c r="B130" s="118"/>
      <c r="C130" s="119" t="s">
        <v>296</v>
      </c>
      <c r="D130" s="120" t="s">
        <v>67</v>
      </c>
      <c r="E130" s="120" t="s">
        <v>63</v>
      </c>
      <c r="F130" s="120" t="s">
        <v>64</v>
      </c>
      <c r="G130" s="120" t="s">
        <v>297</v>
      </c>
      <c r="H130" s="120" t="s">
        <v>298</v>
      </c>
      <c r="I130" s="120" t="s">
        <v>299</v>
      </c>
      <c r="J130" s="120" t="s">
        <v>286</v>
      </c>
      <c r="K130" s="121" t="s">
        <v>300</v>
      </c>
      <c r="L130" s="118"/>
      <c r="M130" s="60" t="s">
        <v>1</v>
      </c>
      <c r="N130" s="61" t="s">
        <v>46</v>
      </c>
      <c r="O130" s="61" t="s">
        <v>301</v>
      </c>
      <c r="P130" s="61" t="s">
        <v>302</v>
      </c>
      <c r="Q130" s="61" t="s">
        <v>303</v>
      </c>
      <c r="R130" s="61" t="s">
        <v>304</v>
      </c>
      <c r="S130" s="61" t="s">
        <v>305</v>
      </c>
      <c r="T130" s="62" t="s">
        <v>306</v>
      </c>
    </row>
    <row r="131" spans="2:65" s="1" customFormat="1" ht="22.9" customHeight="1">
      <c r="B131" s="33"/>
      <c r="C131" s="65" t="s">
        <v>307</v>
      </c>
      <c r="J131" s="122">
        <f>BK131</f>
        <v>0</v>
      </c>
      <c r="L131" s="33"/>
      <c r="M131" s="63"/>
      <c r="N131" s="54"/>
      <c r="O131" s="54"/>
      <c r="P131" s="123">
        <f>P132+P141+P175+P229+P267+P278+P296</f>
        <v>0</v>
      </c>
      <c r="Q131" s="54"/>
      <c r="R131" s="123">
        <f>R132+R141+R175+R229+R267+R278+R296</f>
        <v>0</v>
      </c>
      <c r="S131" s="54"/>
      <c r="T131" s="124">
        <f>T132+T141+T175+T229+T267+T278+T296</f>
        <v>0</v>
      </c>
      <c r="AT131" s="17" t="s">
        <v>81</v>
      </c>
      <c r="AU131" s="17" t="s">
        <v>288</v>
      </c>
      <c r="BK131" s="125">
        <f>BK132+BK141+BK175+BK229+BK267+BK278+BK296</f>
        <v>0</v>
      </c>
    </row>
    <row r="132" spans="2:65" s="11" customFormat="1" ht="25.9" customHeight="1">
      <c r="B132" s="126"/>
      <c r="D132" s="127" t="s">
        <v>81</v>
      </c>
      <c r="E132" s="128" t="s">
        <v>2826</v>
      </c>
      <c r="F132" s="128" t="s">
        <v>2827</v>
      </c>
      <c r="I132" s="129"/>
      <c r="J132" s="130">
        <f>BK132</f>
        <v>0</v>
      </c>
      <c r="L132" s="126"/>
      <c r="M132" s="131"/>
      <c r="P132" s="132">
        <f>SUM(P133:P140)</f>
        <v>0</v>
      </c>
      <c r="R132" s="132">
        <f>SUM(R133:R140)</f>
        <v>0</v>
      </c>
      <c r="T132" s="133">
        <f>SUM(T133:T140)</f>
        <v>0</v>
      </c>
      <c r="AR132" s="127" t="s">
        <v>90</v>
      </c>
      <c r="AT132" s="134" t="s">
        <v>81</v>
      </c>
      <c r="AU132" s="134" t="s">
        <v>82</v>
      </c>
      <c r="AY132" s="127" t="s">
        <v>310</v>
      </c>
      <c r="BK132" s="135">
        <f>SUM(BK133:BK140)</f>
        <v>0</v>
      </c>
    </row>
    <row r="133" spans="2:65" s="1" customFormat="1" ht="37.9" customHeight="1">
      <c r="B133" s="33"/>
      <c r="C133" s="138" t="s">
        <v>86</v>
      </c>
      <c r="D133" s="138" t="s">
        <v>312</v>
      </c>
      <c r="E133" s="139" t="s">
        <v>2828</v>
      </c>
      <c r="F133" s="140" t="s">
        <v>2829</v>
      </c>
      <c r="G133" s="141" t="s">
        <v>460</v>
      </c>
      <c r="H133" s="142">
        <v>2</v>
      </c>
      <c r="I133" s="143"/>
      <c r="J133" s="144">
        <f>ROUND(I133*H133,2)</f>
        <v>0</v>
      </c>
      <c r="K133" s="140" t="s">
        <v>2821</v>
      </c>
      <c r="L133" s="33"/>
      <c r="M133" s="145" t="s">
        <v>1</v>
      </c>
      <c r="N133" s="146" t="s">
        <v>47</v>
      </c>
      <c r="P133" s="147">
        <f>O133*H133</f>
        <v>0</v>
      </c>
      <c r="Q133" s="147">
        <v>0</v>
      </c>
      <c r="R133" s="147">
        <f>Q133*H133</f>
        <v>0</v>
      </c>
      <c r="S133" s="147">
        <v>0</v>
      </c>
      <c r="T133" s="148">
        <f>S133*H133</f>
        <v>0</v>
      </c>
      <c r="AR133" s="149" t="s">
        <v>404</v>
      </c>
      <c r="AT133" s="149" t="s">
        <v>312</v>
      </c>
      <c r="AU133" s="149" t="s">
        <v>86</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404</v>
      </c>
      <c r="BM133" s="149" t="s">
        <v>90</v>
      </c>
    </row>
    <row r="134" spans="2:65" s="1" customFormat="1" ht="39">
      <c r="B134" s="33"/>
      <c r="D134" s="152" t="s">
        <v>375</v>
      </c>
      <c r="F134" s="172" t="s">
        <v>2830</v>
      </c>
      <c r="I134" s="173"/>
      <c r="L134" s="33"/>
      <c r="M134" s="174"/>
      <c r="T134" s="57"/>
      <c r="AT134" s="17" t="s">
        <v>375</v>
      </c>
      <c r="AU134" s="17" t="s">
        <v>86</v>
      </c>
    </row>
    <row r="135" spans="2:65" s="1" customFormat="1" ht="37.9" customHeight="1">
      <c r="B135" s="33"/>
      <c r="C135" s="138" t="s">
        <v>90</v>
      </c>
      <c r="D135" s="138" t="s">
        <v>312</v>
      </c>
      <c r="E135" s="139" t="s">
        <v>2831</v>
      </c>
      <c r="F135" s="140" t="s">
        <v>2832</v>
      </c>
      <c r="G135" s="141" t="s">
        <v>460</v>
      </c>
      <c r="H135" s="142">
        <v>2</v>
      </c>
      <c r="I135" s="143"/>
      <c r="J135" s="144">
        <f>ROUND(I135*H135,2)</f>
        <v>0</v>
      </c>
      <c r="K135" s="140" t="s">
        <v>2821</v>
      </c>
      <c r="L135" s="33"/>
      <c r="M135" s="145" t="s">
        <v>1</v>
      </c>
      <c r="N135" s="146" t="s">
        <v>47</v>
      </c>
      <c r="P135" s="147">
        <f>O135*H135</f>
        <v>0</v>
      </c>
      <c r="Q135" s="147">
        <v>0</v>
      </c>
      <c r="R135" s="147">
        <f>Q135*H135</f>
        <v>0</v>
      </c>
      <c r="S135" s="147">
        <v>0</v>
      </c>
      <c r="T135" s="148">
        <f>S135*H135</f>
        <v>0</v>
      </c>
      <c r="AR135" s="149" t="s">
        <v>404</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404</v>
      </c>
      <c r="BM135" s="149" t="s">
        <v>108</v>
      </c>
    </row>
    <row r="136" spans="2:65" s="1" customFormat="1" ht="39">
      <c r="B136" s="33"/>
      <c r="D136" s="152" t="s">
        <v>375</v>
      </c>
      <c r="F136" s="172" t="s">
        <v>2833</v>
      </c>
      <c r="I136" s="173"/>
      <c r="L136" s="33"/>
      <c r="M136" s="174"/>
      <c r="T136" s="57"/>
      <c r="AT136" s="17" t="s">
        <v>375</v>
      </c>
      <c r="AU136" s="17" t="s">
        <v>86</v>
      </c>
    </row>
    <row r="137" spans="2:65" s="1" customFormat="1" ht="16.5" customHeight="1">
      <c r="B137" s="33"/>
      <c r="C137" s="138" t="s">
        <v>98</v>
      </c>
      <c r="D137" s="138" t="s">
        <v>312</v>
      </c>
      <c r="E137" s="139" t="s">
        <v>6101</v>
      </c>
      <c r="F137" s="140" t="s">
        <v>6102</v>
      </c>
      <c r="G137" s="141" t="s">
        <v>460</v>
      </c>
      <c r="H137" s="142">
        <v>1</v>
      </c>
      <c r="I137" s="143"/>
      <c r="J137" s="144">
        <f>ROUND(I137*H137,2)</f>
        <v>0</v>
      </c>
      <c r="K137" s="140" t="s">
        <v>2821</v>
      </c>
      <c r="L137" s="33"/>
      <c r="M137" s="145" t="s">
        <v>1</v>
      </c>
      <c r="N137" s="146" t="s">
        <v>47</v>
      </c>
      <c r="P137" s="147">
        <f>O137*H137</f>
        <v>0</v>
      </c>
      <c r="Q137" s="147">
        <v>0</v>
      </c>
      <c r="R137" s="147">
        <f>Q137*H137</f>
        <v>0</v>
      </c>
      <c r="S137" s="147">
        <v>0</v>
      </c>
      <c r="T137" s="148">
        <f>S137*H137</f>
        <v>0</v>
      </c>
      <c r="AR137" s="149" t="s">
        <v>404</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404</v>
      </c>
      <c r="BM137" s="149" t="s">
        <v>137</v>
      </c>
    </row>
    <row r="138" spans="2:65" s="1" customFormat="1" ht="29.25">
      <c r="B138" s="33"/>
      <c r="D138" s="152" t="s">
        <v>375</v>
      </c>
      <c r="F138" s="172" t="s">
        <v>6103</v>
      </c>
      <c r="I138" s="173"/>
      <c r="L138" s="33"/>
      <c r="M138" s="174"/>
      <c r="T138" s="57"/>
      <c r="AT138" s="17" t="s">
        <v>375</v>
      </c>
      <c r="AU138" s="17" t="s">
        <v>86</v>
      </c>
    </row>
    <row r="139" spans="2:65" s="1" customFormat="1" ht="16.5" customHeight="1">
      <c r="B139" s="33"/>
      <c r="C139" s="138" t="s">
        <v>108</v>
      </c>
      <c r="D139" s="138" t="s">
        <v>312</v>
      </c>
      <c r="E139" s="139" t="s">
        <v>2834</v>
      </c>
      <c r="F139" s="140" t="s">
        <v>2835</v>
      </c>
      <c r="G139" s="141" t="s">
        <v>361</v>
      </c>
      <c r="H139" s="142">
        <v>6.0000000000000001E-3</v>
      </c>
      <c r="I139" s="143"/>
      <c r="J139" s="144">
        <f>ROUND(I139*H139,2)</f>
        <v>0</v>
      </c>
      <c r="K139" s="140" t="s">
        <v>2821</v>
      </c>
      <c r="L139" s="33"/>
      <c r="M139" s="145" t="s">
        <v>1</v>
      </c>
      <c r="N139" s="146" t="s">
        <v>47</v>
      </c>
      <c r="P139" s="147">
        <f>O139*H139</f>
        <v>0</v>
      </c>
      <c r="Q139" s="147">
        <v>0</v>
      </c>
      <c r="R139" s="147">
        <f>Q139*H139</f>
        <v>0</v>
      </c>
      <c r="S139" s="147">
        <v>0</v>
      </c>
      <c r="T139" s="148">
        <f>S139*H139</f>
        <v>0</v>
      </c>
      <c r="AR139" s="149" t="s">
        <v>404</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404</v>
      </c>
      <c r="BM139" s="149" t="s">
        <v>347</v>
      </c>
    </row>
    <row r="140" spans="2:65" s="1" customFormat="1" ht="19.5">
      <c r="B140" s="33"/>
      <c r="D140" s="152" t="s">
        <v>375</v>
      </c>
      <c r="F140" s="172" t="s">
        <v>2836</v>
      </c>
      <c r="I140" s="173"/>
      <c r="L140" s="33"/>
      <c r="M140" s="174"/>
      <c r="T140" s="57"/>
      <c r="AT140" s="17" t="s">
        <v>375</v>
      </c>
      <c r="AU140" s="17" t="s">
        <v>86</v>
      </c>
    </row>
    <row r="141" spans="2:65" s="11" customFormat="1" ht="25.9" customHeight="1">
      <c r="B141" s="126"/>
      <c r="D141" s="127" t="s">
        <v>81</v>
      </c>
      <c r="E141" s="128" t="s">
        <v>1729</v>
      </c>
      <c r="F141" s="128" t="s">
        <v>2837</v>
      </c>
      <c r="I141" s="129"/>
      <c r="J141" s="130">
        <f>BK141</f>
        <v>0</v>
      </c>
      <c r="L141" s="126"/>
      <c r="M141" s="131"/>
      <c r="P141" s="132">
        <f>SUM(P142:P174)</f>
        <v>0</v>
      </c>
      <c r="R141" s="132">
        <f>SUM(R142:R174)</f>
        <v>0</v>
      </c>
      <c r="T141" s="133">
        <f>SUM(T142:T174)</f>
        <v>0</v>
      </c>
      <c r="AR141" s="127" t="s">
        <v>90</v>
      </c>
      <c r="AT141" s="134" t="s">
        <v>81</v>
      </c>
      <c r="AU141" s="134" t="s">
        <v>82</v>
      </c>
      <c r="AY141" s="127" t="s">
        <v>310</v>
      </c>
      <c r="BK141" s="135">
        <f>SUM(BK142:BK174)</f>
        <v>0</v>
      </c>
    </row>
    <row r="142" spans="2:65" s="1" customFormat="1" ht="16.5" customHeight="1">
      <c r="B142" s="33"/>
      <c r="C142" s="138" t="s">
        <v>121</v>
      </c>
      <c r="D142" s="138" t="s">
        <v>312</v>
      </c>
      <c r="E142" s="139" t="s">
        <v>2838</v>
      </c>
      <c r="F142" s="140" t="s">
        <v>2839</v>
      </c>
      <c r="G142" s="141" t="s">
        <v>460</v>
      </c>
      <c r="H142" s="142">
        <v>3</v>
      </c>
      <c r="I142" s="143"/>
      <c r="J142" s="144">
        <f>ROUND(I142*H142,2)</f>
        <v>0</v>
      </c>
      <c r="K142" s="140" t="s">
        <v>2821</v>
      </c>
      <c r="L142" s="33"/>
      <c r="M142" s="145" t="s">
        <v>1</v>
      </c>
      <c r="N142" s="146" t="s">
        <v>47</v>
      </c>
      <c r="P142" s="147">
        <f>O142*H142</f>
        <v>0</v>
      </c>
      <c r="Q142" s="147">
        <v>0</v>
      </c>
      <c r="R142" s="147">
        <f>Q142*H142</f>
        <v>0</v>
      </c>
      <c r="S142" s="147">
        <v>0</v>
      </c>
      <c r="T142" s="148">
        <f>S142*H142</f>
        <v>0</v>
      </c>
      <c r="AR142" s="149" t="s">
        <v>404</v>
      </c>
      <c r="AT142" s="149" t="s">
        <v>312</v>
      </c>
      <c r="AU142" s="149" t="s">
        <v>86</v>
      </c>
      <c r="AY142" s="17" t="s">
        <v>310</v>
      </c>
      <c r="BE142" s="150">
        <f>IF(N142="základní",J142,0)</f>
        <v>0</v>
      </c>
      <c r="BF142" s="150">
        <f>IF(N142="snížená",J142,0)</f>
        <v>0</v>
      </c>
      <c r="BG142" s="150">
        <f>IF(N142="zákl. přenesená",J142,0)</f>
        <v>0</v>
      </c>
      <c r="BH142" s="150">
        <f>IF(N142="sníž. přenesená",J142,0)</f>
        <v>0</v>
      </c>
      <c r="BI142" s="150">
        <f>IF(N142="nulová",J142,0)</f>
        <v>0</v>
      </c>
      <c r="BJ142" s="17" t="s">
        <v>86</v>
      </c>
      <c r="BK142" s="150">
        <f>ROUND(I142*H142,2)</f>
        <v>0</v>
      </c>
      <c r="BL142" s="17" t="s">
        <v>404</v>
      </c>
      <c r="BM142" s="149" t="s">
        <v>180</v>
      </c>
    </row>
    <row r="143" spans="2:65" s="1" customFormat="1" ht="33" customHeight="1">
      <c r="B143" s="33"/>
      <c r="C143" s="138" t="s">
        <v>137</v>
      </c>
      <c r="D143" s="138" t="s">
        <v>312</v>
      </c>
      <c r="E143" s="139" t="s">
        <v>2845</v>
      </c>
      <c r="F143" s="140" t="s">
        <v>2846</v>
      </c>
      <c r="G143" s="141" t="s">
        <v>718</v>
      </c>
      <c r="H143" s="142">
        <v>70</v>
      </c>
      <c r="I143" s="143"/>
      <c r="J143" s="144">
        <f>ROUND(I143*H143,2)</f>
        <v>0</v>
      </c>
      <c r="K143" s="140" t="s">
        <v>2821</v>
      </c>
      <c r="L143" s="33"/>
      <c r="M143" s="145" t="s">
        <v>1</v>
      </c>
      <c r="N143" s="146" t="s">
        <v>47</v>
      </c>
      <c r="P143" s="147">
        <f>O143*H143</f>
        <v>0</v>
      </c>
      <c r="Q143" s="147">
        <v>0</v>
      </c>
      <c r="R143" s="147">
        <f>Q143*H143</f>
        <v>0</v>
      </c>
      <c r="S143" s="147">
        <v>0</v>
      </c>
      <c r="T143" s="148">
        <f>S143*H143</f>
        <v>0</v>
      </c>
      <c r="AR143" s="149" t="s">
        <v>404</v>
      </c>
      <c r="AT143" s="149" t="s">
        <v>312</v>
      </c>
      <c r="AU143" s="149" t="s">
        <v>86</v>
      </c>
      <c r="AY143" s="17" t="s">
        <v>310</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404</v>
      </c>
      <c r="BM143" s="149" t="s">
        <v>371</v>
      </c>
    </row>
    <row r="144" spans="2:65" s="1" customFormat="1" ht="19.5">
      <c r="B144" s="33"/>
      <c r="D144" s="152" t="s">
        <v>375</v>
      </c>
      <c r="F144" s="172" t="s">
        <v>2842</v>
      </c>
      <c r="I144" s="173"/>
      <c r="L144" s="33"/>
      <c r="M144" s="174"/>
      <c r="T144" s="57"/>
      <c r="AT144" s="17" t="s">
        <v>375</v>
      </c>
      <c r="AU144" s="17" t="s">
        <v>86</v>
      </c>
    </row>
    <row r="145" spans="2:65" s="1" customFormat="1" ht="33" customHeight="1">
      <c r="B145" s="33"/>
      <c r="C145" s="138" t="s">
        <v>342</v>
      </c>
      <c r="D145" s="138" t="s">
        <v>312</v>
      </c>
      <c r="E145" s="139" t="s">
        <v>2847</v>
      </c>
      <c r="F145" s="140" t="s">
        <v>2848</v>
      </c>
      <c r="G145" s="141" t="s">
        <v>718</v>
      </c>
      <c r="H145" s="142">
        <v>80</v>
      </c>
      <c r="I145" s="143"/>
      <c r="J145" s="144">
        <f>ROUND(I145*H145,2)</f>
        <v>0</v>
      </c>
      <c r="K145" s="140" t="s">
        <v>2821</v>
      </c>
      <c r="L145" s="33"/>
      <c r="M145" s="145" t="s">
        <v>1</v>
      </c>
      <c r="N145" s="146" t="s">
        <v>47</v>
      </c>
      <c r="P145" s="147">
        <f>O145*H145</f>
        <v>0</v>
      </c>
      <c r="Q145" s="147">
        <v>0</v>
      </c>
      <c r="R145" s="147">
        <f>Q145*H145</f>
        <v>0</v>
      </c>
      <c r="S145" s="147">
        <v>0</v>
      </c>
      <c r="T145" s="148">
        <f>S145*H145</f>
        <v>0</v>
      </c>
      <c r="AR145" s="149" t="s">
        <v>404</v>
      </c>
      <c r="AT145" s="149" t="s">
        <v>312</v>
      </c>
      <c r="AU145" s="149" t="s">
        <v>86</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404</v>
      </c>
      <c r="BM145" s="149" t="s">
        <v>388</v>
      </c>
    </row>
    <row r="146" spans="2:65" s="1" customFormat="1" ht="19.5">
      <c r="B146" s="33"/>
      <c r="D146" s="152" t="s">
        <v>375</v>
      </c>
      <c r="F146" s="172" t="s">
        <v>2842</v>
      </c>
      <c r="I146" s="173"/>
      <c r="L146" s="33"/>
      <c r="M146" s="174"/>
      <c r="T146" s="57"/>
      <c r="AT146" s="17" t="s">
        <v>375</v>
      </c>
      <c r="AU146" s="17" t="s">
        <v>86</v>
      </c>
    </row>
    <row r="147" spans="2:65" s="1" customFormat="1" ht="33" customHeight="1">
      <c r="B147" s="33"/>
      <c r="C147" s="138" t="s">
        <v>347</v>
      </c>
      <c r="D147" s="138" t="s">
        <v>312</v>
      </c>
      <c r="E147" s="139" t="s">
        <v>2849</v>
      </c>
      <c r="F147" s="140" t="s">
        <v>2850</v>
      </c>
      <c r="G147" s="141" t="s">
        <v>718</v>
      </c>
      <c r="H147" s="142">
        <v>25</v>
      </c>
      <c r="I147" s="143"/>
      <c r="J147" s="144">
        <f>ROUND(I147*H147,2)</f>
        <v>0</v>
      </c>
      <c r="K147" s="140" t="s">
        <v>2821</v>
      </c>
      <c r="L147" s="33"/>
      <c r="M147" s="145" t="s">
        <v>1</v>
      </c>
      <c r="N147" s="146" t="s">
        <v>47</v>
      </c>
      <c r="P147" s="147">
        <f>O147*H147</f>
        <v>0</v>
      </c>
      <c r="Q147" s="147">
        <v>0</v>
      </c>
      <c r="R147" s="147">
        <f>Q147*H147</f>
        <v>0</v>
      </c>
      <c r="S147" s="147">
        <v>0</v>
      </c>
      <c r="T147" s="148">
        <f>S147*H147</f>
        <v>0</v>
      </c>
      <c r="AR147" s="149" t="s">
        <v>404</v>
      </c>
      <c r="AT147" s="149" t="s">
        <v>312</v>
      </c>
      <c r="AU147" s="149" t="s">
        <v>86</v>
      </c>
      <c r="AY147" s="17" t="s">
        <v>310</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404</v>
      </c>
      <c r="BM147" s="149" t="s">
        <v>404</v>
      </c>
    </row>
    <row r="148" spans="2:65" s="1" customFormat="1" ht="19.5">
      <c r="B148" s="33"/>
      <c r="D148" s="152" t="s">
        <v>375</v>
      </c>
      <c r="F148" s="172" t="s">
        <v>2842</v>
      </c>
      <c r="I148" s="173"/>
      <c r="L148" s="33"/>
      <c r="M148" s="174"/>
      <c r="T148" s="57"/>
      <c r="AT148" s="17" t="s">
        <v>375</v>
      </c>
      <c r="AU148" s="17" t="s">
        <v>86</v>
      </c>
    </row>
    <row r="149" spans="2:65" s="1" customFormat="1" ht="37.9" customHeight="1">
      <c r="B149" s="33"/>
      <c r="C149" s="138" t="s">
        <v>354</v>
      </c>
      <c r="D149" s="138" t="s">
        <v>312</v>
      </c>
      <c r="E149" s="139" t="s">
        <v>6104</v>
      </c>
      <c r="F149" s="140" t="s">
        <v>6105</v>
      </c>
      <c r="G149" s="141" t="s">
        <v>460</v>
      </c>
      <c r="H149" s="142">
        <v>7</v>
      </c>
      <c r="I149" s="143"/>
      <c r="J149" s="144">
        <f>ROUND(I149*H149,2)</f>
        <v>0</v>
      </c>
      <c r="K149" s="140" t="s">
        <v>2821</v>
      </c>
      <c r="L149" s="33"/>
      <c r="M149" s="145" t="s">
        <v>1</v>
      </c>
      <c r="N149" s="146" t="s">
        <v>47</v>
      </c>
      <c r="P149" s="147">
        <f>O149*H149</f>
        <v>0</v>
      </c>
      <c r="Q149" s="147">
        <v>0</v>
      </c>
      <c r="R149" s="147">
        <f>Q149*H149</f>
        <v>0</v>
      </c>
      <c r="S149" s="147">
        <v>0</v>
      </c>
      <c r="T149" s="148">
        <f>S149*H149</f>
        <v>0</v>
      </c>
      <c r="AR149" s="149" t="s">
        <v>404</v>
      </c>
      <c r="AT149" s="149" t="s">
        <v>312</v>
      </c>
      <c r="AU149" s="149" t="s">
        <v>86</v>
      </c>
      <c r="AY149" s="17" t="s">
        <v>310</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404</v>
      </c>
      <c r="BM149" s="149" t="s">
        <v>412</v>
      </c>
    </row>
    <row r="150" spans="2:65" s="1" customFormat="1" ht="37.9" customHeight="1">
      <c r="B150" s="33"/>
      <c r="C150" s="138" t="s">
        <v>180</v>
      </c>
      <c r="D150" s="138" t="s">
        <v>312</v>
      </c>
      <c r="E150" s="139" t="s">
        <v>2851</v>
      </c>
      <c r="F150" s="140" t="s">
        <v>2852</v>
      </c>
      <c r="G150" s="141" t="s">
        <v>460</v>
      </c>
      <c r="H150" s="142">
        <v>12</v>
      </c>
      <c r="I150" s="143"/>
      <c r="J150" s="144">
        <f>ROUND(I150*H150,2)</f>
        <v>0</v>
      </c>
      <c r="K150" s="140" t="s">
        <v>2821</v>
      </c>
      <c r="L150" s="33"/>
      <c r="M150" s="145" t="s">
        <v>1</v>
      </c>
      <c r="N150" s="146" t="s">
        <v>47</v>
      </c>
      <c r="P150" s="147">
        <f>O150*H150</f>
        <v>0</v>
      </c>
      <c r="Q150" s="147">
        <v>0</v>
      </c>
      <c r="R150" s="147">
        <f>Q150*H150</f>
        <v>0</v>
      </c>
      <c r="S150" s="147">
        <v>0</v>
      </c>
      <c r="T150" s="148">
        <f>S150*H150</f>
        <v>0</v>
      </c>
      <c r="AR150" s="149" t="s">
        <v>404</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404</v>
      </c>
      <c r="BM150" s="149" t="s">
        <v>421</v>
      </c>
    </row>
    <row r="151" spans="2:65" s="1" customFormat="1" ht="37.9" customHeight="1">
      <c r="B151" s="33"/>
      <c r="C151" s="138" t="s">
        <v>364</v>
      </c>
      <c r="D151" s="138" t="s">
        <v>312</v>
      </c>
      <c r="E151" s="139" t="s">
        <v>2853</v>
      </c>
      <c r="F151" s="140" t="s">
        <v>2854</v>
      </c>
      <c r="G151" s="141" t="s">
        <v>460</v>
      </c>
      <c r="H151" s="142">
        <v>5</v>
      </c>
      <c r="I151" s="143"/>
      <c r="J151" s="144">
        <f>ROUND(I151*H151,2)</f>
        <v>0</v>
      </c>
      <c r="K151" s="140" t="s">
        <v>2821</v>
      </c>
      <c r="L151" s="33"/>
      <c r="M151" s="145" t="s">
        <v>1</v>
      </c>
      <c r="N151" s="146" t="s">
        <v>47</v>
      </c>
      <c r="P151" s="147">
        <f>O151*H151</f>
        <v>0</v>
      </c>
      <c r="Q151" s="147">
        <v>0</v>
      </c>
      <c r="R151" s="147">
        <f>Q151*H151</f>
        <v>0</v>
      </c>
      <c r="S151" s="147">
        <v>0</v>
      </c>
      <c r="T151" s="148">
        <f>S151*H151</f>
        <v>0</v>
      </c>
      <c r="AR151" s="149" t="s">
        <v>404</v>
      </c>
      <c r="AT151" s="149" t="s">
        <v>312</v>
      </c>
      <c r="AU151" s="149" t="s">
        <v>86</v>
      </c>
      <c r="AY151" s="17" t="s">
        <v>310</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404</v>
      </c>
      <c r="BM151" s="149" t="s">
        <v>434</v>
      </c>
    </row>
    <row r="152" spans="2:65" s="1" customFormat="1" ht="16.5" customHeight="1">
      <c r="B152" s="33"/>
      <c r="C152" s="138" t="s">
        <v>371</v>
      </c>
      <c r="D152" s="138" t="s">
        <v>312</v>
      </c>
      <c r="E152" s="139" t="s">
        <v>2855</v>
      </c>
      <c r="F152" s="140" t="s">
        <v>2856</v>
      </c>
      <c r="G152" s="141" t="s">
        <v>718</v>
      </c>
      <c r="H152" s="142">
        <v>68</v>
      </c>
      <c r="I152" s="143"/>
      <c r="J152" s="144">
        <f>ROUND(I152*H152,2)</f>
        <v>0</v>
      </c>
      <c r="K152" s="140" t="s">
        <v>2821</v>
      </c>
      <c r="L152" s="33"/>
      <c r="M152" s="145" t="s">
        <v>1</v>
      </c>
      <c r="N152" s="146" t="s">
        <v>47</v>
      </c>
      <c r="P152" s="147">
        <f>O152*H152</f>
        <v>0</v>
      </c>
      <c r="Q152" s="147">
        <v>0</v>
      </c>
      <c r="R152" s="147">
        <f>Q152*H152</f>
        <v>0</v>
      </c>
      <c r="S152" s="147">
        <v>0</v>
      </c>
      <c r="T152" s="148">
        <f>S152*H152</f>
        <v>0</v>
      </c>
      <c r="AR152" s="149" t="s">
        <v>404</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404</v>
      </c>
      <c r="BM152" s="149" t="s">
        <v>539</v>
      </c>
    </row>
    <row r="153" spans="2:65" s="1" customFormat="1" ht="29.25">
      <c r="B153" s="33"/>
      <c r="D153" s="152" t="s">
        <v>375</v>
      </c>
      <c r="F153" s="172" t="s">
        <v>2857</v>
      </c>
      <c r="I153" s="173"/>
      <c r="L153" s="33"/>
      <c r="M153" s="174"/>
      <c r="T153" s="57"/>
      <c r="AT153" s="17" t="s">
        <v>375</v>
      </c>
      <c r="AU153" s="17" t="s">
        <v>86</v>
      </c>
    </row>
    <row r="154" spans="2:65" s="1" customFormat="1" ht="16.5" customHeight="1">
      <c r="B154" s="33"/>
      <c r="C154" s="138" t="s">
        <v>379</v>
      </c>
      <c r="D154" s="138" t="s">
        <v>312</v>
      </c>
      <c r="E154" s="139" t="s">
        <v>2858</v>
      </c>
      <c r="F154" s="140" t="s">
        <v>2859</v>
      </c>
      <c r="G154" s="141" t="s">
        <v>718</v>
      </c>
      <c r="H154" s="142">
        <v>55</v>
      </c>
      <c r="I154" s="143"/>
      <c r="J154" s="144">
        <f>ROUND(I154*H154,2)</f>
        <v>0</v>
      </c>
      <c r="K154" s="140" t="s">
        <v>2821</v>
      </c>
      <c r="L154" s="33"/>
      <c r="M154" s="145" t="s">
        <v>1</v>
      </c>
      <c r="N154" s="146" t="s">
        <v>47</v>
      </c>
      <c r="P154" s="147">
        <f>O154*H154</f>
        <v>0</v>
      </c>
      <c r="Q154" s="147">
        <v>0</v>
      </c>
      <c r="R154" s="147">
        <f>Q154*H154</f>
        <v>0</v>
      </c>
      <c r="S154" s="147">
        <v>0</v>
      </c>
      <c r="T154" s="148">
        <f>S154*H154</f>
        <v>0</v>
      </c>
      <c r="AR154" s="149" t="s">
        <v>404</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404</v>
      </c>
      <c r="BM154" s="149" t="s">
        <v>548</v>
      </c>
    </row>
    <row r="155" spans="2:65" s="1" customFormat="1" ht="29.25">
      <c r="B155" s="33"/>
      <c r="D155" s="152" t="s">
        <v>375</v>
      </c>
      <c r="F155" s="172" t="s">
        <v>2857</v>
      </c>
      <c r="I155" s="173"/>
      <c r="L155" s="33"/>
      <c r="M155" s="174"/>
      <c r="T155" s="57"/>
      <c r="AT155" s="17" t="s">
        <v>375</v>
      </c>
      <c r="AU155" s="17" t="s">
        <v>86</v>
      </c>
    </row>
    <row r="156" spans="2:65" s="1" customFormat="1" ht="16.5" customHeight="1">
      <c r="B156" s="33"/>
      <c r="C156" s="138" t="s">
        <v>388</v>
      </c>
      <c r="D156" s="138" t="s">
        <v>312</v>
      </c>
      <c r="E156" s="139" t="s">
        <v>2860</v>
      </c>
      <c r="F156" s="140" t="s">
        <v>2861</v>
      </c>
      <c r="G156" s="141" t="s">
        <v>718</v>
      </c>
      <c r="H156" s="142">
        <v>45</v>
      </c>
      <c r="I156" s="143"/>
      <c r="J156" s="144">
        <f>ROUND(I156*H156,2)</f>
        <v>0</v>
      </c>
      <c r="K156" s="140" t="s">
        <v>2821</v>
      </c>
      <c r="L156" s="33"/>
      <c r="M156" s="145" t="s">
        <v>1</v>
      </c>
      <c r="N156" s="146" t="s">
        <v>47</v>
      </c>
      <c r="P156" s="147">
        <f>O156*H156</f>
        <v>0</v>
      </c>
      <c r="Q156" s="147">
        <v>0</v>
      </c>
      <c r="R156" s="147">
        <f>Q156*H156</f>
        <v>0</v>
      </c>
      <c r="S156" s="147">
        <v>0</v>
      </c>
      <c r="T156" s="148">
        <f>S156*H156</f>
        <v>0</v>
      </c>
      <c r="AR156" s="149" t="s">
        <v>404</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404</v>
      </c>
      <c r="BM156" s="149" t="s">
        <v>558</v>
      </c>
    </row>
    <row r="157" spans="2:65" s="1" customFormat="1" ht="29.25">
      <c r="B157" s="33"/>
      <c r="D157" s="152" t="s">
        <v>375</v>
      </c>
      <c r="F157" s="172" t="s">
        <v>2857</v>
      </c>
      <c r="I157" s="173"/>
      <c r="L157" s="33"/>
      <c r="M157" s="174"/>
      <c r="T157" s="57"/>
      <c r="AT157" s="17" t="s">
        <v>375</v>
      </c>
      <c r="AU157" s="17" t="s">
        <v>86</v>
      </c>
    </row>
    <row r="158" spans="2:65" s="1" customFormat="1" ht="16.5" customHeight="1">
      <c r="B158" s="33"/>
      <c r="C158" s="138" t="s">
        <v>8</v>
      </c>
      <c r="D158" s="138" t="s">
        <v>312</v>
      </c>
      <c r="E158" s="139" t="s">
        <v>2862</v>
      </c>
      <c r="F158" s="140" t="s">
        <v>2863</v>
      </c>
      <c r="G158" s="141" t="s">
        <v>718</v>
      </c>
      <c r="H158" s="142">
        <v>15</v>
      </c>
      <c r="I158" s="143"/>
      <c r="J158" s="144">
        <f>ROUND(I158*H158,2)</f>
        <v>0</v>
      </c>
      <c r="K158" s="140" t="s">
        <v>2821</v>
      </c>
      <c r="L158" s="33"/>
      <c r="M158" s="145" t="s">
        <v>1</v>
      </c>
      <c r="N158" s="146" t="s">
        <v>47</v>
      </c>
      <c r="P158" s="147">
        <f>O158*H158</f>
        <v>0</v>
      </c>
      <c r="Q158" s="147">
        <v>0</v>
      </c>
      <c r="R158" s="147">
        <f>Q158*H158</f>
        <v>0</v>
      </c>
      <c r="S158" s="147">
        <v>0</v>
      </c>
      <c r="T158" s="148">
        <f>S158*H158</f>
        <v>0</v>
      </c>
      <c r="AR158" s="149" t="s">
        <v>404</v>
      </c>
      <c r="AT158" s="149" t="s">
        <v>312</v>
      </c>
      <c r="AU158" s="149" t="s">
        <v>86</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404</v>
      </c>
      <c r="BM158" s="149" t="s">
        <v>566</v>
      </c>
    </row>
    <row r="159" spans="2:65" s="1" customFormat="1" ht="29.25">
      <c r="B159" s="33"/>
      <c r="D159" s="152" t="s">
        <v>375</v>
      </c>
      <c r="F159" s="172" t="s">
        <v>2857</v>
      </c>
      <c r="I159" s="173"/>
      <c r="L159" s="33"/>
      <c r="M159" s="174"/>
      <c r="T159" s="57"/>
      <c r="AT159" s="17" t="s">
        <v>375</v>
      </c>
      <c r="AU159" s="17" t="s">
        <v>86</v>
      </c>
    </row>
    <row r="160" spans="2:65" s="1" customFormat="1" ht="16.5" customHeight="1">
      <c r="B160" s="33"/>
      <c r="C160" s="138" t="s">
        <v>404</v>
      </c>
      <c r="D160" s="138" t="s">
        <v>312</v>
      </c>
      <c r="E160" s="139" t="s">
        <v>2870</v>
      </c>
      <c r="F160" s="140" t="s">
        <v>2871</v>
      </c>
      <c r="G160" s="141" t="s">
        <v>460</v>
      </c>
      <c r="H160" s="142">
        <v>36</v>
      </c>
      <c r="I160" s="143"/>
      <c r="J160" s="144">
        <f>ROUND(I160*H160,2)</f>
        <v>0</v>
      </c>
      <c r="K160" s="140" t="s">
        <v>2821</v>
      </c>
      <c r="L160" s="33"/>
      <c r="M160" s="145" t="s">
        <v>1</v>
      </c>
      <c r="N160" s="146" t="s">
        <v>47</v>
      </c>
      <c r="P160" s="147">
        <f>O160*H160</f>
        <v>0</v>
      </c>
      <c r="Q160" s="147">
        <v>0</v>
      </c>
      <c r="R160" s="147">
        <f>Q160*H160</f>
        <v>0</v>
      </c>
      <c r="S160" s="147">
        <v>0</v>
      </c>
      <c r="T160" s="148">
        <f>S160*H160</f>
        <v>0</v>
      </c>
      <c r="AR160" s="149" t="s">
        <v>404</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404</v>
      </c>
      <c r="BM160" s="149" t="s">
        <v>574</v>
      </c>
    </row>
    <row r="161" spans="2:65" s="1" customFormat="1" ht="19.5">
      <c r="B161" s="33"/>
      <c r="D161" s="152" t="s">
        <v>375</v>
      </c>
      <c r="F161" s="172" t="s">
        <v>2872</v>
      </c>
      <c r="I161" s="173"/>
      <c r="L161" s="33"/>
      <c r="M161" s="174"/>
      <c r="T161" s="57"/>
      <c r="AT161" s="17" t="s">
        <v>375</v>
      </c>
      <c r="AU161" s="17" t="s">
        <v>86</v>
      </c>
    </row>
    <row r="162" spans="2:65" s="1" customFormat="1" ht="16.5" customHeight="1">
      <c r="B162" s="33"/>
      <c r="C162" s="138" t="s">
        <v>408</v>
      </c>
      <c r="D162" s="138" t="s">
        <v>312</v>
      </c>
      <c r="E162" s="139" t="s">
        <v>2873</v>
      </c>
      <c r="F162" s="140" t="s">
        <v>2874</v>
      </c>
      <c r="G162" s="141" t="s">
        <v>460</v>
      </c>
      <c r="H162" s="142">
        <v>20</v>
      </c>
      <c r="I162" s="143"/>
      <c r="J162" s="144">
        <f>ROUND(I162*H162,2)</f>
        <v>0</v>
      </c>
      <c r="K162" s="140" t="s">
        <v>2821</v>
      </c>
      <c r="L162" s="33"/>
      <c r="M162" s="145" t="s">
        <v>1</v>
      </c>
      <c r="N162" s="146" t="s">
        <v>47</v>
      </c>
      <c r="P162" s="147">
        <f>O162*H162</f>
        <v>0</v>
      </c>
      <c r="Q162" s="147">
        <v>0</v>
      </c>
      <c r="R162" s="147">
        <f>Q162*H162</f>
        <v>0</v>
      </c>
      <c r="S162" s="147">
        <v>0</v>
      </c>
      <c r="T162" s="148">
        <f>S162*H162</f>
        <v>0</v>
      </c>
      <c r="AR162" s="149" t="s">
        <v>404</v>
      </c>
      <c r="AT162" s="149" t="s">
        <v>312</v>
      </c>
      <c r="AU162" s="149" t="s">
        <v>86</v>
      </c>
      <c r="AY162" s="17" t="s">
        <v>310</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404</v>
      </c>
      <c r="BM162" s="149" t="s">
        <v>582</v>
      </c>
    </row>
    <row r="163" spans="2:65" s="1" customFormat="1" ht="19.5">
      <c r="B163" s="33"/>
      <c r="D163" s="152" t="s">
        <v>375</v>
      </c>
      <c r="F163" s="172" t="s">
        <v>2872</v>
      </c>
      <c r="I163" s="173"/>
      <c r="L163" s="33"/>
      <c r="M163" s="174"/>
      <c r="T163" s="57"/>
      <c r="AT163" s="17" t="s">
        <v>375</v>
      </c>
      <c r="AU163" s="17" t="s">
        <v>86</v>
      </c>
    </row>
    <row r="164" spans="2:65" s="1" customFormat="1" ht="16.5" customHeight="1">
      <c r="B164" s="33"/>
      <c r="C164" s="138" t="s">
        <v>412</v>
      </c>
      <c r="D164" s="138" t="s">
        <v>312</v>
      </c>
      <c r="E164" s="139" t="s">
        <v>2875</v>
      </c>
      <c r="F164" s="140" t="s">
        <v>2876</v>
      </c>
      <c r="G164" s="141" t="s">
        <v>460</v>
      </c>
      <c r="H164" s="142">
        <v>13</v>
      </c>
      <c r="I164" s="143"/>
      <c r="J164" s="144">
        <f>ROUND(I164*H164,2)</f>
        <v>0</v>
      </c>
      <c r="K164" s="140" t="s">
        <v>2821</v>
      </c>
      <c r="L164" s="33"/>
      <c r="M164" s="145" t="s">
        <v>1</v>
      </c>
      <c r="N164" s="146" t="s">
        <v>47</v>
      </c>
      <c r="P164" s="147">
        <f>O164*H164</f>
        <v>0</v>
      </c>
      <c r="Q164" s="147">
        <v>0</v>
      </c>
      <c r="R164" s="147">
        <f>Q164*H164</f>
        <v>0</v>
      </c>
      <c r="S164" s="147">
        <v>0</v>
      </c>
      <c r="T164" s="148">
        <f>S164*H164</f>
        <v>0</v>
      </c>
      <c r="AR164" s="149" t="s">
        <v>404</v>
      </c>
      <c r="AT164" s="149" t="s">
        <v>312</v>
      </c>
      <c r="AU164" s="149" t="s">
        <v>86</v>
      </c>
      <c r="AY164" s="17" t="s">
        <v>310</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404</v>
      </c>
      <c r="BM164" s="149" t="s">
        <v>590</v>
      </c>
    </row>
    <row r="165" spans="2:65" s="1" customFormat="1" ht="19.5">
      <c r="B165" s="33"/>
      <c r="D165" s="152" t="s">
        <v>375</v>
      </c>
      <c r="F165" s="172" t="s">
        <v>2872</v>
      </c>
      <c r="I165" s="173"/>
      <c r="L165" s="33"/>
      <c r="M165" s="174"/>
      <c r="T165" s="57"/>
      <c r="AT165" s="17" t="s">
        <v>375</v>
      </c>
      <c r="AU165" s="17" t="s">
        <v>86</v>
      </c>
    </row>
    <row r="166" spans="2:65" s="1" customFormat="1" ht="21.75" customHeight="1">
      <c r="B166" s="33"/>
      <c r="C166" s="138" t="s">
        <v>417</v>
      </c>
      <c r="D166" s="138" t="s">
        <v>312</v>
      </c>
      <c r="E166" s="139" t="s">
        <v>2881</v>
      </c>
      <c r="F166" s="140" t="s">
        <v>2882</v>
      </c>
      <c r="G166" s="141" t="s">
        <v>460</v>
      </c>
      <c r="H166" s="142">
        <v>10</v>
      </c>
      <c r="I166" s="143"/>
      <c r="J166" s="144">
        <f>ROUND(I166*H166,2)</f>
        <v>0</v>
      </c>
      <c r="K166" s="140" t="s">
        <v>2821</v>
      </c>
      <c r="L166" s="33"/>
      <c r="M166" s="145" t="s">
        <v>1</v>
      </c>
      <c r="N166" s="146" t="s">
        <v>47</v>
      </c>
      <c r="P166" s="147">
        <f>O166*H166</f>
        <v>0</v>
      </c>
      <c r="Q166" s="147">
        <v>0</v>
      </c>
      <c r="R166" s="147">
        <f>Q166*H166</f>
        <v>0</v>
      </c>
      <c r="S166" s="147">
        <v>0</v>
      </c>
      <c r="T166" s="148">
        <f>S166*H166</f>
        <v>0</v>
      </c>
      <c r="AR166" s="149" t="s">
        <v>404</v>
      </c>
      <c r="AT166" s="149" t="s">
        <v>312</v>
      </c>
      <c r="AU166" s="149" t="s">
        <v>86</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404</v>
      </c>
      <c r="BM166" s="149" t="s">
        <v>598</v>
      </c>
    </row>
    <row r="167" spans="2:65" s="1" customFormat="1" ht="16.5" customHeight="1">
      <c r="B167" s="33"/>
      <c r="C167" s="138" t="s">
        <v>421</v>
      </c>
      <c r="D167" s="138" t="s">
        <v>312</v>
      </c>
      <c r="E167" s="139" t="s">
        <v>2883</v>
      </c>
      <c r="F167" s="140" t="s">
        <v>2884</v>
      </c>
      <c r="G167" s="141" t="s">
        <v>460</v>
      </c>
      <c r="H167" s="142">
        <v>5</v>
      </c>
      <c r="I167" s="143"/>
      <c r="J167" s="144">
        <f>ROUND(I167*H167,2)</f>
        <v>0</v>
      </c>
      <c r="K167" s="140" t="s">
        <v>2821</v>
      </c>
      <c r="L167" s="33"/>
      <c r="M167" s="145" t="s">
        <v>1</v>
      </c>
      <c r="N167" s="146" t="s">
        <v>47</v>
      </c>
      <c r="P167" s="147">
        <f>O167*H167</f>
        <v>0</v>
      </c>
      <c r="Q167" s="147">
        <v>0</v>
      </c>
      <c r="R167" s="147">
        <f>Q167*H167</f>
        <v>0</v>
      </c>
      <c r="S167" s="147">
        <v>0</v>
      </c>
      <c r="T167" s="148">
        <f>S167*H167</f>
        <v>0</v>
      </c>
      <c r="AR167" s="149" t="s">
        <v>404</v>
      </c>
      <c r="AT167" s="149" t="s">
        <v>312</v>
      </c>
      <c r="AU167" s="149" t="s">
        <v>86</v>
      </c>
      <c r="AY167" s="17" t="s">
        <v>310</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404</v>
      </c>
      <c r="BM167" s="149" t="s">
        <v>617</v>
      </c>
    </row>
    <row r="168" spans="2:65" s="1" customFormat="1" ht="16.5" customHeight="1">
      <c r="B168" s="33"/>
      <c r="C168" s="138" t="s">
        <v>7</v>
      </c>
      <c r="D168" s="138" t="s">
        <v>312</v>
      </c>
      <c r="E168" s="139" t="s">
        <v>2885</v>
      </c>
      <c r="F168" s="140" t="s">
        <v>2886</v>
      </c>
      <c r="G168" s="141" t="s">
        <v>718</v>
      </c>
      <c r="H168" s="142">
        <v>358</v>
      </c>
      <c r="I168" s="143"/>
      <c r="J168" s="144">
        <f>ROUND(I168*H168,2)</f>
        <v>0</v>
      </c>
      <c r="K168" s="140" t="s">
        <v>2821</v>
      </c>
      <c r="L168" s="33"/>
      <c r="M168" s="145" t="s">
        <v>1</v>
      </c>
      <c r="N168" s="146" t="s">
        <v>47</v>
      </c>
      <c r="P168" s="147">
        <f>O168*H168</f>
        <v>0</v>
      </c>
      <c r="Q168" s="147">
        <v>0</v>
      </c>
      <c r="R168" s="147">
        <f>Q168*H168</f>
        <v>0</v>
      </c>
      <c r="S168" s="147">
        <v>0</v>
      </c>
      <c r="T168" s="148">
        <f>S168*H168</f>
        <v>0</v>
      </c>
      <c r="AR168" s="149" t="s">
        <v>404</v>
      </c>
      <c r="AT168" s="149" t="s">
        <v>312</v>
      </c>
      <c r="AU168" s="149" t="s">
        <v>86</v>
      </c>
      <c r="AY168" s="17" t="s">
        <v>310</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404</v>
      </c>
      <c r="BM168" s="149" t="s">
        <v>607</v>
      </c>
    </row>
    <row r="169" spans="2:65" s="1" customFormat="1" ht="19.5">
      <c r="B169" s="33"/>
      <c r="D169" s="152" t="s">
        <v>375</v>
      </c>
      <c r="F169" s="172" t="s">
        <v>6106</v>
      </c>
      <c r="I169" s="173"/>
      <c r="L169" s="33"/>
      <c r="M169" s="174"/>
      <c r="T169" s="57"/>
      <c r="AT169" s="17" t="s">
        <v>375</v>
      </c>
      <c r="AU169" s="17" t="s">
        <v>86</v>
      </c>
    </row>
    <row r="170" spans="2:65" s="1" customFormat="1" ht="16.5" customHeight="1">
      <c r="B170" s="33"/>
      <c r="C170" s="138" t="s">
        <v>434</v>
      </c>
      <c r="D170" s="138" t="s">
        <v>312</v>
      </c>
      <c r="E170" s="139" t="s">
        <v>2891</v>
      </c>
      <c r="F170" s="140" t="s">
        <v>2892</v>
      </c>
      <c r="G170" s="141" t="s">
        <v>460</v>
      </c>
      <c r="H170" s="142">
        <v>8</v>
      </c>
      <c r="I170" s="143"/>
      <c r="J170" s="144">
        <f>ROUND(I170*H170,2)</f>
        <v>0</v>
      </c>
      <c r="K170" s="140" t="s">
        <v>2821</v>
      </c>
      <c r="L170" s="33"/>
      <c r="M170" s="145" t="s">
        <v>1</v>
      </c>
      <c r="N170" s="146" t="s">
        <v>47</v>
      </c>
      <c r="P170" s="147">
        <f>O170*H170</f>
        <v>0</v>
      </c>
      <c r="Q170" s="147">
        <v>0</v>
      </c>
      <c r="R170" s="147">
        <f>Q170*H170</f>
        <v>0</v>
      </c>
      <c r="S170" s="147">
        <v>0</v>
      </c>
      <c r="T170" s="148">
        <f>S170*H170</f>
        <v>0</v>
      </c>
      <c r="AR170" s="149" t="s">
        <v>404</v>
      </c>
      <c r="AT170" s="149" t="s">
        <v>312</v>
      </c>
      <c r="AU170" s="149" t="s">
        <v>86</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404</v>
      </c>
      <c r="BM170" s="149" t="s">
        <v>828</v>
      </c>
    </row>
    <row r="171" spans="2:65" s="1" customFormat="1" ht="19.5">
      <c r="B171" s="33"/>
      <c r="D171" s="152" t="s">
        <v>375</v>
      </c>
      <c r="F171" s="172" t="s">
        <v>2893</v>
      </c>
      <c r="I171" s="173"/>
      <c r="L171" s="33"/>
      <c r="M171" s="174"/>
      <c r="T171" s="57"/>
      <c r="AT171" s="17" t="s">
        <v>375</v>
      </c>
      <c r="AU171" s="17" t="s">
        <v>86</v>
      </c>
    </row>
    <row r="172" spans="2:65" s="1" customFormat="1" ht="24.2" customHeight="1">
      <c r="B172" s="33"/>
      <c r="C172" s="138" t="s">
        <v>534</v>
      </c>
      <c r="D172" s="138" t="s">
        <v>312</v>
      </c>
      <c r="E172" s="139" t="s">
        <v>6107</v>
      </c>
      <c r="F172" s="140" t="s">
        <v>6108</v>
      </c>
      <c r="G172" s="141" t="s">
        <v>460</v>
      </c>
      <c r="H172" s="142">
        <v>10</v>
      </c>
      <c r="I172" s="143"/>
      <c r="J172" s="144">
        <f>ROUND(I172*H172,2)</f>
        <v>0</v>
      </c>
      <c r="K172" s="140" t="s">
        <v>2821</v>
      </c>
      <c r="L172" s="33"/>
      <c r="M172" s="145" t="s">
        <v>1</v>
      </c>
      <c r="N172" s="146" t="s">
        <v>47</v>
      </c>
      <c r="P172" s="147">
        <f>O172*H172</f>
        <v>0</v>
      </c>
      <c r="Q172" s="147">
        <v>0</v>
      </c>
      <c r="R172" s="147">
        <f>Q172*H172</f>
        <v>0</v>
      </c>
      <c r="S172" s="147">
        <v>0</v>
      </c>
      <c r="T172" s="148">
        <f>S172*H172</f>
        <v>0</v>
      </c>
      <c r="AR172" s="149" t="s">
        <v>404</v>
      </c>
      <c r="AT172" s="149" t="s">
        <v>312</v>
      </c>
      <c r="AU172" s="149" t="s">
        <v>86</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404</v>
      </c>
      <c r="BM172" s="149" t="s">
        <v>839</v>
      </c>
    </row>
    <row r="173" spans="2:65" s="1" customFormat="1" ht="16.5" customHeight="1">
      <c r="B173" s="33"/>
      <c r="C173" s="138" t="s">
        <v>539</v>
      </c>
      <c r="D173" s="138" t="s">
        <v>312</v>
      </c>
      <c r="E173" s="139" t="s">
        <v>2899</v>
      </c>
      <c r="F173" s="140" t="s">
        <v>2900</v>
      </c>
      <c r="G173" s="141" t="s">
        <v>361</v>
      </c>
      <c r="H173" s="142">
        <v>0.42799999999999999</v>
      </c>
      <c r="I173" s="143"/>
      <c r="J173" s="144">
        <f>ROUND(I173*H173,2)</f>
        <v>0</v>
      </c>
      <c r="K173" s="140" t="s">
        <v>2821</v>
      </c>
      <c r="L173" s="33"/>
      <c r="M173" s="145" t="s">
        <v>1</v>
      </c>
      <c r="N173" s="146" t="s">
        <v>47</v>
      </c>
      <c r="P173" s="147">
        <f>O173*H173</f>
        <v>0</v>
      </c>
      <c r="Q173" s="147">
        <v>0</v>
      </c>
      <c r="R173" s="147">
        <f>Q173*H173</f>
        <v>0</v>
      </c>
      <c r="S173" s="147">
        <v>0</v>
      </c>
      <c r="T173" s="148">
        <f>S173*H173</f>
        <v>0</v>
      </c>
      <c r="AR173" s="149" t="s">
        <v>404</v>
      </c>
      <c r="AT173" s="149" t="s">
        <v>312</v>
      </c>
      <c r="AU173" s="149" t="s">
        <v>86</v>
      </c>
      <c r="AY173" s="17" t="s">
        <v>310</v>
      </c>
      <c r="BE173" s="150">
        <f>IF(N173="základní",J173,0)</f>
        <v>0</v>
      </c>
      <c r="BF173" s="150">
        <f>IF(N173="snížená",J173,0)</f>
        <v>0</v>
      </c>
      <c r="BG173" s="150">
        <f>IF(N173="zákl. přenesená",J173,0)</f>
        <v>0</v>
      </c>
      <c r="BH173" s="150">
        <f>IF(N173="sníž. přenesená",J173,0)</f>
        <v>0</v>
      </c>
      <c r="BI173" s="150">
        <f>IF(N173="nulová",J173,0)</f>
        <v>0</v>
      </c>
      <c r="BJ173" s="17" t="s">
        <v>86</v>
      </c>
      <c r="BK173" s="150">
        <f>ROUND(I173*H173,2)</f>
        <v>0</v>
      </c>
      <c r="BL173" s="17" t="s">
        <v>404</v>
      </c>
      <c r="BM173" s="149" t="s">
        <v>850</v>
      </c>
    </row>
    <row r="174" spans="2:65" s="1" customFormat="1" ht="19.5">
      <c r="B174" s="33"/>
      <c r="D174" s="152" t="s">
        <v>375</v>
      </c>
      <c r="F174" s="172" t="s">
        <v>2836</v>
      </c>
      <c r="I174" s="173"/>
      <c r="L174" s="33"/>
      <c r="M174" s="174"/>
      <c r="T174" s="57"/>
      <c r="AT174" s="17" t="s">
        <v>375</v>
      </c>
      <c r="AU174" s="17" t="s">
        <v>86</v>
      </c>
    </row>
    <row r="175" spans="2:65" s="11" customFormat="1" ht="25.9" customHeight="1">
      <c r="B175" s="126"/>
      <c r="D175" s="127" t="s">
        <v>81</v>
      </c>
      <c r="E175" s="128" t="s">
        <v>2901</v>
      </c>
      <c r="F175" s="128" t="s">
        <v>2902</v>
      </c>
      <c r="I175" s="129"/>
      <c r="J175" s="130">
        <f>BK175</f>
        <v>0</v>
      </c>
      <c r="L175" s="126"/>
      <c r="M175" s="131"/>
      <c r="P175" s="132">
        <f>SUM(P176:P228)</f>
        <v>0</v>
      </c>
      <c r="R175" s="132">
        <f>SUM(R176:R228)</f>
        <v>0</v>
      </c>
      <c r="T175" s="133">
        <f>SUM(T176:T228)</f>
        <v>0</v>
      </c>
      <c r="AR175" s="127" t="s">
        <v>90</v>
      </c>
      <c r="AT175" s="134" t="s">
        <v>81</v>
      </c>
      <c r="AU175" s="134" t="s">
        <v>82</v>
      </c>
      <c r="AY175" s="127" t="s">
        <v>310</v>
      </c>
      <c r="BK175" s="135">
        <f>SUM(BK176:BK228)</f>
        <v>0</v>
      </c>
    </row>
    <row r="176" spans="2:65" s="1" customFormat="1" ht="24.2" customHeight="1">
      <c r="B176" s="33"/>
      <c r="C176" s="138" t="s">
        <v>543</v>
      </c>
      <c r="D176" s="138" t="s">
        <v>312</v>
      </c>
      <c r="E176" s="139" t="s">
        <v>2916</v>
      </c>
      <c r="F176" s="140" t="s">
        <v>2917</v>
      </c>
      <c r="G176" s="141" t="s">
        <v>718</v>
      </c>
      <c r="H176" s="142">
        <v>470</v>
      </c>
      <c r="I176" s="143"/>
      <c r="J176" s="144">
        <f>ROUND(I176*H176,2)</f>
        <v>0</v>
      </c>
      <c r="K176" s="140" t="s">
        <v>2821</v>
      </c>
      <c r="L176" s="33"/>
      <c r="M176" s="145" t="s">
        <v>1</v>
      </c>
      <c r="N176" s="146" t="s">
        <v>47</v>
      </c>
      <c r="P176" s="147">
        <f>O176*H176</f>
        <v>0</v>
      </c>
      <c r="Q176" s="147">
        <v>0</v>
      </c>
      <c r="R176" s="147">
        <f>Q176*H176</f>
        <v>0</v>
      </c>
      <c r="S176" s="147">
        <v>0</v>
      </c>
      <c r="T176" s="148">
        <f>S176*H176</f>
        <v>0</v>
      </c>
      <c r="AR176" s="149" t="s">
        <v>404</v>
      </c>
      <c r="AT176" s="149" t="s">
        <v>312</v>
      </c>
      <c r="AU176" s="149" t="s">
        <v>86</v>
      </c>
      <c r="AY176" s="17" t="s">
        <v>310</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404</v>
      </c>
      <c r="BM176" s="149" t="s">
        <v>860</v>
      </c>
    </row>
    <row r="177" spans="2:65" s="1" customFormat="1" ht="58.5">
      <c r="B177" s="33"/>
      <c r="D177" s="152" t="s">
        <v>375</v>
      </c>
      <c r="F177" s="172" t="s">
        <v>6109</v>
      </c>
      <c r="I177" s="173"/>
      <c r="L177" s="33"/>
      <c r="M177" s="174"/>
      <c r="T177" s="57"/>
      <c r="AT177" s="17" t="s">
        <v>375</v>
      </c>
      <c r="AU177" s="17" t="s">
        <v>86</v>
      </c>
    </row>
    <row r="178" spans="2:65" s="1" customFormat="1" ht="24.2" customHeight="1">
      <c r="B178" s="33"/>
      <c r="C178" s="138" t="s">
        <v>548</v>
      </c>
      <c r="D178" s="138" t="s">
        <v>312</v>
      </c>
      <c r="E178" s="139" t="s">
        <v>2919</v>
      </c>
      <c r="F178" s="140" t="s">
        <v>2920</v>
      </c>
      <c r="G178" s="141" t="s">
        <v>718</v>
      </c>
      <c r="H178" s="142">
        <v>115</v>
      </c>
      <c r="I178" s="143"/>
      <c r="J178" s="144">
        <f>ROUND(I178*H178,2)</f>
        <v>0</v>
      </c>
      <c r="K178" s="140" t="s">
        <v>2821</v>
      </c>
      <c r="L178" s="33"/>
      <c r="M178" s="145" t="s">
        <v>1</v>
      </c>
      <c r="N178" s="146" t="s">
        <v>47</v>
      </c>
      <c r="P178" s="147">
        <f>O178*H178</f>
        <v>0</v>
      </c>
      <c r="Q178" s="147">
        <v>0</v>
      </c>
      <c r="R178" s="147">
        <f>Q178*H178</f>
        <v>0</v>
      </c>
      <c r="S178" s="147">
        <v>0</v>
      </c>
      <c r="T178" s="148">
        <f>S178*H178</f>
        <v>0</v>
      </c>
      <c r="AR178" s="149" t="s">
        <v>404</v>
      </c>
      <c r="AT178" s="149" t="s">
        <v>312</v>
      </c>
      <c r="AU178" s="149" t="s">
        <v>86</v>
      </c>
      <c r="AY178" s="17" t="s">
        <v>310</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404</v>
      </c>
      <c r="BM178" s="149" t="s">
        <v>868</v>
      </c>
    </row>
    <row r="179" spans="2:65" s="1" customFormat="1" ht="48.75">
      <c r="B179" s="33"/>
      <c r="D179" s="152" t="s">
        <v>375</v>
      </c>
      <c r="F179" s="172" t="s">
        <v>6110</v>
      </c>
      <c r="I179" s="173"/>
      <c r="L179" s="33"/>
      <c r="M179" s="174"/>
      <c r="T179" s="57"/>
      <c r="AT179" s="17" t="s">
        <v>375</v>
      </c>
      <c r="AU179" s="17" t="s">
        <v>86</v>
      </c>
    </row>
    <row r="180" spans="2:65" s="1" customFormat="1" ht="24.2" customHeight="1">
      <c r="B180" s="33"/>
      <c r="C180" s="138" t="s">
        <v>553</v>
      </c>
      <c r="D180" s="138" t="s">
        <v>312</v>
      </c>
      <c r="E180" s="139" t="s">
        <v>2922</v>
      </c>
      <c r="F180" s="140" t="s">
        <v>2923</v>
      </c>
      <c r="G180" s="141" t="s">
        <v>718</v>
      </c>
      <c r="H180" s="142">
        <v>70</v>
      </c>
      <c r="I180" s="143"/>
      <c r="J180" s="144">
        <f>ROUND(I180*H180,2)</f>
        <v>0</v>
      </c>
      <c r="K180" s="140" t="s">
        <v>2821</v>
      </c>
      <c r="L180" s="33"/>
      <c r="M180" s="145" t="s">
        <v>1</v>
      </c>
      <c r="N180" s="146" t="s">
        <v>47</v>
      </c>
      <c r="P180" s="147">
        <f>O180*H180</f>
        <v>0</v>
      </c>
      <c r="Q180" s="147">
        <v>0</v>
      </c>
      <c r="R180" s="147">
        <f>Q180*H180</f>
        <v>0</v>
      </c>
      <c r="S180" s="147">
        <v>0</v>
      </c>
      <c r="T180" s="148">
        <f>S180*H180</f>
        <v>0</v>
      </c>
      <c r="AR180" s="149" t="s">
        <v>404</v>
      </c>
      <c r="AT180" s="149" t="s">
        <v>312</v>
      </c>
      <c r="AU180" s="149" t="s">
        <v>86</v>
      </c>
      <c r="AY180" s="17" t="s">
        <v>310</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404</v>
      </c>
      <c r="BM180" s="149" t="s">
        <v>876</v>
      </c>
    </row>
    <row r="181" spans="2:65" s="1" customFormat="1" ht="48.75">
      <c r="B181" s="33"/>
      <c r="D181" s="152" t="s">
        <v>375</v>
      </c>
      <c r="F181" s="172" t="s">
        <v>6111</v>
      </c>
      <c r="I181" s="173"/>
      <c r="L181" s="33"/>
      <c r="M181" s="174"/>
      <c r="T181" s="57"/>
      <c r="AT181" s="17" t="s">
        <v>375</v>
      </c>
      <c r="AU181" s="17" t="s">
        <v>86</v>
      </c>
    </row>
    <row r="182" spans="2:65" s="1" customFormat="1" ht="24.2" customHeight="1">
      <c r="B182" s="33"/>
      <c r="C182" s="138" t="s">
        <v>558</v>
      </c>
      <c r="D182" s="138" t="s">
        <v>312</v>
      </c>
      <c r="E182" s="139" t="s">
        <v>2925</v>
      </c>
      <c r="F182" s="140" t="s">
        <v>2926</v>
      </c>
      <c r="G182" s="141" t="s">
        <v>718</v>
      </c>
      <c r="H182" s="142">
        <v>45</v>
      </c>
      <c r="I182" s="143"/>
      <c r="J182" s="144">
        <f>ROUND(I182*H182,2)</f>
        <v>0</v>
      </c>
      <c r="K182" s="140" t="s">
        <v>2821</v>
      </c>
      <c r="L182" s="33"/>
      <c r="M182" s="145" t="s">
        <v>1</v>
      </c>
      <c r="N182" s="146" t="s">
        <v>47</v>
      </c>
      <c r="P182" s="147">
        <f>O182*H182</f>
        <v>0</v>
      </c>
      <c r="Q182" s="147">
        <v>0</v>
      </c>
      <c r="R182" s="147">
        <f>Q182*H182</f>
        <v>0</v>
      </c>
      <c r="S182" s="147">
        <v>0</v>
      </c>
      <c r="T182" s="148">
        <f>S182*H182</f>
        <v>0</v>
      </c>
      <c r="AR182" s="149" t="s">
        <v>404</v>
      </c>
      <c r="AT182" s="149" t="s">
        <v>312</v>
      </c>
      <c r="AU182" s="149" t="s">
        <v>86</v>
      </c>
      <c r="AY182" s="17" t="s">
        <v>310</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404</v>
      </c>
      <c r="BM182" s="149" t="s">
        <v>886</v>
      </c>
    </row>
    <row r="183" spans="2:65" s="1" customFormat="1" ht="48.75">
      <c r="B183" s="33"/>
      <c r="D183" s="152" t="s">
        <v>375</v>
      </c>
      <c r="F183" s="172" t="s">
        <v>6112</v>
      </c>
      <c r="I183" s="173"/>
      <c r="L183" s="33"/>
      <c r="M183" s="174"/>
      <c r="T183" s="57"/>
      <c r="AT183" s="17" t="s">
        <v>375</v>
      </c>
      <c r="AU183" s="17" t="s">
        <v>86</v>
      </c>
    </row>
    <row r="184" spans="2:65" s="1" customFormat="1" ht="24.2" customHeight="1">
      <c r="B184" s="33"/>
      <c r="C184" s="138" t="s">
        <v>562</v>
      </c>
      <c r="D184" s="138" t="s">
        <v>312</v>
      </c>
      <c r="E184" s="139" t="s">
        <v>2928</v>
      </c>
      <c r="F184" s="140" t="s">
        <v>2929</v>
      </c>
      <c r="G184" s="141" t="s">
        <v>718</v>
      </c>
      <c r="H184" s="142">
        <v>10</v>
      </c>
      <c r="I184" s="143"/>
      <c r="J184" s="144">
        <f>ROUND(I184*H184,2)</f>
        <v>0</v>
      </c>
      <c r="K184" s="140" t="s">
        <v>2821</v>
      </c>
      <c r="L184" s="33"/>
      <c r="M184" s="145" t="s">
        <v>1</v>
      </c>
      <c r="N184" s="146" t="s">
        <v>47</v>
      </c>
      <c r="P184" s="147">
        <f>O184*H184</f>
        <v>0</v>
      </c>
      <c r="Q184" s="147">
        <v>0</v>
      </c>
      <c r="R184" s="147">
        <f>Q184*H184</f>
        <v>0</v>
      </c>
      <c r="S184" s="147">
        <v>0</v>
      </c>
      <c r="T184" s="148">
        <f>S184*H184</f>
        <v>0</v>
      </c>
      <c r="AR184" s="149" t="s">
        <v>404</v>
      </c>
      <c r="AT184" s="149" t="s">
        <v>312</v>
      </c>
      <c r="AU184" s="149" t="s">
        <v>86</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404</v>
      </c>
      <c r="BM184" s="149" t="s">
        <v>900</v>
      </c>
    </row>
    <row r="185" spans="2:65" s="1" customFormat="1" ht="39">
      <c r="B185" s="33"/>
      <c r="D185" s="152" t="s">
        <v>375</v>
      </c>
      <c r="F185" s="172" t="s">
        <v>6113</v>
      </c>
      <c r="I185" s="173"/>
      <c r="L185" s="33"/>
      <c r="M185" s="174"/>
      <c r="T185" s="57"/>
      <c r="AT185" s="17" t="s">
        <v>375</v>
      </c>
      <c r="AU185" s="17" t="s">
        <v>86</v>
      </c>
    </row>
    <row r="186" spans="2:65" s="1" customFormat="1" ht="24.2" customHeight="1">
      <c r="B186" s="33"/>
      <c r="C186" s="138" t="s">
        <v>566</v>
      </c>
      <c r="D186" s="138" t="s">
        <v>312</v>
      </c>
      <c r="E186" s="139" t="s">
        <v>2931</v>
      </c>
      <c r="F186" s="140" t="s">
        <v>2932</v>
      </c>
      <c r="G186" s="141" t="s">
        <v>718</v>
      </c>
      <c r="H186" s="142">
        <v>10</v>
      </c>
      <c r="I186" s="143"/>
      <c r="J186" s="144">
        <f>ROUND(I186*H186,2)</f>
        <v>0</v>
      </c>
      <c r="K186" s="140" t="s">
        <v>2821</v>
      </c>
      <c r="L186" s="33"/>
      <c r="M186" s="145" t="s">
        <v>1</v>
      </c>
      <c r="N186" s="146" t="s">
        <v>47</v>
      </c>
      <c r="P186" s="147">
        <f>O186*H186</f>
        <v>0</v>
      </c>
      <c r="Q186" s="147">
        <v>0</v>
      </c>
      <c r="R186" s="147">
        <f>Q186*H186</f>
        <v>0</v>
      </c>
      <c r="S186" s="147">
        <v>0</v>
      </c>
      <c r="T186" s="148">
        <f>S186*H186</f>
        <v>0</v>
      </c>
      <c r="AR186" s="149" t="s">
        <v>404</v>
      </c>
      <c r="AT186" s="149" t="s">
        <v>312</v>
      </c>
      <c r="AU186" s="149" t="s">
        <v>86</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404</v>
      </c>
      <c r="BM186" s="149" t="s">
        <v>910</v>
      </c>
    </row>
    <row r="187" spans="2:65" s="1" customFormat="1" ht="39">
      <c r="B187" s="33"/>
      <c r="D187" s="152" t="s">
        <v>375</v>
      </c>
      <c r="F187" s="172" t="s">
        <v>6114</v>
      </c>
      <c r="I187" s="173"/>
      <c r="L187" s="33"/>
      <c r="M187" s="174"/>
      <c r="T187" s="57"/>
      <c r="AT187" s="17" t="s">
        <v>375</v>
      </c>
      <c r="AU187" s="17" t="s">
        <v>86</v>
      </c>
    </row>
    <row r="188" spans="2:65" s="1" customFormat="1" ht="21.75" customHeight="1">
      <c r="B188" s="33"/>
      <c r="C188" s="138" t="s">
        <v>570</v>
      </c>
      <c r="D188" s="138" t="s">
        <v>312</v>
      </c>
      <c r="E188" s="139" t="s">
        <v>2934</v>
      </c>
      <c r="F188" s="140" t="s">
        <v>2935</v>
      </c>
      <c r="G188" s="141" t="s">
        <v>718</v>
      </c>
      <c r="H188" s="142">
        <v>50</v>
      </c>
      <c r="I188" s="143"/>
      <c r="J188" s="144">
        <f>ROUND(I188*H188,2)</f>
        <v>0</v>
      </c>
      <c r="K188" s="140" t="s">
        <v>2821</v>
      </c>
      <c r="L188" s="33"/>
      <c r="M188" s="145" t="s">
        <v>1</v>
      </c>
      <c r="N188" s="146" t="s">
        <v>47</v>
      </c>
      <c r="P188" s="147">
        <f>O188*H188</f>
        <v>0</v>
      </c>
      <c r="Q188" s="147">
        <v>0</v>
      </c>
      <c r="R188" s="147">
        <f>Q188*H188</f>
        <v>0</v>
      </c>
      <c r="S188" s="147">
        <v>0</v>
      </c>
      <c r="T188" s="148">
        <f>S188*H188</f>
        <v>0</v>
      </c>
      <c r="AR188" s="149" t="s">
        <v>404</v>
      </c>
      <c r="AT188" s="149" t="s">
        <v>312</v>
      </c>
      <c r="AU188" s="149" t="s">
        <v>86</v>
      </c>
      <c r="AY188" s="17" t="s">
        <v>310</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404</v>
      </c>
      <c r="BM188" s="149" t="s">
        <v>921</v>
      </c>
    </row>
    <row r="189" spans="2:65" s="1" customFormat="1" ht="19.5">
      <c r="B189" s="33"/>
      <c r="D189" s="152" t="s">
        <v>375</v>
      </c>
      <c r="F189" s="172" t="s">
        <v>2936</v>
      </c>
      <c r="I189" s="173"/>
      <c r="L189" s="33"/>
      <c r="M189" s="174"/>
      <c r="T189" s="57"/>
      <c r="AT189" s="17" t="s">
        <v>375</v>
      </c>
      <c r="AU189" s="17" t="s">
        <v>86</v>
      </c>
    </row>
    <row r="190" spans="2:65" s="1" customFormat="1" ht="21.75" customHeight="1">
      <c r="B190" s="33"/>
      <c r="C190" s="138" t="s">
        <v>574</v>
      </c>
      <c r="D190" s="138" t="s">
        <v>312</v>
      </c>
      <c r="E190" s="139" t="s">
        <v>2937</v>
      </c>
      <c r="F190" s="140" t="s">
        <v>2938</v>
      </c>
      <c r="G190" s="141" t="s">
        <v>718</v>
      </c>
      <c r="H190" s="142">
        <v>20</v>
      </c>
      <c r="I190" s="143"/>
      <c r="J190" s="144">
        <f>ROUND(I190*H190,2)</f>
        <v>0</v>
      </c>
      <c r="K190" s="140" t="s">
        <v>2821</v>
      </c>
      <c r="L190" s="33"/>
      <c r="M190" s="145" t="s">
        <v>1</v>
      </c>
      <c r="N190" s="146" t="s">
        <v>47</v>
      </c>
      <c r="P190" s="147">
        <f>O190*H190</f>
        <v>0</v>
      </c>
      <c r="Q190" s="147">
        <v>0</v>
      </c>
      <c r="R190" s="147">
        <f>Q190*H190</f>
        <v>0</v>
      </c>
      <c r="S190" s="147">
        <v>0</v>
      </c>
      <c r="T190" s="148">
        <f>S190*H190</f>
        <v>0</v>
      </c>
      <c r="AR190" s="149" t="s">
        <v>404</v>
      </c>
      <c r="AT190" s="149" t="s">
        <v>312</v>
      </c>
      <c r="AU190" s="149" t="s">
        <v>86</v>
      </c>
      <c r="AY190" s="17" t="s">
        <v>310</v>
      </c>
      <c r="BE190" s="150">
        <f>IF(N190="základní",J190,0)</f>
        <v>0</v>
      </c>
      <c r="BF190" s="150">
        <f>IF(N190="snížená",J190,0)</f>
        <v>0</v>
      </c>
      <c r="BG190" s="150">
        <f>IF(N190="zákl. přenesená",J190,0)</f>
        <v>0</v>
      </c>
      <c r="BH190" s="150">
        <f>IF(N190="sníž. přenesená",J190,0)</f>
        <v>0</v>
      </c>
      <c r="BI190" s="150">
        <f>IF(N190="nulová",J190,0)</f>
        <v>0</v>
      </c>
      <c r="BJ190" s="17" t="s">
        <v>86</v>
      </c>
      <c r="BK190" s="150">
        <f>ROUND(I190*H190,2)</f>
        <v>0</v>
      </c>
      <c r="BL190" s="17" t="s">
        <v>404</v>
      </c>
      <c r="BM190" s="149" t="s">
        <v>930</v>
      </c>
    </row>
    <row r="191" spans="2:65" s="1" customFormat="1" ht="19.5">
      <c r="B191" s="33"/>
      <c r="D191" s="152" t="s">
        <v>375</v>
      </c>
      <c r="F191" s="172" t="s">
        <v>2936</v>
      </c>
      <c r="I191" s="173"/>
      <c r="L191" s="33"/>
      <c r="M191" s="174"/>
      <c r="T191" s="57"/>
      <c r="AT191" s="17" t="s">
        <v>375</v>
      </c>
      <c r="AU191" s="17" t="s">
        <v>86</v>
      </c>
    </row>
    <row r="192" spans="2:65" s="1" customFormat="1" ht="21.75" customHeight="1">
      <c r="B192" s="33"/>
      <c r="C192" s="138" t="s">
        <v>578</v>
      </c>
      <c r="D192" s="138" t="s">
        <v>312</v>
      </c>
      <c r="E192" s="139" t="s">
        <v>2941</v>
      </c>
      <c r="F192" s="140" t="s">
        <v>2942</v>
      </c>
      <c r="G192" s="141" t="s">
        <v>718</v>
      </c>
      <c r="H192" s="142">
        <v>35</v>
      </c>
      <c r="I192" s="143"/>
      <c r="J192" s="144">
        <f>ROUND(I192*H192,2)</f>
        <v>0</v>
      </c>
      <c r="K192" s="140" t="s">
        <v>2821</v>
      </c>
      <c r="L192" s="33"/>
      <c r="M192" s="145" t="s">
        <v>1</v>
      </c>
      <c r="N192" s="146" t="s">
        <v>47</v>
      </c>
      <c r="P192" s="147">
        <f>O192*H192</f>
        <v>0</v>
      </c>
      <c r="Q192" s="147">
        <v>0</v>
      </c>
      <c r="R192" s="147">
        <f>Q192*H192</f>
        <v>0</v>
      </c>
      <c r="S192" s="147">
        <v>0</v>
      </c>
      <c r="T192" s="148">
        <f>S192*H192</f>
        <v>0</v>
      </c>
      <c r="AR192" s="149" t="s">
        <v>404</v>
      </c>
      <c r="AT192" s="149" t="s">
        <v>312</v>
      </c>
      <c r="AU192" s="149" t="s">
        <v>86</v>
      </c>
      <c r="AY192" s="17" t="s">
        <v>310</v>
      </c>
      <c r="BE192" s="150">
        <f>IF(N192="základní",J192,0)</f>
        <v>0</v>
      </c>
      <c r="BF192" s="150">
        <f>IF(N192="snížená",J192,0)</f>
        <v>0</v>
      </c>
      <c r="BG192" s="150">
        <f>IF(N192="zákl. přenesená",J192,0)</f>
        <v>0</v>
      </c>
      <c r="BH192" s="150">
        <f>IF(N192="sníž. přenesená",J192,0)</f>
        <v>0</v>
      </c>
      <c r="BI192" s="150">
        <f>IF(N192="nulová",J192,0)</f>
        <v>0</v>
      </c>
      <c r="BJ192" s="17" t="s">
        <v>86</v>
      </c>
      <c r="BK192" s="150">
        <f>ROUND(I192*H192,2)</f>
        <v>0</v>
      </c>
      <c r="BL192" s="17" t="s">
        <v>404</v>
      </c>
      <c r="BM192" s="149" t="s">
        <v>938</v>
      </c>
    </row>
    <row r="193" spans="2:65" s="1" customFormat="1" ht="19.5">
      <c r="B193" s="33"/>
      <c r="D193" s="152" t="s">
        <v>375</v>
      </c>
      <c r="F193" s="172" t="s">
        <v>2936</v>
      </c>
      <c r="I193" s="173"/>
      <c r="L193" s="33"/>
      <c r="M193" s="174"/>
      <c r="T193" s="57"/>
      <c r="AT193" s="17" t="s">
        <v>375</v>
      </c>
      <c r="AU193" s="17" t="s">
        <v>86</v>
      </c>
    </row>
    <row r="194" spans="2:65" s="1" customFormat="1" ht="21.75" customHeight="1">
      <c r="B194" s="33"/>
      <c r="C194" s="138" t="s">
        <v>582</v>
      </c>
      <c r="D194" s="138" t="s">
        <v>312</v>
      </c>
      <c r="E194" s="139" t="s">
        <v>2949</v>
      </c>
      <c r="F194" s="140" t="s">
        <v>2950</v>
      </c>
      <c r="G194" s="141" t="s">
        <v>718</v>
      </c>
      <c r="H194" s="142">
        <v>10</v>
      </c>
      <c r="I194" s="143"/>
      <c r="J194" s="144">
        <f>ROUND(I194*H194,2)</f>
        <v>0</v>
      </c>
      <c r="K194" s="140" t="s">
        <v>2821</v>
      </c>
      <c r="L194" s="33"/>
      <c r="M194" s="145" t="s">
        <v>1</v>
      </c>
      <c r="N194" s="146" t="s">
        <v>47</v>
      </c>
      <c r="P194" s="147">
        <f>O194*H194</f>
        <v>0</v>
      </c>
      <c r="Q194" s="147">
        <v>0</v>
      </c>
      <c r="R194" s="147">
        <f>Q194*H194</f>
        <v>0</v>
      </c>
      <c r="S194" s="147">
        <v>0</v>
      </c>
      <c r="T194" s="148">
        <f>S194*H194</f>
        <v>0</v>
      </c>
      <c r="AR194" s="149" t="s">
        <v>404</v>
      </c>
      <c r="AT194" s="149" t="s">
        <v>312</v>
      </c>
      <c r="AU194" s="149" t="s">
        <v>86</v>
      </c>
      <c r="AY194" s="17" t="s">
        <v>310</v>
      </c>
      <c r="BE194" s="150">
        <f>IF(N194="základní",J194,0)</f>
        <v>0</v>
      </c>
      <c r="BF194" s="150">
        <f>IF(N194="snížená",J194,0)</f>
        <v>0</v>
      </c>
      <c r="BG194" s="150">
        <f>IF(N194="zákl. přenesená",J194,0)</f>
        <v>0</v>
      </c>
      <c r="BH194" s="150">
        <f>IF(N194="sníž. přenesená",J194,0)</f>
        <v>0</v>
      </c>
      <c r="BI194" s="150">
        <f>IF(N194="nulová",J194,0)</f>
        <v>0</v>
      </c>
      <c r="BJ194" s="17" t="s">
        <v>86</v>
      </c>
      <c r="BK194" s="150">
        <f>ROUND(I194*H194,2)</f>
        <v>0</v>
      </c>
      <c r="BL194" s="17" t="s">
        <v>404</v>
      </c>
      <c r="BM194" s="149" t="s">
        <v>949</v>
      </c>
    </row>
    <row r="195" spans="2:65" s="1" customFormat="1" ht="19.5">
      <c r="B195" s="33"/>
      <c r="D195" s="152" t="s">
        <v>375</v>
      </c>
      <c r="F195" s="172" t="s">
        <v>2936</v>
      </c>
      <c r="I195" s="173"/>
      <c r="L195" s="33"/>
      <c r="M195" s="174"/>
      <c r="T195" s="57"/>
      <c r="AT195" s="17" t="s">
        <v>375</v>
      </c>
      <c r="AU195" s="17" t="s">
        <v>86</v>
      </c>
    </row>
    <row r="196" spans="2:65" s="1" customFormat="1" ht="21.75" customHeight="1">
      <c r="B196" s="33"/>
      <c r="C196" s="138" t="s">
        <v>586</v>
      </c>
      <c r="D196" s="138" t="s">
        <v>312</v>
      </c>
      <c r="E196" s="139" t="s">
        <v>2951</v>
      </c>
      <c r="F196" s="140" t="s">
        <v>2952</v>
      </c>
      <c r="G196" s="141" t="s">
        <v>718</v>
      </c>
      <c r="H196" s="142">
        <v>185</v>
      </c>
      <c r="I196" s="143"/>
      <c r="J196" s="144">
        <f>ROUND(I196*H196,2)</f>
        <v>0</v>
      </c>
      <c r="K196" s="140" t="s">
        <v>2821</v>
      </c>
      <c r="L196" s="33"/>
      <c r="M196" s="145" t="s">
        <v>1</v>
      </c>
      <c r="N196" s="146" t="s">
        <v>47</v>
      </c>
      <c r="P196" s="147">
        <f>O196*H196</f>
        <v>0</v>
      </c>
      <c r="Q196" s="147">
        <v>0</v>
      </c>
      <c r="R196" s="147">
        <f>Q196*H196</f>
        <v>0</v>
      </c>
      <c r="S196" s="147">
        <v>0</v>
      </c>
      <c r="T196" s="148">
        <f>S196*H196</f>
        <v>0</v>
      </c>
      <c r="AR196" s="149" t="s">
        <v>404</v>
      </c>
      <c r="AT196" s="149" t="s">
        <v>312</v>
      </c>
      <c r="AU196" s="149" t="s">
        <v>86</v>
      </c>
      <c r="AY196" s="17" t="s">
        <v>310</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404</v>
      </c>
      <c r="BM196" s="149" t="s">
        <v>958</v>
      </c>
    </row>
    <row r="197" spans="2:65" s="1" customFormat="1" ht="19.5">
      <c r="B197" s="33"/>
      <c r="D197" s="152" t="s">
        <v>375</v>
      </c>
      <c r="F197" s="172" t="s">
        <v>2936</v>
      </c>
      <c r="I197" s="173"/>
      <c r="L197" s="33"/>
      <c r="M197" s="174"/>
      <c r="T197" s="57"/>
      <c r="AT197" s="17" t="s">
        <v>375</v>
      </c>
      <c r="AU197" s="17" t="s">
        <v>86</v>
      </c>
    </row>
    <row r="198" spans="2:65" s="1" customFormat="1" ht="16.5" customHeight="1">
      <c r="B198" s="33"/>
      <c r="C198" s="138" t="s">
        <v>590</v>
      </c>
      <c r="D198" s="138" t="s">
        <v>312</v>
      </c>
      <c r="E198" s="139" t="s">
        <v>2953</v>
      </c>
      <c r="F198" s="140" t="s">
        <v>2954</v>
      </c>
      <c r="G198" s="141" t="s">
        <v>718</v>
      </c>
      <c r="H198" s="142">
        <v>350</v>
      </c>
      <c r="I198" s="143"/>
      <c r="J198" s="144">
        <f>ROUND(I198*H198,2)</f>
        <v>0</v>
      </c>
      <c r="K198" s="140" t="s">
        <v>2821</v>
      </c>
      <c r="L198" s="33"/>
      <c r="M198" s="145" t="s">
        <v>1</v>
      </c>
      <c r="N198" s="146" t="s">
        <v>47</v>
      </c>
      <c r="P198" s="147">
        <f>O198*H198</f>
        <v>0</v>
      </c>
      <c r="Q198" s="147">
        <v>0</v>
      </c>
      <c r="R198" s="147">
        <f>Q198*H198</f>
        <v>0</v>
      </c>
      <c r="S198" s="147">
        <v>0</v>
      </c>
      <c r="T198" s="148">
        <f>S198*H198</f>
        <v>0</v>
      </c>
      <c r="AR198" s="149" t="s">
        <v>404</v>
      </c>
      <c r="AT198" s="149" t="s">
        <v>312</v>
      </c>
      <c r="AU198" s="149" t="s">
        <v>86</v>
      </c>
      <c r="AY198" s="17" t="s">
        <v>310</v>
      </c>
      <c r="BE198" s="150">
        <f>IF(N198="základní",J198,0)</f>
        <v>0</v>
      </c>
      <c r="BF198" s="150">
        <f>IF(N198="snížená",J198,0)</f>
        <v>0</v>
      </c>
      <c r="BG198" s="150">
        <f>IF(N198="zákl. přenesená",J198,0)</f>
        <v>0</v>
      </c>
      <c r="BH198" s="150">
        <f>IF(N198="sníž. přenesená",J198,0)</f>
        <v>0</v>
      </c>
      <c r="BI198" s="150">
        <f>IF(N198="nulová",J198,0)</f>
        <v>0</v>
      </c>
      <c r="BJ198" s="17" t="s">
        <v>86</v>
      </c>
      <c r="BK198" s="150">
        <f>ROUND(I198*H198,2)</f>
        <v>0</v>
      </c>
      <c r="BL198" s="17" t="s">
        <v>404</v>
      </c>
      <c r="BM198" s="149" t="s">
        <v>968</v>
      </c>
    </row>
    <row r="199" spans="2:65" s="1" customFormat="1" ht="19.5">
      <c r="B199" s="33"/>
      <c r="D199" s="152" t="s">
        <v>375</v>
      </c>
      <c r="F199" s="172" t="s">
        <v>6115</v>
      </c>
      <c r="I199" s="173"/>
      <c r="L199" s="33"/>
      <c r="M199" s="174"/>
      <c r="T199" s="57"/>
      <c r="AT199" s="17" t="s">
        <v>375</v>
      </c>
      <c r="AU199" s="17" t="s">
        <v>86</v>
      </c>
    </row>
    <row r="200" spans="2:65" s="1" customFormat="1" ht="16.5" customHeight="1">
      <c r="B200" s="33"/>
      <c r="C200" s="138" t="s">
        <v>594</v>
      </c>
      <c r="D200" s="138" t="s">
        <v>312</v>
      </c>
      <c r="E200" s="139" t="s">
        <v>2955</v>
      </c>
      <c r="F200" s="140" t="s">
        <v>2956</v>
      </c>
      <c r="G200" s="141" t="s">
        <v>718</v>
      </c>
      <c r="H200" s="142">
        <v>60</v>
      </c>
      <c r="I200" s="143"/>
      <c r="J200" s="144">
        <f>ROUND(I200*H200,2)</f>
        <v>0</v>
      </c>
      <c r="K200" s="140" t="s">
        <v>2821</v>
      </c>
      <c r="L200" s="33"/>
      <c r="M200" s="145" t="s">
        <v>1</v>
      </c>
      <c r="N200" s="146" t="s">
        <v>47</v>
      </c>
      <c r="P200" s="147">
        <f>O200*H200</f>
        <v>0</v>
      </c>
      <c r="Q200" s="147">
        <v>0</v>
      </c>
      <c r="R200" s="147">
        <f>Q200*H200</f>
        <v>0</v>
      </c>
      <c r="S200" s="147">
        <v>0</v>
      </c>
      <c r="T200" s="148">
        <f>S200*H200</f>
        <v>0</v>
      </c>
      <c r="AR200" s="149" t="s">
        <v>404</v>
      </c>
      <c r="AT200" s="149" t="s">
        <v>312</v>
      </c>
      <c r="AU200" s="149" t="s">
        <v>86</v>
      </c>
      <c r="AY200" s="17" t="s">
        <v>310</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404</v>
      </c>
      <c r="BM200" s="149" t="s">
        <v>978</v>
      </c>
    </row>
    <row r="201" spans="2:65" s="1" customFormat="1" ht="19.5">
      <c r="B201" s="33"/>
      <c r="D201" s="152" t="s">
        <v>375</v>
      </c>
      <c r="F201" s="172" t="s">
        <v>6116</v>
      </c>
      <c r="I201" s="173"/>
      <c r="L201" s="33"/>
      <c r="M201" s="174"/>
      <c r="T201" s="57"/>
      <c r="AT201" s="17" t="s">
        <v>375</v>
      </c>
      <c r="AU201" s="17" t="s">
        <v>86</v>
      </c>
    </row>
    <row r="202" spans="2:65" s="1" customFormat="1" ht="16.5" customHeight="1">
      <c r="B202" s="33"/>
      <c r="C202" s="138" t="s">
        <v>598</v>
      </c>
      <c r="D202" s="138" t="s">
        <v>312</v>
      </c>
      <c r="E202" s="139" t="s">
        <v>2958</v>
      </c>
      <c r="F202" s="140" t="s">
        <v>2959</v>
      </c>
      <c r="G202" s="141" t="s">
        <v>718</v>
      </c>
      <c r="H202" s="142">
        <v>10</v>
      </c>
      <c r="I202" s="143"/>
      <c r="J202" s="144">
        <f t="shared" ref="J202:J210" si="0">ROUND(I202*H202,2)</f>
        <v>0</v>
      </c>
      <c r="K202" s="140" t="s">
        <v>2821</v>
      </c>
      <c r="L202" s="33"/>
      <c r="M202" s="145" t="s">
        <v>1</v>
      </c>
      <c r="N202" s="146" t="s">
        <v>47</v>
      </c>
      <c r="P202" s="147">
        <f t="shared" ref="P202:P210" si="1">O202*H202</f>
        <v>0</v>
      </c>
      <c r="Q202" s="147">
        <v>0</v>
      </c>
      <c r="R202" s="147">
        <f t="shared" ref="R202:R210" si="2">Q202*H202</f>
        <v>0</v>
      </c>
      <c r="S202" s="147">
        <v>0</v>
      </c>
      <c r="T202" s="148">
        <f t="shared" ref="T202:T210" si="3">S202*H202</f>
        <v>0</v>
      </c>
      <c r="AR202" s="149" t="s">
        <v>404</v>
      </c>
      <c r="AT202" s="149" t="s">
        <v>312</v>
      </c>
      <c r="AU202" s="149" t="s">
        <v>86</v>
      </c>
      <c r="AY202" s="17" t="s">
        <v>310</v>
      </c>
      <c r="BE202" s="150">
        <f t="shared" ref="BE202:BE210" si="4">IF(N202="základní",J202,0)</f>
        <v>0</v>
      </c>
      <c r="BF202" s="150">
        <f t="shared" ref="BF202:BF210" si="5">IF(N202="snížená",J202,0)</f>
        <v>0</v>
      </c>
      <c r="BG202" s="150">
        <f t="shared" ref="BG202:BG210" si="6">IF(N202="zákl. přenesená",J202,0)</f>
        <v>0</v>
      </c>
      <c r="BH202" s="150">
        <f t="shared" ref="BH202:BH210" si="7">IF(N202="sníž. přenesená",J202,0)</f>
        <v>0</v>
      </c>
      <c r="BI202" s="150">
        <f t="shared" ref="BI202:BI210" si="8">IF(N202="nulová",J202,0)</f>
        <v>0</v>
      </c>
      <c r="BJ202" s="17" t="s">
        <v>86</v>
      </c>
      <c r="BK202" s="150">
        <f t="shared" ref="BK202:BK210" si="9">ROUND(I202*H202,2)</f>
        <v>0</v>
      </c>
      <c r="BL202" s="17" t="s">
        <v>404</v>
      </c>
      <c r="BM202" s="149" t="s">
        <v>988</v>
      </c>
    </row>
    <row r="203" spans="2:65" s="1" customFormat="1" ht="16.5" customHeight="1">
      <c r="B203" s="33"/>
      <c r="C203" s="138" t="s">
        <v>613</v>
      </c>
      <c r="D203" s="138" t="s">
        <v>312</v>
      </c>
      <c r="E203" s="139" t="s">
        <v>2960</v>
      </c>
      <c r="F203" s="140" t="s">
        <v>2961</v>
      </c>
      <c r="G203" s="141" t="s">
        <v>460</v>
      </c>
      <c r="H203" s="142">
        <v>84</v>
      </c>
      <c r="I203" s="143"/>
      <c r="J203" s="144">
        <f t="shared" si="0"/>
        <v>0</v>
      </c>
      <c r="K203" s="140" t="s">
        <v>2821</v>
      </c>
      <c r="L203" s="33"/>
      <c r="M203" s="145" t="s">
        <v>1</v>
      </c>
      <c r="N203" s="146" t="s">
        <v>47</v>
      </c>
      <c r="P203" s="147">
        <f t="shared" si="1"/>
        <v>0</v>
      </c>
      <c r="Q203" s="147">
        <v>0</v>
      </c>
      <c r="R203" s="147">
        <f t="shared" si="2"/>
        <v>0</v>
      </c>
      <c r="S203" s="147">
        <v>0</v>
      </c>
      <c r="T203" s="148">
        <f t="shared" si="3"/>
        <v>0</v>
      </c>
      <c r="AR203" s="149" t="s">
        <v>404</v>
      </c>
      <c r="AT203" s="149" t="s">
        <v>312</v>
      </c>
      <c r="AU203" s="149" t="s">
        <v>86</v>
      </c>
      <c r="AY203" s="17" t="s">
        <v>310</v>
      </c>
      <c r="BE203" s="150">
        <f t="shared" si="4"/>
        <v>0</v>
      </c>
      <c r="BF203" s="150">
        <f t="shared" si="5"/>
        <v>0</v>
      </c>
      <c r="BG203" s="150">
        <f t="shared" si="6"/>
        <v>0</v>
      </c>
      <c r="BH203" s="150">
        <f t="shared" si="7"/>
        <v>0</v>
      </c>
      <c r="BI203" s="150">
        <f t="shared" si="8"/>
        <v>0</v>
      </c>
      <c r="BJ203" s="17" t="s">
        <v>86</v>
      </c>
      <c r="BK203" s="150">
        <f t="shared" si="9"/>
        <v>0</v>
      </c>
      <c r="BL203" s="17" t="s">
        <v>404</v>
      </c>
      <c r="BM203" s="149" t="s">
        <v>997</v>
      </c>
    </row>
    <row r="204" spans="2:65" s="1" customFormat="1" ht="16.5" customHeight="1">
      <c r="B204" s="33"/>
      <c r="C204" s="138" t="s">
        <v>617</v>
      </c>
      <c r="D204" s="138" t="s">
        <v>312</v>
      </c>
      <c r="E204" s="139" t="s">
        <v>2972</v>
      </c>
      <c r="F204" s="140" t="s">
        <v>2973</v>
      </c>
      <c r="G204" s="141" t="s">
        <v>460</v>
      </c>
      <c r="H204" s="142">
        <v>38</v>
      </c>
      <c r="I204" s="143"/>
      <c r="J204" s="144">
        <f t="shared" si="0"/>
        <v>0</v>
      </c>
      <c r="K204" s="140" t="s">
        <v>2821</v>
      </c>
      <c r="L204" s="33"/>
      <c r="M204" s="145" t="s">
        <v>1</v>
      </c>
      <c r="N204" s="146" t="s">
        <v>47</v>
      </c>
      <c r="P204" s="147">
        <f t="shared" si="1"/>
        <v>0</v>
      </c>
      <c r="Q204" s="147">
        <v>0</v>
      </c>
      <c r="R204" s="147">
        <f t="shared" si="2"/>
        <v>0</v>
      </c>
      <c r="S204" s="147">
        <v>0</v>
      </c>
      <c r="T204" s="148">
        <f t="shared" si="3"/>
        <v>0</v>
      </c>
      <c r="AR204" s="149" t="s">
        <v>404</v>
      </c>
      <c r="AT204" s="149" t="s">
        <v>312</v>
      </c>
      <c r="AU204" s="149" t="s">
        <v>86</v>
      </c>
      <c r="AY204" s="17" t="s">
        <v>310</v>
      </c>
      <c r="BE204" s="150">
        <f t="shared" si="4"/>
        <v>0</v>
      </c>
      <c r="BF204" s="150">
        <f t="shared" si="5"/>
        <v>0</v>
      </c>
      <c r="BG204" s="150">
        <f t="shared" si="6"/>
        <v>0</v>
      </c>
      <c r="BH204" s="150">
        <f t="shared" si="7"/>
        <v>0</v>
      </c>
      <c r="BI204" s="150">
        <f t="shared" si="8"/>
        <v>0</v>
      </c>
      <c r="BJ204" s="17" t="s">
        <v>86</v>
      </c>
      <c r="BK204" s="150">
        <f t="shared" si="9"/>
        <v>0</v>
      </c>
      <c r="BL204" s="17" t="s">
        <v>404</v>
      </c>
      <c r="BM204" s="149" t="s">
        <v>1007</v>
      </c>
    </row>
    <row r="205" spans="2:65" s="1" customFormat="1" ht="16.5" customHeight="1">
      <c r="B205" s="33"/>
      <c r="C205" s="138" t="s">
        <v>602</v>
      </c>
      <c r="D205" s="138" t="s">
        <v>312</v>
      </c>
      <c r="E205" s="139" t="s">
        <v>2974</v>
      </c>
      <c r="F205" s="140" t="s">
        <v>2975</v>
      </c>
      <c r="G205" s="141" t="s">
        <v>460</v>
      </c>
      <c r="H205" s="142">
        <v>6</v>
      </c>
      <c r="I205" s="143"/>
      <c r="J205" s="144">
        <f t="shared" si="0"/>
        <v>0</v>
      </c>
      <c r="K205" s="140" t="s">
        <v>2821</v>
      </c>
      <c r="L205" s="33"/>
      <c r="M205" s="145" t="s">
        <v>1</v>
      </c>
      <c r="N205" s="146" t="s">
        <v>47</v>
      </c>
      <c r="P205" s="147">
        <f t="shared" si="1"/>
        <v>0</v>
      </c>
      <c r="Q205" s="147">
        <v>0</v>
      </c>
      <c r="R205" s="147">
        <f t="shared" si="2"/>
        <v>0</v>
      </c>
      <c r="S205" s="147">
        <v>0</v>
      </c>
      <c r="T205" s="148">
        <f t="shared" si="3"/>
        <v>0</v>
      </c>
      <c r="AR205" s="149" t="s">
        <v>404</v>
      </c>
      <c r="AT205" s="149" t="s">
        <v>312</v>
      </c>
      <c r="AU205" s="149" t="s">
        <v>86</v>
      </c>
      <c r="AY205" s="17" t="s">
        <v>310</v>
      </c>
      <c r="BE205" s="150">
        <f t="shared" si="4"/>
        <v>0</v>
      </c>
      <c r="BF205" s="150">
        <f t="shared" si="5"/>
        <v>0</v>
      </c>
      <c r="BG205" s="150">
        <f t="shared" si="6"/>
        <v>0</v>
      </c>
      <c r="BH205" s="150">
        <f t="shared" si="7"/>
        <v>0</v>
      </c>
      <c r="BI205" s="150">
        <f t="shared" si="8"/>
        <v>0</v>
      </c>
      <c r="BJ205" s="17" t="s">
        <v>86</v>
      </c>
      <c r="BK205" s="150">
        <f t="shared" si="9"/>
        <v>0</v>
      </c>
      <c r="BL205" s="17" t="s">
        <v>404</v>
      </c>
      <c r="BM205" s="149" t="s">
        <v>1017</v>
      </c>
    </row>
    <row r="206" spans="2:65" s="1" customFormat="1" ht="16.5" customHeight="1">
      <c r="B206" s="33"/>
      <c r="C206" s="138" t="s">
        <v>607</v>
      </c>
      <c r="D206" s="138" t="s">
        <v>312</v>
      </c>
      <c r="E206" s="139" t="s">
        <v>2976</v>
      </c>
      <c r="F206" s="140" t="s">
        <v>2977</v>
      </c>
      <c r="G206" s="141" t="s">
        <v>460</v>
      </c>
      <c r="H206" s="142">
        <v>5</v>
      </c>
      <c r="I206" s="143"/>
      <c r="J206" s="144">
        <f t="shared" si="0"/>
        <v>0</v>
      </c>
      <c r="K206" s="140" t="s">
        <v>2821</v>
      </c>
      <c r="L206" s="33"/>
      <c r="M206" s="145" t="s">
        <v>1</v>
      </c>
      <c r="N206" s="146" t="s">
        <v>47</v>
      </c>
      <c r="P206" s="147">
        <f t="shared" si="1"/>
        <v>0</v>
      </c>
      <c r="Q206" s="147">
        <v>0</v>
      </c>
      <c r="R206" s="147">
        <f t="shared" si="2"/>
        <v>0</v>
      </c>
      <c r="S206" s="147">
        <v>0</v>
      </c>
      <c r="T206" s="148">
        <f t="shared" si="3"/>
        <v>0</v>
      </c>
      <c r="AR206" s="149" t="s">
        <v>404</v>
      </c>
      <c r="AT206" s="149" t="s">
        <v>312</v>
      </c>
      <c r="AU206" s="149" t="s">
        <v>86</v>
      </c>
      <c r="AY206" s="17" t="s">
        <v>310</v>
      </c>
      <c r="BE206" s="150">
        <f t="shared" si="4"/>
        <v>0</v>
      </c>
      <c r="BF206" s="150">
        <f t="shared" si="5"/>
        <v>0</v>
      </c>
      <c r="BG206" s="150">
        <f t="shared" si="6"/>
        <v>0</v>
      </c>
      <c r="BH206" s="150">
        <f t="shared" si="7"/>
        <v>0</v>
      </c>
      <c r="BI206" s="150">
        <f t="shared" si="8"/>
        <v>0</v>
      </c>
      <c r="BJ206" s="17" t="s">
        <v>86</v>
      </c>
      <c r="BK206" s="150">
        <f t="shared" si="9"/>
        <v>0</v>
      </c>
      <c r="BL206" s="17" t="s">
        <v>404</v>
      </c>
      <c r="BM206" s="149" t="s">
        <v>1025</v>
      </c>
    </row>
    <row r="207" spans="2:65" s="1" customFormat="1" ht="16.5" customHeight="1">
      <c r="B207" s="33"/>
      <c r="C207" s="138" t="s">
        <v>824</v>
      </c>
      <c r="D207" s="138" t="s">
        <v>312</v>
      </c>
      <c r="E207" s="139" t="s">
        <v>2980</v>
      </c>
      <c r="F207" s="140" t="s">
        <v>2981</v>
      </c>
      <c r="G207" s="141" t="s">
        <v>460</v>
      </c>
      <c r="H207" s="142">
        <v>2</v>
      </c>
      <c r="I207" s="143"/>
      <c r="J207" s="144">
        <f t="shared" si="0"/>
        <v>0</v>
      </c>
      <c r="K207" s="140" t="s">
        <v>2821</v>
      </c>
      <c r="L207" s="33"/>
      <c r="M207" s="145" t="s">
        <v>1</v>
      </c>
      <c r="N207" s="146" t="s">
        <v>47</v>
      </c>
      <c r="P207" s="147">
        <f t="shared" si="1"/>
        <v>0</v>
      </c>
      <c r="Q207" s="147">
        <v>0</v>
      </c>
      <c r="R207" s="147">
        <f t="shared" si="2"/>
        <v>0</v>
      </c>
      <c r="S207" s="147">
        <v>0</v>
      </c>
      <c r="T207" s="148">
        <f t="shared" si="3"/>
        <v>0</v>
      </c>
      <c r="AR207" s="149" t="s">
        <v>404</v>
      </c>
      <c r="AT207" s="149" t="s">
        <v>312</v>
      </c>
      <c r="AU207" s="149" t="s">
        <v>86</v>
      </c>
      <c r="AY207" s="17" t="s">
        <v>310</v>
      </c>
      <c r="BE207" s="150">
        <f t="shared" si="4"/>
        <v>0</v>
      </c>
      <c r="BF207" s="150">
        <f t="shared" si="5"/>
        <v>0</v>
      </c>
      <c r="BG207" s="150">
        <f t="shared" si="6"/>
        <v>0</v>
      </c>
      <c r="BH207" s="150">
        <f t="shared" si="7"/>
        <v>0</v>
      </c>
      <c r="BI207" s="150">
        <f t="shared" si="8"/>
        <v>0</v>
      </c>
      <c r="BJ207" s="17" t="s">
        <v>86</v>
      </c>
      <c r="BK207" s="150">
        <f t="shared" si="9"/>
        <v>0</v>
      </c>
      <c r="BL207" s="17" t="s">
        <v>404</v>
      </c>
      <c r="BM207" s="149" t="s">
        <v>1033</v>
      </c>
    </row>
    <row r="208" spans="2:65" s="1" customFormat="1" ht="16.5" customHeight="1">
      <c r="B208" s="33"/>
      <c r="C208" s="138" t="s">
        <v>828</v>
      </c>
      <c r="D208" s="138" t="s">
        <v>312</v>
      </c>
      <c r="E208" s="139" t="s">
        <v>2982</v>
      </c>
      <c r="F208" s="140" t="s">
        <v>2983</v>
      </c>
      <c r="G208" s="141" t="s">
        <v>460</v>
      </c>
      <c r="H208" s="142">
        <v>3</v>
      </c>
      <c r="I208" s="143"/>
      <c r="J208" s="144">
        <f t="shared" si="0"/>
        <v>0</v>
      </c>
      <c r="K208" s="140" t="s">
        <v>2821</v>
      </c>
      <c r="L208" s="33"/>
      <c r="M208" s="145" t="s">
        <v>1</v>
      </c>
      <c r="N208" s="146" t="s">
        <v>47</v>
      </c>
      <c r="P208" s="147">
        <f t="shared" si="1"/>
        <v>0</v>
      </c>
      <c r="Q208" s="147">
        <v>0</v>
      </c>
      <c r="R208" s="147">
        <f t="shared" si="2"/>
        <v>0</v>
      </c>
      <c r="S208" s="147">
        <v>0</v>
      </c>
      <c r="T208" s="148">
        <f t="shared" si="3"/>
        <v>0</v>
      </c>
      <c r="AR208" s="149" t="s">
        <v>404</v>
      </c>
      <c r="AT208" s="149" t="s">
        <v>312</v>
      </c>
      <c r="AU208" s="149" t="s">
        <v>86</v>
      </c>
      <c r="AY208" s="17" t="s">
        <v>310</v>
      </c>
      <c r="BE208" s="150">
        <f t="shared" si="4"/>
        <v>0</v>
      </c>
      <c r="BF208" s="150">
        <f t="shared" si="5"/>
        <v>0</v>
      </c>
      <c r="BG208" s="150">
        <f t="shared" si="6"/>
        <v>0</v>
      </c>
      <c r="BH208" s="150">
        <f t="shared" si="7"/>
        <v>0</v>
      </c>
      <c r="BI208" s="150">
        <f t="shared" si="8"/>
        <v>0</v>
      </c>
      <c r="BJ208" s="17" t="s">
        <v>86</v>
      </c>
      <c r="BK208" s="150">
        <f t="shared" si="9"/>
        <v>0</v>
      </c>
      <c r="BL208" s="17" t="s">
        <v>404</v>
      </c>
      <c r="BM208" s="149" t="s">
        <v>1052</v>
      </c>
    </row>
    <row r="209" spans="2:65" s="1" customFormat="1" ht="16.5" customHeight="1">
      <c r="B209" s="33"/>
      <c r="C209" s="138" t="s">
        <v>833</v>
      </c>
      <c r="D209" s="138" t="s">
        <v>312</v>
      </c>
      <c r="E209" s="139" t="s">
        <v>2996</v>
      </c>
      <c r="F209" s="140" t="s">
        <v>2997</v>
      </c>
      <c r="G209" s="141" t="s">
        <v>460</v>
      </c>
      <c r="H209" s="142">
        <v>4</v>
      </c>
      <c r="I209" s="143"/>
      <c r="J209" s="144">
        <f t="shared" si="0"/>
        <v>0</v>
      </c>
      <c r="K209" s="140" t="s">
        <v>2821</v>
      </c>
      <c r="L209" s="33"/>
      <c r="M209" s="145" t="s">
        <v>1</v>
      </c>
      <c r="N209" s="146" t="s">
        <v>47</v>
      </c>
      <c r="P209" s="147">
        <f t="shared" si="1"/>
        <v>0</v>
      </c>
      <c r="Q209" s="147">
        <v>0</v>
      </c>
      <c r="R209" s="147">
        <f t="shared" si="2"/>
        <v>0</v>
      </c>
      <c r="S209" s="147">
        <v>0</v>
      </c>
      <c r="T209" s="148">
        <f t="shared" si="3"/>
        <v>0</v>
      </c>
      <c r="AR209" s="149" t="s">
        <v>404</v>
      </c>
      <c r="AT209" s="149" t="s">
        <v>312</v>
      </c>
      <c r="AU209" s="149" t="s">
        <v>86</v>
      </c>
      <c r="AY209" s="17" t="s">
        <v>310</v>
      </c>
      <c r="BE209" s="150">
        <f t="shared" si="4"/>
        <v>0</v>
      </c>
      <c r="BF209" s="150">
        <f t="shared" si="5"/>
        <v>0</v>
      </c>
      <c r="BG209" s="150">
        <f t="shared" si="6"/>
        <v>0</v>
      </c>
      <c r="BH209" s="150">
        <f t="shared" si="7"/>
        <v>0</v>
      </c>
      <c r="BI209" s="150">
        <f t="shared" si="8"/>
        <v>0</v>
      </c>
      <c r="BJ209" s="17" t="s">
        <v>86</v>
      </c>
      <c r="BK209" s="150">
        <f t="shared" si="9"/>
        <v>0</v>
      </c>
      <c r="BL209" s="17" t="s">
        <v>404</v>
      </c>
      <c r="BM209" s="149" t="s">
        <v>1061</v>
      </c>
    </row>
    <row r="210" spans="2:65" s="1" customFormat="1" ht="16.5" customHeight="1">
      <c r="B210" s="33"/>
      <c r="C210" s="138" t="s">
        <v>839</v>
      </c>
      <c r="D210" s="138" t="s">
        <v>312</v>
      </c>
      <c r="E210" s="139" t="s">
        <v>3008</v>
      </c>
      <c r="F210" s="140" t="s">
        <v>3009</v>
      </c>
      <c r="G210" s="141" t="s">
        <v>718</v>
      </c>
      <c r="H210" s="142">
        <v>655</v>
      </c>
      <c r="I210" s="143"/>
      <c r="J210" s="144">
        <f t="shared" si="0"/>
        <v>0</v>
      </c>
      <c r="K210" s="140" t="s">
        <v>2821</v>
      </c>
      <c r="L210" s="33"/>
      <c r="M210" s="145" t="s">
        <v>1</v>
      </c>
      <c r="N210" s="146" t="s">
        <v>47</v>
      </c>
      <c r="P210" s="147">
        <f t="shared" si="1"/>
        <v>0</v>
      </c>
      <c r="Q210" s="147">
        <v>0</v>
      </c>
      <c r="R210" s="147">
        <f t="shared" si="2"/>
        <v>0</v>
      </c>
      <c r="S210" s="147">
        <v>0</v>
      </c>
      <c r="T210" s="148">
        <f t="shared" si="3"/>
        <v>0</v>
      </c>
      <c r="AR210" s="149" t="s">
        <v>404</v>
      </c>
      <c r="AT210" s="149" t="s">
        <v>312</v>
      </c>
      <c r="AU210" s="149" t="s">
        <v>86</v>
      </c>
      <c r="AY210" s="17" t="s">
        <v>310</v>
      </c>
      <c r="BE210" s="150">
        <f t="shared" si="4"/>
        <v>0</v>
      </c>
      <c r="BF210" s="150">
        <f t="shared" si="5"/>
        <v>0</v>
      </c>
      <c r="BG210" s="150">
        <f t="shared" si="6"/>
        <v>0</v>
      </c>
      <c r="BH210" s="150">
        <f t="shared" si="7"/>
        <v>0</v>
      </c>
      <c r="BI210" s="150">
        <f t="shared" si="8"/>
        <v>0</v>
      </c>
      <c r="BJ210" s="17" t="s">
        <v>86</v>
      </c>
      <c r="BK210" s="150">
        <f t="shared" si="9"/>
        <v>0</v>
      </c>
      <c r="BL210" s="17" t="s">
        <v>404</v>
      </c>
      <c r="BM210" s="149" t="s">
        <v>1069</v>
      </c>
    </row>
    <row r="211" spans="2:65" s="1" customFormat="1" ht="29.25">
      <c r="B211" s="33"/>
      <c r="D211" s="152" t="s">
        <v>375</v>
      </c>
      <c r="F211" s="172" t="s">
        <v>6117</v>
      </c>
      <c r="I211" s="173"/>
      <c r="L211" s="33"/>
      <c r="M211" s="174"/>
      <c r="T211" s="57"/>
      <c r="AT211" s="17" t="s">
        <v>375</v>
      </c>
      <c r="AU211" s="17" t="s">
        <v>86</v>
      </c>
    </row>
    <row r="212" spans="2:65" s="1" customFormat="1" ht="16.5" customHeight="1">
      <c r="B212" s="33"/>
      <c r="C212" s="138" t="s">
        <v>845</v>
      </c>
      <c r="D212" s="138" t="s">
        <v>312</v>
      </c>
      <c r="E212" s="139" t="s">
        <v>3011</v>
      </c>
      <c r="F212" s="140" t="s">
        <v>3012</v>
      </c>
      <c r="G212" s="141" t="s">
        <v>718</v>
      </c>
      <c r="H212" s="142">
        <v>45</v>
      </c>
      <c r="I212" s="143"/>
      <c r="J212" s="144">
        <f>ROUND(I212*H212,2)</f>
        <v>0</v>
      </c>
      <c r="K212" s="140" t="s">
        <v>2821</v>
      </c>
      <c r="L212" s="33"/>
      <c r="M212" s="145" t="s">
        <v>1</v>
      </c>
      <c r="N212" s="146" t="s">
        <v>47</v>
      </c>
      <c r="P212" s="147">
        <f>O212*H212</f>
        <v>0</v>
      </c>
      <c r="Q212" s="147">
        <v>0</v>
      </c>
      <c r="R212" s="147">
        <f>Q212*H212</f>
        <v>0</v>
      </c>
      <c r="S212" s="147">
        <v>0</v>
      </c>
      <c r="T212" s="148">
        <f>S212*H212</f>
        <v>0</v>
      </c>
      <c r="AR212" s="149" t="s">
        <v>404</v>
      </c>
      <c r="AT212" s="149" t="s">
        <v>312</v>
      </c>
      <c r="AU212" s="149" t="s">
        <v>86</v>
      </c>
      <c r="AY212" s="17" t="s">
        <v>310</v>
      </c>
      <c r="BE212" s="150">
        <f>IF(N212="základní",J212,0)</f>
        <v>0</v>
      </c>
      <c r="BF212" s="150">
        <f>IF(N212="snížená",J212,0)</f>
        <v>0</v>
      </c>
      <c r="BG212" s="150">
        <f>IF(N212="zákl. přenesená",J212,0)</f>
        <v>0</v>
      </c>
      <c r="BH212" s="150">
        <f>IF(N212="sníž. přenesená",J212,0)</f>
        <v>0</v>
      </c>
      <c r="BI212" s="150">
        <f>IF(N212="nulová",J212,0)</f>
        <v>0</v>
      </c>
      <c r="BJ212" s="17" t="s">
        <v>86</v>
      </c>
      <c r="BK212" s="150">
        <f>ROUND(I212*H212,2)</f>
        <v>0</v>
      </c>
      <c r="BL212" s="17" t="s">
        <v>404</v>
      </c>
      <c r="BM212" s="149" t="s">
        <v>1090</v>
      </c>
    </row>
    <row r="213" spans="2:65" s="1" customFormat="1" ht="19.5">
      <c r="B213" s="33"/>
      <c r="D213" s="152" t="s">
        <v>375</v>
      </c>
      <c r="F213" s="172" t="s">
        <v>3013</v>
      </c>
      <c r="I213" s="173"/>
      <c r="L213" s="33"/>
      <c r="M213" s="174"/>
      <c r="T213" s="57"/>
      <c r="AT213" s="17" t="s">
        <v>375</v>
      </c>
      <c r="AU213" s="17" t="s">
        <v>86</v>
      </c>
    </row>
    <row r="214" spans="2:65" s="1" customFormat="1" ht="16.5" customHeight="1">
      <c r="B214" s="33"/>
      <c r="C214" s="138" t="s">
        <v>850</v>
      </c>
      <c r="D214" s="138" t="s">
        <v>312</v>
      </c>
      <c r="E214" s="139" t="s">
        <v>3014</v>
      </c>
      <c r="F214" s="140" t="s">
        <v>3015</v>
      </c>
      <c r="G214" s="141" t="s">
        <v>718</v>
      </c>
      <c r="H214" s="142">
        <v>10</v>
      </c>
      <c r="I214" s="143"/>
      <c r="J214" s="144">
        <f>ROUND(I214*H214,2)</f>
        <v>0</v>
      </c>
      <c r="K214" s="140" t="s">
        <v>2821</v>
      </c>
      <c r="L214" s="33"/>
      <c r="M214" s="145" t="s">
        <v>1</v>
      </c>
      <c r="N214" s="146" t="s">
        <v>47</v>
      </c>
      <c r="P214" s="147">
        <f>O214*H214</f>
        <v>0</v>
      </c>
      <c r="Q214" s="147">
        <v>0</v>
      </c>
      <c r="R214" s="147">
        <f>Q214*H214</f>
        <v>0</v>
      </c>
      <c r="S214" s="147">
        <v>0</v>
      </c>
      <c r="T214" s="148">
        <f>S214*H214</f>
        <v>0</v>
      </c>
      <c r="AR214" s="149" t="s">
        <v>404</v>
      </c>
      <c r="AT214" s="149" t="s">
        <v>312</v>
      </c>
      <c r="AU214" s="149" t="s">
        <v>86</v>
      </c>
      <c r="AY214" s="17" t="s">
        <v>310</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404</v>
      </c>
      <c r="BM214" s="149" t="s">
        <v>1111</v>
      </c>
    </row>
    <row r="215" spans="2:65" s="1" customFormat="1" ht="19.5">
      <c r="B215" s="33"/>
      <c r="D215" s="152" t="s">
        <v>375</v>
      </c>
      <c r="F215" s="172" t="s">
        <v>3013</v>
      </c>
      <c r="I215" s="173"/>
      <c r="L215" s="33"/>
      <c r="M215" s="174"/>
      <c r="T215" s="57"/>
      <c r="AT215" s="17" t="s">
        <v>375</v>
      </c>
      <c r="AU215" s="17" t="s">
        <v>86</v>
      </c>
    </row>
    <row r="216" spans="2:65" s="1" customFormat="1" ht="16.5" customHeight="1">
      <c r="B216" s="33"/>
      <c r="C216" s="138" t="s">
        <v>856</v>
      </c>
      <c r="D216" s="138" t="s">
        <v>312</v>
      </c>
      <c r="E216" s="139" t="s">
        <v>3016</v>
      </c>
      <c r="F216" s="140" t="s">
        <v>3017</v>
      </c>
      <c r="G216" s="141" t="s">
        <v>718</v>
      </c>
      <c r="H216" s="142">
        <v>10</v>
      </c>
      <c r="I216" s="143"/>
      <c r="J216" s="144">
        <f>ROUND(I216*H216,2)</f>
        <v>0</v>
      </c>
      <c r="K216" s="140" t="s">
        <v>2821</v>
      </c>
      <c r="L216" s="33"/>
      <c r="M216" s="145" t="s">
        <v>1</v>
      </c>
      <c r="N216" s="146" t="s">
        <v>47</v>
      </c>
      <c r="P216" s="147">
        <f>O216*H216</f>
        <v>0</v>
      </c>
      <c r="Q216" s="147">
        <v>0</v>
      </c>
      <c r="R216" s="147">
        <f>Q216*H216</f>
        <v>0</v>
      </c>
      <c r="S216" s="147">
        <v>0</v>
      </c>
      <c r="T216" s="148">
        <f>S216*H216</f>
        <v>0</v>
      </c>
      <c r="AR216" s="149" t="s">
        <v>404</v>
      </c>
      <c r="AT216" s="149" t="s">
        <v>312</v>
      </c>
      <c r="AU216" s="149" t="s">
        <v>86</v>
      </c>
      <c r="AY216" s="17" t="s">
        <v>310</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404</v>
      </c>
      <c r="BM216" s="149" t="s">
        <v>1122</v>
      </c>
    </row>
    <row r="217" spans="2:65" s="1" customFormat="1" ht="19.5">
      <c r="B217" s="33"/>
      <c r="D217" s="152" t="s">
        <v>375</v>
      </c>
      <c r="F217" s="172" t="s">
        <v>3013</v>
      </c>
      <c r="I217" s="173"/>
      <c r="L217" s="33"/>
      <c r="M217" s="174"/>
      <c r="T217" s="57"/>
      <c r="AT217" s="17" t="s">
        <v>375</v>
      </c>
      <c r="AU217" s="17" t="s">
        <v>86</v>
      </c>
    </row>
    <row r="218" spans="2:65" s="1" customFormat="1" ht="16.5" customHeight="1">
      <c r="B218" s="33"/>
      <c r="C218" s="138" t="s">
        <v>860</v>
      </c>
      <c r="D218" s="138" t="s">
        <v>312</v>
      </c>
      <c r="E218" s="139" t="s">
        <v>3021</v>
      </c>
      <c r="F218" s="140" t="s">
        <v>3022</v>
      </c>
      <c r="G218" s="141" t="s">
        <v>718</v>
      </c>
      <c r="H218" s="142">
        <v>720</v>
      </c>
      <c r="I218" s="143"/>
      <c r="J218" s="144">
        <f>ROUND(I218*H218,2)</f>
        <v>0</v>
      </c>
      <c r="K218" s="140" t="s">
        <v>2821</v>
      </c>
      <c r="L218" s="33"/>
      <c r="M218" s="145" t="s">
        <v>1</v>
      </c>
      <c r="N218" s="146" t="s">
        <v>47</v>
      </c>
      <c r="P218" s="147">
        <f>O218*H218</f>
        <v>0</v>
      </c>
      <c r="Q218" s="147">
        <v>0</v>
      </c>
      <c r="R218" s="147">
        <f>Q218*H218</f>
        <v>0</v>
      </c>
      <c r="S218" s="147">
        <v>0</v>
      </c>
      <c r="T218" s="148">
        <f>S218*H218</f>
        <v>0</v>
      </c>
      <c r="AR218" s="149" t="s">
        <v>404</v>
      </c>
      <c r="AT218" s="149" t="s">
        <v>312</v>
      </c>
      <c r="AU218" s="149" t="s">
        <v>86</v>
      </c>
      <c r="AY218" s="17" t="s">
        <v>310</v>
      </c>
      <c r="BE218" s="150">
        <f>IF(N218="základní",J218,0)</f>
        <v>0</v>
      </c>
      <c r="BF218" s="150">
        <f>IF(N218="snížená",J218,0)</f>
        <v>0</v>
      </c>
      <c r="BG218" s="150">
        <f>IF(N218="zákl. přenesená",J218,0)</f>
        <v>0</v>
      </c>
      <c r="BH218" s="150">
        <f>IF(N218="sníž. přenesená",J218,0)</f>
        <v>0</v>
      </c>
      <c r="BI218" s="150">
        <f>IF(N218="nulová",J218,0)</f>
        <v>0</v>
      </c>
      <c r="BJ218" s="17" t="s">
        <v>86</v>
      </c>
      <c r="BK218" s="150">
        <f>ROUND(I218*H218,2)</f>
        <v>0</v>
      </c>
      <c r="BL218" s="17" t="s">
        <v>404</v>
      </c>
      <c r="BM218" s="149" t="s">
        <v>1131</v>
      </c>
    </row>
    <row r="219" spans="2:65" s="1" customFormat="1" ht="29.25">
      <c r="B219" s="33"/>
      <c r="D219" s="152" t="s">
        <v>375</v>
      </c>
      <c r="F219" s="172" t="s">
        <v>6118</v>
      </c>
      <c r="I219" s="173"/>
      <c r="L219" s="33"/>
      <c r="M219" s="174"/>
      <c r="T219" s="57"/>
      <c r="AT219" s="17" t="s">
        <v>375</v>
      </c>
      <c r="AU219" s="17" t="s">
        <v>86</v>
      </c>
    </row>
    <row r="220" spans="2:65" s="1" customFormat="1" ht="16.5" customHeight="1">
      <c r="B220" s="33"/>
      <c r="C220" s="138" t="s">
        <v>864</v>
      </c>
      <c r="D220" s="138" t="s">
        <v>312</v>
      </c>
      <c r="E220" s="139" t="s">
        <v>6119</v>
      </c>
      <c r="F220" s="140" t="s">
        <v>6120</v>
      </c>
      <c r="G220" s="141" t="s">
        <v>429</v>
      </c>
      <c r="H220" s="142">
        <v>1</v>
      </c>
      <c r="I220" s="143"/>
      <c r="J220" s="144">
        <f t="shared" ref="J220:J227" si="10">ROUND(I220*H220,2)</f>
        <v>0</v>
      </c>
      <c r="K220" s="140" t="s">
        <v>2896</v>
      </c>
      <c r="L220" s="33"/>
      <c r="M220" s="145" t="s">
        <v>1</v>
      </c>
      <c r="N220" s="146" t="s">
        <v>47</v>
      </c>
      <c r="P220" s="147">
        <f t="shared" ref="P220:P227" si="11">O220*H220</f>
        <v>0</v>
      </c>
      <c r="Q220" s="147">
        <v>0</v>
      </c>
      <c r="R220" s="147">
        <f t="shared" ref="R220:R227" si="12">Q220*H220</f>
        <v>0</v>
      </c>
      <c r="S220" s="147">
        <v>0</v>
      </c>
      <c r="T220" s="148">
        <f t="shared" ref="T220:T227" si="13">S220*H220</f>
        <v>0</v>
      </c>
      <c r="AR220" s="149" t="s">
        <v>404</v>
      </c>
      <c r="AT220" s="149" t="s">
        <v>312</v>
      </c>
      <c r="AU220" s="149" t="s">
        <v>86</v>
      </c>
      <c r="AY220" s="17" t="s">
        <v>310</v>
      </c>
      <c r="BE220" s="150">
        <f t="shared" ref="BE220:BE227" si="14">IF(N220="základní",J220,0)</f>
        <v>0</v>
      </c>
      <c r="BF220" s="150">
        <f t="shared" ref="BF220:BF227" si="15">IF(N220="snížená",J220,0)</f>
        <v>0</v>
      </c>
      <c r="BG220" s="150">
        <f t="shared" ref="BG220:BG227" si="16">IF(N220="zákl. přenesená",J220,0)</f>
        <v>0</v>
      </c>
      <c r="BH220" s="150">
        <f t="shared" ref="BH220:BH227" si="17">IF(N220="sníž. přenesená",J220,0)</f>
        <v>0</v>
      </c>
      <c r="BI220" s="150">
        <f t="shared" ref="BI220:BI227" si="18">IF(N220="nulová",J220,0)</f>
        <v>0</v>
      </c>
      <c r="BJ220" s="17" t="s">
        <v>86</v>
      </c>
      <c r="BK220" s="150">
        <f t="shared" ref="BK220:BK227" si="19">ROUND(I220*H220,2)</f>
        <v>0</v>
      </c>
      <c r="BL220" s="17" t="s">
        <v>404</v>
      </c>
      <c r="BM220" s="149" t="s">
        <v>1142</v>
      </c>
    </row>
    <row r="221" spans="2:65" s="1" customFormat="1" ht="16.5" customHeight="1">
      <c r="B221" s="33"/>
      <c r="C221" s="138" t="s">
        <v>868</v>
      </c>
      <c r="D221" s="138" t="s">
        <v>312</v>
      </c>
      <c r="E221" s="139" t="s">
        <v>3028</v>
      </c>
      <c r="F221" s="140" t="s">
        <v>3029</v>
      </c>
      <c r="G221" s="141" t="s">
        <v>460</v>
      </c>
      <c r="H221" s="142">
        <v>4</v>
      </c>
      <c r="I221" s="143"/>
      <c r="J221" s="144">
        <f t="shared" si="10"/>
        <v>0</v>
      </c>
      <c r="K221" s="140" t="s">
        <v>2821</v>
      </c>
      <c r="L221" s="33"/>
      <c r="M221" s="145" t="s">
        <v>1</v>
      </c>
      <c r="N221" s="146" t="s">
        <v>47</v>
      </c>
      <c r="P221" s="147">
        <f t="shared" si="11"/>
        <v>0</v>
      </c>
      <c r="Q221" s="147">
        <v>0</v>
      </c>
      <c r="R221" s="147">
        <f t="shared" si="12"/>
        <v>0</v>
      </c>
      <c r="S221" s="147">
        <v>0</v>
      </c>
      <c r="T221" s="148">
        <f t="shared" si="13"/>
        <v>0</v>
      </c>
      <c r="AR221" s="149" t="s">
        <v>404</v>
      </c>
      <c r="AT221" s="149" t="s">
        <v>312</v>
      </c>
      <c r="AU221" s="149" t="s">
        <v>86</v>
      </c>
      <c r="AY221" s="17" t="s">
        <v>310</v>
      </c>
      <c r="BE221" s="150">
        <f t="shared" si="14"/>
        <v>0</v>
      </c>
      <c r="BF221" s="150">
        <f t="shared" si="15"/>
        <v>0</v>
      </c>
      <c r="BG221" s="150">
        <f t="shared" si="16"/>
        <v>0</v>
      </c>
      <c r="BH221" s="150">
        <f t="shared" si="17"/>
        <v>0</v>
      </c>
      <c r="BI221" s="150">
        <f t="shared" si="18"/>
        <v>0</v>
      </c>
      <c r="BJ221" s="17" t="s">
        <v>86</v>
      </c>
      <c r="BK221" s="150">
        <f t="shared" si="19"/>
        <v>0</v>
      </c>
      <c r="BL221" s="17" t="s">
        <v>404</v>
      </c>
      <c r="BM221" s="149" t="s">
        <v>1152</v>
      </c>
    </row>
    <row r="222" spans="2:65" s="1" customFormat="1" ht="37.9" customHeight="1">
      <c r="B222" s="33"/>
      <c r="C222" s="138" t="s">
        <v>872</v>
      </c>
      <c r="D222" s="138" t="s">
        <v>312</v>
      </c>
      <c r="E222" s="139" t="s">
        <v>3030</v>
      </c>
      <c r="F222" s="140" t="s">
        <v>3031</v>
      </c>
      <c r="G222" s="141" t="s">
        <v>718</v>
      </c>
      <c r="H222" s="142">
        <v>285</v>
      </c>
      <c r="I222" s="143"/>
      <c r="J222" s="144">
        <f t="shared" si="10"/>
        <v>0</v>
      </c>
      <c r="K222" s="140" t="s">
        <v>2821</v>
      </c>
      <c r="L222" s="33"/>
      <c r="M222" s="145" t="s">
        <v>1</v>
      </c>
      <c r="N222" s="146" t="s">
        <v>47</v>
      </c>
      <c r="P222" s="147">
        <f t="shared" si="11"/>
        <v>0</v>
      </c>
      <c r="Q222" s="147">
        <v>0</v>
      </c>
      <c r="R222" s="147">
        <f t="shared" si="12"/>
        <v>0</v>
      </c>
      <c r="S222" s="147">
        <v>0</v>
      </c>
      <c r="T222" s="148">
        <f t="shared" si="13"/>
        <v>0</v>
      </c>
      <c r="AR222" s="149" t="s">
        <v>404</v>
      </c>
      <c r="AT222" s="149" t="s">
        <v>312</v>
      </c>
      <c r="AU222" s="149" t="s">
        <v>86</v>
      </c>
      <c r="AY222" s="17" t="s">
        <v>310</v>
      </c>
      <c r="BE222" s="150">
        <f t="shared" si="14"/>
        <v>0</v>
      </c>
      <c r="BF222" s="150">
        <f t="shared" si="15"/>
        <v>0</v>
      </c>
      <c r="BG222" s="150">
        <f t="shared" si="16"/>
        <v>0</v>
      </c>
      <c r="BH222" s="150">
        <f t="shared" si="17"/>
        <v>0</v>
      </c>
      <c r="BI222" s="150">
        <f t="shared" si="18"/>
        <v>0</v>
      </c>
      <c r="BJ222" s="17" t="s">
        <v>86</v>
      </c>
      <c r="BK222" s="150">
        <f t="shared" si="19"/>
        <v>0</v>
      </c>
      <c r="BL222" s="17" t="s">
        <v>404</v>
      </c>
      <c r="BM222" s="149" t="s">
        <v>1168</v>
      </c>
    </row>
    <row r="223" spans="2:65" s="1" customFormat="1" ht="37.9" customHeight="1">
      <c r="B223" s="33"/>
      <c r="C223" s="138" t="s">
        <v>876</v>
      </c>
      <c r="D223" s="138" t="s">
        <v>312</v>
      </c>
      <c r="E223" s="139" t="s">
        <v>6121</v>
      </c>
      <c r="F223" s="140" t="s">
        <v>6122</v>
      </c>
      <c r="G223" s="141" t="s">
        <v>718</v>
      </c>
      <c r="H223" s="142">
        <v>65</v>
      </c>
      <c r="I223" s="143"/>
      <c r="J223" s="144">
        <f t="shared" si="10"/>
        <v>0</v>
      </c>
      <c r="K223" s="140" t="s">
        <v>2821</v>
      </c>
      <c r="L223" s="33"/>
      <c r="M223" s="145" t="s">
        <v>1</v>
      </c>
      <c r="N223" s="146" t="s">
        <v>47</v>
      </c>
      <c r="P223" s="147">
        <f t="shared" si="11"/>
        <v>0</v>
      </c>
      <c r="Q223" s="147">
        <v>0</v>
      </c>
      <c r="R223" s="147">
        <f t="shared" si="12"/>
        <v>0</v>
      </c>
      <c r="S223" s="147">
        <v>0</v>
      </c>
      <c r="T223" s="148">
        <f t="shared" si="13"/>
        <v>0</v>
      </c>
      <c r="AR223" s="149" t="s">
        <v>404</v>
      </c>
      <c r="AT223" s="149" t="s">
        <v>312</v>
      </c>
      <c r="AU223" s="149" t="s">
        <v>86</v>
      </c>
      <c r="AY223" s="17" t="s">
        <v>310</v>
      </c>
      <c r="BE223" s="150">
        <f t="shared" si="14"/>
        <v>0</v>
      </c>
      <c r="BF223" s="150">
        <f t="shared" si="15"/>
        <v>0</v>
      </c>
      <c r="BG223" s="150">
        <f t="shared" si="16"/>
        <v>0</v>
      </c>
      <c r="BH223" s="150">
        <f t="shared" si="17"/>
        <v>0</v>
      </c>
      <c r="BI223" s="150">
        <f t="shared" si="18"/>
        <v>0</v>
      </c>
      <c r="BJ223" s="17" t="s">
        <v>86</v>
      </c>
      <c r="BK223" s="150">
        <f t="shared" si="19"/>
        <v>0</v>
      </c>
      <c r="BL223" s="17" t="s">
        <v>404</v>
      </c>
      <c r="BM223" s="149" t="s">
        <v>1181</v>
      </c>
    </row>
    <row r="224" spans="2:65" s="1" customFormat="1" ht="37.9" customHeight="1">
      <c r="B224" s="33"/>
      <c r="C224" s="138" t="s">
        <v>880</v>
      </c>
      <c r="D224" s="138" t="s">
        <v>312</v>
      </c>
      <c r="E224" s="139" t="s">
        <v>3032</v>
      </c>
      <c r="F224" s="140" t="s">
        <v>3033</v>
      </c>
      <c r="G224" s="141" t="s">
        <v>718</v>
      </c>
      <c r="H224" s="142">
        <v>50</v>
      </c>
      <c r="I224" s="143"/>
      <c r="J224" s="144">
        <f t="shared" si="10"/>
        <v>0</v>
      </c>
      <c r="K224" s="140" t="s">
        <v>2821</v>
      </c>
      <c r="L224" s="33"/>
      <c r="M224" s="145" t="s">
        <v>1</v>
      </c>
      <c r="N224" s="146" t="s">
        <v>47</v>
      </c>
      <c r="P224" s="147">
        <f t="shared" si="11"/>
        <v>0</v>
      </c>
      <c r="Q224" s="147">
        <v>0</v>
      </c>
      <c r="R224" s="147">
        <f t="shared" si="12"/>
        <v>0</v>
      </c>
      <c r="S224" s="147">
        <v>0</v>
      </c>
      <c r="T224" s="148">
        <f t="shared" si="13"/>
        <v>0</v>
      </c>
      <c r="AR224" s="149" t="s">
        <v>404</v>
      </c>
      <c r="AT224" s="149" t="s">
        <v>312</v>
      </c>
      <c r="AU224" s="149" t="s">
        <v>86</v>
      </c>
      <c r="AY224" s="17" t="s">
        <v>310</v>
      </c>
      <c r="BE224" s="150">
        <f t="shared" si="14"/>
        <v>0</v>
      </c>
      <c r="BF224" s="150">
        <f t="shared" si="15"/>
        <v>0</v>
      </c>
      <c r="BG224" s="150">
        <f t="shared" si="16"/>
        <v>0</v>
      </c>
      <c r="BH224" s="150">
        <f t="shared" si="17"/>
        <v>0</v>
      </c>
      <c r="BI224" s="150">
        <f t="shared" si="18"/>
        <v>0</v>
      </c>
      <c r="BJ224" s="17" t="s">
        <v>86</v>
      </c>
      <c r="BK224" s="150">
        <f t="shared" si="19"/>
        <v>0</v>
      </c>
      <c r="BL224" s="17" t="s">
        <v>404</v>
      </c>
      <c r="BM224" s="149" t="s">
        <v>1190</v>
      </c>
    </row>
    <row r="225" spans="2:65" s="1" customFormat="1" ht="37.9" customHeight="1">
      <c r="B225" s="33"/>
      <c r="C225" s="138" t="s">
        <v>886</v>
      </c>
      <c r="D225" s="138" t="s">
        <v>312</v>
      </c>
      <c r="E225" s="139" t="s">
        <v>3034</v>
      </c>
      <c r="F225" s="140" t="s">
        <v>3035</v>
      </c>
      <c r="G225" s="141" t="s">
        <v>718</v>
      </c>
      <c r="H225" s="142">
        <v>10</v>
      </c>
      <c r="I225" s="143"/>
      <c r="J225" s="144">
        <f t="shared" si="10"/>
        <v>0</v>
      </c>
      <c r="K225" s="140" t="s">
        <v>2821</v>
      </c>
      <c r="L225" s="33"/>
      <c r="M225" s="145" t="s">
        <v>1</v>
      </c>
      <c r="N225" s="146" t="s">
        <v>47</v>
      </c>
      <c r="P225" s="147">
        <f t="shared" si="11"/>
        <v>0</v>
      </c>
      <c r="Q225" s="147">
        <v>0</v>
      </c>
      <c r="R225" s="147">
        <f t="shared" si="12"/>
        <v>0</v>
      </c>
      <c r="S225" s="147">
        <v>0</v>
      </c>
      <c r="T225" s="148">
        <f t="shared" si="13"/>
        <v>0</v>
      </c>
      <c r="AR225" s="149" t="s">
        <v>404</v>
      </c>
      <c r="AT225" s="149" t="s">
        <v>312</v>
      </c>
      <c r="AU225" s="149" t="s">
        <v>86</v>
      </c>
      <c r="AY225" s="17" t="s">
        <v>310</v>
      </c>
      <c r="BE225" s="150">
        <f t="shared" si="14"/>
        <v>0</v>
      </c>
      <c r="BF225" s="150">
        <f t="shared" si="15"/>
        <v>0</v>
      </c>
      <c r="BG225" s="150">
        <f t="shared" si="16"/>
        <v>0</v>
      </c>
      <c r="BH225" s="150">
        <f t="shared" si="17"/>
        <v>0</v>
      </c>
      <c r="BI225" s="150">
        <f t="shared" si="18"/>
        <v>0</v>
      </c>
      <c r="BJ225" s="17" t="s">
        <v>86</v>
      </c>
      <c r="BK225" s="150">
        <f t="shared" si="19"/>
        <v>0</v>
      </c>
      <c r="BL225" s="17" t="s">
        <v>404</v>
      </c>
      <c r="BM225" s="149" t="s">
        <v>1201</v>
      </c>
    </row>
    <row r="226" spans="2:65" s="1" customFormat="1" ht="37.9" customHeight="1">
      <c r="B226" s="33"/>
      <c r="C226" s="138" t="s">
        <v>895</v>
      </c>
      <c r="D226" s="138" t="s">
        <v>312</v>
      </c>
      <c r="E226" s="139" t="s">
        <v>3036</v>
      </c>
      <c r="F226" s="140" t="s">
        <v>3037</v>
      </c>
      <c r="G226" s="141" t="s">
        <v>718</v>
      </c>
      <c r="H226" s="142">
        <v>10</v>
      </c>
      <c r="I226" s="143"/>
      <c r="J226" s="144">
        <f t="shared" si="10"/>
        <v>0</v>
      </c>
      <c r="K226" s="140" t="s">
        <v>2821</v>
      </c>
      <c r="L226" s="33"/>
      <c r="M226" s="145" t="s">
        <v>1</v>
      </c>
      <c r="N226" s="146" t="s">
        <v>47</v>
      </c>
      <c r="P226" s="147">
        <f t="shared" si="11"/>
        <v>0</v>
      </c>
      <c r="Q226" s="147">
        <v>0</v>
      </c>
      <c r="R226" s="147">
        <f t="shared" si="12"/>
        <v>0</v>
      </c>
      <c r="S226" s="147">
        <v>0</v>
      </c>
      <c r="T226" s="148">
        <f t="shared" si="13"/>
        <v>0</v>
      </c>
      <c r="AR226" s="149" t="s">
        <v>404</v>
      </c>
      <c r="AT226" s="149" t="s">
        <v>312</v>
      </c>
      <c r="AU226" s="149" t="s">
        <v>86</v>
      </c>
      <c r="AY226" s="17" t="s">
        <v>310</v>
      </c>
      <c r="BE226" s="150">
        <f t="shared" si="14"/>
        <v>0</v>
      </c>
      <c r="BF226" s="150">
        <f t="shared" si="15"/>
        <v>0</v>
      </c>
      <c r="BG226" s="150">
        <f t="shared" si="16"/>
        <v>0</v>
      </c>
      <c r="BH226" s="150">
        <f t="shared" si="17"/>
        <v>0</v>
      </c>
      <c r="BI226" s="150">
        <f t="shared" si="18"/>
        <v>0</v>
      </c>
      <c r="BJ226" s="17" t="s">
        <v>86</v>
      </c>
      <c r="BK226" s="150">
        <f t="shared" si="19"/>
        <v>0</v>
      </c>
      <c r="BL226" s="17" t="s">
        <v>404</v>
      </c>
      <c r="BM226" s="149" t="s">
        <v>1210</v>
      </c>
    </row>
    <row r="227" spans="2:65" s="1" customFormat="1" ht="16.5" customHeight="1">
      <c r="B227" s="33"/>
      <c r="C227" s="138" t="s">
        <v>900</v>
      </c>
      <c r="D227" s="138" t="s">
        <v>312</v>
      </c>
      <c r="E227" s="139" t="s">
        <v>3038</v>
      </c>
      <c r="F227" s="140" t="s">
        <v>3039</v>
      </c>
      <c r="G227" s="141" t="s">
        <v>361</v>
      </c>
      <c r="H227" s="142">
        <v>1.0620000000000001</v>
      </c>
      <c r="I227" s="143"/>
      <c r="J227" s="144">
        <f t="shared" si="10"/>
        <v>0</v>
      </c>
      <c r="K227" s="140" t="s">
        <v>2821</v>
      </c>
      <c r="L227" s="33"/>
      <c r="M227" s="145" t="s">
        <v>1</v>
      </c>
      <c r="N227" s="146" t="s">
        <v>47</v>
      </c>
      <c r="P227" s="147">
        <f t="shared" si="11"/>
        <v>0</v>
      </c>
      <c r="Q227" s="147">
        <v>0</v>
      </c>
      <c r="R227" s="147">
        <f t="shared" si="12"/>
        <v>0</v>
      </c>
      <c r="S227" s="147">
        <v>0</v>
      </c>
      <c r="T227" s="148">
        <f t="shared" si="13"/>
        <v>0</v>
      </c>
      <c r="AR227" s="149" t="s">
        <v>404</v>
      </c>
      <c r="AT227" s="149" t="s">
        <v>312</v>
      </c>
      <c r="AU227" s="149" t="s">
        <v>86</v>
      </c>
      <c r="AY227" s="17" t="s">
        <v>310</v>
      </c>
      <c r="BE227" s="150">
        <f t="shared" si="14"/>
        <v>0</v>
      </c>
      <c r="BF227" s="150">
        <f t="shared" si="15"/>
        <v>0</v>
      </c>
      <c r="BG227" s="150">
        <f t="shared" si="16"/>
        <v>0</v>
      </c>
      <c r="BH227" s="150">
        <f t="shared" si="17"/>
        <v>0</v>
      </c>
      <c r="BI227" s="150">
        <f t="shared" si="18"/>
        <v>0</v>
      </c>
      <c r="BJ227" s="17" t="s">
        <v>86</v>
      </c>
      <c r="BK227" s="150">
        <f t="shared" si="19"/>
        <v>0</v>
      </c>
      <c r="BL227" s="17" t="s">
        <v>404</v>
      </c>
      <c r="BM227" s="149" t="s">
        <v>1222</v>
      </c>
    </row>
    <row r="228" spans="2:65" s="1" customFormat="1" ht="19.5">
      <c r="B228" s="33"/>
      <c r="D228" s="152" t="s">
        <v>375</v>
      </c>
      <c r="F228" s="172" t="s">
        <v>3040</v>
      </c>
      <c r="I228" s="173"/>
      <c r="L228" s="33"/>
      <c r="M228" s="174"/>
      <c r="T228" s="57"/>
      <c r="AT228" s="17" t="s">
        <v>375</v>
      </c>
      <c r="AU228" s="17" t="s">
        <v>86</v>
      </c>
    </row>
    <row r="229" spans="2:65" s="11" customFormat="1" ht="25.9" customHeight="1">
      <c r="B229" s="126"/>
      <c r="D229" s="127" t="s">
        <v>81</v>
      </c>
      <c r="E229" s="128" t="s">
        <v>1739</v>
      </c>
      <c r="F229" s="128" t="s">
        <v>3074</v>
      </c>
      <c r="I229" s="129"/>
      <c r="J229" s="130">
        <f>BK229</f>
        <v>0</v>
      </c>
      <c r="L229" s="126"/>
      <c r="M229" s="131"/>
      <c r="P229" s="132">
        <f>SUM(P230:P266)</f>
        <v>0</v>
      </c>
      <c r="R229" s="132">
        <f>SUM(R230:R266)</f>
        <v>0</v>
      </c>
      <c r="T229" s="133">
        <f>SUM(T230:T266)</f>
        <v>0</v>
      </c>
      <c r="AR229" s="127" t="s">
        <v>90</v>
      </c>
      <c r="AT229" s="134" t="s">
        <v>81</v>
      </c>
      <c r="AU229" s="134" t="s">
        <v>82</v>
      </c>
      <c r="AY229" s="127" t="s">
        <v>310</v>
      </c>
      <c r="BK229" s="135">
        <f>SUM(BK230:BK266)</f>
        <v>0</v>
      </c>
    </row>
    <row r="230" spans="2:65" s="1" customFormat="1" ht="16.5" customHeight="1">
      <c r="B230" s="33"/>
      <c r="C230" s="138" t="s">
        <v>904</v>
      </c>
      <c r="D230" s="138" t="s">
        <v>312</v>
      </c>
      <c r="E230" s="139" t="s">
        <v>3075</v>
      </c>
      <c r="F230" s="140" t="s">
        <v>3076</v>
      </c>
      <c r="G230" s="141" t="s">
        <v>1744</v>
      </c>
      <c r="H230" s="142">
        <v>12</v>
      </c>
      <c r="I230" s="143"/>
      <c r="J230" s="144">
        <f>ROUND(I230*H230,2)</f>
        <v>0</v>
      </c>
      <c r="K230" s="140" t="s">
        <v>2821</v>
      </c>
      <c r="L230" s="33"/>
      <c r="M230" s="145" t="s">
        <v>1</v>
      </c>
      <c r="N230" s="146" t="s">
        <v>47</v>
      </c>
      <c r="P230" s="147">
        <f>O230*H230</f>
        <v>0</v>
      </c>
      <c r="Q230" s="147">
        <v>0</v>
      </c>
      <c r="R230" s="147">
        <f>Q230*H230</f>
        <v>0</v>
      </c>
      <c r="S230" s="147">
        <v>0</v>
      </c>
      <c r="T230" s="148">
        <f>S230*H230</f>
        <v>0</v>
      </c>
      <c r="AR230" s="149" t="s">
        <v>404</v>
      </c>
      <c r="AT230" s="149" t="s">
        <v>312</v>
      </c>
      <c r="AU230" s="149" t="s">
        <v>86</v>
      </c>
      <c r="AY230" s="17" t="s">
        <v>310</v>
      </c>
      <c r="BE230" s="150">
        <f>IF(N230="základní",J230,0)</f>
        <v>0</v>
      </c>
      <c r="BF230" s="150">
        <f>IF(N230="snížená",J230,0)</f>
        <v>0</v>
      </c>
      <c r="BG230" s="150">
        <f>IF(N230="zákl. přenesená",J230,0)</f>
        <v>0</v>
      </c>
      <c r="BH230" s="150">
        <f>IF(N230="sníž. přenesená",J230,0)</f>
        <v>0</v>
      </c>
      <c r="BI230" s="150">
        <f>IF(N230="nulová",J230,0)</f>
        <v>0</v>
      </c>
      <c r="BJ230" s="17" t="s">
        <v>86</v>
      </c>
      <c r="BK230" s="150">
        <f>ROUND(I230*H230,2)</f>
        <v>0</v>
      </c>
      <c r="BL230" s="17" t="s">
        <v>404</v>
      </c>
      <c r="BM230" s="149" t="s">
        <v>1230</v>
      </c>
    </row>
    <row r="231" spans="2:65" s="1" customFormat="1" ht="16.5" customHeight="1">
      <c r="B231" s="33"/>
      <c r="C231" s="138" t="s">
        <v>910</v>
      </c>
      <c r="D231" s="138" t="s">
        <v>312</v>
      </c>
      <c r="E231" s="139" t="s">
        <v>6123</v>
      </c>
      <c r="F231" s="140" t="s">
        <v>6124</v>
      </c>
      <c r="G231" s="141" t="s">
        <v>1744</v>
      </c>
      <c r="H231" s="142">
        <v>1</v>
      </c>
      <c r="I231" s="143"/>
      <c r="J231" s="144">
        <f>ROUND(I231*H231,2)</f>
        <v>0</v>
      </c>
      <c r="K231" s="140" t="s">
        <v>2821</v>
      </c>
      <c r="L231" s="33"/>
      <c r="M231" s="145" t="s">
        <v>1</v>
      </c>
      <c r="N231" s="146" t="s">
        <v>47</v>
      </c>
      <c r="P231" s="147">
        <f>O231*H231</f>
        <v>0</v>
      </c>
      <c r="Q231" s="147">
        <v>0</v>
      </c>
      <c r="R231" s="147">
        <f>Q231*H231</f>
        <v>0</v>
      </c>
      <c r="S231" s="147">
        <v>0</v>
      </c>
      <c r="T231" s="148">
        <f>S231*H231</f>
        <v>0</v>
      </c>
      <c r="AR231" s="149" t="s">
        <v>404</v>
      </c>
      <c r="AT231" s="149" t="s">
        <v>312</v>
      </c>
      <c r="AU231" s="149" t="s">
        <v>86</v>
      </c>
      <c r="AY231" s="17" t="s">
        <v>310</v>
      </c>
      <c r="BE231" s="150">
        <f>IF(N231="základní",J231,0)</f>
        <v>0</v>
      </c>
      <c r="BF231" s="150">
        <f>IF(N231="snížená",J231,0)</f>
        <v>0</v>
      </c>
      <c r="BG231" s="150">
        <f>IF(N231="zákl. přenesená",J231,0)</f>
        <v>0</v>
      </c>
      <c r="BH231" s="150">
        <f>IF(N231="sníž. přenesená",J231,0)</f>
        <v>0</v>
      </c>
      <c r="BI231" s="150">
        <f>IF(N231="nulová",J231,0)</f>
        <v>0</v>
      </c>
      <c r="BJ231" s="17" t="s">
        <v>86</v>
      </c>
      <c r="BK231" s="150">
        <f>ROUND(I231*H231,2)</f>
        <v>0</v>
      </c>
      <c r="BL231" s="17" t="s">
        <v>404</v>
      </c>
      <c r="BM231" s="149" t="s">
        <v>1239</v>
      </c>
    </row>
    <row r="232" spans="2:65" s="1" customFormat="1" ht="16.5" customHeight="1">
      <c r="B232" s="33"/>
      <c r="C232" s="138" t="s">
        <v>914</v>
      </c>
      <c r="D232" s="138" t="s">
        <v>312</v>
      </c>
      <c r="E232" s="139" t="s">
        <v>3077</v>
      </c>
      <c r="F232" s="140" t="s">
        <v>3078</v>
      </c>
      <c r="G232" s="141" t="s">
        <v>1744</v>
      </c>
      <c r="H232" s="142">
        <v>23</v>
      </c>
      <c r="I232" s="143"/>
      <c r="J232" s="144">
        <f>ROUND(I232*H232,2)</f>
        <v>0</v>
      </c>
      <c r="K232" s="140" t="s">
        <v>2821</v>
      </c>
      <c r="L232" s="33"/>
      <c r="M232" s="145" t="s">
        <v>1</v>
      </c>
      <c r="N232" s="146" t="s">
        <v>47</v>
      </c>
      <c r="P232" s="147">
        <f>O232*H232</f>
        <v>0</v>
      </c>
      <c r="Q232" s="147">
        <v>0</v>
      </c>
      <c r="R232" s="147">
        <f>Q232*H232</f>
        <v>0</v>
      </c>
      <c r="S232" s="147">
        <v>0</v>
      </c>
      <c r="T232" s="148">
        <f>S232*H232</f>
        <v>0</v>
      </c>
      <c r="AR232" s="149" t="s">
        <v>404</v>
      </c>
      <c r="AT232" s="149" t="s">
        <v>312</v>
      </c>
      <c r="AU232" s="149" t="s">
        <v>86</v>
      </c>
      <c r="AY232" s="17" t="s">
        <v>310</v>
      </c>
      <c r="BE232" s="150">
        <f>IF(N232="základní",J232,0)</f>
        <v>0</v>
      </c>
      <c r="BF232" s="150">
        <f>IF(N232="snížená",J232,0)</f>
        <v>0</v>
      </c>
      <c r="BG232" s="150">
        <f>IF(N232="zákl. přenesená",J232,0)</f>
        <v>0</v>
      </c>
      <c r="BH232" s="150">
        <f>IF(N232="sníž. přenesená",J232,0)</f>
        <v>0</v>
      </c>
      <c r="BI232" s="150">
        <f>IF(N232="nulová",J232,0)</f>
        <v>0</v>
      </c>
      <c r="BJ232" s="17" t="s">
        <v>86</v>
      </c>
      <c r="BK232" s="150">
        <f>ROUND(I232*H232,2)</f>
        <v>0</v>
      </c>
      <c r="BL232" s="17" t="s">
        <v>404</v>
      </c>
      <c r="BM232" s="149" t="s">
        <v>1247</v>
      </c>
    </row>
    <row r="233" spans="2:65" s="1" customFormat="1" ht="19.5">
      <c r="B233" s="33"/>
      <c r="D233" s="152" t="s">
        <v>375</v>
      </c>
      <c r="F233" s="172" t="s">
        <v>3079</v>
      </c>
      <c r="I233" s="173"/>
      <c r="L233" s="33"/>
      <c r="M233" s="174"/>
      <c r="T233" s="57"/>
      <c r="AT233" s="17" t="s">
        <v>375</v>
      </c>
      <c r="AU233" s="17" t="s">
        <v>86</v>
      </c>
    </row>
    <row r="234" spans="2:65" s="1" customFormat="1" ht="16.5" customHeight="1">
      <c r="B234" s="33"/>
      <c r="C234" s="138" t="s">
        <v>921</v>
      </c>
      <c r="D234" s="138" t="s">
        <v>312</v>
      </c>
      <c r="E234" s="139" t="s">
        <v>6125</v>
      </c>
      <c r="F234" s="140" t="s">
        <v>6126</v>
      </c>
      <c r="G234" s="141" t="s">
        <v>1744</v>
      </c>
      <c r="H234" s="142">
        <v>7</v>
      </c>
      <c r="I234" s="143"/>
      <c r="J234" s="144">
        <f>ROUND(I234*H234,2)</f>
        <v>0</v>
      </c>
      <c r="K234" s="140" t="s">
        <v>2821</v>
      </c>
      <c r="L234" s="33"/>
      <c r="M234" s="145" t="s">
        <v>1</v>
      </c>
      <c r="N234" s="146" t="s">
        <v>47</v>
      </c>
      <c r="P234" s="147">
        <f>O234*H234</f>
        <v>0</v>
      </c>
      <c r="Q234" s="147">
        <v>0</v>
      </c>
      <c r="R234" s="147">
        <f>Q234*H234</f>
        <v>0</v>
      </c>
      <c r="S234" s="147">
        <v>0</v>
      </c>
      <c r="T234" s="148">
        <f>S234*H234</f>
        <v>0</v>
      </c>
      <c r="AR234" s="149" t="s">
        <v>404</v>
      </c>
      <c r="AT234" s="149" t="s">
        <v>312</v>
      </c>
      <c r="AU234" s="149" t="s">
        <v>86</v>
      </c>
      <c r="AY234" s="17" t="s">
        <v>310</v>
      </c>
      <c r="BE234" s="150">
        <f>IF(N234="základní",J234,0)</f>
        <v>0</v>
      </c>
      <c r="BF234" s="150">
        <f>IF(N234="snížená",J234,0)</f>
        <v>0</v>
      </c>
      <c r="BG234" s="150">
        <f>IF(N234="zákl. přenesená",J234,0)</f>
        <v>0</v>
      </c>
      <c r="BH234" s="150">
        <f>IF(N234="sníž. přenesená",J234,0)</f>
        <v>0</v>
      </c>
      <c r="BI234" s="150">
        <f>IF(N234="nulová",J234,0)</f>
        <v>0</v>
      </c>
      <c r="BJ234" s="17" t="s">
        <v>86</v>
      </c>
      <c r="BK234" s="150">
        <f>ROUND(I234*H234,2)</f>
        <v>0</v>
      </c>
      <c r="BL234" s="17" t="s">
        <v>404</v>
      </c>
      <c r="BM234" s="149" t="s">
        <v>1255</v>
      </c>
    </row>
    <row r="235" spans="2:65" s="1" customFormat="1" ht="16.5" customHeight="1">
      <c r="B235" s="33"/>
      <c r="C235" s="138" t="s">
        <v>926</v>
      </c>
      <c r="D235" s="138" t="s">
        <v>312</v>
      </c>
      <c r="E235" s="139" t="s">
        <v>6127</v>
      </c>
      <c r="F235" s="140" t="s">
        <v>6128</v>
      </c>
      <c r="G235" s="141" t="s">
        <v>1744</v>
      </c>
      <c r="H235" s="142">
        <v>7</v>
      </c>
      <c r="I235" s="143"/>
      <c r="J235" s="144">
        <f>ROUND(I235*H235,2)</f>
        <v>0</v>
      </c>
      <c r="K235" s="140" t="s">
        <v>2821</v>
      </c>
      <c r="L235" s="33"/>
      <c r="M235" s="145" t="s">
        <v>1</v>
      </c>
      <c r="N235" s="146" t="s">
        <v>47</v>
      </c>
      <c r="P235" s="147">
        <f>O235*H235</f>
        <v>0</v>
      </c>
      <c r="Q235" s="147">
        <v>0</v>
      </c>
      <c r="R235" s="147">
        <f>Q235*H235</f>
        <v>0</v>
      </c>
      <c r="S235" s="147">
        <v>0</v>
      </c>
      <c r="T235" s="148">
        <f>S235*H235</f>
        <v>0</v>
      </c>
      <c r="AR235" s="149" t="s">
        <v>404</v>
      </c>
      <c r="AT235" s="149" t="s">
        <v>312</v>
      </c>
      <c r="AU235" s="149" t="s">
        <v>86</v>
      </c>
      <c r="AY235" s="17" t="s">
        <v>310</v>
      </c>
      <c r="BE235" s="150">
        <f>IF(N235="základní",J235,0)</f>
        <v>0</v>
      </c>
      <c r="BF235" s="150">
        <f>IF(N235="snížená",J235,0)</f>
        <v>0</v>
      </c>
      <c r="BG235" s="150">
        <f>IF(N235="zákl. přenesená",J235,0)</f>
        <v>0</v>
      </c>
      <c r="BH235" s="150">
        <f>IF(N235="sníž. přenesená",J235,0)</f>
        <v>0</v>
      </c>
      <c r="BI235" s="150">
        <f>IF(N235="nulová",J235,0)</f>
        <v>0</v>
      </c>
      <c r="BJ235" s="17" t="s">
        <v>86</v>
      </c>
      <c r="BK235" s="150">
        <f>ROUND(I235*H235,2)</f>
        <v>0</v>
      </c>
      <c r="BL235" s="17" t="s">
        <v>404</v>
      </c>
      <c r="BM235" s="149" t="s">
        <v>1264</v>
      </c>
    </row>
    <row r="236" spans="2:65" s="1" customFormat="1" ht="16.5" customHeight="1">
      <c r="B236" s="33"/>
      <c r="C236" s="138" t="s">
        <v>930</v>
      </c>
      <c r="D236" s="138" t="s">
        <v>312</v>
      </c>
      <c r="E236" s="139" t="s">
        <v>3080</v>
      </c>
      <c r="F236" s="140" t="s">
        <v>3081</v>
      </c>
      <c r="G236" s="141" t="s">
        <v>1744</v>
      </c>
      <c r="H236" s="142">
        <v>10</v>
      </c>
      <c r="I236" s="143"/>
      <c r="J236" s="144">
        <f>ROUND(I236*H236,2)</f>
        <v>0</v>
      </c>
      <c r="K236" s="140" t="s">
        <v>2821</v>
      </c>
      <c r="L236" s="33"/>
      <c r="M236" s="145" t="s">
        <v>1</v>
      </c>
      <c r="N236" s="146" t="s">
        <v>47</v>
      </c>
      <c r="P236" s="147">
        <f>O236*H236</f>
        <v>0</v>
      </c>
      <c r="Q236" s="147">
        <v>0</v>
      </c>
      <c r="R236" s="147">
        <f>Q236*H236</f>
        <v>0</v>
      </c>
      <c r="S236" s="147">
        <v>0</v>
      </c>
      <c r="T236" s="148">
        <f>S236*H236</f>
        <v>0</v>
      </c>
      <c r="AR236" s="149" t="s">
        <v>404</v>
      </c>
      <c r="AT236" s="149" t="s">
        <v>312</v>
      </c>
      <c r="AU236" s="149" t="s">
        <v>86</v>
      </c>
      <c r="AY236" s="17" t="s">
        <v>310</v>
      </c>
      <c r="BE236" s="150">
        <f>IF(N236="základní",J236,0)</f>
        <v>0</v>
      </c>
      <c r="BF236" s="150">
        <f>IF(N236="snížená",J236,0)</f>
        <v>0</v>
      </c>
      <c r="BG236" s="150">
        <f>IF(N236="zákl. přenesená",J236,0)</f>
        <v>0</v>
      </c>
      <c r="BH236" s="150">
        <f>IF(N236="sníž. přenesená",J236,0)</f>
        <v>0</v>
      </c>
      <c r="BI236" s="150">
        <f>IF(N236="nulová",J236,0)</f>
        <v>0</v>
      </c>
      <c r="BJ236" s="17" t="s">
        <v>86</v>
      </c>
      <c r="BK236" s="150">
        <f>ROUND(I236*H236,2)</f>
        <v>0</v>
      </c>
      <c r="BL236" s="17" t="s">
        <v>404</v>
      </c>
      <c r="BM236" s="149" t="s">
        <v>1276</v>
      </c>
    </row>
    <row r="237" spans="2:65" s="1" customFormat="1" ht="19.5">
      <c r="B237" s="33"/>
      <c r="D237" s="152" t="s">
        <v>375</v>
      </c>
      <c r="F237" s="172" t="s">
        <v>6129</v>
      </c>
      <c r="I237" s="173"/>
      <c r="L237" s="33"/>
      <c r="M237" s="174"/>
      <c r="T237" s="57"/>
      <c r="AT237" s="17" t="s">
        <v>375</v>
      </c>
      <c r="AU237" s="17" t="s">
        <v>86</v>
      </c>
    </row>
    <row r="238" spans="2:65" s="1" customFormat="1" ht="16.5" customHeight="1">
      <c r="B238" s="33"/>
      <c r="C238" s="138" t="s">
        <v>934</v>
      </c>
      <c r="D238" s="138" t="s">
        <v>312</v>
      </c>
      <c r="E238" s="139" t="s">
        <v>6130</v>
      </c>
      <c r="F238" s="140" t="s">
        <v>6131</v>
      </c>
      <c r="G238" s="141" t="s">
        <v>460</v>
      </c>
      <c r="H238" s="142">
        <v>2</v>
      </c>
      <c r="I238" s="143"/>
      <c r="J238" s="144">
        <f>ROUND(I238*H238,2)</f>
        <v>0</v>
      </c>
      <c r="K238" s="140" t="s">
        <v>2821</v>
      </c>
      <c r="L238" s="33"/>
      <c r="M238" s="145" t="s">
        <v>1</v>
      </c>
      <c r="N238" s="146" t="s">
        <v>47</v>
      </c>
      <c r="P238" s="147">
        <f>O238*H238</f>
        <v>0</v>
      </c>
      <c r="Q238" s="147">
        <v>0</v>
      </c>
      <c r="R238" s="147">
        <f>Q238*H238</f>
        <v>0</v>
      </c>
      <c r="S238" s="147">
        <v>0</v>
      </c>
      <c r="T238" s="148">
        <f>S238*H238</f>
        <v>0</v>
      </c>
      <c r="AR238" s="149" t="s">
        <v>404</v>
      </c>
      <c r="AT238" s="149" t="s">
        <v>312</v>
      </c>
      <c r="AU238" s="149" t="s">
        <v>86</v>
      </c>
      <c r="AY238" s="17" t="s">
        <v>310</v>
      </c>
      <c r="BE238" s="150">
        <f>IF(N238="základní",J238,0)</f>
        <v>0</v>
      </c>
      <c r="BF238" s="150">
        <f>IF(N238="snížená",J238,0)</f>
        <v>0</v>
      </c>
      <c r="BG238" s="150">
        <f>IF(N238="zákl. přenesená",J238,0)</f>
        <v>0</v>
      </c>
      <c r="BH238" s="150">
        <f>IF(N238="sníž. přenesená",J238,0)</f>
        <v>0</v>
      </c>
      <c r="BI238" s="150">
        <f>IF(N238="nulová",J238,0)</f>
        <v>0</v>
      </c>
      <c r="BJ238" s="17" t="s">
        <v>86</v>
      </c>
      <c r="BK238" s="150">
        <f>ROUND(I238*H238,2)</f>
        <v>0</v>
      </c>
      <c r="BL238" s="17" t="s">
        <v>404</v>
      </c>
      <c r="BM238" s="149" t="s">
        <v>1287</v>
      </c>
    </row>
    <row r="239" spans="2:65" s="1" customFormat="1" ht="16.5" customHeight="1">
      <c r="B239" s="33"/>
      <c r="C239" s="138" t="s">
        <v>938</v>
      </c>
      <c r="D239" s="138" t="s">
        <v>312</v>
      </c>
      <c r="E239" s="139" t="s">
        <v>3083</v>
      </c>
      <c r="F239" s="140" t="s">
        <v>3084</v>
      </c>
      <c r="G239" s="141" t="s">
        <v>1744</v>
      </c>
      <c r="H239" s="142">
        <v>66</v>
      </c>
      <c r="I239" s="143"/>
      <c r="J239" s="144">
        <f>ROUND(I239*H239,2)</f>
        <v>0</v>
      </c>
      <c r="K239" s="140" t="s">
        <v>2821</v>
      </c>
      <c r="L239" s="33"/>
      <c r="M239" s="145" t="s">
        <v>1</v>
      </c>
      <c r="N239" s="146" t="s">
        <v>47</v>
      </c>
      <c r="P239" s="147">
        <f>O239*H239</f>
        <v>0</v>
      </c>
      <c r="Q239" s="147">
        <v>0</v>
      </c>
      <c r="R239" s="147">
        <f>Q239*H239</f>
        <v>0</v>
      </c>
      <c r="S239" s="147">
        <v>0</v>
      </c>
      <c r="T239" s="148">
        <f>S239*H239</f>
        <v>0</v>
      </c>
      <c r="AR239" s="149" t="s">
        <v>404</v>
      </c>
      <c r="AT239" s="149" t="s">
        <v>312</v>
      </c>
      <c r="AU239" s="149" t="s">
        <v>86</v>
      </c>
      <c r="AY239" s="17" t="s">
        <v>310</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404</v>
      </c>
      <c r="BM239" s="149" t="s">
        <v>1295</v>
      </c>
    </row>
    <row r="240" spans="2:65" s="1" customFormat="1" ht="16.5" customHeight="1">
      <c r="B240" s="33"/>
      <c r="C240" s="138" t="s">
        <v>944</v>
      </c>
      <c r="D240" s="138" t="s">
        <v>312</v>
      </c>
      <c r="E240" s="139" t="s">
        <v>6132</v>
      </c>
      <c r="F240" s="140" t="s">
        <v>6133</v>
      </c>
      <c r="G240" s="141" t="s">
        <v>1744</v>
      </c>
      <c r="H240" s="142">
        <v>4</v>
      </c>
      <c r="I240" s="143"/>
      <c r="J240" s="144">
        <f>ROUND(I240*H240,2)</f>
        <v>0</v>
      </c>
      <c r="K240" s="140" t="s">
        <v>2821</v>
      </c>
      <c r="L240" s="33"/>
      <c r="M240" s="145" t="s">
        <v>1</v>
      </c>
      <c r="N240" s="146" t="s">
        <v>47</v>
      </c>
      <c r="P240" s="147">
        <f>O240*H240</f>
        <v>0</v>
      </c>
      <c r="Q240" s="147">
        <v>0</v>
      </c>
      <c r="R240" s="147">
        <f>Q240*H240</f>
        <v>0</v>
      </c>
      <c r="S240" s="147">
        <v>0</v>
      </c>
      <c r="T240" s="148">
        <f>S240*H240</f>
        <v>0</v>
      </c>
      <c r="AR240" s="149" t="s">
        <v>404</v>
      </c>
      <c r="AT240" s="149" t="s">
        <v>312</v>
      </c>
      <c r="AU240" s="149" t="s">
        <v>86</v>
      </c>
      <c r="AY240" s="17" t="s">
        <v>310</v>
      </c>
      <c r="BE240" s="150">
        <f>IF(N240="základní",J240,0)</f>
        <v>0</v>
      </c>
      <c r="BF240" s="150">
        <f>IF(N240="snížená",J240,0)</f>
        <v>0</v>
      </c>
      <c r="BG240" s="150">
        <f>IF(N240="zákl. přenesená",J240,0)</f>
        <v>0</v>
      </c>
      <c r="BH240" s="150">
        <f>IF(N240="sníž. přenesená",J240,0)</f>
        <v>0</v>
      </c>
      <c r="BI240" s="150">
        <f>IF(N240="nulová",J240,0)</f>
        <v>0</v>
      </c>
      <c r="BJ240" s="17" t="s">
        <v>86</v>
      </c>
      <c r="BK240" s="150">
        <f>ROUND(I240*H240,2)</f>
        <v>0</v>
      </c>
      <c r="BL240" s="17" t="s">
        <v>404</v>
      </c>
      <c r="BM240" s="149" t="s">
        <v>1307</v>
      </c>
    </row>
    <row r="241" spans="2:65" s="1" customFormat="1" ht="16.5" customHeight="1">
      <c r="B241" s="33"/>
      <c r="C241" s="138" t="s">
        <v>949</v>
      </c>
      <c r="D241" s="138" t="s">
        <v>312</v>
      </c>
      <c r="E241" s="139" t="s">
        <v>6134</v>
      </c>
      <c r="F241" s="140" t="s">
        <v>6135</v>
      </c>
      <c r="G241" s="141" t="s">
        <v>460</v>
      </c>
      <c r="H241" s="142">
        <v>2</v>
      </c>
      <c r="I241" s="143"/>
      <c r="J241" s="144">
        <f>ROUND(I241*H241,2)</f>
        <v>0</v>
      </c>
      <c r="K241" s="140" t="s">
        <v>2821</v>
      </c>
      <c r="L241" s="33"/>
      <c r="M241" s="145" t="s">
        <v>1</v>
      </c>
      <c r="N241" s="146" t="s">
        <v>47</v>
      </c>
      <c r="P241" s="147">
        <f>O241*H241</f>
        <v>0</v>
      </c>
      <c r="Q241" s="147">
        <v>0</v>
      </c>
      <c r="R241" s="147">
        <f>Q241*H241</f>
        <v>0</v>
      </c>
      <c r="S241" s="147">
        <v>0</v>
      </c>
      <c r="T241" s="148">
        <f>S241*H241</f>
        <v>0</v>
      </c>
      <c r="AR241" s="149" t="s">
        <v>404</v>
      </c>
      <c r="AT241" s="149" t="s">
        <v>312</v>
      </c>
      <c r="AU241" s="149" t="s">
        <v>86</v>
      </c>
      <c r="AY241" s="17" t="s">
        <v>310</v>
      </c>
      <c r="BE241" s="150">
        <f>IF(N241="základní",J241,0)</f>
        <v>0</v>
      </c>
      <c r="BF241" s="150">
        <f>IF(N241="snížená",J241,0)</f>
        <v>0</v>
      </c>
      <c r="BG241" s="150">
        <f>IF(N241="zákl. přenesená",J241,0)</f>
        <v>0</v>
      </c>
      <c r="BH241" s="150">
        <f>IF(N241="sníž. přenesená",J241,0)</f>
        <v>0</v>
      </c>
      <c r="BI241" s="150">
        <f>IF(N241="nulová",J241,0)</f>
        <v>0</v>
      </c>
      <c r="BJ241" s="17" t="s">
        <v>86</v>
      </c>
      <c r="BK241" s="150">
        <f>ROUND(I241*H241,2)</f>
        <v>0</v>
      </c>
      <c r="BL241" s="17" t="s">
        <v>404</v>
      </c>
      <c r="BM241" s="149" t="s">
        <v>1316</v>
      </c>
    </row>
    <row r="242" spans="2:65" s="1" customFormat="1" ht="19.5">
      <c r="B242" s="33"/>
      <c r="D242" s="152" t="s">
        <v>375</v>
      </c>
      <c r="F242" s="172" t="s">
        <v>6136</v>
      </c>
      <c r="I242" s="173"/>
      <c r="L242" s="33"/>
      <c r="M242" s="174"/>
      <c r="T242" s="57"/>
      <c r="AT242" s="17" t="s">
        <v>375</v>
      </c>
      <c r="AU242" s="17" t="s">
        <v>86</v>
      </c>
    </row>
    <row r="243" spans="2:65" s="1" customFormat="1" ht="16.5" customHeight="1">
      <c r="B243" s="33"/>
      <c r="C243" s="138" t="s">
        <v>953</v>
      </c>
      <c r="D243" s="138" t="s">
        <v>312</v>
      </c>
      <c r="E243" s="139" t="s">
        <v>3085</v>
      </c>
      <c r="F243" s="140" t="s">
        <v>3086</v>
      </c>
      <c r="G243" s="141" t="s">
        <v>460</v>
      </c>
      <c r="H243" s="142">
        <v>23</v>
      </c>
      <c r="I243" s="143"/>
      <c r="J243" s="144">
        <f t="shared" ref="J243:J265" si="20">ROUND(I243*H243,2)</f>
        <v>0</v>
      </c>
      <c r="K243" s="140" t="s">
        <v>2821</v>
      </c>
      <c r="L243" s="33"/>
      <c r="M243" s="145" t="s">
        <v>1</v>
      </c>
      <c r="N243" s="146" t="s">
        <v>47</v>
      </c>
      <c r="P243" s="147">
        <f t="shared" ref="P243:P265" si="21">O243*H243</f>
        <v>0</v>
      </c>
      <c r="Q243" s="147">
        <v>0</v>
      </c>
      <c r="R243" s="147">
        <f t="shared" ref="R243:R265" si="22">Q243*H243</f>
        <v>0</v>
      </c>
      <c r="S243" s="147">
        <v>0</v>
      </c>
      <c r="T243" s="148">
        <f t="shared" ref="T243:T265" si="23">S243*H243</f>
        <v>0</v>
      </c>
      <c r="AR243" s="149" t="s">
        <v>404</v>
      </c>
      <c r="AT243" s="149" t="s">
        <v>312</v>
      </c>
      <c r="AU243" s="149" t="s">
        <v>86</v>
      </c>
      <c r="AY243" s="17" t="s">
        <v>310</v>
      </c>
      <c r="BE243" s="150">
        <f t="shared" ref="BE243:BE265" si="24">IF(N243="základní",J243,0)</f>
        <v>0</v>
      </c>
      <c r="BF243" s="150">
        <f t="shared" ref="BF243:BF265" si="25">IF(N243="snížená",J243,0)</f>
        <v>0</v>
      </c>
      <c r="BG243" s="150">
        <f t="shared" ref="BG243:BG265" si="26">IF(N243="zákl. přenesená",J243,0)</f>
        <v>0</v>
      </c>
      <c r="BH243" s="150">
        <f t="shared" ref="BH243:BH265" si="27">IF(N243="sníž. přenesená",J243,0)</f>
        <v>0</v>
      </c>
      <c r="BI243" s="150">
        <f t="shared" ref="BI243:BI265" si="28">IF(N243="nulová",J243,0)</f>
        <v>0</v>
      </c>
      <c r="BJ243" s="17" t="s">
        <v>86</v>
      </c>
      <c r="BK243" s="150">
        <f t="shared" ref="BK243:BK265" si="29">ROUND(I243*H243,2)</f>
        <v>0</v>
      </c>
      <c r="BL243" s="17" t="s">
        <v>404</v>
      </c>
      <c r="BM243" s="149" t="s">
        <v>1327</v>
      </c>
    </row>
    <row r="244" spans="2:65" s="1" customFormat="1" ht="16.5" customHeight="1">
      <c r="B244" s="33"/>
      <c r="C244" s="138" t="s">
        <v>958</v>
      </c>
      <c r="D244" s="138" t="s">
        <v>312</v>
      </c>
      <c r="E244" s="139" t="s">
        <v>6137</v>
      </c>
      <c r="F244" s="140" t="s">
        <v>6138</v>
      </c>
      <c r="G244" s="141" t="s">
        <v>460</v>
      </c>
      <c r="H244" s="142">
        <v>7</v>
      </c>
      <c r="I244" s="143"/>
      <c r="J244" s="144">
        <f t="shared" si="20"/>
        <v>0</v>
      </c>
      <c r="K244" s="140" t="s">
        <v>2821</v>
      </c>
      <c r="L244" s="33"/>
      <c r="M244" s="145" t="s">
        <v>1</v>
      </c>
      <c r="N244" s="146" t="s">
        <v>47</v>
      </c>
      <c r="P244" s="147">
        <f t="shared" si="21"/>
        <v>0</v>
      </c>
      <c r="Q244" s="147">
        <v>0</v>
      </c>
      <c r="R244" s="147">
        <f t="shared" si="22"/>
        <v>0</v>
      </c>
      <c r="S244" s="147">
        <v>0</v>
      </c>
      <c r="T244" s="148">
        <f t="shared" si="23"/>
        <v>0</v>
      </c>
      <c r="AR244" s="149" t="s">
        <v>404</v>
      </c>
      <c r="AT244" s="149" t="s">
        <v>312</v>
      </c>
      <c r="AU244" s="149" t="s">
        <v>86</v>
      </c>
      <c r="AY244" s="17" t="s">
        <v>310</v>
      </c>
      <c r="BE244" s="150">
        <f t="shared" si="24"/>
        <v>0</v>
      </c>
      <c r="BF244" s="150">
        <f t="shared" si="25"/>
        <v>0</v>
      </c>
      <c r="BG244" s="150">
        <f t="shared" si="26"/>
        <v>0</v>
      </c>
      <c r="BH244" s="150">
        <f t="shared" si="27"/>
        <v>0</v>
      </c>
      <c r="BI244" s="150">
        <f t="shared" si="28"/>
        <v>0</v>
      </c>
      <c r="BJ244" s="17" t="s">
        <v>86</v>
      </c>
      <c r="BK244" s="150">
        <f t="shared" si="29"/>
        <v>0</v>
      </c>
      <c r="BL244" s="17" t="s">
        <v>404</v>
      </c>
      <c r="BM244" s="149" t="s">
        <v>1336</v>
      </c>
    </row>
    <row r="245" spans="2:65" s="1" customFormat="1" ht="16.5" customHeight="1">
      <c r="B245" s="33"/>
      <c r="C245" s="138" t="s">
        <v>964</v>
      </c>
      <c r="D245" s="138" t="s">
        <v>312</v>
      </c>
      <c r="E245" s="139" t="s">
        <v>6139</v>
      </c>
      <c r="F245" s="140" t="s">
        <v>6140</v>
      </c>
      <c r="G245" s="141" t="s">
        <v>460</v>
      </c>
      <c r="H245" s="142">
        <v>7</v>
      </c>
      <c r="I245" s="143"/>
      <c r="J245" s="144">
        <f t="shared" si="20"/>
        <v>0</v>
      </c>
      <c r="K245" s="140" t="s">
        <v>2821</v>
      </c>
      <c r="L245" s="33"/>
      <c r="M245" s="145" t="s">
        <v>1</v>
      </c>
      <c r="N245" s="146" t="s">
        <v>47</v>
      </c>
      <c r="P245" s="147">
        <f t="shared" si="21"/>
        <v>0</v>
      </c>
      <c r="Q245" s="147">
        <v>0</v>
      </c>
      <c r="R245" s="147">
        <f t="shared" si="22"/>
        <v>0</v>
      </c>
      <c r="S245" s="147">
        <v>0</v>
      </c>
      <c r="T245" s="148">
        <f t="shared" si="23"/>
        <v>0</v>
      </c>
      <c r="AR245" s="149" t="s">
        <v>404</v>
      </c>
      <c r="AT245" s="149" t="s">
        <v>312</v>
      </c>
      <c r="AU245" s="149" t="s">
        <v>86</v>
      </c>
      <c r="AY245" s="17" t="s">
        <v>310</v>
      </c>
      <c r="BE245" s="150">
        <f t="shared" si="24"/>
        <v>0</v>
      </c>
      <c r="BF245" s="150">
        <f t="shared" si="25"/>
        <v>0</v>
      </c>
      <c r="BG245" s="150">
        <f t="shared" si="26"/>
        <v>0</v>
      </c>
      <c r="BH245" s="150">
        <f t="shared" si="27"/>
        <v>0</v>
      </c>
      <c r="BI245" s="150">
        <f t="shared" si="28"/>
        <v>0</v>
      </c>
      <c r="BJ245" s="17" t="s">
        <v>86</v>
      </c>
      <c r="BK245" s="150">
        <f t="shared" si="29"/>
        <v>0</v>
      </c>
      <c r="BL245" s="17" t="s">
        <v>404</v>
      </c>
      <c r="BM245" s="149" t="s">
        <v>1345</v>
      </c>
    </row>
    <row r="246" spans="2:65" s="1" customFormat="1" ht="16.5" customHeight="1">
      <c r="B246" s="33"/>
      <c r="C246" s="138" t="s">
        <v>968</v>
      </c>
      <c r="D246" s="138" t="s">
        <v>312</v>
      </c>
      <c r="E246" s="139" t="s">
        <v>3089</v>
      </c>
      <c r="F246" s="140" t="s">
        <v>4907</v>
      </c>
      <c r="G246" s="141" t="s">
        <v>460</v>
      </c>
      <c r="H246" s="142">
        <v>47</v>
      </c>
      <c r="I246" s="143"/>
      <c r="J246" s="144">
        <f t="shared" si="20"/>
        <v>0</v>
      </c>
      <c r="K246" s="140" t="s">
        <v>2821</v>
      </c>
      <c r="L246" s="33"/>
      <c r="M246" s="145" t="s">
        <v>1</v>
      </c>
      <c r="N246" s="146" t="s">
        <v>47</v>
      </c>
      <c r="P246" s="147">
        <f t="shared" si="21"/>
        <v>0</v>
      </c>
      <c r="Q246" s="147">
        <v>0</v>
      </c>
      <c r="R246" s="147">
        <f t="shared" si="22"/>
        <v>0</v>
      </c>
      <c r="S246" s="147">
        <v>0</v>
      </c>
      <c r="T246" s="148">
        <f t="shared" si="23"/>
        <v>0</v>
      </c>
      <c r="AR246" s="149" t="s">
        <v>404</v>
      </c>
      <c r="AT246" s="149" t="s">
        <v>312</v>
      </c>
      <c r="AU246" s="149" t="s">
        <v>86</v>
      </c>
      <c r="AY246" s="17" t="s">
        <v>310</v>
      </c>
      <c r="BE246" s="150">
        <f t="shared" si="24"/>
        <v>0</v>
      </c>
      <c r="BF246" s="150">
        <f t="shared" si="25"/>
        <v>0</v>
      </c>
      <c r="BG246" s="150">
        <f t="shared" si="26"/>
        <v>0</v>
      </c>
      <c r="BH246" s="150">
        <f t="shared" si="27"/>
        <v>0</v>
      </c>
      <c r="BI246" s="150">
        <f t="shared" si="28"/>
        <v>0</v>
      </c>
      <c r="BJ246" s="17" t="s">
        <v>86</v>
      </c>
      <c r="BK246" s="150">
        <f t="shared" si="29"/>
        <v>0</v>
      </c>
      <c r="BL246" s="17" t="s">
        <v>404</v>
      </c>
      <c r="BM246" s="149" t="s">
        <v>1355</v>
      </c>
    </row>
    <row r="247" spans="2:65" s="1" customFormat="1" ht="16.5" customHeight="1">
      <c r="B247" s="33"/>
      <c r="C247" s="138" t="s">
        <v>973</v>
      </c>
      <c r="D247" s="138" t="s">
        <v>312</v>
      </c>
      <c r="E247" s="139" t="s">
        <v>6141</v>
      </c>
      <c r="F247" s="140" t="s">
        <v>6142</v>
      </c>
      <c r="G247" s="141" t="s">
        <v>460</v>
      </c>
      <c r="H247" s="142">
        <v>13</v>
      </c>
      <c r="I247" s="143"/>
      <c r="J247" s="144">
        <f t="shared" si="20"/>
        <v>0</v>
      </c>
      <c r="K247" s="140" t="s">
        <v>2896</v>
      </c>
      <c r="L247" s="33"/>
      <c r="M247" s="145" t="s">
        <v>1</v>
      </c>
      <c r="N247" s="146" t="s">
        <v>47</v>
      </c>
      <c r="P247" s="147">
        <f t="shared" si="21"/>
        <v>0</v>
      </c>
      <c r="Q247" s="147">
        <v>0</v>
      </c>
      <c r="R247" s="147">
        <f t="shared" si="22"/>
        <v>0</v>
      </c>
      <c r="S247" s="147">
        <v>0</v>
      </c>
      <c r="T247" s="148">
        <f t="shared" si="23"/>
        <v>0</v>
      </c>
      <c r="AR247" s="149" t="s">
        <v>404</v>
      </c>
      <c r="AT247" s="149" t="s">
        <v>312</v>
      </c>
      <c r="AU247" s="149" t="s">
        <v>86</v>
      </c>
      <c r="AY247" s="17" t="s">
        <v>310</v>
      </c>
      <c r="BE247" s="150">
        <f t="shared" si="24"/>
        <v>0</v>
      </c>
      <c r="BF247" s="150">
        <f t="shared" si="25"/>
        <v>0</v>
      </c>
      <c r="BG247" s="150">
        <f t="shared" si="26"/>
        <v>0</v>
      </c>
      <c r="BH247" s="150">
        <f t="shared" si="27"/>
        <v>0</v>
      </c>
      <c r="BI247" s="150">
        <f t="shared" si="28"/>
        <v>0</v>
      </c>
      <c r="BJ247" s="17" t="s">
        <v>86</v>
      </c>
      <c r="BK247" s="150">
        <f t="shared" si="29"/>
        <v>0</v>
      </c>
      <c r="BL247" s="17" t="s">
        <v>404</v>
      </c>
      <c r="BM247" s="149" t="s">
        <v>1364</v>
      </c>
    </row>
    <row r="248" spans="2:65" s="1" customFormat="1" ht="16.5" customHeight="1">
      <c r="B248" s="33"/>
      <c r="C248" s="138" t="s">
        <v>978</v>
      </c>
      <c r="D248" s="138" t="s">
        <v>312</v>
      </c>
      <c r="E248" s="139" t="s">
        <v>3091</v>
      </c>
      <c r="F248" s="140" t="s">
        <v>3092</v>
      </c>
      <c r="G248" s="141" t="s">
        <v>460</v>
      </c>
      <c r="H248" s="142">
        <v>34</v>
      </c>
      <c r="I248" s="143"/>
      <c r="J248" s="144">
        <f t="shared" si="20"/>
        <v>0</v>
      </c>
      <c r="K248" s="140" t="s">
        <v>2896</v>
      </c>
      <c r="L248" s="33"/>
      <c r="M248" s="145" t="s">
        <v>1</v>
      </c>
      <c r="N248" s="146" t="s">
        <v>47</v>
      </c>
      <c r="P248" s="147">
        <f t="shared" si="21"/>
        <v>0</v>
      </c>
      <c r="Q248" s="147">
        <v>0</v>
      </c>
      <c r="R248" s="147">
        <f t="shared" si="22"/>
        <v>0</v>
      </c>
      <c r="S248" s="147">
        <v>0</v>
      </c>
      <c r="T248" s="148">
        <f t="shared" si="23"/>
        <v>0</v>
      </c>
      <c r="AR248" s="149" t="s">
        <v>404</v>
      </c>
      <c r="AT248" s="149" t="s">
        <v>312</v>
      </c>
      <c r="AU248" s="149" t="s">
        <v>86</v>
      </c>
      <c r="AY248" s="17" t="s">
        <v>310</v>
      </c>
      <c r="BE248" s="150">
        <f t="shared" si="24"/>
        <v>0</v>
      </c>
      <c r="BF248" s="150">
        <f t="shared" si="25"/>
        <v>0</v>
      </c>
      <c r="BG248" s="150">
        <f t="shared" si="26"/>
        <v>0</v>
      </c>
      <c r="BH248" s="150">
        <f t="shared" si="27"/>
        <v>0</v>
      </c>
      <c r="BI248" s="150">
        <f t="shared" si="28"/>
        <v>0</v>
      </c>
      <c r="BJ248" s="17" t="s">
        <v>86</v>
      </c>
      <c r="BK248" s="150">
        <f t="shared" si="29"/>
        <v>0</v>
      </c>
      <c r="BL248" s="17" t="s">
        <v>404</v>
      </c>
      <c r="BM248" s="149" t="s">
        <v>1373</v>
      </c>
    </row>
    <row r="249" spans="2:65" s="1" customFormat="1" ht="24.2" customHeight="1">
      <c r="B249" s="33"/>
      <c r="C249" s="138" t="s">
        <v>983</v>
      </c>
      <c r="D249" s="138" t="s">
        <v>312</v>
      </c>
      <c r="E249" s="139" t="s">
        <v>6143</v>
      </c>
      <c r="F249" s="140" t="s">
        <v>6144</v>
      </c>
      <c r="G249" s="141" t="s">
        <v>460</v>
      </c>
      <c r="H249" s="142">
        <v>2</v>
      </c>
      <c r="I249" s="143"/>
      <c r="J249" s="144">
        <f t="shared" si="20"/>
        <v>0</v>
      </c>
      <c r="K249" s="140" t="s">
        <v>2821</v>
      </c>
      <c r="L249" s="33"/>
      <c r="M249" s="145" t="s">
        <v>1</v>
      </c>
      <c r="N249" s="146" t="s">
        <v>47</v>
      </c>
      <c r="P249" s="147">
        <f t="shared" si="21"/>
        <v>0</v>
      </c>
      <c r="Q249" s="147">
        <v>0</v>
      </c>
      <c r="R249" s="147">
        <f t="shared" si="22"/>
        <v>0</v>
      </c>
      <c r="S249" s="147">
        <v>0</v>
      </c>
      <c r="T249" s="148">
        <f t="shared" si="23"/>
        <v>0</v>
      </c>
      <c r="AR249" s="149" t="s">
        <v>404</v>
      </c>
      <c r="AT249" s="149" t="s">
        <v>312</v>
      </c>
      <c r="AU249" s="149" t="s">
        <v>86</v>
      </c>
      <c r="AY249" s="17" t="s">
        <v>310</v>
      </c>
      <c r="BE249" s="150">
        <f t="shared" si="24"/>
        <v>0</v>
      </c>
      <c r="BF249" s="150">
        <f t="shared" si="25"/>
        <v>0</v>
      </c>
      <c r="BG249" s="150">
        <f t="shared" si="26"/>
        <v>0</v>
      </c>
      <c r="BH249" s="150">
        <f t="shared" si="27"/>
        <v>0</v>
      </c>
      <c r="BI249" s="150">
        <f t="shared" si="28"/>
        <v>0</v>
      </c>
      <c r="BJ249" s="17" t="s">
        <v>86</v>
      </c>
      <c r="BK249" s="150">
        <f t="shared" si="29"/>
        <v>0</v>
      </c>
      <c r="BL249" s="17" t="s">
        <v>404</v>
      </c>
      <c r="BM249" s="149" t="s">
        <v>1381</v>
      </c>
    </row>
    <row r="250" spans="2:65" s="1" customFormat="1" ht="24.2" customHeight="1">
      <c r="B250" s="33"/>
      <c r="C250" s="138" t="s">
        <v>988</v>
      </c>
      <c r="D250" s="138" t="s">
        <v>312</v>
      </c>
      <c r="E250" s="139" t="s">
        <v>3095</v>
      </c>
      <c r="F250" s="140" t="s">
        <v>3096</v>
      </c>
      <c r="G250" s="141" t="s">
        <v>460</v>
      </c>
      <c r="H250" s="142">
        <v>21</v>
      </c>
      <c r="I250" s="143"/>
      <c r="J250" s="144">
        <f t="shared" si="20"/>
        <v>0</v>
      </c>
      <c r="K250" s="140" t="s">
        <v>2821</v>
      </c>
      <c r="L250" s="33"/>
      <c r="M250" s="145" t="s">
        <v>1</v>
      </c>
      <c r="N250" s="146" t="s">
        <v>47</v>
      </c>
      <c r="P250" s="147">
        <f t="shared" si="21"/>
        <v>0</v>
      </c>
      <c r="Q250" s="147">
        <v>0</v>
      </c>
      <c r="R250" s="147">
        <f t="shared" si="22"/>
        <v>0</v>
      </c>
      <c r="S250" s="147">
        <v>0</v>
      </c>
      <c r="T250" s="148">
        <f t="shared" si="23"/>
        <v>0</v>
      </c>
      <c r="AR250" s="149" t="s">
        <v>404</v>
      </c>
      <c r="AT250" s="149" t="s">
        <v>312</v>
      </c>
      <c r="AU250" s="149" t="s">
        <v>86</v>
      </c>
      <c r="AY250" s="17" t="s">
        <v>310</v>
      </c>
      <c r="BE250" s="150">
        <f t="shared" si="24"/>
        <v>0</v>
      </c>
      <c r="BF250" s="150">
        <f t="shared" si="25"/>
        <v>0</v>
      </c>
      <c r="BG250" s="150">
        <f t="shared" si="26"/>
        <v>0</v>
      </c>
      <c r="BH250" s="150">
        <f t="shared" si="27"/>
        <v>0</v>
      </c>
      <c r="BI250" s="150">
        <f t="shared" si="28"/>
        <v>0</v>
      </c>
      <c r="BJ250" s="17" t="s">
        <v>86</v>
      </c>
      <c r="BK250" s="150">
        <f t="shared" si="29"/>
        <v>0</v>
      </c>
      <c r="BL250" s="17" t="s">
        <v>404</v>
      </c>
      <c r="BM250" s="149" t="s">
        <v>1393</v>
      </c>
    </row>
    <row r="251" spans="2:65" s="1" customFormat="1" ht="16.5" customHeight="1">
      <c r="B251" s="33"/>
      <c r="C251" s="138" t="s">
        <v>992</v>
      </c>
      <c r="D251" s="138" t="s">
        <v>312</v>
      </c>
      <c r="E251" s="139" t="s">
        <v>6145</v>
      </c>
      <c r="F251" s="140" t="s">
        <v>6146</v>
      </c>
      <c r="G251" s="141" t="s">
        <v>460</v>
      </c>
      <c r="H251" s="142">
        <v>7</v>
      </c>
      <c r="I251" s="143"/>
      <c r="J251" s="144">
        <f t="shared" si="20"/>
        <v>0</v>
      </c>
      <c r="K251" s="140" t="s">
        <v>2821</v>
      </c>
      <c r="L251" s="33"/>
      <c r="M251" s="145" t="s">
        <v>1</v>
      </c>
      <c r="N251" s="146" t="s">
        <v>47</v>
      </c>
      <c r="P251" s="147">
        <f t="shared" si="21"/>
        <v>0</v>
      </c>
      <c r="Q251" s="147">
        <v>0</v>
      </c>
      <c r="R251" s="147">
        <f t="shared" si="22"/>
        <v>0</v>
      </c>
      <c r="S251" s="147">
        <v>0</v>
      </c>
      <c r="T251" s="148">
        <f t="shared" si="23"/>
        <v>0</v>
      </c>
      <c r="AR251" s="149" t="s">
        <v>404</v>
      </c>
      <c r="AT251" s="149" t="s">
        <v>312</v>
      </c>
      <c r="AU251" s="149" t="s">
        <v>86</v>
      </c>
      <c r="AY251" s="17" t="s">
        <v>310</v>
      </c>
      <c r="BE251" s="150">
        <f t="shared" si="24"/>
        <v>0</v>
      </c>
      <c r="BF251" s="150">
        <f t="shared" si="25"/>
        <v>0</v>
      </c>
      <c r="BG251" s="150">
        <f t="shared" si="26"/>
        <v>0</v>
      </c>
      <c r="BH251" s="150">
        <f t="shared" si="27"/>
        <v>0</v>
      </c>
      <c r="BI251" s="150">
        <f t="shared" si="28"/>
        <v>0</v>
      </c>
      <c r="BJ251" s="17" t="s">
        <v>86</v>
      </c>
      <c r="BK251" s="150">
        <f t="shared" si="29"/>
        <v>0</v>
      </c>
      <c r="BL251" s="17" t="s">
        <v>404</v>
      </c>
      <c r="BM251" s="149" t="s">
        <v>1402</v>
      </c>
    </row>
    <row r="252" spans="2:65" s="1" customFormat="1" ht="16.5" customHeight="1">
      <c r="B252" s="33"/>
      <c r="C252" s="138" t="s">
        <v>997</v>
      </c>
      <c r="D252" s="138" t="s">
        <v>312</v>
      </c>
      <c r="E252" s="139" t="s">
        <v>6147</v>
      </c>
      <c r="F252" s="140" t="s">
        <v>6148</v>
      </c>
      <c r="G252" s="141" t="s">
        <v>460</v>
      </c>
      <c r="H252" s="142">
        <v>2</v>
      </c>
      <c r="I252" s="143"/>
      <c r="J252" s="144">
        <f t="shared" si="20"/>
        <v>0</v>
      </c>
      <c r="K252" s="140" t="s">
        <v>2896</v>
      </c>
      <c r="L252" s="33"/>
      <c r="M252" s="145" t="s">
        <v>1</v>
      </c>
      <c r="N252" s="146" t="s">
        <v>47</v>
      </c>
      <c r="P252" s="147">
        <f t="shared" si="21"/>
        <v>0</v>
      </c>
      <c r="Q252" s="147">
        <v>0</v>
      </c>
      <c r="R252" s="147">
        <f t="shared" si="22"/>
        <v>0</v>
      </c>
      <c r="S252" s="147">
        <v>0</v>
      </c>
      <c r="T252" s="148">
        <f t="shared" si="23"/>
        <v>0</v>
      </c>
      <c r="AR252" s="149" t="s">
        <v>404</v>
      </c>
      <c r="AT252" s="149" t="s">
        <v>312</v>
      </c>
      <c r="AU252" s="149" t="s">
        <v>86</v>
      </c>
      <c r="AY252" s="17" t="s">
        <v>310</v>
      </c>
      <c r="BE252" s="150">
        <f t="shared" si="24"/>
        <v>0</v>
      </c>
      <c r="BF252" s="150">
        <f t="shared" si="25"/>
        <v>0</v>
      </c>
      <c r="BG252" s="150">
        <f t="shared" si="26"/>
        <v>0</v>
      </c>
      <c r="BH252" s="150">
        <f t="shared" si="27"/>
        <v>0</v>
      </c>
      <c r="BI252" s="150">
        <f t="shared" si="28"/>
        <v>0</v>
      </c>
      <c r="BJ252" s="17" t="s">
        <v>86</v>
      </c>
      <c r="BK252" s="150">
        <f t="shared" si="29"/>
        <v>0</v>
      </c>
      <c r="BL252" s="17" t="s">
        <v>404</v>
      </c>
      <c r="BM252" s="149" t="s">
        <v>1410</v>
      </c>
    </row>
    <row r="253" spans="2:65" s="1" customFormat="1" ht="16.5" customHeight="1">
      <c r="B253" s="33"/>
      <c r="C253" s="138" t="s">
        <v>1002</v>
      </c>
      <c r="D253" s="138" t="s">
        <v>312</v>
      </c>
      <c r="E253" s="139" t="s">
        <v>6149</v>
      </c>
      <c r="F253" s="140" t="s">
        <v>6150</v>
      </c>
      <c r="G253" s="141" t="s">
        <v>460</v>
      </c>
      <c r="H253" s="142">
        <v>7</v>
      </c>
      <c r="I253" s="143"/>
      <c r="J253" s="144">
        <f t="shared" si="20"/>
        <v>0</v>
      </c>
      <c r="K253" s="140" t="s">
        <v>2821</v>
      </c>
      <c r="L253" s="33"/>
      <c r="M253" s="145" t="s">
        <v>1</v>
      </c>
      <c r="N253" s="146" t="s">
        <v>47</v>
      </c>
      <c r="P253" s="147">
        <f t="shared" si="21"/>
        <v>0</v>
      </c>
      <c r="Q253" s="147">
        <v>0</v>
      </c>
      <c r="R253" s="147">
        <f t="shared" si="22"/>
        <v>0</v>
      </c>
      <c r="S253" s="147">
        <v>0</v>
      </c>
      <c r="T253" s="148">
        <f t="shared" si="23"/>
        <v>0</v>
      </c>
      <c r="AR253" s="149" t="s">
        <v>404</v>
      </c>
      <c r="AT253" s="149" t="s">
        <v>312</v>
      </c>
      <c r="AU253" s="149" t="s">
        <v>86</v>
      </c>
      <c r="AY253" s="17" t="s">
        <v>310</v>
      </c>
      <c r="BE253" s="150">
        <f t="shared" si="24"/>
        <v>0</v>
      </c>
      <c r="BF253" s="150">
        <f t="shared" si="25"/>
        <v>0</v>
      </c>
      <c r="BG253" s="150">
        <f t="shared" si="26"/>
        <v>0</v>
      </c>
      <c r="BH253" s="150">
        <f t="shared" si="27"/>
        <v>0</v>
      </c>
      <c r="BI253" s="150">
        <f t="shared" si="28"/>
        <v>0</v>
      </c>
      <c r="BJ253" s="17" t="s">
        <v>86</v>
      </c>
      <c r="BK253" s="150">
        <f t="shared" si="29"/>
        <v>0</v>
      </c>
      <c r="BL253" s="17" t="s">
        <v>404</v>
      </c>
      <c r="BM253" s="149" t="s">
        <v>1418</v>
      </c>
    </row>
    <row r="254" spans="2:65" s="1" customFormat="1" ht="24.2" customHeight="1">
      <c r="B254" s="33"/>
      <c r="C254" s="138" t="s">
        <v>1007</v>
      </c>
      <c r="D254" s="138" t="s">
        <v>312</v>
      </c>
      <c r="E254" s="139" t="s">
        <v>3097</v>
      </c>
      <c r="F254" s="140" t="s">
        <v>3098</v>
      </c>
      <c r="G254" s="141" t="s">
        <v>460</v>
      </c>
      <c r="H254" s="142">
        <v>10</v>
      </c>
      <c r="I254" s="143"/>
      <c r="J254" s="144">
        <f t="shared" si="20"/>
        <v>0</v>
      </c>
      <c r="K254" s="140" t="s">
        <v>2821</v>
      </c>
      <c r="L254" s="33"/>
      <c r="M254" s="145" t="s">
        <v>1</v>
      </c>
      <c r="N254" s="146" t="s">
        <v>47</v>
      </c>
      <c r="P254" s="147">
        <f t="shared" si="21"/>
        <v>0</v>
      </c>
      <c r="Q254" s="147">
        <v>0</v>
      </c>
      <c r="R254" s="147">
        <f t="shared" si="22"/>
        <v>0</v>
      </c>
      <c r="S254" s="147">
        <v>0</v>
      </c>
      <c r="T254" s="148">
        <f t="shared" si="23"/>
        <v>0</v>
      </c>
      <c r="AR254" s="149" t="s">
        <v>404</v>
      </c>
      <c r="AT254" s="149" t="s">
        <v>312</v>
      </c>
      <c r="AU254" s="149" t="s">
        <v>86</v>
      </c>
      <c r="AY254" s="17" t="s">
        <v>310</v>
      </c>
      <c r="BE254" s="150">
        <f t="shared" si="24"/>
        <v>0</v>
      </c>
      <c r="BF254" s="150">
        <f t="shared" si="25"/>
        <v>0</v>
      </c>
      <c r="BG254" s="150">
        <f t="shared" si="26"/>
        <v>0</v>
      </c>
      <c r="BH254" s="150">
        <f t="shared" si="27"/>
        <v>0</v>
      </c>
      <c r="BI254" s="150">
        <f t="shared" si="28"/>
        <v>0</v>
      </c>
      <c r="BJ254" s="17" t="s">
        <v>86</v>
      </c>
      <c r="BK254" s="150">
        <f t="shared" si="29"/>
        <v>0</v>
      </c>
      <c r="BL254" s="17" t="s">
        <v>404</v>
      </c>
      <c r="BM254" s="149" t="s">
        <v>1425</v>
      </c>
    </row>
    <row r="255" spans="2:65" s="1" customFormat="1" ht="24.2" customHeight="1">
      <c r="B255" s="33"/>
      <c r="C255" s="138" t="s">
        <v>1013</v>
      </c>
      <c r="D255" s="138" t="s">
        <v>312</v>
      </c>
      <c r="E255" s="139" t="s">
        <v>6151</v>
      </c>
      <c r="F255" s="140" t="s">
        <v>6152</v>
      </c>
      <c r="G255" s="141" t="s">
        <v>460</v>
      </c>
      <c r="H255" s="142">
        <v>7</v>
      </c>
      <c r="I255" s="143"/>
      <c r="J255" s="144">
        <f t="shared" si="20"/>
        <v>0</v>
      </c>
      <c r="K255" s="140" t="s">
        <v>2821</v>
      </c>
      <c r="L255" s="33"/>
      <c r="M255" s="145" t="s">
        <v>1</v>
      </c>
      <c r="N255" s="146" t="s">
        <v>47</v>
      </c>
      <c r="P255" s="147">
        <f t="shared" si="21"/>
        <v>0</v>
      </c>
      <c r="Q255" s="147">
        <v>0</v>
      </c>
      <c r="R255" s="147">
        <f t="shared" si="22"/>
        <v>0</v>
      </c>
      <c r="S255" s="147">
        <v>0</v>
      </c>
      <c r="T255" s="148">
        <f t="shared" si="23"/>
        <v>0</v>
      </c>
      <c r="AR255" s="149" t="s">
        <v>404</v>
      </c>
      <c r="AT255" s="149" t="s">
        <v>312</v>
      </c>
      <c r="AU255" s="149" t="s">
        <v>86</v>
      </c>
      <c r="AY255" s="17" t="s">
        <v>310</v>
      </c>
      <c r="BE255" s="150">
        <f t="shared" si="24"/>
        <v>0</v>
      </c>
      <c r="BF255" s="150">
        <f t="shared" si="25"/>
        <v>0</v>
      </c>
      <c r="BG255" s="150">
        <f t="shared" si="26"/>
        <v>0</v>
      </c>
      <c r="BH255" s="150">
        <f t="shared" si="27"/>
        <v>0</v>
      </c>
      <c r="BI255" s="150">
        <f t="shared" si="28"/>
        <v>0</v>
      </c>
      <c r="BJ255" s="17" t="s">
        <v>86</v>
      </c>
      <c r="BK255" s="150">
        <f t="shared" si="29"/>
        <v>0</v>
      </c>
      <c r="BL255" s="17" t="s">
        <v>404</v>
      </c>
      <c r="BM255" s="149" t="s">
        <v>1432</v>
      </c>
    </row>
    <row r="256" spans="2:65" s="1" customFormat="1" ht="21.75" customHeight="1">
      <c r="B256" s="33"/>
      <c r="C256" s="138" t="s">
        <v>1017</v>
      </c>
      <c r="D256" s="138" t="s">
        <v>312</v>
      </c>
      <c r="E256" s="139" t="s">
        <v>3099</v>
      </c>
      <c r="F256" s="140" t="s">
        <v>3100</v>
      </c>
      <c r="G256" s="141" t="s">
        <v>460</v>
      </c>
      <c r="H256" s="142">
        <v>9</v>
      </c>
      <c r="I256" s="143"/>
      <c r="J256" s="144">
        <f t="shared" si="20"/>
        <v>0</v>
      </c>
      <c r="K256" s="140" t="s">
        <v>2821</v>
      </c>
      <c r="L256" s="33"/>
      <c r="M256" s="145" t="s">
        <v>1</v>
      </c>
      <c r="N256" s="146" t="s">
        <v>47</v>
      </c>
      <c r="P256" s="147">
        <f t="shared" si="21"/>
        <v>0</v>
      </c>
      <c r="Q256" s="147">
        <v>0</v>
      </c>
      <c r="R256" s="147">
        <f t="shared" si="22"/>
        <v>0</v>
      </c>
      <c r="S256" s="147">
        <v>0</v>
      </c>
      <c r="T256" s="148">
        <f t="shared" si="23"/>
        <v>0</v>
      </c>
      <c r="AR256" s="149" t="s">
        <v>404</v>
      </c>
      <c r="AT256" s="149" t="s">
        <v>312</v>
      </c>
      <c r="AU256" s="149" t="s">
        <v>86</v>
      </c>
      <c r="AY256" s="17" t="s">
        <v>310</v>
      </c>
      <c r="BE256" s="150">
        <f t="shared" si="24"/>
        <v>0</v>
      </c>
      <c r="BF256" s="150">
        <f t="shared" si="25"/>
        <v>0</v>
      </c>
      <c r="BG256" s="150">
        <f t="shared" si="26"/>
        <v>0</v>
      </c>
      <c r="BH256" s="150">
        <f t="shared" si="27"/>
        <v>0</v>
      </c>
      <c r="BI256" s="150">
        <f t="shared" si="28"/>
        <v>0</v>
      </c>
      <c r="BJ256" s="17" t="s">
        <v>86</v>
      </c>
      <c r="BK256" s="150">
        <f t="shared" si="29"/>
        <v>0</v>
      </c>
      <c r="BL256" s="17" t="s">
        <v>404</v>
      </c>
      <c r="BM256" s="149" t="s">
        <v>1439</v>
      </c>
    </row>
    <row r="257" spans="2:65" s="1" customFormat="1" ht="16.5" customHeight="1">
      <c r="B257" s="33"/>
      <c r="C257" s="138" t="s">
        <v>1021</v>
      </c>
      <c r="D257" s="138" t="s">
        <v>312</v>
      </c>
      <c r="E257" s="139" t="s">
        <v>6153</v>
      </c>
      <c r="F257" s="140" t="s">
        <v>6154</v>
      </c>
      <c r="G257" s="141" t="s">
        <v>460</v>
      </c>
      <c r="H257" s="142">
        <v>9</v>
      </c>
      <c r="I257" s="143"/>
      <c r="J257" s="144">
        <f t="shared" si="20"/>
        <v>0</v>
      </c>
      <c r="K257" s="140" t="s">
        <v>2821</v>
      </c>
      <c r="L257" s="33"/>
      <c r="M257" s="145" t="s">
        <v>1</v>
      </c>
      <c r="N257" s="146" t="s">
        <v>47</v>
      </c>
      <c r="P257" s="147">
        <f t="shared" si="21"/>
        <v>0</v>
      </c>
      <c r="Q257" s="147">
        <v>0</v>
      </c>
      <c r="R257" s="147">
        <f t="shared" si="22"/>
        <v>0</v>
      </c>
      <c r="S257" s="147">
        <v>0</v>
      </c>
      <c r="T257" s="148">
        <f t="shared" si="23"/>
        <v>0</v>
      </c>
      <c r="AR257" s="149" t="s">
        <v>404</v>
      </c>
      <c r="AT257" s="149" t="s">
        <v>312</v>
      </c>
      <c r="AU257" s="149" t="s">
        <v>86</v>
      </c>
      <c r="AY257" s="17" t="s">
        <v>310</v>
      </c>
      <c r="BE257" s="150">
        <f t="shared" si="24"/>
        <v>0</v>
      </c>
      <c r="BF257" s="150">
        <f t="shared" si="25"/>
        <v>0</v>
      </c>
      <c r="BG257" s="150">
        <f t="shared" si="26"/>
        <v>0</v>
      </c>
      <c r="BH257" s="150">
        <f t="shared" si="27"/>
        <v>0</v>
      </c>
      <c r="BI257" s="150">
        <f t="shared" si="28"/>
        <v>0</v>
      </c>
      <c r="BJ257" s="17" t="s">
        <v>86</v>
      </c>
      <c r="BK257" s="150">
        <f t="shared" si="29"/>
        <v>0</v>
      </c>
      <c r="BL257" s="17" t="s">
        <v>404</v>
      </c>
      <c r="BM257" s="149" t="s">
        <v>1444</v>
      </c>
    </row>
    <row r="258" spans="2:65" s="1" customFormat="1" ht="16.5" customHeight="1">
      <c r="B258" s="33"/>
      <c r="C258" s="138" t="s">
        <v>1025</v>
      </c>
      <c r="D258" s="138" t="s">
        <v>312</v>
      </c>
      <c r="E258" s="139" t="s">
        <v>6155</v>
      </c>
      <c r="F258" s="140" t="s">
        <v>6156</v>
      </c>
      <c r="G258" s="141" t="s">
        <v>460</v>
      </c>
      <c r="H258" s="142">
        <v>2</v>
      </c>
      <c r="I258" s="143"/>
      <c r="J258" s="144">
        <f t="shared" si="20"/>
        <v>0</v>
      </c>
      <c r="K258" s="140" t="s">
        <v>2821</v>
      </c>
      <c r="L258" s="33"/>
      <c r="M258" s="145" t="s">
        <v>1</v>
      </c>
      <c r="N258" s="146" t="s">
        <v>47</v>
      </c>
      <c r="P258" s="147">
        <f t="shared" si="21"/>
        <v>0</v>
      </c>
      <c r="Q258" s="147">
        <v>0</v>
      </c>
      <c r="R258" s="147">
        <f t="shared" si="22"/>
        <v>0</v>
      </c>
      <c r="S258" s="147">
        <v>0</v>
      </c>
      <c r="T258" s="148">
        <f t="shared" si="23"/>
        <v>0</v>
      </c>
      <c r="AR258" s="149" t="s">
        <v>404</v>
      </c>
      <c r="AT258" s="149" t="s">
        <v>312</v>
      </c>
      <c r="AU258" s="149" t="s">
        <v>86</v>
      </c>
      <c r="AY258" s="17" t="s">
        <v>310</v>
      </c>
      <c r="BE258" s="150">
        <f t="shared" si="24"/>
        <v>0</v>
      </c>
      <c r="BF258" s="150">
        <f t="shared" si="25"/>
        <v>0</v>
      </c>
      <c r="BG258" s="150">
        <f t="shared" si="26"/>
        <v>0</v>
      </c>
      <c r="BH258" s="150">
        <f t="shared" si="27"/>
        <v>0</v>
      </c>
      <c r="BI258" s="150">
        <f t="shared" si="28"/>
        <v>0</v>
      </c>
      <c r="BJ258" s="17" t="s">
        <v>86</v>
      </c>
      <c r="BK258" s="150">
        <f t="shared" si="29"/>
        <v>0</v>
      </c>
      <c r="BL258" s="17" t="s">
        <v>404</v>
      </c>
      <c r="BM258" s="149" t="s">
        <v>1450</v>
      </c>
    </row>
    <row r="259" spans="2:65" s="1" customFormat="1" ht="16.5" customHeight="1">
      <c r="B259" s="33"/>
      <c r="C259" s="138" t="s">
        <v>1029</v>
      </c>
      <c r="D259" s="138" t="s">
        <v>312</v>
      </c>
      <c r="E259" s="139" t="s">
        <v>3101</v>
      </c>
      <c r="F259" s="140" t="s">
        <v>3102</v>
      </c>
      <c r="G259" s="141" t="s">
        <v>460</v>
      </c>
      <c r="H259" s="142">
        <v>3</v>
      </c>
      <c r="I259" s="143"/>
      <c r="J259" s="144">
        <f t="shared" si="20"/>
        <v>0</v>
      </c>
      <c r="K259" s="140" t="s">
        <v>2821</v>
      </c>
      <c r="L259" s="33"/>
      <c r="M259" s="145" t="s">
        <v>1</v>
      </c>
      <c r="N259" s="146" t="s">
        <v>47</v>
      </c>
      <c r="P259" s="147">
        <f t="shared" si="21"/>
        <v>0</v>
      </c>
      <c r="Q259" s="147">
        <v>0</v>
      </c>
      <c r="R259" s="147">
        <f t="shared" si="22"/>
        <v>0</v>
      </c>
      <c r="S259" s="147">
        <v>0</v>
      </c>
      <c r="T259" s="148">
        <f t="shared" si="23"/>
        <v>0</v>
      </c>
      <c r="AR259" s="149" t="s">
        <v>404</v>
      </c>
      <c r="AT259" s="149" t="s">
        <v>312</v>
      </c>
      <c r="AU259" s="149" t="s">
        <v>86</v>
      </c>
      <c r="AY259" s="17" t="s">
        <v>310</v>
      </c>
      <c r="BE259" s="150">
        <f t="shared" si="24"/>
        <v>0</v>
      </c>
      <c r="BF259" s="150">
        <f t="shared" si="25"/>
        <v>0</v>
      </c>
      <c r="BG259" s="150">
        <f t="shared" si="26"/>
        <v>0</v>
      </c>
      <c r="BH259" s="150">
        <f t="shared" si="27"/>
        <v>0</v>
      </c>
      <c r="BI259" s="150">
        <f t="shared" si="28"/>
        <v>0</v>
      </c>
      <c r="BJ259" s="17" t="s">
        <v>86</v>
      </c>
      <c r="BK259" s="150">
        <f t="shared" si="29"/>
        <v>0</v>
      </c>
      <c r="BL259" s="17" t="s">
        <v>404</v>
      </c>
      <c r="BM259" s="149" t="s">
        <v>1455</v>
      </c>
    </row>
    <row r="260" spans="2:65" s="1" customFormat="1" ht="21.75" customHeight="1">
      <c r="B260" s="33"/>
      <c r="C260" s="138" t="s">
        <v>1033</v>
      </c>
      <c r="D260" s="138" t="s">
        <v>312</v>
      </c>
      <c r="E260" s="139" t="s">
        <v>6157</v>
      </c>
      <c r="F260" s="140" t="s">
        <v>6158</v>
      </c>
      <c r="G260" s="141" t="s">
        <v>460</v>
      </c>
      <c r="H260" s="142">
        <v>2</v>
      </c>
      <c r="I260" s="143"/>
      <c r="J260" s="144">
        <f t="shared" si="20"/>
        <v>0</v>
      </c>
      <c r="K260" s="140" t="s">
        <v>2821</v>
      </c>
      <c r="L260" s="33"/>
      <c r="M260" s="145" t="s">
        <v>1</v>
      </c>
      <c r="N260" s="146" t="s">
        <v>47</v>
      </c>
      <c r="P260" s="147">
        <f t="shared" si="21"/>
        <v>0</v>
      </c>
      <c r="Q260" s="147">
        <v>0</v>
      </c>
      <c r="R260" s="147">
        <f t="shared" si="22"/>
        <v>0</v>
      </c>
      <c r="S260" s="147">
        <v>0</v>
      </c>
      <c r="T260" s="148">
        <f t="shared" si="23"/>
        <v>0</v>
      </c>
      <c r="AR260" s="149" t="s">
        <v>404</v>
      </c>
      <c r="AT260" s="149" t="s">
        <v>312</v>
      </c>
      <c r="AU260" s="149" t="s">
        <v>86</v>
      </c>
      <c r="AY260" s="17" t="s">
        <v>310</v>
      </c>
      <c r="BE260" s="150">
        <f t="shared" si="24"/>
        <v>0</v>
      </c>
      <c r="BF260" s="150">
        <f t="shared" si="25"/>
        <v>0</v>
      </c>
      <c r="BG260" s="150">
        <f t="shared" si="26"/>
        <v>0</v>
      </c>
      <c r="BH260" s="150">
        <f t="shared" si="27"/>
        <v>0</v>
      </c>
      <c r="BI260" s="150">
        <f t="shared" si="28"/>
        <v>0</v>
      </c>
      <c r="BJ260" s="17" t="s">
        <v>86</v>
      </c>
      <c r="BK260" s="150">
        <f t="shared" si="29"/>
        <v>0</v>
      </c>
      <c r="BL260" s="17" t="s">
        <v>404</v>
      </c>
      <c r="BM260" s="149" t="s">
        <v>1461</v>
      </c>
    </row>
    <row r="261" spans="2:65" s="1" customFormat="1" ht="24.2" customHeight="1">
      <c r="B261" s="33"/>
      <c r="C261" s="138" t="s">
        <v>1045</v>
      </c>
      <c r="D261" s="138" t="s">
        <v>312</v>
      </c>
      <c r="E261" s="139" t="s">
        <v>3103</v>
      </c>
      <c r="F261" s="140" t="s">
        <v>3104</v>
      </c>
      <c r="G261" s="141" t="s">
        <v>460</v>
      </c>
      <c r="H261" s="142">
        <v>10</v>
      </c>
      <c r="I261" s="143"/>
      <c r="J261" s="144">
        <f t="shared" si="20"/>
        <v>0</v>
      </c>
      <c r="K261" s="140" t="s">
        <v>2821</v>
      </c>
      <c r="L261" s="33"/>
      <c r="M261" s="145" t="s">
        <v>1</v>
      </c>
      <c r="N261" s="146" t="s">
        <v>47</v>
      </c>
      <c r="P261" s="147">
        <f t="shared" si="21"/>
        <v>0</v>
      </c>
      <c r="Q261" s="147">
        <v>0</v>
      </c>
      <c r="R261" s="147">
        <f t="shared" si="22"/>
        <v>0</v>
      </c>
      <c r="S261" s="147">
        <v>0</v>
      </c>
      <c r="T261" s="148">
        <f t="shared" si="23"/>
        <v>0</v>
      </c>
      <c r="AR261" s="149" t="s">
        <v>404</v>
      </c>
      <c r="AT261" s="149" t="s">
        <v>312</v>
      </c>
      <c r="AU261" s="149" t="s">
        <v>86</v>
      </c>
      <c r="AY261" s="17" t="s">
        <v>310</v>
      </c>
      <c r="BE261" s="150">
        <f t="shared" si="24"/>
        <v>0</v>
      </c>
      <c r="BF261" s="150">
        <f t="shared" si="25"/>
        <v>0</v>
      </c>
      <c r="BG261" s="150">
        <f t="shared" si="26"/>
        <v>0</v>
      </c>
      <c r="BH261" s="150">
        <f t="shared" si="27"/>
        <v>0</v>
      </c>
      <c r="BI261" s="150">
        <f t="shared" si="28"/>
        <v>0</v>
      </c>
      <c r="BJ261" s="17" t="s">
        <v>86</v>
      </c>
      <c r="BK261" s="150">
        <f t="shared" si="29"/>
        <v>0</v>
      </c>
      <c r="BL261" s="17" t="s">
        <v>404</v>
      </c>
      <c r="BM261" s="149" t="s">
        <v>1471</v>
      </c>
    </row>
    <row r="262" spans="2:65" s="1" customFormat="1" ht="33" customHeight="1">
      <c r="B262" s="33"/>
      <c r="C262" s="138" t="s">
        <v>1052</v>
      </c>
      <c r="D262" s="138" t="s">
        <v>312</v>
      </c>
      <c r="E262" s="139" t="s">
        <v>6159</v>
      </c>
      <c r="F262" s="140" t="s">
        <v>6160</v>
      </c>
      <c r="G262" s="141" t="s">
        <v>460</v>
      </c>
      <c r="H262" s="142">
        <v>1</v>
      </c>
      <c r="I262" s="143"/>
      <c r="J262" s="144">
        <f t="shared" si="20"/>
        <v>0</v>
      </c>
      <c r="K262" s="140" t="s">
        <v>2821</v>
      </c>
      <c r="L262" s="33"/>
      <c r="M262" s="145" t="s">
        <v>1</v>
      </c>
      <c r="N262" s="146" t="s">
        <v>47</v>
      </c>
      <c r="P262" s="147">
        <f t="shared" si="21"/>
        <v>0</v>
      </c>
      <c r="Q262" s="147">
        <v>0</v>
      </c>
      <c r="R262" s="147">
        <f t="shared" si="22"/>
        <v>0</v>
      </c>
      <c r="S262" s="147">
        <v>0</v>
      </c>
      <c r="T262" s="148">
        <f t="shared" si="23"/>
        <v>0</v>
      </c>
      <c r="AR262" s="149" t="s">
        <v>404</v>
      </c>
      <c r="AT262" s="149" t="s">
        <v>312</v>
      </c>
      <c r="AU262" s="149" t="s">
        <v>86</v>
      </c>
      <c r="AY262" s="17" t="s">
        <v>310</v>
      </c>
      <c r="BE262" s="150">
        <f t="shared" si="24"/>
        <v>0</v>
      </c>
      <c r="BF262" s="150">
        <f t="shared" si="25"/>
        <v>0</v>
      </c>
      <c r="BG262" s="150">
        <f t="shared" si="26"/>
        <v>0</v>
      </c>
      <c r="BH262" s="150">
        <f t="shared" si="27"/>
        <v>0</v>
      </c>
      <c r="BI262" s="150">
        <f t="shared" si="28"/>
        <v>0</v>
      </c>
      <c r="BJ262" s="17" t="s">
        <v>86</v>
      </c>
      <c r="BK262" s="150">
        <f t="shared" si="29"/>
        <v>0</v>
      </c>
      <c r="BL262" s="17" t="s">
        <v>404</v>
      </c>
      <c r="BM262" s="149" t="s">
        <v>1485</v>
      </c>
    </row>
    <row r="263" spans="2:65" s="1" customFormat="1" ht="24.2" customHeight="1">
      <c r="B263" s="33"/>
      <c r="C263" s="138" t="s">
        <v>1057</v>
      </c>
      <c r="D263" s="138" t="s">
        <v>312</v>
      </c>
      <c r="E263" s="139" t="s">
        <v>6161</v>
      </c>
      <c r="F263" s="140" t="s">
        <v>6162</v>
      </c>
      <c r="G263" s="141" t="s">
        <v>460</v>
      </c>
      <c r="H263" s="142">
        <v>2</v>
      </c>
      <c r="I263" s="143"/>
      <c r="J263" s="144">
        <f t="shared" si="20"/>
        <v>0</v>
      </c>
      <c r="K263" s="140" t="s">
        <v>2821</v>
      </c>
      <c r="L263" s="33"/>
      <c r="M263" s="145" t="s">
        <v>1</v>
      </c>
      <c r="N263" s="146" t="s">
        <v>47</v>
      </c>
      <c r="P263" s="147">
        <f t="shared" si="21"/>
        <v>0</v>
      </c>
      <c r="Q263" s="147">
        <v>0</v>
      </c>
      <c r="R263" s="147">
        <f t="shared" si="22"/>
        <v>0</v>
      </c>
      <c r="S263" s="147">
        <v>0</v>
      </c>
      <c r="T263" s="148">
        <f t="shared" si="23"/>
        <v>0</v>
      </c>
      <c r="AR263" s="149" t="s">
        <v>404</v>
      </c>
      <c r="AT263" s="149" t="s">
        <v>312</v>
      </c>
      <c r="AU263" s="149" t="s">
        <v>86</v>
      </c>
      <c r="AY263" s="17" t="s">
        <v>310</v>
      </c>
      <c r="BE263" s="150">
        <f t="shared" si="24"/>
        <v>0</v>
      </c>
      <c r="BF263" s="150">
        <f t="shared" si="25"/>
        <v>0</v>
      </c>
      <c r="BG263" s="150">
        <f t="shared" si="26"/>
        <v>0</v>
      </c>
      <c r="BH263" s="150">
        <f t="shared" si="27"/>
        <v>0</v>
      </c>
      <c r="BI263" s="150">
        <f t="shared" si="28"/>
        <v>0</v>
      </c>
      <c r="BJ263" s="17" t="s">
        <v>86</v>
      </c>
      <c r="BK263" s="150">
        <f t="shared" si="29"/>
        <v>0</v>
      </c>
      <c r="BL263" s="17" t="s">
        <v>404</v>
      </c>
      <c r="BM263" s="149" t="s">
        <v>1493</v>
      </c>
    </row>
    <row r="264" spans="2:65" s="1" customFormat="1" ht="16.5" customHeight="1">
      <c r="B264" s="33"/>
      <c r="C264" s="138" t="s">
        <v>1061</v>
      </c>
      <c r="D264" s="138" t="s">
        <v>312</v>
      </c>
      <c r="E264" s="139" t="s">
        <v>6163</v>
      </c>
      <c r="F264" s="140" t="s">
        <v>6164</v>
      </c>
      <c r="G264" s="141" t="s">
        <v>460</v>
      </c>
      <c r="H264" s="142">
        <v>7</v>
      </c>
      <c r="I264" s="143"/>
      <c r="J264" s="144">
        <f t="shared" si="20"/>
        <v>0</v>
      </c>
      <c r="K264" s="140" t="s">
        <v>2896</v>
      </c>
      <c r="L264" s="33"/>
      <c r="M264" s="145" t="s">
        <v>1</v>
      </c>
      <c r="N264" s="146" t="s">
        <v>47</v>
      </c>
      <c r="P264" s="147">
        <f t="shared" si="21"/>
        <v>0</v>
      </c>
      <c r="Q264" s="147">
        <v>0</v>
      </c>
      <c r="R264" s="147">
        <f t="shared" si="22"/>
        <v>0</v>
      </c>
      <c r="S264" s="147">
        <v>0</v>
      </c>
      <c r="T264" s="148">
        <f t="shared" si="23"/>
        <v>0</v>
      </c>
      <c r="AR264" s="149" t="s">
        <v>404</v>
      </c>
      <c r="AT264" s="149" t="s">
        <v>312</v>
      </c>
      <c r="AU264" s="149" t="s">
        <v>86</v>
      </c>
      <c r="AY264" s="17" t="s">
        <v>310</v>
      </c>
      <c r="BE264" s="150">
        <f t="shared" si="24"/>
        <v>0</v>
      </c>
      <c r="BF264" s="150">
        <f t="shared" si="25"/>
        <v>0</v>
      </c>
      <c r="BG264" s="150">
        <f t="shared" si="26"/>
        <v>0</v>
      </c>
      <c r="BH264" s="150">
        <f t="shared" si="27"/>
        <v>0</v>
      </c>
      <c r="BI264" s="150">
        <f t="shared" si="28"/>
        <v>0</v>
      </c>
      <c r="BJ264" s="17" t="s">
        <v>86</v>
      </c>
      <c r="BK264" s="150">
        <f t="shared" si="29"/>
        <v>0</v>
      </c>
      <c r="BL264" s="17" t="s">
        <v>404</v>
      </c>
      <c r="BM264" s="149" t="s">
        <v>1502</v>
      </c>
    </row>
    <row r="265" spans="2:65" s="1" customFormat="1" ht="16.5" customHeight="1">
      <c r="B265" s="33"/>
      <c r="C265" s="138" t="s">
        <v>1065</v>
      </c>
      <c r="D265" s="138" t="s">
        <v>312</v>
      </c>
      <c r="E265" s="139" t="s">
        <v>3105</v>
      </c>
      <c r="F265" s="140" t="s">
        <v>3106</v>
      </c>
      <c r="G265" s="141" t="s">
        <v>361</v>
      </c>
      <c r="H265" s="142">
        <v>1.0580000000000001</v>
      </c>
      <c r="I265" s="143"/>
      <c r="J265" s="144">
        <f t="shared" si="20"/>
        <v>0</v>
      </c>
      <c r="K265" s="140" t="s">
        <v>2821</v>
      </c>
      <c r="L265" s="33"/>
      <c r="M265" s="145" t="s">
        <v>1</v>
      </c>
      <c r="N265" s="146" t="s">
        <v>47</v>
      </c>
      <c r="P265" s="147">
        <f t="shared" si="21"/>
        <v>0</v>
      </c>
      <c r="Q265" s="147">
        <v>0</v>
      </c>
      <c r="R265" s="147">
        <f t="shared" si="22"/>
        <v>0</v>
      </c>
      <c r="S265" s="147">
        <v>0</v>
      </c>
      <c r="T265" s="148">
        <f t="shared" si="23"/>
        <v>0</v>
      </c>
      <c r="AR265" s="149" t="s">
        <v>404</v>
      </c>
      <c r="AT265" s="149" t="s">
        <v>312</v>
      </c>
      <c r="AU265" s="149" t="s">
        <v>86</v>
      </c>
      <c r="AY265" s="17" t="s">
        <v>310</v>
      </c>
      <c r="BE265" s="150">
        <f t="shared" si="24"/>
        <v>0</v>
      </c>
      <c r="BF265" s="150">
        <f t="shared" si="25"/>
        <v>0</v>
      </c>
      <c r="BG265" s="150">
        <f t="shared" si="26"/>
        <v>0</v>
      </c>
      <c r="BH265" s="150">
        <f t="shared" si="27"/>
        <v>0</v>
      </c>
      <c r="BI265" s="150">
        <f t="shared" si="28"/>
        <v>0</v>
      </c>
      <c r="BJ265" s="17" t="s">
        <v>86</v>
      </c>
      <c r="BK265" s="150">
        <f t="shared" si="29"/>
        <v>0</v>
      </c>
      <c r="BL265" s="17" t="s">
        <v>404</v>
      </c>
      <c r="BM265" s="149" t="s">
        <v>1512</v>
      </c>
    </row>
    <row r="266" spans="2:65" s="1" customFormat="1" ht="19.5">
      <c r="B266" s="33"/>
      <c r="D266" s="152" t="s">
        <v>375</v>
      </c>
      <c r="F266" s="172" t="s">
        <v>3040</v>
      </c>
      <c r="I266" s="173"/>
      <c r="L266" s="33"/>
      <c r="M266" s="174"/>
      <c r="T266" s="57"/>
      <c r="AT266" s="17" t="s">
        <v>375</v>
      </c>
      <c r="AU266" s="17" t="s">
        <v>86</v>
      </c>
    </row>
    <row r="267" spans="2:65" s="11" customFormat="1" ht="25.9" customHeight="1">
      <c r="B267" s="126"/>
      <c r="D267" s="127" t="s">
        <v>81</v>
      </c>
      <c r="E267" s="128" t="s">
        <v>3107</v>
      </c>
      <c r="F267" s="128" t="s">
        <v>3108</v>
      </c>
      <c r="I267" s="129"/>
      <c r="J267" s="130">
        <f>BK267</f>
        <v>0</v>
      </c>
      <c r="L267" s="126"/>
      <c r="M267" s="131"/>
      <c r="P267" s="132">
        <f>SUM(P268:P277)</f>
        <v>0</v>
      </c>
      <c r="R267" s="132">
        <f>SUM(R268:R277)</f>
        <v>0</v>
      </c>
      <c r="T267" s="133">
        <f>SUM(T268:T277)</f>
        <v>0</v>
      </c>
      <c r="AR267" s="127" t="s">
        <v>90</v>
      </c>
      <c r="AT267" s="134" t="s">
        <v>81</v>
      </c>
      <c r="AU267" s="134" t="s">
        <v>82</v>
      </c>
      <c r="AY267" s="127" t="s">
        <v>310</v>
      </c>
      <c r="BK267" s="135">
        <f>SUM(BK268:BK277)</f>
        <v>0</v>
      </c>
    </row>
    <row r="268" spans="2:65" s="1" customFormat="1" ht="37.9" customHeight="1">
      <c r="B268" s="33"/>
      <c r="C268" s="138" t="s">
        <v>1069</v>
      </c>
      <c r="D268" s="138" t="s">
        <v>312</v>
      </c>
      <c r="E268" s="139" t="s">
        <v>3109</v>
      </c>
      <c r="F268" s="140" t="s">
        <v>3110</v>
      </c>
      <c r="G268" s="141" t="s">
        <v>1744</v>
      </c>
      <c r="H268" s="142">
        <v>10</v>
      </c>
      <c r="I268" s="143"/>
      <c r="J268" s="144">
        <f>ROUND(I268*H268,2)</f>
        <v>0</v>
      </c>
      <c r="K268" s="140" t="s">
        <v>2821</v>
      </c>
      <c r="L268" s="33"/>
      <c r="M268" s="145" t="s">
        <v>1</v>
      </c>
      <c r="N268" s="146" t="s">
        <v>47</v>
      </c>
      <c r="P268" s="147">
        <f>O268*H268</f>
        <v>0</v>
      </c>
      <c r="Q268" s="147">
        <v>0</v>
      </c>
      <c r="R268" s="147">
        <f>Q268*H268</f>
        <v>0</v>
      </c>
      <c r="S268" s="147">
        <v>0</v>
      </c>
      <c r="T268" s="148">
        <f>S268*H268</f>
        <v>0</v>
      </c>
      <c r="AR268" s="149" t="s">
        <v>404</v>
      </c>
      <c r="AT268" s="149" t="s">
        <v>312</v>
      </c>
      <c r="AU268" s="149" t="s">
        <v>86</v>
      </c>
      <c r="AY268" s="17" t="s">
        <v>310</v>
      </c>
      <c r="BE268" s="150">
        <f>IF(N268="základní",J268,0)</f>
        <v>0</v>
      </c>
      <c r="BF268" s="150">
        <f>IF(N268="snížená",J268,0)</f>
        <v>0</v>
      </c>
      <c r="BG268" s="150">
        <f>IF(N268="zákl. přenesená",J268,0)</f>
        <v>0</v>
      </c>
      <c r="BH268" s="150">
        <f>IF(N268="sníž. přenesená",J268,0)</f>
        <v>0</v>
      </c>
      <c r="BI268" s="150">
        <f>IF(N268="nulová",J268,0)</f>
        <v>0</v>
      </c>
      <c r="BJ268" s="17" t="s">
        <v>86</v>
      </c>
      <c r="BK268" s="150">
        <f>ROUND(I268*H268,2)</f>
        <v>0</v>
      </c>
      <c r="BL268" s="17" t="s">
        <v>404</v>
      </c>
      <c r="BM268" s="149" t="s">
        <v>1520</v>
      </c>
    </row>
    <row r="269" spans="2:65" s="1" customFormat="1" ht="39">
      <c r="B269" s="33"/>
      <c r="D269" s="152" t="s">
        <v>375</v>
      </c>
      <c r="F269" s="172" t="s">
        <v>6165</v>
      </c>
      <c r="I269" s="173"/>
      <c r="L269" s="33"/>
      <c r="M269" s="174"/>
      <c r="T269" s="57"/>
      <c r="AT269" s="17" t="s">
        <v>375</v>
      </c>
      <c r="AU269" s="17" t="s">
        <v>86</v>
      </c>
    </row>
    <row r="270" spans="2:65" s="1" customFormat="1" ht="37.9" customHeight="1">
      <c r="B270" s="33"/>
      <c r="C270" s="138" t="s">
        <v>1074</v>
      </c>
      <c r="D270" s="138" t="s">
        <v>312</v>
      </c>
      <c r="E270" s="139" t="s">
        <v>6166</v>
      </c>
      <c r="F270" s="140" t="s">
        <v>6167</v>
      </c>
      <c r="G270" s="141" t="s">
        <v>1744</v>
      </c>
      <c r="H270" s="142">
        <v>2</v>
      </c>
      <c r="I270" s="143"/>
      <c r="J270" s="144">
        <f>ROUND(I270*H270,2)</f>
        <v>0</v>
      </c>
      <c r="K270" s="140" t="s">
        <v>2821</v>
      </c>
      <c r="L270" s="33"/>
      <c r="M270" s="145" t="s">
        <v>1</v>
      </c>
      <c r="N270" s="146" t="s">
        <v>47</v>
      </c>
      <c r="P270" s="147">
        <f>O270*H270</f>
        <v>0</v>
      </c>
      <c r="Q270" s="147">
        <v>0</v>
      </c>
      <c r="R270" s="147">
        <f>Q270*H270</f>
        <v>0</v>
      </c>
      <c r="S270" s="147">
        <v>0</v>
      </c>
      <c r="T270" s="148">
        <f>S270*H270</f>
        <v>0</v>
      </c>
      <c r="AR270" s="149" t="s">
        <v>404</v>
      </c>
      <c r="AT270" s="149" t="s">
        <v>312</v>
      </c>
      <c r="AU270" s="149" t="s">
        <v>86</v>
      </c>
      <c r="AY270" s="17" t="s">
        <v>310</v>
      </c>
      <c r="BE270" s="150">
        <f>IF(N270="základní",J270,0)</f>
        <v>0</v>
      </c>
      <c r="BF270" s="150">
        <f>IF(N270="snížená",J270,0)</f>
        <v>0</v>
      </c>
      <c r="BG270" s="150">
        <f>IF(N270="zákl. přenesená",J270,0)</f>
        <v>0</v>
      </c>
      <c r="BH270" s="150">
        <f>IF(N270="sníž. přenesená",J270,0)</f>
        <v>0</v>
      </c>
      <c r="BI270" s="150">
        <f>IF(N270="nulová",J270,0)</f>
        <v>0</v>
      </c>
      <c r="BJ270" s="17" t="s">
        <v>86</v>
      </c>
      <c r="BK270" s="150">
        <f>ROUND(I270*H270,2)</f>
        <v>0</v>
      </c>
      <c r="BL270" s="17" t="s">
        <v>404</v>
      </c>
      <c r="BM270" s="149" t="s">
        <v>1527</v>
      </c>
    </row>
    <row r="271" spans="2:65" s="1" customFormat="1" ht="48.75">
      <c r="B271" s="33"/>
      <c r="D271" s="152" t="s">
        <v>375</v>
      </c>
      <c r="F271" s="172" t="s">
        <v>6168</v>
      </c>
      <c r="I271" s="173"/>
      <c r="L271" s="33"/>
      <c r="M271" s="174"/>
      <c r="T271" s="57"/>
      <c r="AT271" s="17" t="s">
        <v>375</v>
      </c>
      <c r="AU271" s="17" t="s">
        <v>86</v>
      </c>
    </row>
    <row r="272" spans="2:65" s="1" customFormat="1" ht="37.9" customHeight="1">
      <c r="B272" s="33"/>
      <c r="C272" s="138" t="s">
        <v>1090</v>
      </c>
      <c r="D272" s="138" t="s">
        <v>312</v>
      </c>
      <c r="E272" s="139" t="s">
        <v>6169</v>
      </c>
      <c r="F272" s="140" t="s">
        <v>6170</v>
      </c>
      <c r="G272" s="141" t="s">
        <v>1744</v>
      </c>
      <c r="H272" s="142">
        <v>2</v>
      </c>
      <c r="I272" s="143"/>
      <c r="J272" s="144">
        <f>ROUND(I272*H272,2)</f>
        <v>0</v>
      </c>
      <c r="K272" s="140" t="s">
        <v>2821</v>
      </c>
      <c r="L272" s="33"/>
      <c r="M272" s="145" t="s">
        <v>1</v>
      </c>
      <c r="N272" s="146" t="s">
        <v>47</v>
      </c>
      <c r="P272" s="147">
        <f>O272*H272</f>
        <v>0</v>
      </c>
      <c r="Q272" s="147">
        <v>0</v>
      </c>
      <c r="R272" s="147">
        <f>Q272*H272</f>
        <v>0</v>
      </c>
      <c r="S272" s="147">
        <v>0</v>
      </c>
      <c r="T272" s="148">
        <f>S272*H272</f>
        <v>0</v>
      </c>
      <c r="AR272" s="149" t="s">
        <v>404</v>
      </c>
      <c r="AT272" s="149" t="s">
        <v>312</v>
      </c>
      <c r="AU272" s="149" t="s">
        <v>86</v>
      </c>
      <c r="AY272" s="17" t="s">
        <v>310</v>
      </c>
      <c r="BE272" s="150">
        <f>IF(N272="základní",J272,0)</f>
        <v>0</v>
      </c>
      <c r="BF272" s="150">
        <f>IF(N272="snížená",J272,0)</f>
        <v>0</v>
      </c>
      <c r="BG272" s="150">
        <f>IF(N272="zákl. přenesená",J272,0)</f>
        <v>0</v>
      </c>
      <c r="BH272" s="150">
        <f>IF(N272="sníž. přenesená",J272,0)</f>
        <v>0</v>
      </c>
      <c r="BI272" s="150">
        <f>IF(N272="nulová",J272,0)</f>
        <v>0</v>
      </c>
      <c r="BJ272" s="17" t="s">
        <v>86</v>
      </c>
      <c r="BK272" s="150">
        <f>ROUND(I272*H272,2)</f>
        <v>0</v>
      </c>
      <c r="BL272" s="17" t="s">
        <v>404</v>
      </c>
      <c r="BM272" s="149" t="s">
        <v>1542</v>
      </c>
    </row>
    <row r="273" spans="2:65" s="1" customFormat="1" ht="19.5">
      <c r="B273" s="33"/>
      <c r="D273" s="152" t="s">
        <v>375</v>
      </c>
      <c r="F273" s="172" t="s">
        <v>3111</v>
      </c>
      <c r="I273" s="173"/>
      <c r="L273" s="33"/>
      <c r="M273" s="174"/>
      <c r="T273" s="57"/>
      <c r="AT273" s="17" t="s">
        <v>375</v>
      </c>
      <c r="AU273" s="17" t="s">
        <v>86</v>
      </c>
    </row>
    <row r="274" spans="2:65" s="1" customFormat="1" ht="24.2" customHeight="1">
      <c r="B274" s="33"/>
      <c r="C274" s="138" t="s">
        <v>1096</v>
      </c>
      <c r="D274" s="138" t="s">
        <v>312</v>
      </c>
      <c r="E274" s="139" t="s">
        <v>3112</v>
      </c>
      <c r="F274" s="140" t="s">
        <v>3113</v>
      </c>
      <c r="G274" s="141" t="s">
        <v>460</v>
      </c>
      <c r="H274" s="142">
        <v>10</v>
      </c>
      <c r="I274" s="143"/>
      <c r="J274" s="144">
        <f>ROUND(I274*H274,2)</f>
        <v>0</v>
      </c>
      <c r="K274" s="140" t="s">
        <v>2821</v>
      </c>
      <c r="L274" s="33"/>
      <c r="M274" s="145" t="s">
        <v>1</v>
      </c>
      <c r="N274" s="146" t="s">
        <v>47</v>
      </c>
      <c r="P274" s="147">
        <f>O274*H274</f>
        <v>0</v>
      </c>
      <c r="Q274" s="147">
        <v>0</v>
      </c>
      <c r="R274" s="147">
        <f>Q274*H274</f>
        <v>0</v>
      </c>
      <c r="S274" s="147">
        <v>0</v>
      </c>
      <c r="T274" s="148">
        <f>S274*H274</f>
        <v>0</v>
      </c>
      <c r="AR274" s="149" t="s">
        <v>404</v>
      </c>
      <c r="AT274" s="149" t="s">
        <v>312</v>
      </c>
      <c r="AU274" s="149" t="s">
        <v>86</v>
      </c>
      <c r="AY274" s="17" t="s">
        <v>310</v>
      </c>
      <c r="BE274" s="150">
        <f>IF(N274="základní",J274,0)</f>
        <v>0</v>
      </c>
      <c r="BF274" s="150">
        <f>IF(N274="snížená",J274,0)</f>
        <v>0</v>
      </c>
      <c r="BG274" s="150">
        <f>IF(N274="zákl. přenesená",J274,0)</f>
        <v>0</v>
      </c>
      <c r="BH274" s="150">
        <f>IF(N274="sníž. přenesená",J274,0)</f>
        <v>0</v>
      </c>
      <c r="BI274" s="150">
        <f>IF(N274="nulová",J274,0)</f>
        <v>0</v>
      </c>
      <c r="BJ274" s="17" t="s">
        <v>86</v>
      </c>
      <c r="BK274" s="150">
        <f>ROUND(I274*H274,2)</f>
        <v>0</v>
      </c>
      <c r="BL274" s="17" t="s">
        <v>404</v>
      </c>
      <c r="BM274" s="149" t="s">
        <v>1551</v>
      </c>
    </row>
    <row r="275" spans="2:65" s="1" customFormat="1" ht="33" customHeight="1">
      <c r="B275" s="33"/>
      <c r="C275" s="138" t="s">
        <v>1111</v>
      </c>
      <c r="D275" s="138" t="s">
        <v>312</v>
      </c>
      <c r="E275" s="139" t="s">
        <v>6171</v>
      </c>
      <c r="F275" s="140" t="s">
        <v>6172</v>
      </c>
      <c r="G275" s="141" t="s">
        <v>460</v>
      </c>
      <c r="H275" s="142">
        <v>2</v>
      </c>
      <c r="I275" s="143"/>
      <c r="J275" s="144">
        <f>ROUND(I275*H275,2)</f>
        <v>0</v>
      </c>
      <c r="K275" s="140" t="s">
        <v>2821</v>
      </c>
      <c r="L275" s="33"/>
      <c r="M275" s="145" t="s">
        <v>1</v>
      </c>
      <c r="N275" s="146" t="s">
        <v>47</v>
      </c>
      <c r="P275" s="147">
        <f>O275*H275</f>
        <v>0</v>
      </c>
      <c r="Q275" s="147">
        <v>0</v>
      </c>
      <c r="R275" s="147">
        <f>Q275*H275</f>
        <v>0</v>
      </c>
      <c r="S275" s="147">
        <v>0</v>
      </c>
      <c r="T275" s="148">
        <f>S275*H275</f>
        <v>0</v>
      </c>
      <c r="AR275" s="149" t="s">
        <v>404</v>
      </c>
      <c r="AT275" s="149" t="s">
        <v>312</v>
      </c>
      <c r="AU275" s="149" t="s">
        <v>86</v>
      </c>
      <c r="AY275" s="17" t="s">
        <v>310</v>
      </c>
      <c r="BE275" s="150">
        <f>IF(N275="základní",J275,0)</f>
        <v>0</v>
      </c>
      <c r="BF275" s="150">
        <f>IF(N275="snížená",J275,0)</f>
        <v>0</v>
      </c>
      <c r="BG275" s="150">
        <f>IF(N275="zákl. přenesená",J275,0)</f>
        <v>0</v>
      </c>
      <c r="BH275" s="150">
        <f>IF(N275="sníž. přenesená",J275,0)</f>
        <v>0</v>
      </c>
      <c r="BI275" s="150">
        <f>IF(N275="nulová",J275,0)</f>
        <v>0</v>
      </c>
      <c r="BJ275" s="17" t="s">
        <v>86</v>
      </c>
      <c r="BK275" s="150">
        <f>ROUND(I275*H275,2)</f>
        <v>0</v>
      </c>
      <c r="BL275" s="17" t="s">
        <v>404</v>
      </c>
      <c r="BM275" s="149" t="s">
        <v>1560</v>
      </c>
    </row>
    <row r="276" spans="2:65" s="1" customFormat="1" ht="16.5" customHeight="1">
      <c r="B276" s="33"/>
      <c r="C276" s="138" t="s">
        <v>1115</v>
      </c>
      <c r="D276" s="138" t="s">
        <v>312</v>
      </c>
      <c r="E276" s="139" t="s">
        <v>3114</v>
      </c>
      <c r="F276" s="140" t="s">
        <v>3115</v>
      </c>
      <c r="G276" s="141" t="s">
        <v>361</v>
      </c>
      <c r="H276" s="142">
        <v>0.123</v>
      </c>
      <c r="I276" s="143"/>
      <c r="J276" s="144">
        <f>ROUND(I276*H276,2)</f>
        <v>0</v>
      </c>
      <c r="K276" s="140" t="s">
        <v>2821</v>
      </c>
      <c r="L276" s="33"/>
      <c r="M276" s="145" t="s">
        <v>1</v>
      </c>
      <c r="N276" s="146" t="s">
        <v>47</v>
      </c>
      <c r="P276" s="147">
        <f>O276*H276</f>
        <v>0</v>
      </c>
      <c r="Q276" s="147">
        <v>0</v>
      </c>
      <c r="R276" s="147">
        <f>Q276*H276</f>
        <v>0</v>
      </c>
      <c r="S276" s="147">
        <v>0</v>
      </c>
      <c r="T276" s="148">
        <f>S276*H276</f>
        <v>0</v>
      </c>
      <c r="AR276" s="149" t="s">
        <v>404</v>
      </c>
      <c r="AT276" s="149" t="s">
        <v>312</v>
      </c>
      <c r="AU276" s="149" t="s">
        <v>86</v>
      </c>
      <c r="AY276" s="17" t="s">
        <v>310</v>
      </c>
      <c r="BE276" s="150">
        <f>IF(N276="základní",J276,0)</f>
        <v>0</v>
      </c>
      <c r="BF276" s="150">
        <f>IF(N276="snížená",J276,0)</f>
        <v>0</v>
      </c>
      <c r="BG276" s="150">
        <f>IF(N276="zákl. přenesená",J276,0)</f>
        <v>0</v>
      </c>
      <c r="BH276" s="150">
        <f>IF(N276="sníž. přenesená",J276,0)</f>
        <v>0</v>
      </c>
      <c r="BI276" s="150">
        <f>IF(N276="nulová",J276,0)</f>
        <v>0</v>
      </c>
      <c r="BJ276" s="17" t="s">
        <v>86</v>
      </c>
      <c r="BK276" s="150">
        <f>ROUND(I276*H276,2)</f>
        <v>0</v>
      </c>
      <c r="BL276" s="17" t="s">
        <v>404</v>
      </c>
      <c r="BM276" s="149" t="s">
        <v>1568</v>
      </c>
    </row>
    <row r="277" spans="2:65" s="1" customFormat="1" ht="19.5">
      <c r="B277" s="33"/>
      <c r="D277" s="152" t="s">
        <v>375</v>
      </c>
      <c r="F277" s="172" t="s">
        <v>3040</v>
      </c>
      <c r="I277" s="173"/>
      <c r="L277" s="33"/>
      <c r="M277" s="174"/>
      <c r="T277" s="57"/>
      <c r="AT277" s="17" t="s">
        <v>375</v>
      </c>
      <c r="AU277" s="17" t="s">
        <v>86</v>
      </c>
    </row>
    <row r="278" spans="2:65" s="11" customFormat="1" ht="25.9" customHeight="1">
      <c r="B278" s="126"/>
      <c r="D278" s="127" t="s">
        <v>81</v>
      </c>
      <c r="E278" s="128" t="s">
        <v>2060</v>
      </c>
      <c r="F278" s="128" t="s">
        <v>2061</v>
      </c>
      <c r="I278" s="129"/>
      <c r="J278" s="130">
        <f>BK278</f>
        <v>0</v>
      </c>
      <c r="L278" s="126"/>
      <c r="M278" s="131"/>
      <c r="P278" s="132">
        <f>SUM(P279:P295)</f>
        <v>0</v>
      </c>
      <c r="R278" s="132">
        <f>SUM(R279:R295)</f>
        <v>0</v>
      </c>
      <c r="T278" s="133">
        <f>SUM(T279:T295)</f>
        <v>0</v>
      </c>
      <c r="AR278" s="127" t="s">
        <v>90</v>
      </c>
      <c r="AT278" s="134" t="s">
        <v>81</v>
      </c>
      <c r="AU278" s="134" t="s">
        <v>82</v>
      </c>
      <c r="AY278" s="127" t="s">
        <v>310</v>
      </c>
      <c r="BK278" s="135">
        <f>SUM(BK279:BK295)</f>
        <v>0</v>
      </c>
    </row>
    <row r="279" spans="2:65" s="1" customFormat="1" ht="16.5" customHeight="1">
      <c r="B279" s="33"/>
      <c r="C279" s="138" t="s">
        <v>1122</v>
      </c>
      <c r="D279" s="138" t="s">
        <v>312</v>
      </c>
      <c r="E279" s="139" t="s">
        <v>3116</v>
      </c>
      <c r="F279" s="140" t="s">
        <v>3117</v>
      </c>
      <c r="G279" s="141" t="s">
        <v>718</v>
      </c>
      <c r="H279" s="142">
        <v>251</v>
      </c>
      <c r="I279" s="143"/>
      <c r="J279" s="144">
        <f>ROUND(I279*H279,2)</f>
        <v>0</v>
      </c>
      <c r="K279" s="140" t="s">
        <v>2821</v>
      </c>
      <c r="L279" s="33"/>
      <c r="M279" s="145" t="s">
        <v>1</v>
      </c>
      <c r="N279" s="146" t="s">
        <v>47</v>
      </c>
      <c r="P279" s="147">
        <f>O279*H279</f>
        <v>0</v>
      </c>
      <c r="Q279" s="147">
        <v>0</v>
      </c>
      <c r="R279" s="147">
        <f>Q279*H279</f>
        <v>0</v>
      </c>
      <c r="S279" s="147">
        <v>0</v>
      </c>
      <c r="T279" s="148">
        <f>S279*H279</f>
        <v>0</v>
      </c>
      <c r="AR279" s="149" t="s">
        <v>404</v>
      </c>
      <c r="AT279" s="149" t="s">
        <v>312</v>
      </c>
      <c r="AU279" s="149" t="s">
        <v>86</v>
      </c>
      <c r="AY279" s="17" t="s">
        <v>310</v>
      </c>
      <c r="BE279" s="150">
        <f>IF(N279="základní",J279,0)</f>
        <v>0</v>
      </c>
      <c r="BF279" s="150">
        <f>IF(N279="snížená",J279,0)</f>
        <v>0</v>
      </c>
      <c r="BG279" s="150">
        <f>IF(N279="zákl. přenesená",J279,0)</f>
        <v>0</v>
      </c>
      <c r="BH279" s="150">
        <f>IF(N279="sníž. přenesená",J279,0)</f>
        <v>0</v>
      </c>
      <c r="BI279" s="150">
        <f>IF(N279="nulová",J279,0)</f>
        <v>0</v>
      </c>
      <c r="BJ279" s="17" t="s">
        <v>86</v>
      </c>
      <c r="BK279" s="150">
        <f>ROUND(I279*H279,2)</f>
        <v>0</v>
      </c>
      <c r="BL279" s="17" t="s">
        <v>404</v>
      </c>
      <c r="BM279" s="149" t="s">
        <v>1576</v>
      </c>
    </row>
    <row r="280" spans="2:65" s="1" customFormat="1" ht="19.5">
      <c r="B280" s="33"/>
      <c r="D280" s="152" t="s">
        <v>375</v>
      </c>
      <c r="F280" s="172" t="s">
        <v>3118</v>
      </c>
      <c r="I280" s="173"/>
      <c r="L280" s="33"/>
      <c r="M280" s="174"/>
      <c r="T280" s="57"/>
      <c r="AT280" s="17" t="s">
        <v>375</v>
      </c>
      <c r="AU280" s="17" t="s">
        <v>86</v>
      </c>
    </row>
    <row r="281" spans="2:65" s="1" customFormat="1" ht="16.5" customHeight="1">
      <c r="B281" s="33"/>
      <c r="C281" s="138" t="s">
        <v>1127</v>
      </c>
      <c r="D281" s="138" t="s">
        <v>312</v>
      </c>
      <c r="E281" s="139" t="s">
        <v>6173</v>
      </c>
      <c r="F281" s="140" t="s">
        <v>6174</v>
      </c>
      <c r="G281" s="141" t="s">
        <v>718</v>
      </c>
      <c r="H281" s="142">
        <v>54</v>
      </c>
      <c r="I281" s="143"/>
      <c r="J281" s="144">
        <f>ROUND(I281*H281,2)</f>
        <v>0</v>
      </c>
      <c r="K281" s="140" t="s">
        <v>2821</v>
      </c>
      <c r="L281" s="33"/>
      <c r="M281" s="145" t="s">
        <v>1</v>
      </c>
      <c r="N281" s="146" t="s">
        <v>47</v>
      </c>
      <c r="P281" s="147">
        <f>O281*H281</f>
        <v>0</v>
      </c>
      <c r="Q281" s="147">
        <v>0</v>
      </c>
      <c r="R281" s="147">
        <f>Q281*H281</f>
        <v>0</v>
      </c>
      <c r="S281" s="147">
        <v>0</v>
      </c>
      <c r="T281" s="148">
        <f>S281*H281</f>
        <v>0</v>
      </c>
      <c r="AR281" s="149" t="s">
        <v>404</v>
      </c>
      <c r="AT281" s="149" t="s">
        <v>312</v>
      </c>
      <c r="AU281" s="149" t="s">
        <v>86</v>
      </c>
      <c r="AY281" s="17" t="s">
        <v>310</v>
      </c>
      <c r="BE281" s="150">
        <f>IF(N281="základní",J281,0)</f>
        <v>0</v>
      </c>
      <c r="BF281" s="150">
        <f>IF(N281="snížená",J281,0)</f>
        <v>0</v>
      </c>
      <c r="BG281" s="150">
        <f>IF(N281="zákl. přenesená",J281,0)</f>
        <v>0</v>
      </c>
      <c r="BH281" s="150">
        <f>IF(N281="sníž. přenesená",J281,0)</f>
        <v>0</v>
      </c>
      <c r="BI281" s="150">
        <f>IF(N281="nulová",J281,0)</f>
        <v>0</v>
      </c>
      <c r="BJ281" s="17" t="s">
        <v>86</v>
      </c>
      <c r="BK281" s="150">
        <f>ROUND(I281*H281,2)</f>
        <v>0</v>
      </c>
      <c r="BL281" s="17" t="s">
        <v>404</v>
      </c>
      <c r="BM281" s="149" t="s">
        <v>1584</v>
      </c>
    </row>
    <row r="282" spans="2:65" s="1" customFormat="1" ht="19.5">
      <c r="B282" s="33"/>
      <c r="D282" s="152" t="s">
        <v>375</v>
      </c>
      <c r="F282" s="172" t="s">
        <v>3118</v>
      </c>
      <c r="I282" s="173"/>
      <c r="L282" s="33"/>
      <c r="M282" s="174"/>
      <c r="T282" s="57"/>
      <c r="AT282" s="17" t="s">
        <v>375</v>
      </c>
      <c r="AU282" s="17" t="s">
        <v>86</v>
      </c>
    </row>
    <row r="283" spans="2:65" s="1" customFormat="1" ht="16.5" customHeight="1">
      <c r="B283" s="33"/>
      <c r="C283" s="138" t="s">
        <v>1131</v>
      </c>
      <c r="D283" s="138" t="s">
        <v>312</v>
      </c>
      <c r="E283" s="139" t="s">
        <v>3119</v>
      </c>
      <c r="F283" s="140" t="s">
        <v>3120</v>
      </c>
      <c r="G283" s="141" t="s">
        <v>718</v>
      </c>
      <c r="H283" s="142">
        <v>45</v>
      </c>
      <c r="I283" s="143"/>
      <c r="J283" s="144">
        <f>ROUND(I283*H283,2)</f>
        <v>0</v>
      </c>
      <c r="K283" s="140" t="s">
        <v>2821</v>
      </c>
      <c r="L283" s="33"/>
      <c r="M283" s="145" t="s">
        <v>1</v>
      </c>
      <c r="N283" s="146" t="s">
        <v>47</v>
      </c>
      <c r="P283" s="147">
        <f>O283*H283</f>
        <v>0</v>
      </c>
      <c r="Q283" s="147">
        <v>0</v>
      </c>
      <c r="R283" s="147">
        <f>Q283*H283</f>
        <v>0</v>
      </c>
      <c r="S283" s="147">
        <v>0</v>
      </c>
      <c r="T283" s="148">
        <f>S283*H283</f>
        <v>0</v>
      </c>
      <c r="AR283" s="149" t="s">
        <v>404</v>
      </c>
      <c r="AT283" s="149" t="s">
        <v>312</v>
      </c>
      <c r="AU283" s="149" t="s">
        <v>86</v>
      </c>
      <c r="AY283" s="17" t="s">
        <v>310</v>
      </c>
      <c r="BE283" s="150">
        <f>IF(N283="základní",J283,0)</f>
        <v>0</v>
      </c>
      <c r="BF283" s="150">
        <f>IF(N283="snížená",J283,0)</f>
        <v>0</v>
      </c>
      <c r="BG283" s="150">
        <f>IF(N283="zákl. přenesená",J283,0)</f>
        <v>0</v>
      </c>
      <c r="BH283" s="150">
        <f>IF(N283="sníž. přenesená",J283,0)</f>
        <v>0</v>
      </c>
      <c r="BI283" s="150">
        <f>IF(N283="nulová",J283,0)</f>
        <v>0</v>
      </c>
      <c r="BJ283" s="17" t="s">
        <v>86</v>
      </c>
      <c r="BK283" s="150">
        <f>ROUND(I283*H283,2)</f>
        <v>0</v>
      </c>
      <c r="BL283" s="17" t="s">
        <v>404</v>
      </c>
      <c r="BM283" s="149" t="s">
        <v>1594</v>
      </c>
    </row>
    <row r="284" spans="2:65" s="1" customFormat="1" ht="19.5">
      <c r="B284" s="33"/>
      <c r="D284" s="152" t="s">
        <v>375</v>
      </c>
      <c r="F284" s="172" t="s">
        <v>3118</v>
      </c>
      <c r="I284" s="173"/>
      <c r="L284" s="33"/>
      <c r="M284" s="174"/>
      <c r="T284" s="57"/>
      <c r="AT284" s="17" t="s">
        <v>375</v>
      </c>
      <c r="AU284" s="17" t="s">
        <v>86</v>
      </c>
    </row>
    <row r="285" spans="2:65" s="1" customFormat="1" ht="16.5" customHeight="1">
      <c r="B285" s="33"/>
      <c r="C285" s="138" t="s">
        <v>1137</v>
      </c>
      <c r="D285" s="138" t="s">
        <v>312</v>
      </c>
      <c r="E285" s="139" t="s">
        <v>3121</v>
      </c>
      <c r="F285" s="140" t="s">
        <v>3122</v>
      </c>
      <c r="G285" s="141" t="s">
        <v>718</v>
      </c>
      <c r="H285" s="142">
        <v>72</v>
      </c>
      <c r="I285" s="143"/>
      <c r="J285" s="144">
        <f>ROUND(I285*H285,2)</f>
        <v>0</v>
      </c>
      <c r="K285" s="140" t="s">
        <v>2821</v>
      </c>
      <c r="L285" s="33"/>
      <c r="M285" s="145" t="s">
        <v>1</v>
      </c>
      <c r="N285" s="146" t="s">
        <v>47</v>
      </c>
      <c r="P285" s="147">
        <f>O285*H285</f>
        <v>0</v>
      </c>
      <c r="Q285" s="147">
        <v>0</v>
      </c>
      <c r="R285" s="147">
        <f>Q285*H285</f>
        <v>0</v>
      </c>
      <c r="S285" s="147">
        <v>0</v>
      </c>
      <c r="T285" s="148">
        <f>S285*H285</f>
        <v>0</v>
      </c>
      <c r="AR285" s="149" t="s">
        <v>404</v>
      </c>
      <c r="AT285" s="149" t="s">
        <v>312</v>
      </c>
      <c r="AU285" s="149" t="s">
        <v>86</v>
      </c>
      <c r="AY285" s="17" t="s">
        <v>310</v>
      </c>
      <c r="BE285" s="150">
        <f>IF(N285="základní",J285,0)</f>
        <v>0</v>
      </c>
      <c r="BF285" s="150">
        <f>IF(N285="snížená",J285,0)</f>
        <v>0</v>
      </c>
      <c r="BG285" s="150">
        <f>IF(N285="zákl. přenesená",J285,0)</f>
        <v>0</v>
      </c>
      <c r="BH285" s="150">
        <f>IF(N285="sníž. přenesená",J285,0)</f>
        <v>0</v>
      </c>
      <c r="BI285" s="150">
        <f>IF(N285="nulová",J285,0)</f>
        <v>0</v>
      </c>
      <c r="BJ285" s="17" t="s">
        <v>86</v>
      </c>
      <c r="BK285" s="150">
        <f>ROUND(I285*H285,2)</f>
        <v>0</v>
      </c>
      <c r="BL285" s="17" t="s">
        <v>404</v>
      </c>
      <c r="BM285" s="149" t="s">
        <v>1601</v>
      </c>
    </row>
    <row r="286" spans="2:65" s="1" customFormat="1" ht="19.5">
      <c r="B286" s="33"/>
      <c r="D286" s="152" t="s">
        <v>375</v>
      </c>
      <c r="F286" s="172" t="s">
        <v>3118</v>
      </c>
      <c r="I286" s="173"/>
      <c r="L286" s="33"/>
      <c r="M286" s="174"/>
      <c r="T286" s="57"/>
      <c r="AT286" s="17" t="s">
        <v>375</v>
      </c>
      <c r="AU286" s="17" t="s">
        <v>86</v>
      </c>
    </row>
    <row r="287" spans="2:65" s="1" customFormat="1" ht="16.5" customHeight="1">
      <c r="B287" s="33"/>
      <c r="C287" s="138" t="s">
        <v>1142</v>
      </c>
      <c r="D287" s="138" t="s">
        <v>312</v>
      </c>
      <c r="E287" s="139" t="s">
        <v>3123</v>
      </c>
      <c r="F287" s="140" t="s">
        <v>3124</v>
      </c>
      <c r="G287" s="141" t="s">
        <v>718</v>
      </c>
      <c r="H287" s="142">
        <v>10</v>
      </c>
      <c r="I287" s="143"/>
      <c r="J287" s="144">
        <f>ROUND(I287*H287,2)</f>
        <v>0</v>
      </c>
      <c r="K287" s="140" t="s">
        <v>2821</v>
      </c>
      <c r="L287" s="33"/>
      <c r="M287" s="145" t="s">
        <v>1</v>
      </c>
      <c r="N287" s="146" t="s">
        <v>47</v>
      </c>
      <c r="P287" s="147">
        <f>O287*H287</f>
        <v>0</v>
      </c>
      <c r="Q287" s="147">
        <v>0</v>
      </c>
      <c r="R287" s="147">
        <f>Q287*H287</f>
        <v>0</v>
      </c>
      <c r="S287" s="147">
        <v>0</v>
      </c>
      <c r="T287" s="148">
        <f>S287*H287</f>
        <v>0</v>
      </c>
      <c r="AR287" s="149" t="s">
        <v>404</v>
      </c>
      <c r="AT287" s="149" t="s">
        <v>312</v>
      </c>
      <c r="AU287" s="149" t="s">
        <v>86</v>
      </c>
      <c r="AY287" s="17" t="s">
        <v>310</v>
      </c>
      <c r="BE287" s="150">
        <f>IF(N287="základní",J287,0)</f>
        <v>0</v>
      </c>
      <c r="BF287" s="150">
        <f>IF(N287="snížená",J287,0)</f>
        <v>0</v>
      </c>
      <c r="BG287" s="150">
        <f>IF(N287="zákl. přenesená",J287,0)</f>
        <v>0</v>
      </c>
      <c r="BH287" s="150">
        <f>IF(N287="sníž. přenesená",J287,0)</f>
        <v>0</v>
      </c>
      <c r="BI287" s="150">
        <f>IF(N287="nulová",J287,0)</f>
        <v>0</v>
      </c>
      <c r="BJ287" s="17" t="s">
        <v>86</v>
      </c>
      <c r="BK287" s="150">
        <f>ROUND(I287*H287,2)</f>
        <v>0</v>
      </c>
      <c r="BL287" s="17" t="s">
        <v>404</v>
      </c>
      <c r="BM287" s="149" t="s">
        <v>1608</v>
      </c>
    </row>
    <row r="288" spans="2:65" s="1" customFormat="1" ht="19.5">
      <c r="B288" s="33"/>
      <c r="D288" s="152" t="s">
        <v>375</v>
      </c>
      <c r="F288" s="172" t="s">
        <v>3118</v>
      </c>
      <c r="I288" s="173"/>
      <c r="L288" s="33"/>
      <c r="M288" s="174"/>
      <c r="T288" s="57"/>
      <c r="AT288" s="17" t="s">
        <v>375</v>
      </c>
      <c r="AU288" s="17" t="s">
        <v>86</v>
      </c>
    </row>
    <row r="289" spans="2:65" s="1" customFormat="1" ht="16.5" customHeight="1">
      <c r="B289" s="33"/>
      <c r="C289" s="138" t="s">
        <v>1148</v>
      </c>
      <c r="D289" s="138" t="s">
        <v>312</v>
      </c>
      <c r="E289" s="139" t="s">
        <v>3125</v>
      </c>
      <c r="F289" s="140" t="s">
        <v>3126</v>
      </c>
      <c r="G289" s="141" t="s">
        <v>718</v>
      </c>
      <c r="H289" s="142">
        <v>12</v>
      </c>
      <c r="I289" s="143"/>
      <c r="J289" s="144">
        <f>ROUND(I289*H289,2)</f>
        <v>0</v>
      </c>
      <c r="K289" s="140" t="s">
        <v>2821</v>
      </c>
      <c r="L289" s="33"/>
      <c r="M289" s="145" t="s">
        <v>1</v>
      </c>
      <c r="N289" s="146" t="s">
        <v>47</v>
      </c>
      <c r="P289" s="147">
        <f>O289*H289</f>
        <v>0</v>
      </c>
      <c r="Q289" s="147">
        <v>0</v>
      </c>
      <c r="R289" s="147">
        <f>Q289*H289</f>
        <v>0</v>
      </c>
      <c r="S289" s="147">
        <v>0</v>
      </c>
      <c r="T289" s="148">
        <f>S289*H289</f>
        <v>0</v>
      </c>
      <c r="AR289" s="149" t="s">
        <v>404</v>
      </c>
      <c r="AT289" s="149" t="s">
        <v>312</v>
      </c>
      <c r="AU289" s="149" t="s">
        <v>86</v>
      </c>
      <c r="AY289" s="17" t="s">
        <v>310</v>
      </c>
      <c r="BE289" s="150">
        <f>IF(N289="základní",J289,0)</f>
        <v>0</v>
      </c>
      <c r="BF289" s="150">
        <f>IF(N289="snížená",J289,0)</f>
        <v>0</v>
      </c>
      <c r="BG289" s="150">
        <f>IF(N289="zákl. přenesená",J289,0)</f>
        <v>0</v>
      </c>
      <c r="BH289" s="150">
        <f>IF(N289="sníž. přenesená",J289,0)</f>
        <v>0</v>
      </c>
      <c r="BI289" s="150">
        <f>IF(N289="nulová",J289,0)</f>
        <v>0</v>
      </c>
      <c r="BJ289" s="17" t="s">
        <v>86</v>
      </c>
      <c r="BK289" s="150">
        <f>ROUND(I289*H289,2)</f>
        <v>0</v>
      </c>
      <c r="BL289" s="17" t="s">
        <v>404</v>
      </c>
      <c r="BM289" s="149" t="s">
        <v>1616</v>
      </c>
    </row>
    <row r="290" spans="2:65" s="1" customFormat="1" ht="19.5">
      <c r="B290" s="33"/>
      <c r="D290" s="152" t="s">
        <v>375</v>
      </c>
      <c r="F290" s="172" t="s">
        <v>3118</v>
      </c>
      <c r="I290" s="173"/>
      <c r="L290" s="33"/>
      <c r="M290" s="174"/>
      <c r="T290" s="57"/>
      <c r="AT290" s="17" t="s">
        <v>375</v>
      </c>
      <c r="AU290" s="17" t="s">
        <v>86</v>
      </c>
    </row>
    <row r="291" spans="2:65" s="1" customFormat="1" ht="16.5" customHeight="1">
      <c r="B291" s="33"/>
      <c r="C291" s="138" t="s">
        <v>1152</v>
      </c>
      <c r="D291" s="138" t="s">
        <v>312</v>
      </c>
      <c r="E291" s="139" t="s">
        <v>3127</v>
      </c>
      <c r="F291" s="140" t="s">
        <v>3128</v>
      </c>
      <c r="G291" s="141" t="s">
        <v>2191</v>
      </c>
      <c r="H291" s="142">
        <v>111</v>
      </c>
      <c r="I291" s="143"/>
      <c r="J291" s="144">
        <f>ROUND(I291*H291,2)</f>
        <v>0</v>
      </c>
      <c r="K291" s="140" t="s">
        <v>2821</v>
      </c>
      <c r="L291" s="33"/>
      <c r="M291" s="145" t="s">
        <v>1</v>
      </c>
      <c r="N291" s="146" t="s">
        <v>47</v>
      </c>
      <c r="P291" s="147">
        <f>O291*H291</f>
        <v>0</v>
      </c>
      <c r="Q291" s="147">
        <v>0</v>
      </c>
      <c r="R291" s="147">
        <f>Q291*H291</f>
        <v>0</v>
      </c>
      <c r="S291" s="147">
        <v>0</v>
      </c>
      <c r="T291" s="148">
        <f>S291*H291</f>
        <v>0</v>
      </c>
      <c r="AR291" s="149" t="s">
        <v>404</v>
      </c>
      <c r="AT291" s="149" t="s">
        <v>312</v>
      </c>
      <c r="AU291" s="149" t="s">
        <v>86</v>
      </c>
      <c r="AY291" s="17" t="s">
        <v>310</v>
      </c>
      <c r="BE291" s="150">
        <f>IF(N291="základní",J291,0)</f>
        <v>0</v>
      </c>
      <c r="BF291" s="150">
        <f>IF(N291="snížená",J291,0)</f>
        <v>0</v>
      </c>
      <c r="BG291" s="150">
        <f>IF(N291="zákl. přenesená",J291,0)</f>
        <v>0</v>
      </c>
      <c r="BH291" s="150">
        <f>IF(N291="sníž. přenesená",J291,0)</f>
        <v>0</v>
      </c>
      <c r="BI291" s="150">
        <f>IF(N291="nulová",J291,0)</f>
        <v>0</v>
      </c>
      <c r="BJ291" s="17" t="s">
        <v>86</v>
      </c>
      <c r="BK291" s="150">
        <f>ROUND(I291*H291,2)</f>
        <v>0</v>
      </c>
      <c r="BL291" s="17" t="s">
        <v>404</v>
      </c>
      <c r="BM291" s="149" t="s">
        <v>1623</v>
      </c>
    </row>
    <row r="292" spans="2:65" s="1" customFormat="1" ht="19.5">
      <c r="B292" s="33"/>
      <c r="D292" s="152" t="s">
        <v>375</v>
      </c>
      <c r="F292" s="172" t="s">
        <v>6175</v>
      </c>
      <c r="I292" s="173"/>
      <c r="L292" s="33"/>
      <c r="M292" s="174"/>
      <c r="T292" s="57"/>
      <c r="AT292" s="17" t="s">
        <v>375</v>
      </c>
      <c r="AU292" s="17" t="s">
        <v>86</v>
      </c>
    </row>
    <row r="293" spans="2:65" s="1" customFormat="1" ht="16.5" customHeight="1">
      <c r="B293" s="33"/>
      <c r="C293" s="138" t="s">
        <v>1162</v>
      </c>
      <c r="D293" s="138" t="s">
        <v>312</v>
      </c>
      <c r="E293" s="139" t="s">
        <v>3130</v>
      </c>
      <c r="F293" s="140" t="s">
        <v>3131</v>
      </c>
      <c r="G293" s="141" t="s">
        <v>2191</v>
      </c>
      <c r="H293" s="142">
        <v>111</v>
      </c>
      <c r="I293" s="143"/>
      <c r="J293" s="144">
        <f>ROUND(I293*H293,2)</f>
        <v>0</v>
      </c>
      <c r="K293" s="140" t="s">
        <v>2821</v>
      </c>
      <c r="L293" s="33"/>
      <c r="M293" s="145" t="s">
        <v>1</v>
      </c>
      <c r="N293" s="146" t="s">
        <v>47</v>
      </c>
      <c r="P293" s="147">
        <f>O293*H293</f>
        <v>0</v>
      </c>
      <c r="Q293" s="147">
        <v>0</v>
      </c>
      <c r="R293" s="147">
        <f>Q293*H293</f>
        <v>0</v>
      </c>
      <c r="S293" s="147">
        <v>0</v>
      </c>
      <c r="T293" s="148">
        <f>S293*H293</f>
        <v>0</v>
      </c>
      <c r="AR293" s="149" t="s">
        <v>404</v>
      </c>
      <c r="AT293" s="149" t="s">
        <v>312</v>
      </c>
      <c r="AU293" s="149" t="s">
        <v>86</v>
      </c>
      <c r="AY293" s="17" t="s">
        <v>310</v>
      </c>
      <c r="BE293" s="150">
        <f>IF(N293="základní",J293,0)</f>
        <v>0</v>
      </c>
      <c r="BF293" s="150">
        <f>IF(N293="snížená",J293,0)</f>
        <v>0</v>
      </c>
      <c r="BG293" s="150">
        <f>IF(N293="zákl. přenesená",J293,0)</f>
        <v>0</v>
      </c>
      <c r="BH293" s="150">
        <f>IF(N293="sníž. přenesená",J293,0)</f>
        <v>0</v>
      </c>
      <c r="BI293" s="150">
        <f>IF(N293="nulová",J293,0)</f>
        <v>0</v>
      </c>
      <c r="BJ293" s="17" t="s">
        <v>86</v>
      </c>
      <c r="BK293" s="150">
        <f>ROUND(I293*H293,2)</f>
        <v>0</v>
      </c>
      <c r="BL293" s="17" t="s">
        <v>404</v>
      </c>
      <c r="BM293" s="149" t="s">
        <v>1632</v>
      </c>
    </row>
    <row r="294" spans="2:65" s="1" customFormat="1" ht="16.5" customHeight="1">
      <c r="B294" s="33"/>
      <c r="C294" s="138" t="s">
        <v>1168</v>
      </c>
      <c r="D294" s="138" t="s">
        <v>312</v>
      </c>
      <c r="E294" s="139" t="s">
        <v>3132</v>
      </c>
      <c r="F294" s="140" t="s">
        <v>3133</v>
      </c>
      <c r="G294" s="141" t="s">
        <v>361</v>
      </c>
      <c r="H294" s="142">
        <v>0.11799999999999999</v>
      </c>
      <c r="I294" s="143"/>
      <c r="J294" s="144">
        <f>ROUND(I294*H294,2)</f>
        <v>0</v>
      </c>
      <c r="K294" s="140" t="s">
        <v>2821</v>
      </c>
      <c r="L294" s="33"/>
      <c r="M294" s="145" t="s">
        <v>1</v>
      </c>
      <c r="N294" s="146" t="s">
        <v>47</v>
      </c>
      <c r="P294" s="147">
        <f>O294*H294</f>
        <v>0</v>
      </c>
      <c r="Q294" s="147">
        <v>0</v>
      </c>
      <c r="R294" s="147">
        <f>Q294*H294</f>
        <v>0</v>
      </c>
      <c r="S294" s="147">
        <v>0</v>
      </c>
      <c r="T294" s="148">
        <f>S294*H294</f>
        <v>0</v>
      </c>
      <c r="AR294" s="149" t="s">
        <v>404</v>
      </c>
      <c r="AT294" s="149" t="s">
        <v>312</v>
      </c>
      <c r="AU294" s="149" t="s">
        <v>86</v>
      </c>
      <c r="AY294" s="17" t="s">
        <v>310</v>
      </c>
      <c r="BE294" s="150">
        <f>IF(N294="základní",J294,0)</f>
        <v>0</v>
      </c>
      <c r="BF294" s="150">
        <f>IF(N294="snížená",J294,0)</f>
        <v>0</v>
      </c>
      <c r="BG294" s="150">
        <f>IF(N294="zákl. přenesená",J294,0)</f>
        <v>0</v>
      </c>
      <c r="BH294" s="150">
        <f>IF(N294="sníž. přenesená",J294,0)</f>
        <v>0</v>
      </c>
      <c r="BI294" s="150">
        <f>IF(N294="nulová",J294,0)</f>
        <v>0</v>
      </c>
      <c r="BJ294" s="17" t="s">
        <v>86</v>
      </c>
      <c r="BK294" s="150">
        <f>ROUND(I294*H294,2)</f>
        <v>0</v>
      </c>
      <c r="BL294" s="17" t="s">
        <v>404</v>
      </c>
      <c r="BM294" s="149" t="s">
        <v>1642</v>
      </c>
    </row>
    <row r="295" spans="2:65" s="1" customFormat="1" ht="19.5">
      <c r="B295" s="33"/>
      <c r="D295" s="152" t="s">
        <v>375</v>
      </c>
      <c r="F295" s="172" t="s">
        <v>3134</v>
      </c>
      <c r="I295" s="173"/>
      <c r="L295" s="33"/>
      <c r="M295" s="174"/>
      <c r="T295" s="57"/>
      <c r="AT295" s="17" t="s">
        <v>375</v>
      </c>
      <c r="AU295" s="17" t="s">
        <v>86</v>
      </c>
    </row>
    <row r="296" spans="2:65" s="11" customFormat="1" ht="25.9" customHeight="1">
      <c r="B296" s="126"/>
      <c r="D296" s="127" t="s">
        <v>81</v>
      </c>
      <c r="E296" s="128" t="s">
        <v>3135</v>
      </c>
      <c r="F296" s="128" t="s">
        <v>3136</v>
      </c>
      <c r="I296" s="129"/>
      <c r="J296" s="130">
        <f>BK296</f>
        <v>0</v>
      </c>
      <c r="L296" s="126"/>
      <c r="M296" s="131"/>
      <c r="P296" s="132">
        <f>SUM(P297:P300)</f>
        <v>0</v>
      </c>
      <c r="R296" s="132">
        <f>SUM(R297:R300)</f>
        <v>0</v>
      </c>
      <c r="T296" s="133">
        <f>SUM(T297:T300)</f>
        <v>0</v>
      </c>
      <c r="AR296" s="127" t="s">
        <v>86</v>
      </c>
      <c r="AT296" s="134" t="s">
        <v>81</v>
      </c>
      <c r="AU296" s="134" t="s">
        <v>82</v>
      </c>
      <c r="AY296" s="127" t="s">
        <v>310</v>
      </c>
      <c r="BK296" s="135">
        <f>SUM(BK297:BK300)</f>
        <v>0</v>
      </c>
    </row>
    <row r="297" spans="2:65" s="1" customFormat="1" ht="24.2" customHeight="1">
      <c r="B297" s="33"/>
      <c r="C297" s="138" t="s">
        <v>1175</v>
      </c>
      <c r="D297" s="138" t="s">
        <v>312</v>
      </c>
      <c r="E297" s="139" t="s">
        <v>3137</v>
      </c>
      <c r="F297" s="140" t="s">
        <v>3138</v>
      </c>
      <c r="G297" s="141" t="s">
        <v>3139</v>
      </c>
      <c r="H297" s="142">
        <v>1</v>
      </c>
      <c r="I297" s="143"/>
      <c r="J297" s="144">
        <f>ROUND(I297*H297,2)</f>
        <v>0</v>
      </c>
      <c r="K297" s="140" t="s">
        <v>2821</v>
      </c>
      <c r="L297" s="33"/>
      <c r="M297" s="145" t="s">
        <v>1</v>
      </c>
      <c r="N297" s="146" t="s">
        <v>47</v>
      </c>
      <c r="P297" s="147">
        <f>O297*H297</f>
        <v>0</v>
      </c>
      <c r="Q297" s="147">
        <v>0</v>
      </c>
      <c r="R297" s="147">
        <f>Q297*H297</f>
        <v>0</v>
      </c>
      <c r="S297" s="147">
        <v>0</v>
      </c>
      <c r="T297" s="148">
        <f>S297*H297</f>
        <v>0</v>
      </c>
      <c r="AR297" s="149" t="s">
        <v>108</v>
      </c>
      <c r="AT297" s="149" t="s">
        <v>312</v>
      </c>
      <c r="AU297" s="149" t="s">
        <v>86</v>
      </c>
      <c r="AY297" s="17" t="s">
        <v>310</v>
      </c>
      <c r="BE297" s="150">
        <f>IF(N297="základní",J297,0)</f>
        <v>0</v>
      </c>
      <c r="BF297" s="150">
        <f>IF(N297="snížená",J297,0)</f>
        <v>0</v>
      </c>
      <c r="BG297" s="150">
        <f>IF(N297="zákl. přenesená",J297,0)</f>
        <v>0</v>
      </c>
      <c r="BH297" s="150">
        <f>IF(N297="sníž. přenesená",J297,0)</f>
        <v>0</v>
      </c>
      <c r="BI297" s="150">
        <f>IF(N297="nulová",J297,0)</f>
        <v>0</v>
      </c>
      <c r="BJ297" s="17" t="s">
        <v>86</v>
      </c>
      <c r="BK297" s="150">
        <f>ROUND(I297*H297,2)</f>
        <v>0</v>
      </c>
      <c r="BL297" s="17" t="s">
        <v>108</v>
      </c>
      <c r="BM297" s="149" t="s">
        <v>1650</v>
      </c>
    </row>
    <row r="298" spans="2:65" s="1" customFormat="1" ht="19.5">
      <c r="B298" s="33"/>
      <c r="D298" s="152" t="s">
        <v>375</v>
      </c>
      <c r="F298" s="172" t="s">
        <v>3140</v>
      </c>
      <c r="I298" s="173"/>
      <c r="L298" s="33"/>
      <c r="M298" s="174"/>
      <c r="T298" s="57"/>
      <c r="AT298" s="17" t="s">
        <v>375</v>
      </c>
      <c r="AU298" s="17" t="s">
        <v>86</v>
      </c>
    </row>
    <row r="299" spans="2:65" s="1" customFormat="1" ht="24.2" customHeight="1">
      <c r="B299" s="33"/>
      <c r="C299" s="138" t="s">
        <v>1181</v>
      </c>
      <c r="D299" s="138" t="s">
        <v>312</v>
      </c>
      <c r="E299" s="139" t="s">
        <v>3141</v>
      </c>
      <c r="F299" s="140" t="s">
        <v>3142</v>
      </c>
      <c r="G299" s="141" t="s">
        <v>3139</v>
      </c>
      <c r="H299" s="142">
        <v>1</v>
      </c>
      <c r="I299" s="143"/>
      <c r="J299" s="144">
        <f>ROUND(I299*H299,2)</f>
        <v>0</v>
      </c>
      <c r="K299" s="140" t="s">
        <v>2821</v>
      </c>
      <c r="L299" s="33"/>
      <c r="M299" s="145" t="s">
        <v>1</v>
      </c>
      <c r="N299" s="146" t="s">
        <v>47</v>
      </c>
      <c r="P299" s="147">
        <f>O299*H299</f>
        <v>0</v>
      </c>
      <c r="Q299" s="147">
        <v>0</v>
      </c>
      <c r="R299" s="147">
        <f>Q299*H299</f>
        <v>0</v>
      </c>
      <c r="S299" s="147">
        <v>0</v>
      </c>
      <c r="T299" s="148">
        <f>S299*H299</f>
        <v>0</v>
      </c>
      <c r="AR299" s="149" t="s">
        <v>108</v>
      </c>
      <c r="AT299" s="149" t="s">
        <v>312</v>
      </c>
      <c r="AU299" s="149" t="s">
        <v>86</v>
      </c>
      <c r="AY299" s="17" t="s">
        <v>310</v>
      </c>
      <c r="BE299" s="150">
        <f>IF(N299="základní",J299,0)</f>
        <v>0</v>
      </c>
      <c r="BF299" s="150">
        <f>IF(N299="snížená",J299,0)</f>
        <v>0</v>
      </c>
      <c r="BG299" s="150">
        <f>IF(N299="zákl. přenesená",J299,0)</f>
        <v>0</v>
      </c>
      <c r="BH299" s="150">
        <f>IF(N299="sníž. přenesená",J299,0)</f>
        <v>0</v>
      </c>
      <c r="BI299" s="150">
        <f>IF(N299="nulová",J299,0)</f>
        <v>0</v>
      </c>
      <c r="BJ299" s="17" t="s">
        <v>86</v>
      </c>
      <c r="BK299" s="150">
        <f>ROUND(I299*H299,2)</f>
        <v>0</v>
      </c>
      <c r="BL299" s="17" t="s">
        <v>108</v>
      </c>
      <c r="BM299" s="149" t="s">
        <v>1659</v>
      </c>
    </row>
    <row r="300" spans="2:65" s="1" customFormat="1" ht="29.25">
      <c r="B300" s="33"/>
      <c r="D300" s="152" t="s">
        <v>375</v>
      </c>
      <c r="F300" s="172" t="s">
        <v>3143</v>
      </c>
      <c r="I300" s="173"/>
      <c r="L300" s="33"/>
      <c r="M300" s="175"/>
      <c r="N300" s="176"/>
      <c r="O300" s="176"/>
      <c r="P300" s="176"/>
      <c r="Q300" s="176"/>
      <c r="R300" s="176"/>
      <c r="S300" s="176"/>
      <c r="T300" s="177"/>
      <c r="AT300" s="17" t="s">
        <v>375</v>
      </c>
      <c r="AU300" s="17" t="s">
        <v>86</v>
      </c>
    </row>
    <row r="301" spans="2:65" s="1" customFormat="1" ht="6.95" customHeight="1">
      <c r="B301" s="45"/>
      <c r="C301" s="46"/>
      <c r="D301" s="46"/>
      <c r="E301" s="46"/>
      <c r="F301" s="46"/>
      <c r="G301" s="46"/>
      <c r="H301" s="46"/>
      <c r="I301" s="46"/>
      <c r="J301" s="46"/>
      <c r="K301" s="46"/>
      <c r="L301" s="33"/>
    </row>
  </sheetData>
  <sheetProtection algorithmName="SHA-512" hashValue="GQFtXvCu8k+bLt87iM2xK8hgn52tEb2Ga4tqkPqFOG7cerQXgfeh51LdyylZWHNNWkBA4DJqKHJuzzQIOdGr+Q==" saltValue="zhaVGYBLxGgS+QH0I43MqvmZ9f4Ya0p2eIRrNixtv02YJ89wvE6zVJ50aXfIp8rBIolEe8u6FT8zCv1Nx8oLaw==" spinCount="100000" sheet="1" objects="1" scenarios="1" formatColumns="0" formatRows="0" autoFilter="0"/>
  <autoFilter ref="C130:K300" xr:uid="{00000000-0009-0000-0000-00002F000000}"/>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24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3448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6.5" customHeight="1">
      <c r="B31" s="96"/>
      <c r="E31" s="219" t="s">
        <v>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ROUND(J133,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ROUND((SUM(BE133:BE247)),  2)</f>
        <v>0</v>
      </c>
      <c r="I37" s="98">
        <v>0.21</v>
      </c>
      <c r="J37" s="86">
        <f>ROUND(((SUM(BE133:BE247))*I37),  2)</f>
        <v>0</v>
      </c>
      <c r="L37" s="33"/>
    </row>
    <row r="38" spans="2:12" s="1" customFormat="1" ht="14.45" customHeight="1">
      <c r="B38" s="33"/>
      <c r="E38" s="27" t="s">
        <v>48</v>
      </c>
      <c r="F38" s="86">
        <f>ROUND((SUM(BF133:BF247)),  2)</f>
        <v>0</v>
      </c>
      <c r="I38" s="98">
        <v>0.15</v>
      </c>
      <c r="J38" s="86">
        <f>ROUND(((SUM(BF133:BF247))*I38),  2)</f>
        <v>0</v>
      </c>
      <c r="L38" s="33"/>
    </row>
    <row r="39" spans="2:12" s="1" customFormat="1" ht="14.45" hidden="1" customHeight="1">
      <c r="B39" s="33"/>
      <c r="E39" s="27" t="s">
        <v>49</v>
      </c>
      <c r="F39" s="86">
        <f>ROUND((SUM(BG133:BG247)),  2)</f>
        <v>0</v>
      </c>
      <c r="I39" s="98">
        <v>0.21</v>
      </c>
      <c r="J39" s="86">
        <f>0</f>
        <v>0</v>
      </c>
      <c r="L39" s="33"/>
    </row>
    <row r="40" spans="2:12" s="1" customFormat="1" ht="14.45" hidden="1" customHeight="1">
      <c r="B40" s="33"/>
      <c r="E40" s="27" t="s">
        <v>50</v>
      </c>
      <c r="F40" s="86">
        <f>ROUND((SUM(BH133:BH247)),  2)</f>
        <v>0</v>
      </c>
      <c r="I40" s="98">
        <v>0.15</v>
      </c>
      <c r="J40" s="86">
        <f>0</f>
        <v>0</v>
      </c>
      <c r="L40" s="33"/>
    </row>
    <row r="41" spans="2:12" s="1" customFormat="1" ht="14.45" hidden="1" customHeight="1">
      <c r="B41" s="33"/>
      <c r="E41" s="27" t="s">
        <v>51</v>
      </c>
      <c r="F41" s="86">
        <f>ROUND((SUM(BI133:BI247)),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D.1.4.3 - Vytápění</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J133</f>
        <v>0</v>
      </c>
      <c r="L100" s="33"/>
      <c r="AU100" s="17" t="s">
        <v>288</v>
      </c>
    </row>
    <row r="101" spans="2:47" s="8" customFormat="1" ht="24.95" customHeight="1">
      <c r="B101" s="110"/>
      <c r="D101" s="111" t="s">
        <v>3449</v>
      </c>
      <c r="E101" s="112"/>
      <c r="F101" s="112"/>
      <c r="G101" s="112"/>
      <c r="H101" s="112"/>
      <c r="I101" s="112"/>
      <c r="J101" s="113">
        <f>J134</f>
        <v>0</v>
      </c>
      <c r="L101" s="110"/>
    </row>
    <row r="102" spans="2:47" s="8" customFormat="1" ht="24.95" customHeight="1">
      <c r="B102" s="110"/>
      <c r="D102" s="111" t="s">
        <v>3450</v>
      </c>
      <c r="E102" s="112"/>
      <c r="F102" s="112"/>
      <c r="G102" s="112"/>
      <c r="H102" s="112"/>
      <c r="I102" s="112"/>
      <c r="J102" s="113">
        <f>J143</f>
        <v>0</v>
      </c>
      <c r="L102" s="110"/>
    </row>
    <row r="103" spans="2:47" s="8" customFormat="1" ht="24.95" customHeight="1">
      <c r="B103" s="110"/>
      <c r="D103" s="111" t="s">
        <v>6176</v>
      </c>
      <c r="E103" s="112"/>
      <c r="F103" s="112"/>
      <c r="G103" s="112"/>
      <c r="H103" s="112"/>
      <c r="I103" s="112"/>
      <c r="J103" s="113">
        <f>J155</f>
        <v>0</v>
      </c>
      <c r="L103" s="110"/>
    </row>
    <row r="104" spans="2:47" s="8" customFormat="1" ht="24.95" customHeight="1">
      <c r="B104" s="110"/>
      <c r="D104" s="111" t="s">
        <v>3453</v>
      </c>
      <c r="E104" s="112"/>
      <c r="F104" s="112"/>
      <c r="G104" s="112"/>
      <c r="H104" s="112"/>
      <c r="I104" s="112"/>
      <c r="J104" s="113">
        <f>J171</f>
        <v>0</v>
      </c>
      <c r="L104" s="110"/>
    </row>
    <row r="105" spans="2:47" s="8" customFormat="1" ht="24.95" customHeight="1">
      <c r="B105" s="110"/>
      <c r="D105" s="111" t="s">
        <v>6177</v>
      </c>
      <c r="E105" s="112"/>
      <c r="F105" s="112"/>
      <c r="G105" s="112"/>
      <c r="H105" s="112"/>
      <c r="I105" s="112"/>
      <c r="J105" s="113">
        <f>J200</f>
        <v>0</v>
      </c>
      <c r="L105" s="110"/>
    </row>
    <row r="106" spans="2:47" s="8" customFormat="1" ht="24.95" customHeight="1">
      <c r="B106" s="110"/>
      <c r="D106" s="111" t="s">
        <v>3454</v>
      </c>
      <c r="E106" s="112"/>
      <c r="F106" s="112"/>
      <c r="G106" s="112"/>
      <c r="H106" s="112"/>
      <c r="I106" s="112"/>
      <c r="J106" s="113">
        <f>J212</f>
        <v>0</v>
      </c>
      <c r="L106" s="110"/>
    </row>
    <row r="107" spans="2:47" s="8" customFormat="1" ht="24.95" customHeight="1">
      <c r="B107" s="110"/>
      <c r="D107" s="111" t="s">
        <v>2817</v>
      </c>
      <c r="E107" s="112"/>
      <c r="F107" s="112"/>
      <c r="G107" s="112"/>
      <c r="H107" s="112"/>
      <c r="I107" s="112"/>
      <c r="J107" s="113">
        <f>J227</f>
        <v>0</v>
      </c>
      <c r="L107" s="110"/>
    </row>
    <row r="108" spans="2:47" s="8" customFormat="1" ht="24.95" customHeight="1">
      <c r="B108" s="110"/>
      <c r="D108" s="111" t="s">
        <v>3455</v>
      </c>
      <c r="E108" s="112"/>
      <c r="F108" s="112"/>
      <c r="G108" s="112"/>
      <c r="H108" s="112"/>
      <c r="I108" s="112"/>
      <c r="J108" s="113">
        <f>J229</f>
        <v>0</v>
      </c>
      <c r="L108" s="110"/>
    </row>
    <row r="109" spans="2:47" s="8" customFormat="1" ht="24.95" customHeight="1">
      <c r="B109" s="110"/>
      <c r="D109" s="111" t="s">
        <v>2818</v>
      </c>
      <c r="E109" s="112"/>
      <c r="F109" s="112"/>
      <c r="G109" s="112"/>
      <c r="H109" s="112"/>
      <c r="I109" s="112"/>
      <c r="J109" s="113">
        <f>J232</f>
        <v>0</v>
      </c>
      <c r="L109" s="110"/>
    </row>
    <row r="110" spans="2:47" s="1" customFormat="1" ht="21.75" customHeight="1">
      <c r="B110" s="33"/>
      <c r="L110" s="33"/>
    </row>
    <row r="111" spans="2:47" s="1" customFormat="1" ht="6.95" customHeight="1">
      <c r="B111" s="45"/>
      <c r="C111" s="46"/>
      <c r="D111" s="46"/>
      <c r="E111" s="46"/>
      <c r="F111" s="46"/>
      <c r="G111" s="46"/>
      <c r="H111" s="46"/>
      <c r="I111" s="46"/>
      <c r="J111" s="46"/>
      <c r="K111" s="46"/>
      <c r="L111" s="33"/>
    </row>
    <row r="115" spans="2:12" s="1" customFormat="1" ht="6.95" customHeight="1">
      <c r="B115" s="47"/>
      <c r="C115" s="48"/>
      <c r="D115" s="48"/>
      <c r="E115" s="48"/>
      <c r="F115" s="48"/>
      <c r="G115" s="48"/>
      <c r="H115" s="48"/>
      <c r="I115" s="48"/>
      <c r="J115" s="48"/>
      <c r="K115" s="48"/>
      <c r="L115" s="33"/>
    </row>
    <row r="116" spans="2:12" s="1" customFormat="1" ht="24.95" customHeight="1">
      <c r="B116" s="33"/>
      <c r="C116" s="21" t="s">
        <v>295</v>
      </c>
      <c r="L116" s="33"/>
    </row>
    <row r="117" spans="2:12" s="1" customFormat="1" ht="6.95" customHeight="1">
      <c r="B117" s="33"/>
      <c r="L117" s="33"/>
    </row>
    <row r="118" spans="2:12" s="1" customFormat="1" ht="12" customHeight="1">
      <c r="B118" s="33"/>
      <c r="C118" s="27" t="s">
        <v>16</v>
      </c>
      <c r="L118" s="33"/>
    </row>
    <row r="119" spans="2:12" s="1" customFormat="1" ht="16.5" customHeight="1">
      <c r="B119" s="33"/>
      <c r="E119" s="254" t="str">
        <f>E7</f>
        <v>HODONÍN NEMOCNICE – VÝSTAVBA PAVILONU MAGNETICKÉ REZONANCE</v>
      </c>
      <c r="F119" s="255"/>
      <c r="G119" s="255"/>
      <c r="H119" s="255"/>
      <c r="L119" s="33"/>
    </row>
    <row r="120" spans="2:12" ht="12" customHeight="1">
      <c r="B120" s="20"/>
      <c r="C120" s="27" t="s">
        <v>277</v>
      </c>
      <c r="L120" s="20"/>
    </row>
    <row r="121" spans="2:12" ht="16.5" customHeight="1">
      <c r="B121" s="20"/>
      <c r="E121" s="254" t="s">
        <v>5405</v>
      </c>
      <c r="F121" s="215"/>
      <c r="G121" s="215"/>
      <c r="H121" s="215"/>
      <c r="L121" s="20"/>
    </row>
    <row r="122" spans="2:12" ht="12" customHeight="1">
      <c r="B122" s="20"/>
      <c r="C122" s="27" t="s">
        <v>279</v>
      </c>
      <c r="L122" s="20"/>
    </row>
    <row r="123" spans="2:12" s="1" customFormat="1" ht="16.5" customHeight="1">
      <c r="B123" s="33"/>
      <c r="E123" s="249" t="s">
        <v>280</v>
      </c>
      <c r="F123" s="256"/>
      <c r="G123" s="256"/>
      <c r="H123" s="256"/>
      <c r="L123" s="33"/>
    </row>
    <row r="124" spans="2:12" s="1" customFormat="1" ht="12" customHeight="1">
      <c r="B124" s="33"/>
      <c r="C124" s="27" t="s">
        <v>2808</v>
      </c>
      <c r="L124" s="33"/>
    </row>
    <row r="125" spans="2:12" s="1" customFormat="1" ht="16.5" customHeight="1">
      <c r="B125" s="33"/>
      <c r="E125" s="236" t="str">
        <f>E13</f>
        <v>D.1.4.3 - Vytápění</v>
      </c>
      <c r="F125" s="256"/>
      <c r="G125" s="256"/>
      <c r="H125" s="256"/>
      <c r="L125" s="33"/>
    </row>
    <row r="126" spans="2:12" s="1" customFormat="1" ht="6.95" customHeight="1">
      <c r="B126" s="33"/>
      <c r="L126" s="33"/>
    </row>
    <row r="127" spans="2:12" s="1" customFormat="1" ht="12" customHeight="1">
      <c r="B127" s="33"/>
      <c r="C127" s="27" t="s">
        <v>22</v>
      </c>
      <c r="F127" s="25" t="str">
        <f>F16</f>
        <v xml:space="preserve"> </v>
      </c>
      <c r="I127" s="27" t="s">
        <v>24</v>
      </c>
      <c r="J127" s="53" t="str">
        <f>IF(J16="","",J16)</f>
        <v>2. 12. 2022</v>
      </c>
      <c r="L127" s="33"/>
    </row>
    <row r="128" spans="2:12" s="1" customFormat="1" ht="6.95" customHeight="1">
      <c r="B128" s="33"/>
      <c r="L128" s="33"/>
    </row>
    <row r="129" spans="2:65" s="1" customFormat="1" ht="15.2" customHeight="1">
      <c r="B129" s="33"/>
      <c r="C129" s="27" t="s">
        <v>30</v>
      </c>
      <c r="F129" s="25" t="str">
        <f>E19</f>
        <v>NEMOCNICE TGM HODONÍN, p.o.</v>
      </c>
      <c r="I129" s="27" t="s">
        <v>36</v>
      </c>
      <c r="J129" s="31" t="str">
        <f>E25</f>
        <v>KANIA a.s.</v>
      </c>
      <c r="L129" s="33"/>
    </row>
    <row r="130" spans="2:65" s="1" customFormat="1" ht="15.2" customHeight="1">
      <c r="B130" s="33"/>
      <c r="C130" s="27" t="s">
        <v>34</v>
      </c>
      <c r="F130" s="25" t="str">
        <f>IF(E22="","",E22)</f>
        <v>Vyplň údaj</v>
      </c>
      <c r="I130" s="27" t="s">
        <v>39</v>
      </c>
      <c r="J130" s="31" t="str">
        <f>E28</f>
        <v xml:space="preserve"> </v>
      </c>
      <c r="L130" s="33"/>
    </row>
    <row r="131" spans="2:65" s="1" customFormat="1" ht="10.35" customHeight="1">
      <c r="B131" s="33"/>
      <c r="L131" s="33"/>
    </row>
    <row r="132" spans="2:65" s="10" customFormat="1" ht="29.25" customHeight="1">
      <c r="B132" s="118"/>
      <c r="C132" s="119" t="s">
        <v>296</v>
      </c>
      <c r="D132" s="120" t="s">
        <v>67</v>
      </c>
      <c r="E132" s="120" t="s">
        <v>63</v>
      </c>
      <c r="F132" s="120" t="s">
        <v>64</v>
      </c>
      <c r="G132" s="120" t="s">
        <v>297</v>
      </c>
      <c r="H132" s="120" t="s">
        <v>298</v>
      </c>
      <c r="I132" s="120" t="s">
        <v>299</v>
      </c>
      <c r="J132" s="120" t="s">
        <v>286</v>
      </c>
      <c r="K132" s="121" t="s">
        <v>300</v>
      </c>
      <c r="L132" s="118"/>
      <c r="M132" s="60" t="s">
        <v>1</v>
      </c>
      <c r="N132" s="61" t="s">
        <v>46</v>
      </c>
      <c r="O132" s="61" t="s">
        <v>301</v>
      </c>
      <c r="P132" s="61" t="s">
        <v>302</v>
      </c>
      <c r="Q132" s="61" t="s">
        <v>303</v>
      </c>
      <c r="R132" s="61" t="s">
        <v>304</v>
      </c>
      <c r="S132" s="61" t="s">
        <v>305</v>
      </c>
      <c r="T132" s="62" t="s">
        <v>306</v>
      </c>
    </row>
    <row r="133" spans="2:65" s="1" customFormat="1" ht="22.9" customHeight="1">
      <c r="B133" s="33"/>
      <c r="C133" s="65" t="s">
        <v>307</v>
      </c>
      <c r="J133" s="122">
        <f>BK133</f>
        <v>0</v>
      </c>
      <c r="L133" s="33"/>
      <c r="M133" s="63"/>
      <c r="N133" s="54"/>
      <c r="O133" s="54"/>
      <c r="P133" s="123">
        <f>P134+P143+P155+P171+P200+P212+P227+P229+P232</f>
        <v>0</v>
      </c>
      <c r="Q133" s="54"/>
      <c r="R133" s="123">
        <f>R134+R143+R155+R171+R200+R212+R227+R229+R232</f>
        <v>0</v>
      </c>
      <c r="S133" s="54"/>
      <c r="T133" s="124">
        <f>T134+T143+T155+T171+T200+T212+T227+T229+T232</f>
        <v>0</v>
      </c>
      <c r="AT133" s="17" t="s">
        <v>81</v>
      </c>
      <c r="AU133" s="17" t="s">
        <v>288</v>
      </c>
      <c r="BK133" s="125">
        <f>BK134+BK143+BK155+BK171+BK200+BK212+BK227+BK229+BK232</f>
        <v>0</v>
      </c>
    </row>
    <row r="134" spans="2:65" s="11" customFormat="1" ht="25.9" customHeight="1">
      <c r="B134" s="126"/>
      <c r="D134" s="127" t="s">
        <v>81</v>
      </c>
      <c r="E134" s="128" t="s">
        <v>1588</v>
      </c>
      <c r="F134" s="128" t="s">
        <v>1589</v>
      </c>
      <c r="I134" s="129"/>
      <c r="J134" s="130">
        <f>BK134</f>
        <v>0</v>
      </c>
      <c r="L134" s="126"/>
      <c r="M134" s="131"/>
      <c r="P134" s="132">
        <f>SUM(P135:P142)</f>
        <v>0</v>
      </c>
      <c r="R134" s="132">
        <f>SUM(R135:R142)</f>
        <v>0</v>
      </c>
      <c r="T134" s="133">
        <f>SUM(T135:T142)</f>
        <v>0</v>
      </c>
      <c r="AR134" s="127" t="s">
        <v>90</v>
      </c>
      <c r="AT134" s="134" t="s">
        <v>81</v>
      </c>
      <c r="AU134" s="134" t="s">
        <v>82</v>
      </c>
      <c r="AY134" s="127" t="s">
        <v>310</v>
      </c>
      <c r="BK134" s="135">
        <f>SUM(BK135:BK142)</f>
        <v>0</v>
      </c>
    </row>
    <row r="135" spans="2:65" s="1" customFormat="1" ht="16.5" customHeight="1">
      <c r="B135" s="33"/>
      <c r="C135" s="138" t="s">
        <v>86</v>
      </c>
      <c r="D135" s="138" t="s">
        <v>312</v>
      </c>
      <c r="E135" s="139" t="s">
        <v>3457</v>
      </c>
      <c r="F135" s="140" t="s">
        <v>3458</v>
      </c>
      <c r="G135" s="141" t="s">
        <v>361</v>
      </c>
      <c r="H135" s="142">
        <v>0.1</v>
      </c>
      <c r="I135" s="143"/>
      <c r="J135" s="144">
        <f t="shared" ref="J135:J142" si="0">ROUND(I135*H135,2)</f>
        <v>0</v>
      </c>
      <c r="K135" s="140" t="s">
        <v>2821</v>
      </c>
      <c r="L135" s="33"/>
      <c r="M135" s="145" t="s">
        <v>1</v>
      </c>
      <c r="N135" s="146" t="s">
        <v>47</v>
      </c>
      <c r="P135" s="147">
        <f t="shared" ref="P135:P142" si="1">O135*H135</f>
        <v>0</v>
      </c>
      <c r="Q135" s="147">
        <v>0</v>
      </c>
      <c r="R135" s="147">
        <f t="shared" ref="R135:R142" si="2">Q135*H135</f>
        <v>0</v>
      </c>
      <c r="S135" s="147">
        <v>0</v>
      </c>
      <c r="T135" s="148">
        <f t="shared" ref="T135:T142" si="3">S135*H135</f>
        <v>0</v>
      </c>
      <c r="AR135" s="149" t="s">
        <v>404</v>
      </c>
      <c r="AT135" s="149" t="s">
        <v>312</v>
      </c>
      <c r="AU135" s="149" t="s">
        <v>86</v>
      </c>
      <c r="AY135" s="17" t="s">
        <v>310</v>
      </c>
      <c r="BE135" s="150">
        <f t="shared" ref="BE135:BE142" si="4">IF(N135="základní",J135,0)</f>
        <v>0</v>
      </c>
      <c r="BF135" s="150">
        <f t="shared" ref="BF135:BF142" si="5">IF(N135="snížená",J135,0)</f>
        <v>0</v>
      </c>
      <c r="BG135" s="150">
        <f t="shared" ref="BG135:BG142" si="6">IF(N135="zákl. přenesená",J135,0)</f>
        <v>0</v>
      </c>
      <c r="BH135" s="150">
        <f t="shared" ref="BH135:BH142" si="7">IF(N135="sníž. přenesená",J135,0)</f>
        <v>0</v>
      </c>
      <c r="BI135" s="150">
        <f t="shared" ref="BI135:BI142" si="8">IF(N135="nulová",J135,0)</f>
        <v>0</v>
      </c>
      <c r="BJ135" s="17" t="s">
        <v>86</v>
      </c>
      <c r="BK135" s="150">
        <f t="shared" ref="BK135:BK142" si="9">ROUND(I135*H135,2)</f>
        <v>0</v>
      </c>
      <c r="BL135" s="17" t="s">
        <v>404</v>
      </c>
      <c r="BM135" s="149" t="s">
        <v>90</v>
      </c>
    </row>
    <row r="136" spans="2:65" s="1" customFormat="1" ht="21.75" customHeight="1">
      <c r="B136" s="33"/>
      <c r="C136" s="138" t="s">
        <v>90</v>
      </c>
      <c r="D136" s="138" t="s">
        <v>312</v>
      </c>
      <c r="E136" s="139" t="s">
        <v>6178</v>
      </c>
      <c r="F136" s="140" t="s">
        <v>6179</v>
      </c>
      <c r="G136" s="141" t="s">
        <v>718</v>
      </c>
      <c r="H136" s="142">
        <v>175</v>
      </c>
      <c r="I136" s="143"/>
      <c r="J136" s="144">
        <f t="shared" si="0"/>
        <v>0</v>
      </c>
      <c r="K136" s="140" t="s">
        <v>2821</v>
      </c>
      <c r="L136" s="33"/>
      <c r="M136" s="145" t="s">
        <v>1</v>
      </c>
      <c r="N136" s="146" t="s">
        <v>47</v>
      </c>
      <c r="P136" s="147">
        <f t="shared" si="1"/>
        <v>0</v>
      </c>
      <c r="Q136" s="147">
        <v>0</v>
      </c>
      <c r="R136" s="147">
        <f t="shared" si="2"/>
        <v>0</v>
      </c>
      <c r="S136" s="147">
        <v>0</v>
      </c>
      <c r="T136" s="148">
        <f t="shared" si="3"/>
        <v>0</v>
      </c>
      <c r="AR136" s="149" t="s">
        <v>404</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404</v>
      </c>
      <c r="BM136" s="149" t="s">
        <v>108</v>
      </c>
    </row>
    <row r="137" spans="2:65" s="1" customFormat="1" ht="21.75" customHeight="1">
      <c r="B137" s="33"/>
      <c r="C137" s="138" t="s">
        <v>98</v>
      </c>
      <c r="D137" s="138" t="s">
        <v>312</v>
      </c>
      <c r="E137" s="139" t="s">
        <v>6180</v>
      </c>
      <c r="F137" s="140" t="s">
        <v>6181</v>
      </c>
      <c r="G137" s="141" t="s">
        <v>718</v>
      </c>
      <c r="H137" s="142">
        <v>58</v>
      </c>
      <c r="I137" s="143"/>
      <c r="J137" s="144">
        <f t="shared" si="0"/>
        <v>0</v>
      </c>
      <c r="K137" s="140" t="s">
        <v>2821</v>
      </c>
      <c r="L137" s="33"/>
      <c r="M137" s="145" t="s">
        <v>1</v>
      </c>
      <c r="N137" s="146" t="s">
        <v>47</v>
      </c>
      <c r="P137" s="147">
        <f t="shared" si="1"/>
        <v>0</v>
      </c>
      <c r="Q137" s="147">
        <v>0</v>
      </c>
      <c r="R137" s="147">
        <f t="shared" si="2"/>
        <v>0</v>
      </c>
      <c r="S137" s="147">
        <v>0</v>
      </c>
      <c r="T137" s="148">
        <f t="shared" si="3"/>
        <v>0</v>
      </c>
      <c r="AR137" s="149" t="s">
        <v>404</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404</v>
      </c>
      <c r="BM137" s="149" t="s">
        <v>137</v>
      </c>
    </row>
    <row r="138" spans="2:65" s="1" customFormat="1" ht="21.75" customHeight="1">
      <c r="B138" s="33"/>
      <c r="C138" s="138" t="s">
        <v>108</v>
      </c>
      <c r="D138" s="138" t="s">
        <v>312</v>
      </c>
      <c r="E138" s="139" t="s">
        <v>3459</v>
      </c>
      <c r="F138" s="140" t="s">
        <v>6182</v>
      </c>
      <c r="G138" s="141" t="s">
        <v>718</v>
      </c>
      <c r="H138" s="142">
        <v>80</v>
      </c>
      <c r="I138" s="143"/>
      <c r="J138" s="144">
        <f t="shared" si="0"/>
        <v>0</v>
      </c>
      <c r="K138" s="140" t="s">
        <v>2821</v>
      </c>
      <c r="L138" s="33"/>
      <c r="M138" s="145" t="s">
        <v>1</v>
      </c>
      <c r="N138" s="146" t="s">
        <v>47</v>
      </c>
      <c r="P138" s="147">
        <f t="shared" si="1"/>
        <v>0</v>
      </c>
      <c r="Q138" s="147">
        <v>0</v>
      </c>
      <c r="R138" s="147">
        <f t="shared" si="2"/>
        <v>0</v>
      </c>
      <c r="S138" s="147">
        <v>0</v>
      </c>
      <c r="T138" s="148">
        <f t="shared" si="3"/>
        <v>0</v>
      </c>
      <c r="AR138" s="149" t="s">
        <v>404</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404</v>
      </c>
      <c r="BM138" s="149" t="s">
        <v>347</v>
      </c>
    </row>
    <row r="139" spans="2:65" s="1" customFormat="1" ht="21.75" customHeight="1">
      <c r="B139" s="33"/>
      <c r="C139" s="138" t="s">
        <v>121</v>
      </c>
      <c r="D139" s="138" t="s">
        <v>312</v>
      </c>
      <c r="E139" s="139" t="s">
        <v>3461</v>
      </c>
      <c r="F139" s="140" t="s">
        <v>3462</v>
      </c>
      <c r="G139" s="141" t="s">
        <v>718</v>
      </c>
      <c r="H139" s="142">
        <v>95</v>
      </c>
      <c r="I139" s="143"/>
      <c r="J139" s="144">
        <f t="shared" si="0"/>
        <v>0</v>
      </c>
      <c r="K139" s="140" t="s">
        <v>2821</v>
      </c>
      <c r="L139" s="33"/>
      <c r="M139" s="145" t="s">
        <v>1</v>
      </c>
      <c r="N139" s="146" t="s">
        <v>47</v>
      </c>
      <c r="P139" s="147">
        <f t="shared" si="1"/>
        <v>0</v>
      </c>
      <c r="Q139" s="147">
        <v>0</v>
      </c>
      <c r="R139" s="147">
        <f t="shared" si="2"/>
        <v>0</v>
      </c>
      <c r="S139" s="147">
        <v>0</v>
      </c>
      <c r="T139" s="148">
        <f t="shared" si="3"/>
        <v>0</v>
      </c>
      <c r="AR139" s="149" t="s">
        <v>404</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404</v>
      </c>
      <c r="BM139" s="149" t="s">
        <v>180</v>
      </c>
    </row>
    <row r="140" spans="2:65" s="1" customFormat="1" ht="21.75" customHeight="1">
      <c r="B140" s="33"/>
      <c r="C140" s="138" t="s">
        <v>137</v>
      </c>
      <c r="D140" s="138" t="s">
        <v>312</v>
      </c>
      <c r="E140" s="139" t="s">
        <v>3463</v>
      </c>
      <c r="F140" s="140" t="s">
        <v>3464</v>
      </c>
      <c r="G140" s="141" t="s">
        <v>718</v>
      </c>
      <c r="H140" s="142">
        <v>65</v>
      </c>
      <c r="I140" s="143"/>
      <c r="J140" s="144">
        <f t="shared" si="0"/>
        <v>0</v>
      </c>
      <c r="K140" s="140" t="s">
        <v>2821</v>
      </c>
      <c r="L140" s="33"/>
      <c r="M140" s="145" t="s">
        <v>1</v>
      </c>
      <c r="N140" s="146" t="s">
        <v>47</v>
      </c>
      <c r="P140" s="147">
        <f t="shared" si="1"/>
        <v>0</v>
      </c>
      <c r="Q140" s="147">
        <v>0</v>
      </c>
      <c r="R140" s="147">
        <f t="shared" si="2"/>
        <v>0</v>
      </c>
      <c r="S140" s="147">
        <v>0</v>
      </c>
      <c r="T140" s="148">
        <f t="shared" si="3"/>
        <v>0</v>
      </c>
      <c r="AR140" s="149" t="s">
        <v>404</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404</v>
      </c>
      <c r="BM140" s="149" t="s">
        <v>371</v>
      </c>
    </row>
    <row r="141" spans="2:65" s="1" customFormat="1" ht="21.75" customHeight="1">
      <c r="B141" s="33"/>
      <c r="C141" s="138" t="s">
        <v>342</v>
      </c>
      <c r="D141" s="138" t="s">
        <v>312</v>
      </c>
      <c r="E141" s="139" t="s">
        <v>6183</v>
      </c>
      <c r="F141" s="140" t="s">
        <v>6184</v>
      </c>
      <c r="G141" s="141" t="s">
        <v>718</v>
      </c>
      <c r="H141" s="142">
        <v>204</v>
      </c>
      <c r="I141" s="143"/>
      <c r="J141" s="144">
        <f t="shared" si="0"/>
        <v>0</v>
      </c>
      <c r="K141" s="140" t="s">
        <v>2821</v>
      </c>
      <c r="L141" s="33"/>
      <c r="M141" s="145" t="s">
        <v>1</v>
      </c>
      <c r="N141" s="146" t="s">
        <v>47</v>
      </c>
      <c r="P141" s="147">
        <f t="shared" si="1"/>
        <v>0</v>
      </c>
      <c r="Q141" s="147">
        <v>0</v>
      </c>
      <c r="R141" s="147">
        <f t="shared" si="2"/>
        <v>0</v>
      </c>
      <c r="S141" s="147">
        <v>0</v>
      </c>
      <c r="T141" s="148">
        <f t="shared" si="3"/>
        <v>0</v>
      </c>
      <c r="AR141" s="149" t="s">
        <v>404</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404</v>
      </c>
      <c r="BM141" s="149" t="s">
        <v>388</v>
      </c>
    </row>
    <row r="142" spans="2:65" s="1" customFormat="1" ht="16.5" customHeight="1">
      <c r="B142" s="33"/>
      <c r="C142" s="138" t="s">
        <v>347</v>
      </c>
      <c r="D142" s="138" t="s">
        <v>312</v>
      </c>
      <c r="E142" s="139" t="s">
        <v>6185</v>
      </c>
      <c r="F142" s="140" t="s">
        <v>3470</v>
      </c>
      <c r="G142" s="141" t="s">
        <v>718</v>
      </c>
      <c r="H142" s="142">
        <v>677</v>
      </c>
      <c r="I142" s="143"/>
      <c r="J142" s="144">
        <f t="shared" si="0"/>
        <v>0</v>
      </c>
      <c r="K142" s="140" t="s">
        <v>2896</v>
      </c>
      <c r="L142" s="33"/>
      <c r="M142" s="145" t="s">
        <v>1</v>
      </c>
      <c r="N142" s="146" t="s">
        <v>47</v>
      </c>
      <c r="P142" s="147">
        <f t="shared" si="1"/>
        <v>0</v>
      </c>
      <c r="Q142" s="147">
        <v>0</v>
      </c>
      <c r="R142" s="147">
        <f t="shared" si="2"/>
        <v>0</v>
      </c>
      <c r="S142" s="147">
        <v>0</v>
      </c>
      <c r="T142" s="148">
        <f t="shared" si="3"/>
        <v>0</v>
      </c>
      <c r="AR142" s="149" t="s">
        <v>404</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404</v>
      </c>
      <c r="BM142" s="149" t="s">
        <v>404</v>
      </c>
    </row>
    <row r="143" spans="2:65" s="11" customFormat="1" ht="25.9" customHeight="1">
      <c r="B143" s="126"/>
      <c r="D143" s="127" t="s">
        <v>81</v>
      </c>
      <c r="E143" s="128" t="s">
        <v>3473</v>
      </c>
      <c r="F143" s="128" t="s">
        <v>3474</v>
      </c>
      <c r="I143" s="129"/>
      <c r="J143" s="130">
        <f>BK143</f>
        <v>0</v>
      </c>
      <c r="L143" s="126"/>
      <c r="M143" s="131"/>
      <c r="P143" s="132">
        <f>SUM(P144:P154)</f>
        <v>0</v>
      </c>
      <c r="R143" s="132">
        <f>SUM(R144:R154)</f>
        <v>0</v>
      </c>
      <c r="T143" s="133">
        <f>SUM(T144:T154)</f>
        <v>0</v>
      </c>
      <c r="AR143" s="127" t="s">
        <v>90</v>
      </c>
      <c r="AT143" s="134" t="s">
        <v>81</v>
      </c>
      <c r="AU143" s="134" t="s">
        <v>82</v>
      </c>
      <c r="AY143" s="127" t="s">
        <v>310</v>
      </c>
      <c r="BK143" s="135">
        <f>SUM(BK144:BK154)</f>
        <v>0</v>
      </c>
    </row>
    <row r="144" spans="2:65" s="1" customFormat="1" ht="16.5" customHeight="1">
      <c r="B144" s="33"/>
      <c r="C144" s="138" t="s">
        <v>354</v>
      </c>
      <c r="D144" s="138" t="s">
        <v>312</v>
      </c>
      <c r="E144" s="139" t="s">
        <v>3477</v>
      </c>
      <c r="F144" s="140" t="s">
        <v>6186</v>
      </c>
      <c r="G144" s="141" t="s">
        <v>460</v>
      </c>
      <c r="H144" s="142">
        <v>5</v>
      </c>
      <c r="I144" s="143"/>
      <c r="J144" s="144">
        <f t="shared" ref="J144:J154" si="10">ROUND(I144*H144,2)</f>
        <v>0</v>
      </c>
      <c r="K144" s="140" t="s">
        <v>2821</v>
      </c>
      <c r="L144" s="33"/>
      <c r="M144" s="145" t="s">
        <v>1</v>
      </c>
      <c r="N144" s="146" t="s">
        <v>47</v>
      </c>
      <c r="P144" s="147">
        <f t="shared" ref="P144:P154" si="11">O144*H144</f>
        <v>0</v>
      </c>
      <c r="Q144" s="147">
        <v>0</v>
      </c>
      <c r="R144" s="147">
        <f t="shared" ref="R144:R154" si="12">Q144*H144</f>
        <v>0</v>
      </c>
      <c r="S144" s="147">
        <v>0</v>
      </c>
      <c r="T144" s="148">
        <f t="shared" ref="T144:T154" si="13">S144*H144</f>
        <v>0</v>
      </c>
      <c r="AR144" s="149" t="s">
        <v>404</v>
      </c>
      <c r="AT144" s="149" t="s">
        <v>312</v>
      </c>
      <c r="AU144" s="149" t="s">
        <v>86</v>
      </c>
      <c r="AY144" s="17" t="s">
        <v>310</v>
      </c>
      <c r="BE144" s="150">
        <f t="shared" ref="BE144:BE154" si="14">IF(N144="základní",J144,0)</f>
        <v>0</v>
      </c>
      <c r="BF144" s="150">
        <f t="shared" ref="BF144:BF154" si="15">IF(N144="snížená",J144,0)</f>
        <v>0</v>
      </c>
      <c r="BG144" s="150">
        <f t="shared" ref="BG144:BG154" si="16">IF(N144="zákl. přenesená",J144,0)</f>
        <v>0</v>
      </c>
      <c r="BH144" s="150">
        <f t="shared" ref="BH144:BH154" si="17">IF(N144="sníž. přenesená",J144,0)</f>
        <v>0</v>
      </c>
      <c r="BI144" s="150">
        <f t="shared" ref="BI144:BI154" si="18">IF(N144="nulová",J144,0)</f>
        <v>0</v>
      </c>
      <c r="BJ144" s="17" t="s">
        <v>86</v>
      </c>
      <c r="BK144" s="150">
        <f t="shared" ref="BK144:BK154" si="19">ROUND(I144*H144,2)</f>
        <v>0</v>
      </c>
      <c r="BL144" s="17" t="s">
        <v>404</v>
      </c>
      <c r="BM144" s="149" t="s">
        <v>412</v>
      </c>
    </row>
    <row r="145" spans="2:65" s="1" customFormat="1" ht="16.5" customHeight="1">
      <c r="B145" s="33"/>
      <c r="C145" s="138" t="s">
        <v>180</v>
      </c>
      <c r="D145" s="138" t="s">
        <v>312</v>
      </c>
      <c r="E145" s="139" t="s">
        <v>6187</v>
      </c>
      <c r="F145" s="140" t="s">
        <v>6188</v>
      </c>
      <c r="G145" s="141" t="s">
        <v>460</v>
      </c>
      <c r="H145" s="142">
        <v>2</v>
      </c>
      <c r="I145" s="143"/>
      <c r="J145" s="144">
        <f t="shared" si="10"/>
        <v>0</v>
      </c>
      <c r="K145" s="140" t="s">
        <v>2821</v>
      </c>
      <c r="L145" s="33"/>
      <c r="M145" s="145" t="s">
        <v>1</v>
      </c>
      <c r="N145" s="146" t="s">
        <v>47</v>
      </c>
      <c r="P145" s="147">
        <f t="shared" si="11"/>
        <v>0</v>
      </c>
      <c r="Q145" s="147">
        <v>0</v>
      </c>
      <c r="R145" s="147">
        <f t="shared" si="12"/>
        <v>0</v>
      </c>
      <c r="S145" s="147">
        <v>0</v>
      </c>
      <c r="T145" s="148">
        <f t="shared" si="13"/>
        <v>0</v>
      </c>
      <c r="AR145" s="149" t="s">
        <v>404</v>
      </c>
      <c r="AT145" s="149" t="s">
        <v>312</v>
      </c>
      <c r="AU145" s="149" t="s">
        <v>86</v>
      </c>
      <c r="AY145" s="17" t="s">
        <v>310</v>
      </c>
      <c r="BE145" s="150">
        <f t="shared" si="14"/>
        <v>0</v>
      </c>
      <c r="BF145" s="150">
        <f t="shared" si="15"/>
        <v>0</v>
      </c>
      <c r="BG145" s="150">
        <f t="shared" si="16"/>
        <v>0</v>
      </c>
      <c r="BH145" s="150">
        <f t="shared" si="17"/>
        <v>0</v>
      </c>
      <c r="BI145" s="150">
        <f t="shared" si="18"/>
        <v>0</v>
      </c>
      <c r="BJ145" s="17" t="s">
        <v>86</v>
      </c>
      <c r="BK145" s="150">
        <f t="shared" si="19"/>
        <v>0</v>
      </c>
      <c r="BL145" s="17" t="s">
        <v>404</v>
      </c>
      <c r="BM145" s="149" t="s">
        <v>421</v>
      </c>
    </row>
    <row r="146" spans="2:65" s="1" customFormat="1" ht="16.5" customHeight="1">
      <c r="B146" s="33"/>
      <c r="C146" s="138" t="s">
        <v>364</v>
      </c>
      <c r="D146" s="138" t="s">
        <v>312</v>
      </c>
      <c r="E146" s="139" t="s">
        <v>3481</v>
      </c>
      <c r="F146" s="140" t="s">
        <v>3482</v>
      </c>
      <c r="G146" s="141" t="s">
        <v>361</v>
      </c>
      <c r="H146" s="142">
        <v>1.5</v>
      </c>
      <c r="I146" s="143"/>
      <c r="J146" s="144">
        <f t="shared" si="10"/>
        <v>0</v>
      </c>
      <c r="K146" s="140" t="s">
        <v>2821</v>
      </c>
      <c r="L146" s="33"/>
      <c r="M146" s="145" t="s">
        <v>1</v>
      </c>
      <c r="N146" s="146" t="s">
        <v>47</v>
      </c>
      <c r="P146" s="147">
        <f t="shared" si="11"/>
        <v>0</v>
      </c>
      <c r="Q146" s="147">
        <v>0</v>
      </c>
      <c r="R146" s="147">
        <f t="shared" si="12"/>
        <v>0</v>
      </c>
      <c r="S146" s="147">
        <v>0</v>
      </c>
      <c r="T146" s="148">
        <f t="shared" si="13"/>
        <v>0</v>
      </c>
      <c r="AR146" s="149" t="s">
        <v>404</v>
      </c>
      <c r="AT146" s="149" t="s">
        <v>312</v>
      </c>
      <c r="AU146" s="149" t="s">
        <v>86</v>
      </c>
      <c r="AY146" s="17" t="s">
        <v>310</v>
      </c>
      <c r="BE146" s="150">
        <f t="shared" si="14"/>
        <v>0</v>
      </c>
      <c r="BF146" s="150">
        <f t="shared" si="15"/>
        <v>0</v>
      </c>
      <c r="BG146" s="150">
        <f t="shared" si="16"/>
        <v>0</v>
      </c>
      <c r="BH146" s="150">
        <f t="shared" si="17"/>
        <v>0</v>
      </c>
      <c r="BI146" s="150">
        <f t="shared" si="18"/>
        <v>0</v>
      </c>
      <c r="BJ146" s="17" t="s">
        <v>86</v>
      </c>
      <c r="BK146" s="150">
        <f t="shared" si="19"/>
        <v>0</v>
      </c>
      <c r="BL146" s="17" t="s">
        <v>404</v>
      </c>
      <c r="BM146" s="149" t="s">
        <v>434</v>
      </c>
    </row>
    <row r="147" spans="2:65" s="1" customFormat="1" ht="16.5" customHeight="1">
      <c r="B147" s="33"/>
      <c r="C147" s="138" t="s">
        <v>371</v>
      </c>
      <c r="D147" s="138" t="s">
        <v>312</v>
      </c>
      <c r="E147" s="139" t="s">
        <v>6189</v>
      </c>
      <c r="F147" s="140" t="s">
        <v>6190</v>
      </c>
      <c r="G147" s="141" t="s">
        <v>460</v>
      </c>
      <c r="H147" s="142">
        <v>2</v>
      </c>
      <c r="I147" s="143"/>
      <c r="J147" s="144">
        <f t="shared" si="10"/>
        <v>0</v>
      </c>
      <c r="K147" s="140" t="s">
        <v>2821</v>
      </c>
      <c r="L147" s="33"/>
      <c r="M147" s="145" t="s">
        <v>1</v>
      </c>
      <c r="N147" s="146" t="s">
        <v>47</v>
      </c>
      <c r="P147" s="147">
        <f t="shared" si="11"/>
        <v>0</v>
      </c>
      <c r="Q147" s="147">
        <v>0</v>
      </c>
      <c r="R147" s="147">
        <f t="shared" si="12"/>
        <v>0</v>
      </c>
      <c r="S147" s="147">
        <v>0</v>
      </c>
      <c r="T147" s="148">
        <f t="shared" si="13"/>
        <v>0</v>
      </c>
      <c r="AR147" s="149" t="s">
        <v>404</v>
      </c>
      <c r="AT147" s="149" t="s">
        <v>312</v>
      </c>
      <c r="AU147" s="149" t="s">
        <v>86</v>
      </c>
      <c r="AY147" s="17" t="s">
        <v>310</v>
      </c>
      <c r="BE147" s="150">
        <f t="shared" si="14"/>
        <v>0</v>
      </c>
      <c r="BF147" s="150">
        <f t="shared" si="15"/>
        <v>0</v>
      </c>
      <c r="BG147" s="150">
        <f t="shared" si="16"/>
        <v>0</v>
      </c>
      <c r="BH147" s="150">
        <f t="shared" si="17"/>
        <v>0</v>
      </c>
      <c r="BI147" s="150">
        <f t="shared" si="18"/>
        <v>0</v>
      </c>
      <c r="BJ147" s="17" t="s">
        <v>86</v>
      </c>
      <c r="BK147" s="150">
        <f t="shared" si="19"/>
        <v>0</v>
      </c>
      <c r="BL147" s="17" t="s">
        <v>404</v>
      </c>
      <c r="BM147" s="149" t="s">
        <v>539</v>
      </c>
    </row>
    <row r="148" spans="2:65" s="1" customFormat="1" ht="16.5" customHeight="1">
      <c r="B148" s="33"/>
      <c r="C148" s="138" t="s">
        <v>379</v>
      </c>
      <c r="D148" s="138" t="s">
        <v>312</v>
      </c>
      <c r="E148" s="139" t="s">
        <v>6191</v>
      </c>
      <c r="F148" s="140" t="s">
        <v>6192</v>
      </c>
      <c r="G148" s="141" t="s">
        <v>460</v>
      </c>
      <c r="H148" s="142">
        <v>1</v>
      </c>
      <c r="I148" s="143"/>
      <c r="J148" s="144">
        <f t="shared" si="10"/>
        <v>0</v>
      </c>
      <c r="K148" s="140" t="s">
        <v>2896</v>
      </c>
      <c r="L148" s="33"/>
      <c r="M148" s="145" t="s">
        <v>1</v>
      </c>
      <c r="N148" s="146" t="s">
        <v>47</v>
      </c>
      <c r="P148" s="147">
        <f t="shared" si="11"/>
        <v>0</v>
      </c>
      <c r="Q148" s="147">
        <v>0</v>
      </c>
      <c r="R148" s="147">
        <f t="shared" si="12"/>
        <v>0</v>
      </c>
      <c r="S148" s="147">
        <v>0</v>
      </c>
      <c r="T148" s="148">
        <f t="shared" si="13"/>
        <v>0</v>
      </c>
      <c r="AR148" s="149" t="s">
        <v>404</v>
      </c>
      <c r="AT148" s="149" t="s">
        <v>312</v>
      </c>
      <c r="AU148" s="149" t="s">
        <v>86</v>
      </c>
      <c r="AY148" s="17" t="s">
        <v>310</v>
      </c>
      <c r="BE148" s="150">
        <f t="shared" si="14"/>
        <v>0</v>
      </c>
      <c r="BF148" s="150">
        <f t="shared" si="15"/>
        <v>0</v>
      </c>
      <c r="BG148" s="150">
        <f t="shared" si="16"/>
        <v>0</v>
      </c>
      <c r="BH148" s="150">
        <f t="shared" si="17"/>
        <v>0</v>
      </c>
      <c r="BI148" s="150">
        <f t="shared" si="18"/>
        <v>0</v>
      </c>
      <c r="BJ148" s="17" t="s">
        <v>86</v>
      </c>
      <c r="BK148" s="150">
        <f t="shared" si="19"/>
        <v>0</v>
      </c>
      <c r="BL148" s="17" t="s">
        <v>404</v>
      </c>
      <c r="BM148" s="149" t="s">
        <v>548</v>
      </c>
    </row>
    <row r="149" spans="2:65" s="1" customFormat="1" ht="16.5" customHeight="1">
      <c r="B149" s="33"/>
      <c r="C149" s="138" t="s">
        <v>388</v>
      </c>
      <c r="D149" s="138" t="s">
        <v>312</v>
      </c>
      <c r="E149" s="139" t="s">
        <v>6193</v>
      </c>
      <c r="F149" s="140" t="s">
        <v>6194</v>
      </c>
      <c r="G149" s="141" t="s">
        <v>460</v>
      </c>
      <c r="H149" s="142">
        <v>1</v>
      </c>
      <c r="I149" s="143"/>
      <c r="J149" s="144">
        <f t="shared" si="10"/>
        <v>0</v>
      </c>
      <c r="K149" s="140" t="s">
        <v>2896</v>
      </c>
      <c r="L149" s="33"/>
      <c r="M149" s="145" t="s">
        <v>1</v>
      </c>
      <c r="N149" s="146" t="s">
        <v>47</v>
      </c>
      <c r="P149" s="147">
        <f t="shared" si="11"/>
        <v>0</v>
      </c>
      <c r="Q149" s="147">
        <v>0</v>
      </c>
      <c r="R149" s="147">
        <f t="shared" si="12"/>
        <v>0</v>
      </c>
      <c r="S149" s="147">
        <v>0</v>
      </c>
      <c r="T149" s="148">
        <f t="shared" si="13"/>
        <v>0</v>
      </c>
      <c r="AR149" s="149" t="s">
        <v>404</v>
      </c>
      <c r="AT149" s="149" t="s">
        <v>312</v>
      </c>
      <c r="AU149" s="149" t="s">
        <v>86</v>
      </c>
      <c r="AY149" s="17" t="s">
        <v>310</v>
      </c>
      <c r="BE149" s="150">
        <f t="shared" si="14"/>
        <v>0</v>
      </c>
      <c r="BF149" s="150">
        <f t="shared" si="15"/>
        <v>0</v>
      </c>
      <c r="BG149" s="150">
        <f t="shared" si="16"/>
        <v>0</v>
      </c>
      <c r="BH149" s="150">
        <f t="shared" si="17"/>
        <v>0</v>
      </c>
      <c r="BI149" s="150">
        <f t="shared" si="18"/>
        <v>0</v>
      </c>
      <c r="BJ149" s="17" t="s">
        <v>86</v>
      </c>
      <c r="BK149" s="150">
        <f t="shared" si="19"/>
        <v>0</v>
      </c>
      <c r="BL149" s="17" t="s">
        <v>404</v>
      </c>
      <c r="BM149" s="149" t="s">
        <v>558</v>
      </c>
    </row>
    <row r="150" spans="2:65" s="1" customFormat="1" ht="24.2" customHeight="1">
      <c r="B150" s="33"/>
      <c r="C150" s="138" t="s">
        <v>8</v>
      </c>
      <c r="D150" s="138" t="s">
        <v>312</v>
      </c>
      <c r="E150" s="139" t="s">
        <v>6195</v>
      </c>
      <c r="F150" s="140" t="s">
        <v>6196</v>
      </c>
      <c r="G150" s="141" t="s">
        <v>460</v>
      </c>
      <c r="H150" s="142">
        <v>1</v>
      </c>
      <c r="I150" s="143"/>
      <c r="J150" s="144">
        <f t="shared" si="10"/>
        <v>0</v>
      </c>
      <c r="K150" s="140" t="s">
        <v>2896</v>
      </c>
      <c r="L150" s="33"/>
      <c r="M150" s="145" t="s">
        <v>1</v>
      </c>
      <c r="N150" s="146" t="s">
        <v>47</v>
      </c>
      <c r="P150" s="147">
        <f t="shared" si="11"/>
        <v>0</v>
      </c>
      <c r="Q150" s="147">
        <v>0</v>
      </c>
      <c r="R150" s="147">
        <f t="shared" si="12"/>
        <v>0</v>
      </c>
      <c r="S150" s="147">
        <v>0</v>
      </c>
      <c r="T150" s="148">
        <f t="shared" si="13"/>
        <v>0</v>
      </c>
      <c r="AR150" s="149" t="s">
        <v>404</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404</v>
      </c>
      <c r="BM150" s="149" t="s">
        <v>566</v>
      </c>
    </row>
    <row r="151" spans="2:65" s="1" customFormat="1" ht="24.2" customHeight="1">
      <c r="B151" s="33"/>
      <c r="C151" s="138" t="s">
        <v>404</v>
      </c>
      <c r="D151" s="138" t="s">
        <v>312</v>
      </c>
      <c r="E151" s="139" t="s">
        <v>6197</v>
      </c>
      <c r="F151" s="140" t="s">
        <v>6198</v>
      </c>
      <c r="G151" s="141" t="s">
        <v>460</v>
      </c>
      <c r="H151" s="142">
        <v>1</v>
      </c>
      <c r="I151" s="143"/>
      <c r="J151" s="144">
        <f t="shared" si="10"/>
        <v>0</v>
      </c>
      <c r="K151" s="140" t="s">
        <v>2896</v>
      </c>
      <c r="L151" s="33"/>
      <c r="M151" s="145" t="s">
        <v>1</v>
      </c>
      <c r="N151" s="146" t="s">
        <v>47</v>
      </c>
      <c r="P151" s="147">
        <f t="shared" si="11"/>
        <v>0</v>
      </c>
      <c r="Q151" s="147">
        <v>0</v>
      </c>
      <c r="R151" s="147">
        <f t="shared" si="12"/>
        <v>0</v>
      </c>
      <c r="S151" s="147">
        <v>0</v>
      </c>
      <c r="T151" s="148">
        <f t="shared" si="13"/>
        <v>0</v>
      </c>
      <c r="AR151" s="149" t="s">
        <v>404</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404</v>
      </c>
      <c r="BM151" s="149" t="s">
        <v>574</v>
      </c>
    </row>
    <row r="152" spans="2:65" s="1" customFormat="1" ht="24.2" customHeight="1">
      <c r="B152" s="33"/>
      <c r="C152" s="138" t="s">
        <v>408</v>
      </c>
      <c r="D152" s="138" t="s">
        <v>312</v>
      </c>
      <c r="E152" s="139" t="s">
        <v>6199</v>
      </c>
      <c r="F152" s="140" t="s">
        <v>6200</v>
      </c>
      <c r="G152" s="141" t="s">
        <v>460</v>
      </c>
      <c r="H152" s="142">
        <v>1</v>
      </c>
      <c r="I152" s="143"/>
      <c r="J152" s="144">
        <f t="shared" si="10"/>
        <v>0</v>
      </c>
      <c r="K152" s="140" t="s">
        <v>2896</v>
      </c>
      <c r="L152" s="33"/>
      <c r="M152" s="145" t="s">
        <v>1</v>
      </c>
      <c r="N152" s="146" t="s">
        <v>47</v>
      </c>
      <c r="P152" s="147">
        <f t="shared" si="11"/>
        <v>0</v>
      </c>
      <c r="Q152" s="147">
        <v>0</v>
      </c>
      <c r="R152" s="147">
        <f t="shared" si="12"/>
        <v>0</v>
      </c>
      <c r="S152" s="147">
        <v>0</v>
      </c>
      <c r="T152" s="148">
        <f t="shared" si="13"/>
        <v>0</v>
      </c>
      <c r="AR152" s="149" t="s">
        <v>404</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404</v>
      </c>
      <c r="BM152" s="149" t="s">
        <v>582</v>
      </c>
    </row>
    <row r="153" spans="2:65" s="1" customFormat="1" ht="24.2" customHeight="1">
      <c r="B153" s="33"/>
      <c r="C153" s="138" t="s">
        <v>412</v>
      </c>
      <c r="D153" s="138" t="s">
        <v>312</v>
      </c>
      <c r="E153" s="139" t="s">
        <v>6201</v>
      </c>
      <c r="F153" s="140" t="s">
        <v>6202</v>
      </c>
      <c r="G153" s="141" t="s">
        <v>460</v>
      </c>
      <c r="H153" s="142">
        <v>1</v>
      </c>
      <c r="I153" s="143"/>
      <c r="J153" s="144">
        <f t="shared" si="10"/>
        <v>0</v>
      </c>
      <c r="K153" s="140" t="s">
        <v>2896</v>
      </c>
      <c r="L153" s="33"/>
      <c r="M153" s="145" t="s">
        <v>1</v>
      </c>
      <c r="N153" s="146" t="s">
        <v>47</v>
      </c>
      <c r="P153" s="147">
        <f t="shared" si="11"/>
        <v>0</v>
      </c>
      <c r="Q153" s="147">
        <v>0</v>
      </c>
      <c r="R153" s="147">
        <f t="shared" si="12"/>
        <v>0</v>
      </c>
      <c r="S153" s="147">
        <v>0</v>
      </c>
      <c r="T153" s="148">
        <f t="shared" si="13"/>
        <v>0</v>
      </c>
      <c r="AR153" s="149" t="s">
        <v>404</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404</v>
      </c>
      <c r="BM153" s="149" t="s">
        <v>590</v>
      </c>
    </row>
    <row r="154" spans="2:65" s="1" customFormat="1" ht="24.2" customHeight="1">
      <c r="B154" s="33"/>
      <c r="C154" s="138" t="s">
        <v>417</v>
      </c>
      <c r="D154" s="138" t="s">
        <v>312</v>
      </c>
      <c r="E154" s="139" t="s">
        <v>6203</v>
      </c>
      <c r="F154" s="140" t="s">
        <v>6204</v>
      </c>
      <c r="G154" s="141" t="s">
        <v>460</v>
      </c>
      <c r="H154" s="142">
        <v>1</v>
      </c>
      <c r="I154" s="143"/>
      <c r="J154" s="144">
        <f t="shared" si="10"/>
        <v>0</v>
      </c>
      <c r="K154" s="140" t="s">
        <v>2896</v>
      </c>
      <c r="L154" s="33"/>
      <c r="M154" s="145" t="s">
        <v>1</v>
      </c>
      <c r="N154" s="146" t="s">
        <v>47</v>
      </c>
      <c r="P154" s="147">
        <f t="shared" si="11"/>
        <v>0</v>
      </c>
      <c r="Q154" s="147">
        <v>0</v>
      </c>
      <c r="R154" s="147">
        <f t="shared" si="12"/>
        <v>0</v>
      </c>
      <c r="S154" s="147">
        <v>0</v>
      </c>
      <c r="T154" s="148">
        <f t="shared" si="13"/>
        <v>0</v>
      </c>
      <c r="AR154" s="149" t="s">
        <v>404</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404</v>
      </c>
      <c r="BM154" s="149" t="s">
        <v>598</v>
      </c>
    </row>
    <row r="155" spans="2:65" s="11" customFormat="1" ht="25.9" customHeight="1">
      <c r="B155" s="126"/>
      <c r="D155" s="127" t="s">
        <v>81</v>
      </c>
      <c r="E155" s="128" t="s">
        <v>3512</v>
      </c>
      <c r="F155" s="128" t="s">
        <v>6205</v>
      </c>
      <c r="I155" s="129"/>
      <c r="J155" s="130">
        <f>BK155</f>
        <v>0</v>
      </c>
      <c r="L155" s="126"/>
      <c r="M155" s="131"/>
      <c r="P155" s="132">
        <f>SUM(P156:P170)</f>
        <v>0</v>
      </c>
      <c r="R155" s="132">
        <f>SUM(R156:R170)</f>
        <v>0</v>
      </c>
      <c r="T155" s="133">
        <f>SUM(T156:T170)</f>
        <v>0</v>
      </c>
      <c r="AR155" s="127" t="s">
        <v>90</v>
      </c>
      <c r="AT155" s="134" t="s">
        <v>81</v>
      </c>
      <c r="AU155" s="134" t="s">
        <v>82</v>
      </c>
      <c r="AY155" s="127" t="s">
        <v>310</v>
      </c>
      <c r="BK155" s="135">
        <f>SUM(BK156:BK170)</f>
        <v>0</v>
      </c>
    </row>
    <row r="156" spans="2:65" s="1" customFormat="1" ht="16.5" customHeight="1">
      <c r="B156" s="33"/>
      <c r="C156" s="138" t="s">
        <v>421</v>
      </c>
      <c r="D156" s="138" t="s">
        <v>312</v>
      </c>
      <c r="E156" s="139" t="s">
        <v>6206</v>
      </c>
      <c r="F156" s="140" t="s">
        <v>6207</v>
      </c>
      <c r="G156" s="141" t="s">
        <v>718</v>
      </c>
      <c r="H156" s="142">
        <v>175</v>
      </c>
      <c r="I156" s="143"/>
      <c r="J156" s="144">
        <f t="shared" ref="J156:J170" si="20">ROUND(I156*H156,2)</f>
        <v>0</v>
      </c>
      <c r="K156" s="140" t="s">
        <v>2821</v>
      </c>
      <c r="L156" s="33"/>
      <c r="M156" s="145" t="s">
        <v>1</v>
      </c>
      <c r="N156" s="146" t="s">
        <v>47</v>
      </c>
      <c r="P156" s="147">
        <f t="shared" ref="P156:P170" si="21">O156*H156</f>
        <v>0</v>
      </c>
      <c r="Q156" s="147">
        <v>0</v>
      </c>
      <c r="R156" s="147">
        <f t="shared" ref="R156:R170" si="22">Q156*H156</f>
        <v>0</v>
      </c>
      <c r="S156" s="147">
        <v>0</v>
      </c>
      <c r="T156" s="148">
        <f t="shared" ref="T156:T170" si="23">S156*H156</f>
        <v>0</v>
      </c>
      <c r="AR156" s="149" t="s">
        <v>404</v>
      </c>
      <c r="AT156" s="149" t="s">
        <v>312</v>
      </c>
      <c r="AU156" s="149" t="s">
        <v>86</v>
      </c>
      <c r="AY156" s="17" t="s">
        <v>310</v>
      </c>
      <c r="BE156" s="150">
        <f t="shared" ref="BE156:BE170" si="24">IF(N156="základní",J156,0)</f>
        <v>0</v>
      </c>
      <c r="BF156" s="150">
        <f t="shared" ref="BF156:BF170" si="25">IF(N156="snížená",J156,0)</f>
        <v>0</v>
      </c>
      <c r="BG156" s="150">
        <f t="shared" ref="BG156:BG170" si="26">IF(N156="zákl. přenesená",J156,0)</f>
        <v>0</v>
      </c>
      <c r="BH156" s="150">
        <f t="shared" ref="BH156:BH170" si="27">IF(N156="sníž. přenesená",J156,0)</f>
        <v>0</v>
      </c>
      <c r="BI156" s="150">
        <f t="shared" ref="BI156:BI170" si="28">IF(N156="nulová",J156,0)</f>
        <v>0</v>
      </c>
      <c r="BJ156" s="17" t="s">
        <v>86</v>
      </c>
      <c r="BK156" s="150">
        <f t="shared" ref="BK156:BK170" si="29">ROUND(I156*H156,2)</f>
        <v>0</v>
      </c>
      <c r="BL156" s="17" t="s">
        <v>404</v>
      </c>
      <c r="BM156" s="149" t="s">
        <v>617</v>
      </c>
    </row>
    <row r="157" spans="2:65" s="1" customFormat="1" ht="16.5" customHeight="1">
      <c r="B157" s="33"/>
      <c r="C157" s="138" t="s">
        <v>7</v>
      </c>
      <c r="D157" s="138" t="s">
        <v>312</v>
      </c>
      <c r="E157" s="139" t="s">
        <v>6208</v>
      </c>
      <c r="F157" s="140" t="s">
        <v>6209</v>
      </c>
      <c r="G157" s="141" t="s">
        <v>718</v>
      </c>
      <c r="H157" s="142">
        <v>58</v>
      </c>
      <c r="I157" s="143"/>
      <c r="J157" s="144">
        <f t="shared" si="20"/>
        <v>0</v>
      </c>
      <c r="K157" s="140" t="s">
        <v>2821</v>
      </c>
      <c r="L157" s="33"/>
      <c r="M157" s="145" t="s">
        <v>1</v>
      </c>
      <c r="N157" s="146" t="s">
        <v>47</v>
      </c>
      <c r="P157" s="147">
        <f t="shared" si="21"/>
        <v>0</v>
      </c>
      <c r="Q157" s="147">
        <v>0</v>
      </c>
      <c r="R157" s="147">
        <f t="shared" si="22"/>
        <v>0</v>
      </c>
      <c r="S157" s="147">
        <v>0</v>
      </c>
      <c r="T157" s="148">
        <f t="shared" si="23"/>
        <v>0</v>
      </c>
      <c r="AR157" s="149" t="s">
        <v>404</v>
      </c>
      <c r="AT157" s="149" t="s">
        <v>312</v>
      </c>
      <c r="AU157" s="149" t="s">
        <v>86</v>
      </c>
      <c r="AY157" s="17" t="s">
        <v>310</v>
      </c>
      <c r="BE157" s="150">
        <f t="shared" si="24"/>
        <v>0</v>
      </c>
      <c r="BF157" s="150">
        <f t="shared" si="25"/>
        <v>0</v>
      </c>
      <c r="BG157" s="150">
        <f t="shared" si="26"/>
        <v>0</v>
      </c>
      <c r="BH157" s="150">
        <f t="shared" si="27"/>
        <v>0</v>
      </c>
      <c r="BI157" s="150">
        <f t="shared" si="28"/>
        <v>0</v>
      </c>
      <c r="BJ157" s="17" t="s">
        <v>86</v>
      </c>
      <c r="BK157" s="150">
        <f t="shared" si="29"/>
        <v>0</v>
      </c>
      <c r="BL157" s="17" t="s">
        <v>404</v>
      </c>
      <c r="BM157" s="149" t="s">
        <v>607</v>
      </c>
    </row>
    <row r="158" spans="2:65" s="1" customFormat="1" ht="16.5" customHeight="1">
      <c r="B158" s="33"/>
      <c r="C158" s="138" t="s">
        <v>434</v>
      </c>
      <c r="D158" s="138" t="s">
        <v>312</v>
      </c>
      <c r="E158" s="139" t="s">
        <v>3516</v>
      </c>
      <c r="F158" s="140" t="s">
        <v>3517</v>
      </c>
      <c r="G158" s="141" t="s">
        <v>718</v>
      </c>
      <c r="H158" s="142">
        <v>80</v>
      </c>
      <c r="I158" s="143"/>
      <c r="J158" s="144">
        <f t="shared" si="20"/>
        <v>0</v>
      </c>
      <c r="K158" s="140" t="s">
        <v>2821</v>
      </c>
      <c r="L158" s="33"/>
      <c r="M158" s="145" t="s">
        <v>1</v>
      </c>
      <c r="N158" s="146" t="s">
        <v>47</v>
      </c>
      <c r="P158" s="147">
        <f t="shared" si="21"/>
        <v>0</v>
      </c>
      <c r="Q158" s="147">
        <v>0</v>
      </c>
      <c r="R158" s="147">
        <f t="shared" si="22"/>
        <v>0</v>
      </c>
      <c r="S158" s="147">
        <v>0</v>
      </c>
      <c r="T158" s="148">
        <f t="shared" si="23"/>
        <v>0</v>
      </c>
      <c r="AR158" s="149" t="s">
        <v>404</v>
      </c>
      <c r="AT158" s="149" t="s">
        <v>312</v>
      </c>
      <c r="AU158" s="149" t="s">
        <v>86</v>
      </c>
      <c r="AY158" s="17" t="s">
        <v>310</v>
      </c>
      <c r="BE158" s="150">
        <f t="shared" si="24"/>
        <v>0</v>
      </c>
      <c r="BF158" s="150">
        <f t="shared" si="25"/>
        <v>0</v>
      </c>
      <c r="BG158" s="150">
        <f t="shared" si="26"/>
        <v>0</v>
      </c>
      <c r="BH158" s="150">
        <f t="shared" si="27"/>
        <v>0</v>
      </c>
      <c r="BI158" s="150">
        <f t="shared" si="28"/>
        <v>0</v>
      </c>
      <c r="BJ158" s="17" t="s">
        <v>86</v>
      </c>
      <c r="BK158" s="150">
        <f t="shared" si="29"/>
        <v>0</v>
      </c>
      <c r="BL158" s="17" t="s">
        <v>404</v>
      </c>
      <c r="BM158" s="149" t="s">
        <v>828</v>
      </c>
    </row>
    <row r="159" spans="2:65" s="1" customFormat="1" ht="16.5" customHeight="1">
      <c r="B159" s="33"/>
      <c r="C159" s="138" t="s">
        <v>534</v>
      </c>
      <c r="D159" s="138" t="s">
        <v>312</v>
      </c>
      <c r="E159" s="139" t="s">
        <v>3518</v>
      </c>
      <c r="F159" s="140" t="s">
        <v>3519</v>
      </c>
      <c r="G159" s="141" t="s">
        <v>718</v>
      </c>
      <c r="H159" s="142">
        <v>95</v>
      </c>
      <c r="I159" s="143"/>
      <c r="J159" s="144">
        <f t="shared" si="20"/>
        <v>0</v>
      </c>
      <c r="K159" s="140" t="s">
        <v>2821</v>
      </c>
      <c r="L159" s="33"/>
      <c r="M159" s="145" t="s">
        <v>1</v>
      </c>
      <c r="N159" s="146" t="s">
        <v>47</v>
      </c>
      <c r="P159" s="147">
        <f t="shared" si="21"/>
        <v>0</v>
      </c>
      <c r="Q159" s="147">
        <v>0</v>
      </c>
      <c r="R159" s="147">
        <f t="shared" si="22"/>
        <v>0</v>
      </c>
      <c r="S159" s="147">
        <v>0</v>
      </c>
      <c r="T159" s="148">
        <f t="shared" si="23"/>
        <v>0</v>
      </c>
      <c r="AR159" s="149" t="s">
        <v>404</v>
      </c>
      <c r="AT159" s="149" t="s">
        <v>312</v>
      </c>
      <c r="AU159" s="149" t="s">
        <v>86</v>
      </c>
      <c r="AY159" s="17" t="s">
        <v>310</v>
      </c>
      <c r="BE159" s="150">
        <f t="shared" si="24"/>
        <v>0</v>
      </c>
      <c r="BF159" s="150">
        <f t="shared" si="25"/>
        <v>0</v>
      </c>
      <c r="BG159" s="150">
        <f t="shared" si="26"/>
        <v>0</v>
      </c>
      <c r="BH159" s="150">
        <f t="shared" si="27"/>
        <v>0</v>
      </c>
      <c r="BI159" s="150">
        <f t="shared" si="28"/>
        <v>0</v>
      </c>
      <c r="BJ159" s="17" t="s">
        <v>86</v>
      </c>
      <c r="BK159" s="150">
        <f t="shared" si="29"/>
        <v>0</v>
      </c>
      <c r="BL159" s="17" t="s">
        <v>404</v>
      </c>
      <c r="BM159" s="149" t="s">
        <v>839</v>
      </c>
    </row>
    <row r="160" spans="2:65" s="1" customFormat="1" ht="16.5" customHeight="1">
      <c r="B160" s="33"/>
      <c r="C160" s="138" t="s">
        <v>539</v>
      </c>
      <c r="D160" s="138" t="s">
        <v>312</v>
      </c>
      <c r="E160" s="139" t="s">
        <v>3520</v>
      </c>
      <c r="F160" s="140" t="s">
        <v>3521</v>
      </c>
      <c r="G160" s="141" t="s">
        <v>718</v>
      </c>
      <c r="H160" s="142">
        <v>65</v>
      </c>
      <c r="I160" s="143"/>
      <c r="J160" s="144">
        <f t="shared" si="20"/>
        <v>0</v>
      </c>
      <c r="K160" s="140" t="s">
        <v>2821</v>
      </c>
      <c r="L160" s="33"/>
      <c r="M160" s="145" t="s">
        <v>1</v>
      </c>
      <c r="N160" s="146" t="s">
        <v>47</v>
      </c>
      <c r="P160" s="147">
        <f t="shared" si="21"/>
        <v>0</v>
      </c>
      <c r="Q160" s="147">
        <v>0</v>
      </c>
      <c r="R160" s="147">
        <f t="shared" si="22"/>
        <v>0</v>
      </c>
      <c r="S160" s="147">
        <v>0</v>
      </c>
      <c r="T160" s="148">
        <f t="shared" si="23"/>
        <v>0</v>
      </c>
      <c r="AR160" s="149" t="s">
        <v>404</v>
      </c>
      <c r="AT160" s="149" t="s">
        <v>312</v>
      </c>
      <c r="AU160" s="149" t="s">
        <v>86</v>
      </c>
      <c r="AY160" s="17" t="s">
        <v>310</v>
      </c>
      <c r="BE160" s="150">
        <f t="shared" si="24"/>
        <v>0</v>
      </c>
      <c r="BF160" s="150">
        <f t="shared" si="25"/>
        <v>0</v>
      </c>
      <c r="BG160" s="150">
        <f t="shared" si="26"/>
        <v>0</v>
      </c>
      <c r="BH160" s="150">
        <f t="shared" si="27"/>
        <v>0</v>
      </c>
      <c r="BI160" s="150">
        <f t="shared" si="28"/>
        <v>0</v>
      </c>
      <c r="BJ160" s="17" t="s">
        <v>86</v>
      </c>
      <c r="BK160" s="150">
        <f t="shared" si="29"/>
        <v>0</v>
      </c>
      <c r="BL160" s="17" t="s">
        <v>404</v>
      </c>
      <c r="BM160" s="149" t="s">
        <v>850</v>
      </c>
    </row>
    <row r="161" spans="2:65" s="1" customFormat="1" ht="16.5" customHeight="1">
      <c r="B161" s="33"/>
      <c r="C161" s="138" t="s">
        <v>543</v>
      </c>
      <c r="D161" s="138" t="s">
        <v>312</v>
      </c>
      <c r="E161" s="139" t="s">
        <v>3524</v>
      </c>
      <c r="F161" s="140" t="s">
        <v>3525</v>
      </c>
      <c r="G161" s="141" t="s">
        <v>718</v>
      </c>
      <c r="H161" s="142">
        <v>95</v>
      </c>
      <c r="I161" s="143"/>
      <c r="J161" s="144">
        <f t="shared" si="20"/>
        <v>0</v>
      </c>
      <c r="K161" s="140" t="s">
        <v>2821</v>
      </c>
      <c r="L161" s="33"/>
      <c r="M161" s="145" t="s">
        <v>1</v>
      </c>
      <c r="N161" s="146" t="s">
        <v>47</v>
      </c>
      <c r="P161" s="147">
        <f t="shared" si="21"/>
        <v>0</v>
      </c>
      <c r="Q161" s="147">
        <v>0</v>
      </c>
      <c r="R161" s="147">
        <f t="shared" si="22"/>
        <v>0</v>
      </c>
      <c r="S161" s="147">
        <v>0</v>
      </c>
      <c r="T161" s="148">
        <f t="shared" si="23"/>
        <v>0</v>
      </c>
      <c r="AR161" s="149" t="s">
        <v>404</v>
      </c>
      <c r="AT161" s="149" t="s">
        <v>312</v>
      </c>
      <c r="AU161" s="149" t="s">
        <v>86</v>
      </c>
      <c r="AY161" s="17" t="s">
        <v>310</v>
      </c>
      <c r="BE161" s="150">
        <f t="shared" si="24"/>
        <v>0</v>
      </c>
      <c r="BF161" s="150">
        <f t="shared" si="25"/>
        <v>0</v>
      </c>
      <c r="BG161" s="150">
        <f t="shared" si="26"/>
        <v>0</v>
      </c>
      <c r="BH161" s="150">
        <f t="shared" si="27"/>
        <v>0</v>
      </c>
      <c r="BI161" s="150">
        <f t="shared" si="28"/>
        <v>0</v>
      </c>
      <c r="BJ161" s="17" t="s">
        <v>86</v>
      </c>
      <c r="BK161" s="150">
        <f t="shared" si="29"/>
        <v>0</v>
      </c>
      <c r="BL161" s="17" t="s">
        <v>404</v>
      </c>
      <c r="BM161" s="149" t="s">
        <v>860</v>
      </c>
    </row>
    <row r="162" spans="2:65" s="1" customFormat="1" ht="16.5" customHeight="1">
      <c r="B162" s="33"/>
      <c r="C162" s="138" t="s">
        <v>548</v>
      </c>
      <c r="D162" s="138" t="s">
        <v>312</v>
      </c>
      <c r="E162" s="139" t="s">
        <v>6210</v>
      </c>
      <c r="F162" s="140" t="s">
        <v>3527</v>
      </c>
      <c r="G162" s="141" t="s">
        <v>361</v>
      </c>
      <c r="H162" s="142">
        <v>1</v>
      </c>
      <c r="I162" s="143"/>
      <c r="J162" s="144">
        <f t="shared" si="20"/>
        <v>0</v>
      </c>
      <c r="K162" s="140" t="s">
        <v>2821</v>
      </c>
      <c r="L162" s="33"/>
      <c r="M162" s="145" t="s">
        <v>1</v>
      </c>
      <c r="N162" s="146" t="s">
        <v>47</v>
      </c>
      <c r="P162" s="147">
        <f t="shared" si="21"/>
        <v>0</v>
      </c>
      <c r="Q162" s="147">
        <v>0</v>
      </c>
      <c r="R162" s="147">
        <f t="shared" si="22"/>
        <v>0</v>
      </c>
      <c r="S162" s="147">
        <v>0</v>
      </c>
      <c r="T162" s="148">
        <f t="shared" si="23"/>
        <v>0</v>
      </c>
      <c r="AR162" s="149" t="s">
        <v>404</v>
      </c>
      <c r="AT162" s="149" t="s">
        <v>312</v>
      </c>
      <c r="AU162" s="149" t="s">
        <v>86</v>
      </c>
      <c r="AY162" s="17" t="s">
        <v>310</v>
      </c>
      <c r="BE162" s="150">
        <f t="shared" si="24"/>
        <v>0</v>
      </c>
      <c r="BF162" s="150">
        <f t="shared" si="25"/>
        <v>0</v>
      </c>
      <c r="BG162" s="150">
        <f t="shared" si="26"/>
        <v>0</v>
      </c>
      <c r="BH162" s="150">
        <f t="shared" si="27"/>
        <v>0</v>
      </c>
      <c r="BI162" s="150">
        <f t="shared" si="28"/>
        <v>0</v>
      </c>
      <c r="BJ162" s="17" t="s">
        <v>86</v>
      </c>
      <c r="BK162" s="150">
        <f t="shared" si="29"/>
        <v>0</v>
      </c>
      <c r="BL162" s="17" t="s">
        <v>404</v>
      </c>
      <c r="BM162" s="149" t="s">
        <v>868</v>
      </c>
    </row>
    <row r="163" spans="2:65" s="1" customFormat="1" ht="16.5" customHeight="1">
      <c r="B163" s="33"/>
      <c r="C163" s="138" t="s">
        <v>553</v>
      </c>
      <c r="D163" s="138" t="s">
        <v>312</v>
      </c>
      <c r="E163" s="139" t="s">
        <v>6211</v>
      </c>
      <c r="F163" s="140" t="s">
        <v>6212</v>
      </c>
      <c r="G163" s="141" t="s">
        <v>718</v>
      </c>
      <c r="H163" s="142">
        <v>204</v>
      </c>
      <c r="I163" s="143"/>
      <c r="J163" s="144">
        <f t="shared" si="20"/>
        <v>0</v>
      </c>
      <c r="K163" s="140" t="s">
        <v>2896</v>
      </c>
      <c r="L163" s="33"/>
      <c r="M163" s="145" t="s">
        <v>1</v>
      </c>
      <c r="N163" s="146" t="s">
        <v>47</v>
      </c>
      <c r="P163" s="147">
        <f t="shared" si="21"/>
        <v>0</v>
      </c>
      <c r="Q163" s="147">
        <v>0</v>
      </c>
      <c r="R163" s="147">
        <f t="shared" si="22"/>
        <v>0</v>
      </c>
      <c r="S163" s="147">
        <v>0</v>
      </c>
      <c r="T163" s="148">
        <f t="shared" si="23"/>
        <v>0</v>
      </c>
      <c r="AR163" s="149" t="s">
        <v>404</v>
      </c>
      <c r="AT163" s="149" t="s">
        <v>312</v>
      </c>
      <c r="AU163" s="149" t="s">
        <v>86</v>
      </c>
      <c r="AY163" s="17" t="s">
        <v>310</v>
      </c>
      <c r="BE163" s="150">
        <f t="shared" si="24"/>
        <v>0</v>
      </c>
      <c r="BF163" s="150">
        <f t="shared" si="25"/>
        <v>0</v>
      </c>
      <c r="BG163" s="150">
        <f t="shared" si="26"/>
        <v>0</v>
      </c>
      <c r="BH163" s="150">
        <f t="shared" si="27"/>
        <v>0</v>
      </c>
      <c r="BI163" s="150">
        <f t="shared" si="28"/>
        <v>0</v>
      </c>
      <c r="BJ163" s="17" t="s">
        <v>86</v>
      </c>
      <c r="BK163" s="150">
        <f t="shared" si="29"/>
        <v>0</v>
      </c>
      <c r="BL163" s="17" t="s">
        <v>404</v>
      </c>
      <c r="BM163" s="149" t="s">
        <v>876</v>
      </c>
    </row>
    <row r="164" spans="2:65" s="1" customFormat="1" ht="16.5" customHeight="1">
      <c r="B164" s="33"/>
      <c r="C164" s="138" t="s">
        <v>558</v>
      </c>
      <c r="D164" s="138" t="s">
        <v>312</v>
      </c>
      <c r="E164" s="139" t="s">
        <v>6213</v>
      </c>
      <c r="F164" s="140" t="s">
        <v>6214</v>
      </c>
      <c r="G164" s="141" t="s">
        <v>718</v>
      </c>
      <c r="H164" s="142">
        <v>204</v>
      </c>
      <c r="I164" s="143"/>
      <c r="J164" s="144">
        <f t="shared" si="20"/>
        <v>0</v>
      </c>
      <c r="K164" s="140" t="s">
        <v>2821</v>
      </c>
      <c r="L164" s="33"/>
      <c r="M164" s="145" t="s">
        <v>1</v>
      </c>
      <c r="N164" s="146" t="s">
        <v>47</v>
      </c>
      <c r="P164" s="147">
        <f t="shared" si="21"/>
        <v>0</v>
      </c>
      <c r="Q164" s="147">
        <v>0</v>
      </c>
      <c r="R164" s="147">
        <f t="shared" si="22"/>
        <v>0</v>
      </c>
      <c r="S164" s="147">
        <v>0</v>
      </c>
      <c r="T164" s="148">
        <f t="shared" si="23"/>
        <v>0</v>
      </c>
      <c r="AR164" s="149" t="s">
        <v>404</v>
      </c>
      <c r="AT164" s="149" t="s">
        <v>312</v>
      </c>
      <c r="AU164" s="149" t="s">
        <v>86</v>
      </c>
      <c r="AY164" s="17" t="s">
        <v>310</v>
      </c>
      <c r="BE164" s="150">
        <f t="shared" si="24"/>
        <v>0</v>
      </c>
      <c r="BF164" s="150">
        <f t="shared" si="25"/>
        <v>0</v>
      </c>
      <c r="BG164" s="150">
        <f t="shared" si="26"/>
        <v>0</v>
      </c>
      <c r="BH164" s="150">
        <f t="shared" si="27"/>
        <v>0</v>
      </c>
      <c r="BI164" s="150">
        <f t="shared" si="28"/>
        <v>0</v>
      </c>
      <c r="BJ164" s="17" t="s">
        <v>86</v>
      </c>
      <c r="BK164" s="150">
        <f t="shared" si="29"/>
        <v>0</v>
      </c>
      <c r="BL164" s="17" t="s">
        <v>404</v>
      </c>
      <c r="BM164" s="149" t="s">
        <v>886</v>
      </c>
    </row>
    <row r="165" spans="2:65" s="1" customFormat="1" ht="16.5" customHeight="1">
      <c r="B165" s="33"/>
      <c r="C165" s="138" t="s">
        <v>562</v>
      </c>
      <c r="D165" s="138" t="s">
        <v>312</v>
      </c>
      <c r="E165" s="139" t="s">
        <v>6215</v>
      </c>
      <c r="F165" s="140" t="s">
        <v>6216</v>
      </c>
      <c r="G165" s="141" t="s">
        <v>718</v>
      </c>
      <c r="H165" s="142">
        <v>175</v>
      </c>
      <c r="I165" s="143"/>
      <c r="J165" s="144">
        <f t="shared" si="20"/>
        <v>0</v>
      </c>
      <c r="K165" s="140" t="s">
        <v>2821</v>
      </c>
      <c r="L165" s="33"/>
      <c r="M165" s="145" t="s">
        <v>1</v>
      </c>
      <c r="N165" s="146" t="s">
        <v>47</v>
      </c>
      <c r="P165" s="147">
        <f t="shared" si="21"/>
        <v>0</v>
      </c>
      <c r="Q165" s="147">
        <v>0</v>
      </c>
      <c r="R165" s="147">
        <f t="shared" si="22"/>
        <v>0</v>
      </c>
      <c r="S165" s="147">
        <v>0</v>
      </c>
      <c r="T165" s="148">
        <f t="shared" si="23"/>
        <v>0</v>
      </c>
      <c r="AR165" s="149" t="s">
        <v>404</v>
      </c>
      <c r="AT165" s="149" t="s">
        <v>312</v>
      </c>
      <c r="AU165" s="149" t="s">
        <v>86</v>
      </c>
      <c r="AY165" s="17" t="s">
        <v>310</v>
      </c>
      <c r="BE165" s="150">
        <f t="shared" si="24"/>
        <v>0</v>
      </c>
      <c r="BF165" s="150">
        <f t="shared" si="25"/>
        <v>0</v>
      </c>
      <c r="BG165" s="150">
        <f t="shared" si="26"/>
        <v>0</v>
      </c>
      <c r="BH165" s="150">
        <f t="shared" si="27"/>
        <v>0</v>
      </c>
      <c r="BI165" s="150">
        <f t="shared" si="28"/>
        <v>0</v>
      </c>
      <c r="BJ165" s="17" t="s">
        <v>86</v>
      </c>
      <c r="BK165" s="150">
        <f t="shared" si="29"/>
        <v>0</v>
      </c>
      <c r="BL165" s="17" t="s">
        <v>404</v>
      </c>
      <c r="BM165" s="149" t="s">
        <v>900</v>
      </c>
    </row>
    <row r="166" spans="2:65" s="1" customFormat="1" ht="16.5" customHeight="1">
      <c r="B166" s="33"/>
      <c r="C166" s="138" t="s">
        <v>566</v>
      </c>
      <c r="D166" s="138" t="s">
        <v>312</v>
      </c>
      <c r="E166" s="139" t="s">
        <v>6217</v>
      </c>
      <c r="F166" s="140" t="s">
        <v>6218</v>
      </c>
      <c r="G166" s="141" t="s">
        <v>718</v>
      </c>
      <c r="H166" s="142">
        <v>58</v>
      </c>
      <c r="I166" s="143"/>
      <c r="J166" s="144">
        <f t="shared" si="20"/>
        <v>0</v>
      </c>
      <c r="K166" s="140" t="s">
        <v>2821</v>
      </c>
      <c r="L166" s="33"/>
      <c r="M166" s="145" t="s">
        <v>1</v>
      </c>
      <c r="N166" s="146" t="s">
        <v>47</v>
      </c>
      <c r="P166" s="147">
        <f t="shared" si="21"/>
        <v>0</v>
      </c>
      <c r="Q166" s="147">
        <v>0</v>
      </c>
      <c r="R166" s="147">
        <f t="shared" si="22"/>
        <v>0</v>
      </c>
      <c r="S166" s="147">
        <v>0</v>
      </c>
      <c r="T166" s="148">
        <f t="shared" si="23"/>
        <v>0</v>
      </c>
      <c r="AR166" s="149" t="s">
        <v>404</v>
      </c>
      <c r="AT166" s="149" t="s">
        <v>312</v>
      </c>
      <c r="AU166" s="149" t="s">
        <v>86</v>
      </c>
      <c r="AY166" s="17" t="s">
        <v>310</v>
      </c>
      <c r="BE166" s="150">
        <f t="shared" si="24"/>
        <v>0</v>
      </c>
      <c r="BF166" s="150">
        <f t="shared" si="25"/>
        <v>0</v>
      </c>
      <c r="BG166" s="150">
        <f t="shared" si="26"/>
        <v>0</v>
      </c>
      <c r="BH166" s="150">
        <f t="shared" si="27"/>
        <v>0</v>
      </c>
      <c r="BI166" s="150">
        <f t="shared" si="28"/>
        <v>0</v>
      </c>
      <c r="BJ166" s="17" t="s">
        <v>86</v>
      </c>
      <c r="BK166" s="150">
        <f t="shared" si="29"/>
        <v>0</v>
      </c>
      <c r="BL166" s="17" t="s">
        <v>404</v>
      </c>
      <c r="BM166" s="149" t="s">
        <v>910</v>
      </c>
    </row>
    <row r="167" spans="2:65" s="1" customFormat="1" ht="16.5" customHeight="1">
      <c r="B167" s="33"/>
      <c r="C167" s="138" t="s">
        <v>570</v>
      </c>
      <c r="D167" s="138" t="s">
        <v>312</v>
      </c>
      <c r="E167" s="139" t="s">
        <v>3530</v>
      </c>
      <c r="F167" s="140" t="s">
        <v>3531</v>
      </c>
      <c r="G167" s="141" t="s">
        <v>718</v>
      </c>
      <c r="H167" s="142">
        <v>80</v>
      </c>
      <c r="I167" s="143"/>
      <c r="J167" s="144">
        <f t="shared" si="20"/>
        <v>0</v>
      </c>
      <c r="K167" s="140" t="s">
        <v>2821</v>
      </c>
      <c r="L167" s="33"/>
      <c r="M167" s="145" t="s">
        <v>1</v>
      </c>
      <c r="N167" s="146" t="s">
        <v>47</v>
      </c>
      <c r="P167" s="147">
        <f t="shared" si="21"/>
        <v>0</v>
      </c>
      <c r="Q167" s="147">
        <v>0</v>
      </c>
      <c r="R167" s="147">
        <f t="shared" si="22"/>
        <v>0</v>
      </c>
      <c r="S167" s="147">
        <v>0</v>
      </c>
      <c r="T167" s="148">
        <f t="shared" si="23"/>
        <v>0</v>
      </c>
      <c r="AR167" s="149" t="s">
        <v>404</v>
      </c>
      <c r="AT167" s="149" t="s">
        <v>312</v>
      </c>
      <c r="AU167" s="149" t="s">
        <v>86</v>
      </c>
      <c r="AY167" s="17" t="s">
        <v>310</v>
      </c>
      <c r="BE167" s="150">
        <f t="shared" si="24"/>
        <v>0</v>
      </c>
      <c r="BF167" s="150">
        <f t="shared" si="25"/>
        <v>0</v>
      </c>
      <c r="BG167" s="150">
        <f t="shared" si="26"/>
        <v>0</v>
      </c>
      <c r="BH167" s="150">
        <f t="shared" si="27"/>
        <v>0</v>
      </c>
      <c r="BI167" s="150">
        <f t="shared" si="28"/>
        <v>0</v>
      </c>
      <c r="BJ167" s="17" t="s">
        <v>86</v>
      </c>
      <c r="BK167" s="150">
        <f t="shared" si="29"/>
        <v>0</v>
      </c>
      <c r="BL167" s="17" t="s">
        <v>404</v>
      </c>
      <c r="BM167" s="149" t="s">
        <v>921</v>
      </c>
    </row>
    <row r="168" spans="2:65" s="1" customFormat="1" ht="16.5" customHeight="1">
      <c r="B168" s="33"/>
      <c r="C168" s="138" t="s">
        <v>574</v>
      </c>
      <c r="D168" s="138" t="s">
        <v>312</v>
      </c>
      <c r="E168" s="139" t="s">
        <v>6219</v>
      </c>
      <c r="F168" s="140" t="s">
        <v>3533</v>
      </c>
      <c r="G168" s="141" t="s">
        <v>718</v>
      </c>
      <c r="H168" s="142">
        <v>95</v>
      </c>
      <c r="I168" s="143"/>
      <c r="J168" s="144">
        <f t="shared" si="20"/>
        <v>0</v>
      </c>
      <c r="K168" s="140" t="s">
        <v>2821</v>
      </c>
      <c r="L168" s="33"/>
      <c r="M168" s="145" t="s">
        <v>1</v>
      </c>
      <c r="N168" s="146" t="s">
        <v>47</v>
      </c>
      <c r="P168" s="147">
        <f t="shared" si="21"/>
        <v>0</v>
      </c>
      <c r="Q168" s="147">
        <v>0</v>
      </c>
      <c r="R168" s="147">
        <f t="shared" si="22"/>
        <v>0</v>
      </c>
      <c r="S168" s="147">
        <v>0</v>
      </c>
      <c r="T168" s="148">
        <f t="shared" si="23"/>
        <v>0</v>
      </c>
      <c r="AR168" s="149" t="s">
        <v>404</v>
      </c>
      <c r="AT168" s="149" t="s">
        <v>312</v>
      </c>
      <c r="AU168" s="149" t="s">
        <v>86</v>
      </c>
      <c r="AY168" s="17" t="s">
        <v>310</v>
      </c>
      <c r="BE168" s="150">
        <f t="shared" si="24"/>
        <v>0</v>
      </c>
      <c r="BF168" s="150">
        <f t="shared" si="25"/>
        <v>0</v>
      </c>
      <c r="BG168" s="150">
        <f t="shared" si="26"/>
        <v>0</v>
      </c>
      <c r="BH168" s="150">
        <f t="shared" si="27"/>
        <v>0</v>
      </c>
      <c r="BI168" s="150">
        <f t="shared" si="28"/>
        <v>0</v>
      </c>
      <c r="BJ168" s="17" t="s">
        <v>86</v>
      </c>
      <c r="BK168" s="150">
        <f t="shared" si="29"/>
        <v>0</v>
      </c>
      <c r="BL168" s="17" t="s">
        <v>404</v>
      </c>
      <c r="BM168" s="149" t="s">
        <v>930</v>
      </c>
    </row>
    <row r="169" spans="2:65" s="1" customFormat="1" ht="16.5" customHeight="1">
      <c r="B169" s="33"/>
      <c r="C169" s="138" t="s">
        <v>578</v>
      </c>
      <c r="D169" s="138" t="s">
        <v>312</v>
      </c>
      <c r="E169" s="139" t="s">
        <v>3534</v>
      </c>
      <c r="F169" s="140" t="s">
        <v>3535</v>
      </c>
      <c r="G169" s="141" t="s">
        <v>718</v>
      </c>
      <c r="H169" s="142">
        <v>65</v>
      </c>
      <c r="I169" s="143"/>
      <c r="J169" s="144">
        <f t="shared" si="20"/>
        <v>0</v>
      </c>
      <c r="K169" s="140" t="s">
        <v>2821</v>
      </c>
      <c r="L169" s="33"/>
      <c r="M169" s="145" t="s">
        <v>1</v>
      </c>
      <c r="N169" s="146" t="s">
        <v>47</v>
      </c>
      <c r="P169" s="147">
        <f t="shared" si="21"/>
        <v>0</v>
      </c>
      <c r="Q169" s="147">
        <v>0</v>
      </c>
      <c r="R169" s="147">
        <f t="shared" si="22"/>
        <v>0</v>
      </c>
      <c r="S169" s="147">
        <v>0</v>
      </c>
      <c r="T169" s="148">
        <f t="shared" si="23"/>
        <v>0</v>
      </c>
      <c r="AR169" s="149" t="s">
        <v>404</v>
      </c>
      <c r="AT169" s="149" t="s">
        <v>312</v>
      </c>
      <c r="AU169" s="149" t="s">
        <v>86</v>
      </c>
      <c r="AY169" s="17" t="s">
        <v>310</v>
      </c>
      <c r="BE169" s="150">
        <f t="shared" si="24"/>
        <v>0</v>
      </c>
      <c r="BF169" s="150">
        <f t="shared" si="25"/>
        <v>0</v>
      </c>
      <c r="BG169" s="150">
        <f t="shared" si="26"/>
        <v>0</v>
      </c>
      <c r="BH169" s="150">
        <f t="shared" si="27"/>
        <v>0</v>
      </c>
      <c r="BI169" s="150">
        <f t="shared" si="28"/>
        <v>0</v>
      </c>
      <c r="BJ169" s="17" t="s">
        <v>86</v>
      </c>
      <c r="BK169" s="150">
        <f t="shared" si="29"/>
        <v>0</v>
      </c>
      <c r="BL169" s="17" t="s">
        <v>404</v>
      </c>
      <c r="BM169" s="149" t="s">
        <v>938</v>
      </c>
    </row>
    <row r="170" spans="2:65" s="1" customFormat="1" ht="16.5" customHeight="1">
      <c r="B170" s="33"/>
      <c r="C170" s="138" t="s">
        <v>582</v>
      </c>
      <c r="D170" s="138" t="s">
        <v>312</v>
      </c>
      <c r="E170" s="139" t="s">
        <v>6220</v>
      </c>
      <c r="F170" s="140" t="s">
        <v>3543</v>
      </c>
      <c r="G170" s="141" t="s">
        <v>460</v>
      </c>
      <c r="H170" s="142">
        <v>90</v>
      </c>
      <c r="I170" s="143"/>
      <c r="J170" s="144">
        <f t="shared" si="20"/>
        <v>0</v>
      </c>
      <c r="K170" s="140" t="s">
        <v>2896</v>
      </c>
      <c r="L170" s="33"/>
      <c r="M170" s="145" t="s">
        <v>1</v>
      </c>
      <c r="N170" s="146" t="s">
        <v>47</v>
      </c>
      <c r="P170" s="147">
        <f t="shared" si="21"/>
        <v>0</v>
      </c>
      <c r="Q170" s="147">
        <v>0</v>
      </c>
      <c r="R170" s="147">
        <f t="shared" si="22"/>
        <v>0</v>
      </c>
      <c r="S170" s="147">
        <v>0</v>
      </c>
      <c r="T170" s="148">
        <f t="shared" si="23"/>
        <v>0</v>
      </c>
      <c r="AR170" s="149" t="s">
        <v>404</v>
      </c>
      <c r="AT170" s="149" t="s">
        <v>312</v>
      </c>
      <c r="AU170" s="149" t="s">
        <v>86</v>
      </c>
      <c r="AY170" s="17" t="s">
        <v>310</v>
      </c>
      <c r="BE170" s="150">
        <f t="shared" si="24"/>
        <v>0</v>
      </c>
      <c r="BF170" s="150">
        <f t="shared" si="25"/>
        <v>0</v>
      </c>
      <c r="BG170" s="150">
        <f t="shared" si="26"/>
        <v>0</v>
      </c>
      <c r="BH170" s="150">
        <f t="shared" si="27"/>
        <v>0</v>
      </c>
      <c r="BI170" s="150">
        <f t="shared" si="28"/>
        <v>0</v>
      </c>
      <c r="BJ170" s="17" t="s">
        <v>86</v>
      </c>
      <c r="BK170" s="150">
        <f t="shared" si="29"/>
        <v>0</v>
      </c>
      <c r="BL170" s="17" t="s">
        <v>404</v>
      </c>
      <c r="BM170" s="149" t="s">
        <v>949</v>
      </c>
    </row>
    <row r="171" spans="2:65" s="11" customFormat="1" ht="25.9" customHeight="1">
      <c r="B171" s="126"/>
      <c r="D171" s="127" t="s">
        <v>81</v>
      </c>
      <c r="E171" s="128" t="s">
        <v>3544</v>
      </c>
      <c r="F171" s="128" t="s">
        <v>3545</v>
      </c>
      <c r="I171" s="129"/>
      <c r="J171" s="130">
        <f>BK171</f>
        <v>0</v>
      </c>
      <c r="L171" s="126"/>
      <c r="M171" s="131"/>
      <c r="P171" s="132">
        <f>SUM(P172:P199)</f>
        <v>0</v>
      </c>
      <c r="R171" s="132">
        <f>SUM(R172:R199)</f>
        <v>0</v>
      </c>
      <c r="T171" s="133">
        <f>SUM(T172:T199)</f>
        <v>0</v>
      </c>
      <c r="AR171" s="127" t="s">
        <v>90</v>
      </c>
      <c r="AT171" s="134" t="s">
        <v>81</v>
      </c>
      <c r="AU171" s="134" t="s">
        <v>82</v>
      </c>
      <c r="AY171" s="127" t="s">
        <v>310</v>
      </c>
      <c r="BK171" s="135">
        <f>SUM(BK172:BK199)</f>
        <v>0</v>
      </c>
    </row>
    <row r="172" spans="2:65" s="1" customFormat="1" ht="16.5" customHeight="1">
      <c r="B172" s="33"/>
      <c r="C172" s="138" t="s">
        <v>586</v>
      </c>
      <c r="D172" s="138" t="s">
        <v>312</v>
      </c>
      <c r="E172" s="139" t="s">
        <v>3471</v>
      </c>
      <c r="F172" s="140" t="s">
        <v>3472</v>
      </c>
      <c r="G172" s="141" t="s">
        <v>1744</v>
      </c>
      <c r="H172" s="142">
        <v>10</v>
      </c>
      <c r="I172" s="143"/>
      <c r="J172" s="144">
        <f t="shared" ref="J172:J199" si="30">ROUND(I172*H172,2)</f>
        <v>0</v>
      </c>
      <c r="K172" s="140" t="s">
        <v>2821</v>
      </c>
      <c r="L172" s="33"/>
      <c r="M172" s="145" t="s">
        <v>1</v>
      </c>
      <c r="N172" s="146" t="s">
        <v>47</v>
      </c>
      <c r="P172" s="147">
        <f t="shared" ref="P172:P199" si="31">O172*H172</f>
        <v>0</v>
      </c>
      <c r="Q172" s="147">
        <v>0</v>
      </c>
      <c r="R172" s="147">
        <f t="shared" ref="R172:R199" si="32">Q172*H172</f>
        <v>0</v>
      </c>
      <c r="S172" s="147">
        <v>0</v>
      </c>
      <c r="T172" s="148">
        <f t="shared" ref="T172:T199" si="33">S172*H172</f>
        <v>0</v>
      </c>
      <c r="AR172" s="149" t="s">
        <v>404</v>
      </c>
      <c r="AT172" s="149" t="s">
        <v>312</v>
      </c>
      <c r="AU172" s="149" t="s">
        <v>86</v>
      </c>
      <c r="AY172" s="17" t="s">
        <v>310</v>
      </c>
      <c r="BE172" s="150">
        <f t="shared" ref="BE172:BE199" si="34">IF(N172="základní",J172,0)</f>
        <v>0</v>
      </c>
      <c r="BF172" s="150">
        <f t="shared" ref="BF172:BF199" si="35">IF(N172="snížená",J172,0)</f>
        <v>0</v>
      </c>
      <c r="BG172" s="150">
        <f t="shared" ref="BG172:BG199" si="36">IF(N172="zákl. přenesená",J172,0)</f>
        <v>0</v>
      </c>
      <c r="BH172" s="150">
        <f t="shared" ref="BH172:BH199" si="37">IF(N172="sníž. přenesená",J172,0)</f>
        <v>0</v>
      </c>
      <c r="BI172" s="150">
        <f t="shared" ref="BI172:BI199" si="38">IF(N172="nulová",J172,0)</f>
        <v>0</v>
      </c>
      <c r="BJ172" s="17" t="s">
        <v>86</v>
      </c>
      <c r="BK172" s="150">
        <f t="shared" ref="BK172:BK199" si="39">ROUND(I172*H172,2)</f>
        <v>0</v>
      </c>
      <c r="BL172" s="17" t="s">
        <v>404</v>
      </c>
      <c r="BM172" s="149" t="s">
        <v>958</v>
      </c>
    </row>
    <row r="173" spans="2:65" s="1" customFormat="1" ht="16.5" customHeight="1">
      <c r="B173" s="33"/>
      <c r="C173" s="138" t="s">
        <v>590</v>
      </c>
      <c r="D173" s="138" t="s">
        <v>312</v>
      </c>
      <c r="E173" s="139" t="s">
        <v>6221</v>
      </c>
      <c r="F173" s="140" t="s">
        <v>6222</v>
      </c>
      <c r="G173" s="141" t="s">
        <v>460</v>
      </c>
      <c r="H173" s="142">
        <v>2</v>
      </c>
      <c r="I173" s="143"/>
      <c r="J173" s="144">
        <f t="shared" si="30"/>
        <v>0</v>
      </c>
      <c r="K173" s="140" t="s">
        <v>2821</v>
      </c>
      <c r="L173" s="33"/>
      <c r="M173" s="145" t="s">
        <v>1</v>
      </c>
      <c r="N173" s="146" t="s">
        <v>47</v>
      </c>
      <c r="P173" s="147">
        <f t="shared" si="31"/>
        <v>0</v>
      </c>
      <c r="Q173" s="147">
        <v>0</v>
      </c>
      <c r="R173" s="147">
        <f t="shared" si="32"/>
        <v>0</v>
      </c>
      <c r="S173" s="147">
        <v>0</v>
      </c>
      <c r="T173" s="148">
        <f t="shared" si="33"/>
        <v>0</v>
      </c>
      <c r="AR173" s="149" t="s">
        <v>404</v>
      </c>
      <c r="AT173" s="149" t="s">
        <v>312</v>
      </c>
      <c r="AU173" s="149" t="s">
        <v>86</v>
      </c>
      <c r="AY173" s="17" t="s">
        <v>310</v>
      </c>
      <c r="BE173" s="150">
        <f t="shared" si="34"/>
        <v>0</v>
      </c>
      <c r="BF173" s="150">
        <f t="shared" si="35"/>
        <v>0</v>
      </c>
      <c r="BG173" s="150">
        <f t="shared" si="36"/>
        <v>0</v>
      </c>
      <c r="BH173" s="150">
        <f t="shared" si="37"/>
        <v>0</v>
      </c>
      <c r="BI173" s="150">
        <f t="shared" si="38"/>
        <v>0</v>
      </c>
      <c r="BJ173" s="17" t="s">
        <v>86</v>
      </c>
      <c r="BK173" s="150">
        <f t="shared" si="39"/>
        <v>0</v>
      </c>
      <c r="BL173" s="17" t="s">
        <v>404</v>
      </c>
      <c r="BM173" s="149" t="s">
        <v>968</v>
      </c>
    </row>
    <row r="174" spans="2:65" s="1" customFormat="1" ht="16.5" customHeight="1">
      <c r="B174" s="33"/>
      <c r="C174" s="138" t="s">
        <v>594</v>
      </c>
      <c r="D174" s="138" t="s">
        <v>312</v>
      </c>
      <c r="E174" s="139" t="s">
        <v>6223</v>
      </c>
      <c r="F174" s="140" t="s">
        <v>6224</v>
      </c>
      <c r="G174" s="141" t="s">
        <v>460</v>
      </c>
      <c r="H174" s="142">
        <v>2</v>
      </c>
      <c r="I174" s="143"/>
      <c r="J174" s="144">
        <f t="shared" si="30"/>
        <v>0</v>
      </c>
      <c r="K174" s="140" t="s">
        <v>2821</v>
      </c>
      <c r="L174" s="33"/>
      <c r="M174" s="145" t="s">
        <v>1</v>
      </c>
      <c r="N174" s="146" t="s">
        <v>47</v>
      </c>
      <c r="P174" s="147">
        <f t="shared" si="31"/>
        <v>0</v>
      </c>
      <c r="Q174" s="147">
        <v>0</v>
      </c>
      <c r="R174" s="147">
        <f t="shared" si="32"/>
        <v>0</v>
      </c>
      <c r="S174" s="147">
        <v>0</v>
      </c>
      <c r="T174" s="148">
        <f t="shared" si="33"/>
        <v>0</v>
      </c>
      <c r="AR174" s="149" t="s">
        <v>404</v>
      </c>
      <c r="AT174" s="149" t="s">
        <v>312</v>
      </c>
      <c r="AU174" s="149" t="s">
        <v>86</v>
      </c>
      <c r="AY174" s="17" t="s">
        <v>310</v>
      </c>
      <c r="BE174" s="150">
        <f t="shared" si="34"/>
        <v>0</v>
      </c>
      <c r="BF174" s="150">
        <f t="shared" si="35"/>
        <v>0</v>
      </c>
      <c r="BG174" s="150">
        <f t="shared" si="36"/>
        <v>0</v>
      </c>
      <c r="BH174" s="150">
        <f t="shared" si="37"/>
        <v>0</v>
      </c>
      <c r="BI174" s="150">
        <f t="shared" si="38"/>
        <v>0</v>
      </c>
      <c r="BJ174" s="17" t="s">
        <v>86</v>
      </c>
      <c r="BK174" s="150">
        <f t="shared" si="39"/>
        <v>0</v>
      </c>
      <c r="BL174" s="17" t="s">
        <v>404</v>
      </c>
      <c r="BM174" s="149" t="s">
        <v>978</v>
      </c>
    </row>
    <row r="175" spans="2:65" s="1" customFormat="1" ht="16.5" customHeight="1">
      <c r="B175" s="33"/>
      <c r="C175" s="138" t="s">
        <v>598</v>
      </c>
      <c r="D175" s="138" t="s">
        <v>312</v>
      </c>
      <c r="E175" s="139" t="s">
        <v>6225</v>
      </c>
      <c r="F175" s="140" t="s">
        <v>6226</v>
      </c>
      <c r="G175" s="141" t="s">
        <v>460</v>
      </c>
      <c r="H175" s="142">
        <v>2</v>
      </c>
      <c r="I175" s="143"/>
      <c r="J175" s="144">
        <f t="shared" si="30"/>
        <v>0</v>
      </c>
      <c r="K175" s="140" t="s">
        <v>2821</v>
      </c>
      <c r="L175" s="33"/>
      <c r="M175" s="145" t="s">
        <v>1</v>
      </c>
      <c r="N175" s="146" t="s">
        <v>47</v>
      </c>
      <c r="P175" s="147">
        <f t="shared" si="31"/>
        <v>0</v>
      </c>
      <c r="Q175" s="147">
        <v>0</v>
      </c>
      <c r="R175" s="147">
        <f t="shared" si="32"/>
        <v>0</v>
      </c>
      <c r="S175" s="147">
        <v>0</v>
      </c>
      <c r="T175" s="148">
        <f t="shared" si="33"/>
        <v>0</v>
      </c>
      <c r="AR175" s="149" t="s">
        <v>404</v>
      </c>
      <c r="AT175" s="149" t="s">
        <v>312</v>
      </c>
      <c r="AU175" s="149" t="s">
        <v>86</v>
      </c>
      <c r="AY175" s="17" t="s">
        <v>310</v>
      </c>
      <c r="BE175" s="150">
        <f t="shared" si="34"/>
        <v>0</v>
      </c>
      <c r="BF175" s="150">
        <f t="shared" si="35"/>
        <v>0</v>
      </c>
      <c r="BG175" s="150">
        <f t="shared" si="36"/>
        <v>0</v>
      </c>
      <c r="BH175" s="150">
        <f t="shared" si="37"/>
        <v>0</v>
      </c>
      <c r="BI175" s="150">
        <f t="shared" si="38"/>
        <v>0</v>
      </c>
      <c r="BJ175" s="17" t="s">
        <v>86</v>
      </c>
      <c r="BK175" s="150">
        <f t="shared" si="39"/>
        <v>0</v>
      </c>
      <c r="BL175" s="17" t="s">
        <v>404</v>
      </c>
      <c r="BM175" s="149" t="s">
        <v>988</v>
      </c>
    </row>
    <row r="176" spans="2:65" s="1" customFormat="1" ht="16.5" customHeight="1">
      <c r="B176" s="33"/>
      <c r="C176" s="138" t="s">
        <v>613</v>
      </c>
      <c r="D176" s="138" t="s">
        <v>312</v>
      </c>
      <c r="E176" s="139" t="s">
        <v>6227</v>
      </c>
      <c r="F176" s="140" t="s">
        <v>6228</v>
      </c>
      <c r="G176" s="141" t="s">
        <v>460</v>
      </c>
      <c r="H176" s="142">
        <v>1</v>
      </c>
      <c r="I176" s="143"/>
      <c r="J176" s="144">
        <f t="shared" si="30"/>
        <v>0</v>
      </c>
      <c r="K176" s="140" t="s">
        <v>2821</v>
      </c>
      <c r="L176" s="33"/>
      <c r="M176" s="145" t="s">
        <v>1</v>
      </c>
      <c r="N176" s="146" t="s">
        <v>47</v>
      </c>
      <c r="P176" s="147">
        <f t="shared" si="31"/>
        <v>0</v>
      </c>
      <c r="Q176" s="147">
        <v>0</v>
      </c>
      <c r="R176" s="147">
        <f t="shared" si="32"/>
        <v>0</v>
      </c>
      <c r="S176" s="147">
        <v>0</v>
      </c>
      <c r="T176" s="148">
        <f t="shared" si="33"/>
        <v>0</v>
      </c>
      <c r="AR176" s="149" t="s">
        <v>404</v>
      </c>
      <c r="AT176" s="149" t="s">
        <v>312</v>
      </c>
      <c r="AU176" s="149" t="s">
        <v>86</v>
      </c>
      <c r="AY176" s="17" t="s">
        <v>310</v>
      </c>
      <c r="BE176" s="150">
        <f t="shared" si="34"/>
        <v>0</v>
      </c>
      <c r="BF176" s="150">
        <f t="shared" si="35"/>
        <v>0</v>
      </c>
      <c r="BG176" s="150">
        <f t="shared" si="36"/>
        <v>0</v>
      </c>
      <c r="BH176" s="150">
        <f t="shared" si="37"/>
        <v>0</v>
      </c>
      <c r="BI176" s="150">
        <f t="shared" si="38"/>
        <v>0</v>
      </c>
      <c r="BJ176" s="17" t="s">
        <v>86</v>
      </c>
      <c r="BK176" s="150">
        <f t="shared" si="39"/>
        <v>0</v>
      </c>
      <c r="BL176" s="17" t="s">
        <v>404</v>
      </c>
      <c r="BM176" s="149" t="s">
        <v>997</v>
      </c>
    </row>
    <row r="177" spans="2:65" s="1" customFormat="1" ht="16.5" customHeight="1">
      <c r="B177" s="33"/>
      <c r="C177" s="138" t="s">
        <v>617</v>
      </c>
      <c r="D177" s="138" t="s">
        <v>312</v>
      </c>
      <c r="E177" s="139" t="s">
        <v>6229</v>
      </c>
      <c r="F177" s="140" t="s">
        <v>6230</v>
      </c>
      <c r="G177" s="141" t="s">
        <v>460</v>
      </c>
      <c r="H177" s="142">
        <v>1</v>
      </c>
      <c r="I177" s="143"/>
      <c r="J177" s="144">
        <f t="shared" si="30"/>
        <v>0</v>
      </c>
      <c r="K177" s="140" t="s">
        <v>2821</v>
      </c>
      <c r="L177" s="33"/>
      <c r="M177" s="145" t="s">
        <v>1</v>
      </c>
      <c r="N177" s="146" t="s">
        <v>47</v>
      </c>
      <c r="P177" s="147">
        <f t="shared" si="31"/>
        <v>0</v>
      </c>
      <c r="Q177" s="147">
        <v>0</v>
      </c>
      <c r="R177" s="147">
        <f t="shared" si="32"/>
        <v>0</v>
      </c>
      <c r="S177" s="147">
        <v>0</v>
      </c>
      <c r="T177" s="148">
        <f t="shared" si="33"/>
        <v>0</v>
      </c>
      <c r="AR177" s="149" t="s">
        <v>404</v>
      </c>
      <c r="AT177" s="149" t="s">
        <v>312</v>
      </c>
      <c r="AU177" s="149" t="s">
        <v>86</v>
      </c>
      <c r="AY177" s="17" t="s">
        <v>310</v>
      </c>
      <c r="BE177" s="150">
        <f t="shared" si="34"/>
        <v>0</v>
      </c>
      <c r="BF177" s="150">
        <f t="shared" si="35"/>
        <v>0</v>
      </c>
      <c r="BG177" s="150">
        <f t="shared" si="36"/>
        <v>0</v>
      </c>
      <c r="BH177" s="150">
        <f t="shared" si="37"/>
        <v>0</v>
      </c>
      <c r="BI177" s="150">
        <f t="shared" si="38"/>
        <v>0</v>
      </c>
      <c r="BJ177" s="17" t="s">
        <v>86</v>
      </c>
      <c r="BK177" s="150">
        <f t="shared" si="39"/>
        <v>0</v>
      </c>
      <c r="BL177" s="17" t="s">
        <v>404</v>
      </c>
      <c r="BM177" s="149" t="s">
        <v>1007</v>
      </c>
    </row>
    <row r="178" spans="2:65" s="1" customFormat="1" ht="16.5" customHeight="1">
      <c r="B178" s="33"/>
      <c r="C178" s="138" t="s">
        <v>602</v>
      </c>
      <c r="D178" s="138" t="s">
        <v>312</v>
      </c>
      <c r="E178" s="139" t="s">
        <v>3548</v>
      </c>
      <c r="F178" s="140" t="s">
        <v>3549</v>
      </c>
      <c r="G178" s="141" t="s">
        <v>460</v>
      </c>
      <c r="H178" s="142">
        <v>3</v>
      </c>
      <c r="I178" s="143"/>
      <c r="J178" s="144">
        <f t="shared" si="30"/>
        <v>0</v>
      </c>
      <c r="K178" s="140" t="s">
        <v>2821</v>
      </c>
      <c r="L178" s="33"/>
      <c r="M178" s="145" t="s">
        <v>1</v>
      </c>
      <c r="N178" s="146" t="s">
        <v>47</v>
      </c>
      <c r="P178" s="147">
        <f t="shared" si="31"/>
        <v>0</v>
      </c>
      <c r="Q178" s="147">
        <v>0</v>
      </c>
      <c r="R178" s="147">
        <f t="shared" si="32"/>
        <v>0</v>
      </c>
      <c r="S178" s="147">
        <v>0</v>
      </c>
      <c r="T178" s="148">
        <f t="shared" si="33"/>
        <v>0</v>
      </c>
      <c r="AR178" s="149" t="s">
        <v>404</v>
      </c>
      <c r="AT178" s="149" t="s">
        <v>312</v>
      </c>
      <c r="AU178" s="149" t="s">
        <v>86</v>
      </c>
      <c r="AY178" s="17" t="s">
        <v>310</v>
      </c>
      <c r="BE178" s="150">
        <f t="shared" si="34"/>
        <v>0</v>
      </c>
      <c r="BF178" s="150">
        <f t="shared" si="35"/>
        <v>0</v>
      </c>
      <c r="BG178" s="150">
        <f t="shared" si="36"/>
        <v>0</v>
      </c>
      <c r="BH178" s="150">
        <f t="shared" si="37"/>
        <v>0</v>
      </c>
      <c r="BI178" s="150">
        <f t="shared" si="38"/>
        <v>0</v>
      </c>
      <c r="BJ178" s="17" t="s">
        <v>86</v>
      </c>
      <c r="BK178" s="150">
        <f t="shared" si="39"/>
        <v>0</v>
      </c>
      <c r="BL178" s="17" t="s">
        <v>404</v>
      </c>
      <c r="BM178" s="149" t="s">
        <v>1017</v>
      </c>
    </row>
    <row r="179" spans="2:65" s="1" customFormat="1" ht="16.5" customHeight="1">
      <c r="B179" s="33"/>
      <c r="C179" s="138" t="s">
        <v>607</v>
      </c>
      <c r="D179" s="138" t="s">
        <v>312</v>
      </c>
      <c r="E179" s="139" t="s">
        <v>6231</v>
      </c>
      <c r="F179" s="140" t="s">
        <v>6232</v>
      </c>
      <c r="G179" s="141" t="s">
        <v>460</v>
      </c>
      <c r="H179" s="142">
        <v>13</v>
      </c>
      <c r="I179" s="143"/>
      <c r="J179" s="144">
        <f t="shared" si="30"/>
        <v>0</v>
      </c>
      <c r="K179" s="140" t="s">
        <v>2821</v>
      </c>
      <c r="L179" s="33"/>
      <c r="M179" s="145" t="s">
        <v>1</v>
      </c>
      <c r="N179" s="146" t="s">
        <v>47</v>
      </c>
      <c r="P179" s="147">
        <f t="shared" si="31"/>
        <v>0</v>
      </c>
      <c r="Q179" s="147">
        <v>0</v>
      </c>
      <c r="R179" s="147">
        <f t="shared" si="32"/>
        <v>0</v>
      </c>
      <c r="S179" s="147">
        <v>0</v>
      </c>
      <c r="T179" s="148">
        <f t="shared" si="33"/>
        <v>0</v>
      </c>
      <c r="AR179" s="149" t="s">
        <v>404</v>
      </c>
      <c r="AT179" s="149" t="s">
        <v>312</v>
      </c>
      <c r="AU179" s="149" t="s">
        <v>86</v>
      </c>
      <c r="AY179" s="17" t="s">
        <v>310</v>
      </c>
      <c r="BE179" s="150">
        <f t="shared" si="34"/>
        <v>0</v>
      </c>
      <c r="BF179" s="150">
        <f t="shared" si="35"/>
        <v>0</v>
      </c>
      <c r="BG179" s="150">
        <f t="shared" si="36"/>
        <v>0</v>
      </c>
      <c r="BH179" s="150">
        <f t="shared" si="37"/>
        <v>0</v>
      </c>
      <c r="BI179" s="150">
        <f t="shared" si="38"/>
        <v>0</v>
      </c>
      <c r="BJ179" s="17" t="s">
        <v>86</v>
      </c>
      <c r="BK179" s="150">
        <f t="shared" si="39"/>
        <v>0</v>
      </c>
      <c r="BL179" s="17" t="s">
        <v>404</v>
      </c>
      <c r="BM179" s="149" t="s">
        <v>1025</v>
      </c>
    </row>
    <row r="180" spans="2:65" s="1" customFormat="1" ht="16.5" customHeight="1">
      <c r="B180" s="33"/>
      <c r="C180" s="138" t="s">
        <v>824</v>
      </c>
      <c r="D180" s="138" t="s">
        <v>312</v>
      </c>
      <c r="E180" s="139" t="s">
        <v>6233</v>
      </c>
      <c r="F180" s="140" t="s">
        <v>6234</v>
      </c>
      <c r="G180" s="141" t="s">
        <v>460</v>
      </c>
      <c r="H180" s="142">
        <v>10</v>
      </c>
      <c r="I180" s="143"/>
      <c r="J180" s="144">
        <f t="shared" si="30"/>
        <v>0</v>
      </c>
      <c r="K180" s="140" t="s">
        <v>2821</v>
      </c>
      <c r="L180" s="33"/>
      <c r="M180" s="145" t="s">
        <v>1</v>
      </c>
      <c r="N180" s="146" t="s">
        <v>47</v>
      </c>
      <c r="P180" s="147">
        <f t="shared" si="31"/>
        <v>0</v>
      </c>
      <c r="Q180" s="147">
        <v>0</v>
      </c>
      <c r="R180" s="147">
        <f t="shared" si="32"/>
        <v>0</v>
      </c>
      <c r="S180" s="147">
        <v>0</v>
      </c>
      <c r="T180" s="148">
        <f t="shared" si="33"/>
        <v>0</v>
      </c>
      <c r="AR180" s="149" t="s">
        <v>404</v>
      </c>
      <c r="AT180" s="149" t="s">
        <v>312</v>
      </c>
      <c r="AU180" s="149" t="s">
        <v>86</v>
      </c>
      <c r="AY180" s="17" t="s">
        <v>310</v>
      </c>
      <c r="BE180" s="150">
        <f t="shared" si="34"/>
        <v>0</v>
      </c>
      <c r="BF180" s="150">
        <f t="shared" si="35"/>
        <v>0</v>
      </c>
      <c r="BG180" s="150">
        <f t="shared" si="36"/>
        <v>0</v>
      </c>
      <c r="BH180" s="150">
        <f t="shared" si="37"/>
        <v>0</v>
      </c>
      <c r="BI180" s="150">
        <f t="shared" si="38"/>
        <v>0</v>
      </c>
      <c r="BJ180" s="17" t="s">
        <v>86</v>
      </c>
      <c r="BK180" s="150">
        <f t="shared" si="39"/>
        <v>0</v>
      </c>
      <c r="BL180" s="17" t="s">
        <v>404</v>
      </c>
      <c r="BM180" s="149" t="s">
        <v>1033</v>
      </c>
    </row>
    <row r="181" spans="2:65" s="1" customFormat="1" ht="16.5" customHeight="1">
      <c r="B181" s="33"/>
      <c r="C181" s="138" t="s">
        <v>828</v>
      </c>
      <c r="D181" s="138" t="s">
        <v>312</v>
      </c>
      <c r="E181" s="139" t="s">
        <v>3556</v>
      </c>
      <c r="F181" s="140" t="s">
        <v>6235</v>
      </c>
      <c r="G181" s="141" t="s">
        <v>460</v>
      </c>
      <c r="H181" s="142">
        <v>6</v>
      </c>
      <c r="I181" s="143"/>
      <c r="J181" s="144">
        <f t="shared" si="30"/>
        <v>0</v>
      </c>
      <c r="K181" s="140" t="s">
        <v>2821</v>
      </c>
      <c r="L181" s="33"/>
      <c r="M181" s="145" t="s">
        <v>1</v>
      </c>
      <c r="N181" s="146" t="s">
        <v>47</v>
      </c>
      <c r="P181" s="147">
        <f t="shared" si="31"/>
        <v>0</v>
      </c>
      <c r="Q181" s="147">
        <v>0</v>
      </c>
      <c r="R181" s="147">
        <f t="shared" si="32"/>
        <v>0</v>
      </c>
      <c r="S181" s="147">
        <v>0</v>
      </c>
      <c r="T181" s="148">
        <f t="shared" si="33"/>
        <v>0</v>
      </c>
      <c r="AR181" s="149" t="s">
        <v>404</v>
      </c>
      <c r="AT181" s="149" t="s">
        <v>312</v>
      </c>
      <c r="AU181" s="149" t="s">
        <v>86</v>
      </c>
      <c r="AY181" s="17" t="s">
        <v>310</v>
      </c>
      <c r="BE181" s="150">
        <f t="shared" si="34"/>
        <v>0</v>
      </c>
      <c r="BF181" s="150">
        <f t="shared" si="35"/>
        <v>0</v>
      </c>
      <c r="BG181" s="150">
        <f t="shared" si="36"/>
        <v>0</v>
      </c>
      <c r="BH181" s="150">
        <f t="shared" si="37"/>
        <v>0</v>
      </c>
      <c r="BI181" s="150">
        <f t="shared" si="38"/>
        <v>0</v>
      </c>
      <c r="BJ181" s="17" t="s">
        <v>86</v>
      </c>
      <c r="BK181" s="150">
        <f t="shared" si="39"/>
        <v>0</v>
      </c>
      <c r="BL181" s="17" t="s">
        <v>404</v>
      </c>
      <c r="BM181" s="149" t="s">
        <v>1052</v>
      </c>
    </row>
    <row r="182" spans="2:65" s="1" customFormat="1" ht="16.5" customHeight="1">
      <c r="B182" s="33"/>
      <c r="C182" s="138" t="s">
        <v>833</v>
      </c>
      <c r="D182" s="138" t="s">
        <v>312</v>
      </c>
      <c r="E182" s="139" t="s">
        <v>3560</v>
      </c>
      <c r="F182" s="140" t="s">
        <v>6236</v>
      </c>
      <c r="G182" s="141" t="s">
        <v>460</v>
      </c>
      <c r="H182" s="142">
        <v>3</v>
      </c>
      <c r="I182" s="143"/>
      <c r="J182" s="144">
        <f t="shared" si="30"/>
        <v>0</v>
      </c>
      <c r="K182" s="140" t="s">
        <v>2821</v>
      </c>
      <c r="L182" s="33"/>
      <c r="M182" s="145" t="s">
        <v>1</v>
      </c>
      <c r="N182" s="146" t="s">
        <v>47</v>
      </c>
      <c r="P182" s="147">
        <f t="shared" si="31"/>
        <v>0</v>
      </c>
      <c r="Q182" s="147">
        <v>0</v>
      </c>
      <c r="R182" s="147">
        <f t="shared" si="32"/>
        <v>0</v>
      </c>
      <c r="S182" s="147">
        <v>0</v>
      </c>
      <c r="T182" s="148">
        <f t="shared" si="33"/>
        <v>0</v>
      </c>
      <c r="AR182" s="149" t="s">
        <v>404</v>
      </c>
      <c r="AT182" s="149" t="s">
        <v>312</v>
      </c>
      <c r="AU182" s="149" t="s">
        <v>86</v>
      </c>
      <c r="AY182" s="17" t="s">
        <v>310</v>
      </c>
      <c r="BE182" s="150">
        <f t="shared" si="34"/>
        <v>0</v>
      </c>
      <c r="BF182" s="150">
        <f t="shared" si="35"/>
        <v>0</v>
      </c>
      <c r="BG182" s="150">
        <f t="shared" si="36"/>
        <v>0</v>
      </c>
      <c r="BH182" s="150">
        <f t="shared" si="37"/>
        <v>0</v>
      </c>
      <c r="BI182" s="150">
        <f t="shared" si="38"/>
        <v>0</v>
      </c>
      <c r="BJ182" s="17" t="s">
        <v>86</v>
      </c>
      <c r="BK182" s="150">
        <f t="shared" si="39"/>
        <v>0</v>
      </c>
      <c r="BL182" s="17" t="s">
        <v>404</v>
      </c>
      <c r="BM182" s="149" t="s">
        <v>1061</v>
      </c>
    </row>
    <row r="183" spans="2:65" s="1" customFormat="1" ht="16.5" customHeight="1">
      <c r="B183" s="33"/>
      <c r="C183" s="138" t="s">
        <v>839</v>
      </c>
      <c r="D183" s="138" t="s">
        <v>312</v>
      </c>
      <c r="E183" s="139" t="s">
        <v>3562</v>
      </c>
      <c r="F183" s="140" t="s">
        <v>3563</v>
      </c>
      <c r="G183" s="141" t="s">
        <v>460</v>
      </c>
      <c r="H183" s="142">
        <v>5</v>
      </c>
      <c r="I183" s="143"/>
      <c r="J183" s="144">
        <f t="shared" si="30"/>
        <v>0</v>
      </c>
      <c r="K183" s="140" t="s">
        <v>2821</v>
      </c>
      <c r="L183" s="33"/>
      <c r="M183" s="145" t="s">
        <v>1</v>
      </c>
      <c r="N183" s="146" t="s">
        <v>47</v>
      </c>
      <c r="P183" s="147">
        <f t="shared" si="31"/>
        <v>0</v>
      </c>
      <c r="Q183" s="147">
        <v>0</v>
      </c>
      <c r="R183" s="147">
        <f t="shared" si="32"/>
        <v>0</v>
      </c>
      <c r="S183" s="147">
        <v>0</v>
      </c>
      <c r="T183" s="148">
        <f t="shared" si="33"/>
        <v>0</v>
      </c>
      <c r="AR183" s="149" t="s">
        <v>404</v>
      </c>
      <c r="AT183" s="149" t="s">
        <v>312</v>
      </c>
      <c r="AU183" s="149" t="s">
        <v>86</v>
      </c>
      <c r="AY183" s="17" t="s">
        <v>310</v>
      </c>
      <c r="BE183" s="150">
        <f t="shared" si="34"/>
        <v>0</v>
      </c>
      <c r="BF183" s="150">
        <f t="shared" si="35"/>
        <v>0</v>
      </c>
      <c r="BG183" s="150">
        <f t="shared" si="36"/>
        <v>0</v>
      </c>
      <c r="BH183" s="150">
        <f t="shared" si="37"/>
        <v>0</v>
      </c>
      <c r="BI183" s="150">
        <f t="shared" si="38"/>
        <v>0</v>
      </c>
      <c r="BJ183" s="17" t="s">
        <v>86</v>
      </c>
      <c r="BK183" s="150">
        <f t="shared" si="39"/>
        <v>0</v>
      </c>
      <c r="BL183" s="17" t="s">
        <v>404</v>
      </c>
      <c r="BM183" s="149" t="s">
        <v>1069</v>
      </c>
    </row>
    <row r="184" spans="2:65" s="1" customFormat="1" ht="16.5" customHeight="1">
      <c r="B184" s="33"/>
      <c r="C184" s="138" t="s">
        <v>845</v>
      </c>
      <c r="D184" s="138" t="s">
        <v>312</v>
      </c>
      <c r="E184" s="139" t="s">
        <v>6237</v>
      </c>
      <c r="F184" s="140" t="s">
        <v>6238</v>
      </c>
      <c r="G184" s="141" t="s">
        <v>460</v>
      </c>
      <c r="H184" s="142">
        <v>2</v>
      </c>
      <c r="I184" s="143"/>
      <c r="J184" s="144">
        <f t="shared" si="30"/>
        <v>0</v>
      </c>
      <c r="K184" s="140" t="s">
        <v>2821</v>
      </c>
      <c r="L184" s="33"/>
      <c r="M184" s="145" t="s">
        <v>1</v>
      </c>
      <c r="N184" s="146" t="s">
        <v>47</v>
      </c>
      <c r="P184" s="147">
        <f t="shared" si="31"/>
        <v>0</v>
      </c>
      <c r="Q184" s="147">
        <v>0</v>
      </c>
      <c r="R184" s="147">
        <f t="shared" si="32"/>
        <v>0</v>
      </c>
      <c r="S184" s="147">
        <v>0</v>
      </c>
      <c r="T184" s="148">
        <f t="shared" si="33"/>
        <v>0</v>
      </c>
      <c r="AR184" s="149" t="s">
        <v>404</v>
      </c>
      <c r="AT184" s="149" t="s">
        <v>312</v>
      </c>
      <c r="AU184" s="149" t="s">
        <v>86</v>
      </c>
      <c r="AY184" s="17" t="s">
        <v>310</v>
      </c>
      <c r="BE184" s="150">
        <f t="shared" si="34"/>
        <v>0</v>
      </c>
      <c r="BF184" s="150">
        <f t="shared" si="35"/>
        <v>0</v>
      </c>
      <c r="BG184" s="150">
        <f t="shared" si="36"/>
        <v>0</v>
      </c>
      <c r="BH184" s="150">
        <f t="shared" si="37"/>
        <v>0</v>
      </c>
      <c r="BI184" s="150">
        <f t="shared" si="38"/>
        <v>0</v>
      </c>
      <c r="BJ184" s="17" t="s">
        <v>86</v>
      </c>
      <c r="BK184" s="150">
        <f t="shared" si="39"/>
        <v>0</v>
      </c>
      <c r="BL184" s="17" t="s">
        <v>404</v>
      </c>
      <c r="BM184" s="149" t="s">
        <v>1090</v>
      </c>
    </row>
    <row r="185" spans="2:65" s="1" customFormat="1" ht="16.5" customHeight="1">
      <c r="B185" s="33"/>
      <c r="C185" s="138" t="s">
        <v>850</v>
      </c>
      <c r="D185" s="138" t="s">
        <v>312</v>
      </c>
      <c r="E185" s="139" t="s">
        <v>6239</v>
      </c>
      <c r="F185" s="140" t="s">
        <v>6240</v>
      </c>
      <c r="G185" s="141" t="s">
        <v>460</v>
      </c>
      <c r="H185" s="142">
        <v>1</v>
      </c>
      <c r="I185" s="143"/>
      <c r="J185" s="144">
        <f t="shared" si="30"/>
        <v>0</v>
      </c>
      <c r="K185" s="140" t="s">
        <v>2821</v>
      </c>
      <c r="L185" s="33"/>
      <c r="M185" s="145" t="s">
        <v>1</v>
      </c>
      <c r="N185" s="146" t="s">
        <v>47</v>
      </c>
      <c r="P185" s="147">
        <f t="shared" si="31"/>
        <v>0</v>
      </c>
      <c r="Q185" s="147">
        <v>0</v>
      </c>
      <c r="R185" s="147">
        <f t="shared" si="32"/>
        <v>0</v>
      </c>
      <c r="S185" s="147">
        <v>0</v>
      </c>
      <c r="T185" s="148">
        <f t="shared" si="33"/>
        <v>0</v>
      </c>
      <c r="AR185" s="149" t="s">
        <v>404</v>
      </c>
      <c r="AT185" s="149" t="s">
        <v>312</v>
      </c>
      <c r="AU185" s="149" t="s">
        <v>86</v>
      </c>
      <c r="AY185" s="17" t="s">
        <v>310</v>
      </c>
      <c r="BE185" s="150">
        <f t="shared" si="34"/>
        <v>0</v>
      </c>
      <c r="BF185" s="150">
        <f t="shared" si="35"/>
        <v>0</v>
      </c>
      <c r="BG185" s="150">
        <f t="shared" si="36"/>
        <v>0</v>
      </c>
      <c r="BH185" s="150">
        <f t="shared" si="37"/>
        <v>0</v>
      </c>
      <c r="BI185" s="150">
        <f t="shared" si="38"/>
        <v>0</v>
      </c>
      <c r="BJ185" s="17" t="s">
        <v>86</v>
      </c>
      <c r="BK185" s="150">
        <f t="shared" si="39"/>
        <v>0</v>
      </c>
      <c r="BL185" s="17" t="s">
        <v>404</v>
      </c>
      <c r="BM185" s="149" t="s">
        <v>1111</v>
      </c>
    </row>
    <row r="186" spans="2:65" s="1" customFormat="1" ht="16.5" customHeight="1">
      <c r="B186" s="33"/>
      <c r="C186" s="138" t="s">
        <v>856</v>
      </c>
      <c r="D186" s="138" t="s">
        <v>312</v>
      </c>
      <c r="E186" s="139" t="s">
        <v>3566</v>
      </c>
      <c r="F186" s="140" t="s">
        <v>3567</v>
      </c>
      <c r="G186" s="141" t="s">
        <v>460</v>
      </c>
      <c r="H186" s="142">
        <v>1</v>
      </c>
      <c r="I186" s="143"/>
      <c r="J186" s="144">
        <f t="shared" si="30"/>
        <v>0</v>
      </c>
      <c r="K186" s="140" t="s">
        <v>2821</v>
      </c>
      <c r="L186" s="33"/>
      <c r="M186" s="145" t="s">
        <v>1</v>
      </c>
      <c r="N186" s="146" t="s">
        <v>47</v>
      </c>
      <c r="P186" s="147">
        <f t="shared" si="31"/>
        <v>0</v>
      </c>
      <c r="Q186" s="147">
        <v>0</v>
      </c>
      <c r="R186" s="147">
        <f t="shared" si="32"/>
        <v>0</v>
      </c>
      <c r="S186" s="147">
        <v>0</v>
      </c>
      <c r="T186" s="148">
        <f t="shared" si="33"/>
        <v>0</v>
      </c>
      <c r="AR186" s="149" t="s">
        <v>404</v>
      </c>
      <c r="AT186" s="149" t="s">
        <v>312</v>
      </c>
      <c r="AU186" s="149" t="s">
        <v>86</v>
      </c>
      <c r="AY186" s="17" t="s">
        <v>310</v>
      </c>
      <c r="BE186" s="150">
        <f t="shared" si="34"/>
        <v>0</v>
      </c>
      <c r="BF186" s="150">
        <f t="shared" si="35"/>
        <v>0</v>
      </c>
      <c r="BG186" s="150">
        <f t="shared" si="36"/>
        <v>0</v>
      </c>
      <c r="BH186" s="150">
        <f t="shared" si="37"/>
        <v>0</v>
      </c>
      <c r="BI186" s="150">
        <f t="shared" si="38"/>
        <v>0</v>
      </c>
      <c r="BJ186" s="17" t="s">
        <v>86</v>
      </c>
      <c r="BK186" s="150">
        <f t="shared" si="39"/>
        <v>0</v>
      </c>
      <c r="BL186" s="17" t="s">
        <v>404</v>
      </c>
      <c r="BM186" s="149" t="s">
        <v>1122</v>
      </c>
    </row>
    <row r="187" spans="2:65" s="1" customFormat="1" ht="16.5" customHeight="1">
      <c r="B187" s="33"/>
      <c r="C187" s="138" t="s">
        <v>860</v>
      </c>
      <c r="D187" s="138" t="s">
        <v>312</v>
      </c>
      <c r="E187" s="139" t="s">
        <v>3570</v>
      </c>
      <c r="F187" s="140" t="s">
        <v>3571</v>
      </c>
      <c r="G187" s="141" t="s">
        <v>460</v>
      </c>
      <c r="H187" s="142">
        <v>23</v>
      </c>
      <c r="I187" s="143"/>
      <c r="J187" s="144">
        <f t="shared" si="30"/>
        <v>0</v>
      </c>
      <c r="K187" s="140" t="s">
        <v>2821</v>
      </c>
      <c r="L187" s="33"/>
      <c r="M187" s="145" t="s">
        <v>1</v>
      </c>
      <c r="N187" s="146" t="s">
        <v>47</v>
      </c>
      <c r="P187" s="147">
        <f t="shared" si="31"/>
        <v>0</v>
      </c>
      <c r="Q187" s="147">
        <v>0</v>
      </c>
      <c r="R187" s="147">
        <f t="shared" si="32"/>
        <v>0</v>
      </c>
      <c r="S187" s="147">
        <v>0</v>
      </c>
      <c r="T187" s="148">
        <f t="shared" si="33"/>
        <v>0</v>
      </c>
      <c r="AR187" s="149" t="s">
        <v>404</v>
      </c>
      <c r="AT187" s="149" t="s">
        <v>312</v>
      </c>
      <c r="AU187" s="149" t="s">
        <v>86</v>
      </c>
      <c r="AY187" s="17" t="s">
        <v>310</v>
      </c>
      <c r="BE187" s="150">
        <f t="shared" si="34"/>
        <v>0</v>
      </c>
      <c r="BF187" s="150">
        <f t="shared" si="35"/>
        <v>0</v>
      </c>
      <c r="BG187" s="150">
        <f t="shared" si="36"/>
        <v>0</v>
      </c>
      <c r="BH187" s="150">
        <f t="shared" si="37"/>
        <v>0</v>
      </c>
      <c r="BI187" s="150">
        <f t="shared" si="38"/>
        <v>0</v>
      </c>
      <c r="BJ187" s="17" t="s">
        <v>86</v>
      </c>
      <c r="BK187" s="150">
        <f t="shared" si="39"/>
        <v>0</v>
      </c>
      <c r="BL187" s="17" t="s">
        <v>404</v>
      </c>
      <c r="BM187" s="149" t="s">
        <v>1131</v>
      </c>
    </row>
    <row r="188" spans="2:65" s="1" customFormat="1" ht="16.5" customHeight="1">
      <c r="B188" s="33"/>
      <c r="C188" s="138" t="s">
        <v>864</v>
      </c>
      <c r="D188" s="138" t="s">
        <v>312</v>
      </c>
      <c r="E188" s="139" t="s">
        <v>6241</v>
      </c>
      <c r="F188" s="140" t="s">
        <v>6242</v>
      </c>
      <c r="G188" s="141" t="s">
        <v>460</v>
      </c>
      <c r="H188" s="142">
        <v>2</v>
      </c>
      <c r="I188" s="143"/>
      <c r="J188" s="144">
        <f t="shared" si="30"/>
        <v>0</v>
      </c>
      <c r="K188" s="140" t="s">
        <v>2821</v>
      </c>
      <c r="L188" s="33"/>
      <c r="M188" s="145" t="s">
        <v>1</v>
      </c>
      <c r="N188" s="146" t="s">
        <v>47</v>
      </c>
      <c r="P188" s="147">
        <f t="shared" si="31"/>
        <v>0</v>
      </c>
      <c r="Q188" s="147">
        <v>0</v>
      </c>
      <c r="R188" s="147">
        <f t="shared" si="32"/>
        <v>0</v>
      </c>
      <c r="S188" s="147">
        <v>0</v>
      </c>
      <c r="T188" s="148">
        <f t="shared" si="33"/>
        <v>0</v>
      </c>
      <c r="AR188" s="149" t="s">
        <v>404</v>
      </c>
      <c r="AT188" s="149" t="s">
        <v>312</v>
      </c>
      <c r="AU188" s="149" t="s">
        <v>86</v>
      </c>
      <c r="AY188" s="17" t="s">
        <v>310</v>
      </c>
      <c r="BE188" s="150">
        <f t="shared" si="34"/>
        <v>0</v>
      </c>
      <c r="BF188" s="150">
        <f t="shared" si="35"/>
        <v>0</v>
      </c>
      <c r="BG188" s="150">
        <f t="shared" si="36"/>
        <v>0</v>
      </c>
      <c r="BH188" s="150">
        <f t="shared" si="37"/>
        <v>0</v>
      </c>
      <c r="BI188" s="150">
        <f t="shared" si="38"/>
        <v>0</v>
      </c>
      <c r="BJ188" s="17" t="s">
        <v>86</v>
      </c>
      <c r="BK188" s="150">
        <f t="shared" si="39"/>
        <v>0</v>
      </c>
      <c r="BL188" s="17" t="s">
        <v>404</v>
      </c>
      <c r="BM188" s="149" t="s">
        <v>1142</v>
      </c>
    </row>
    <row r="189" spans="2:65" s="1" customFormat="1" ht="16.5" customHeight="1">
      <c r="B189" s="33"/>
      <c r="C189" s="138" t="s">
        <v>868</v>
      </c>
      <c r="D189" s="138" t="s">
        <v>312</v>
      </c>
      <c r="E189" s="139" t="s">
        <v>6243</v>
      </c>
      <c r="F189" s="140" t="s">
        <v>6244</v>
      </c>
      <c r="G189" s="141" t="s">
        <v>460</v>
      </c>
      <c r="H189" s="142">
        <v>1</v>
      </c>
      <c r="I189" s="143"/>
      <c r="J189" s="144">
        <f t="shared" si="30"/>
        <v>0</v>
      </c>
      <c r="K189" s="140" t="s">
        <v>2821</v>
      </c>
      <c r="L189" s="33"/>
      <c r="M189" s="145" t="s">
        <v>1</v>
      </c>
      <c r="N189" s="146" t="s">
        <v>47</v>
      </c>
      <c r="P189" s="147">
        <f t="shared" si="31"/>
        <v>0</v>
      </c>
      <c r="Q189" s="147">
        <v>0</v>
      </c>
      <c r="R189" s="147">
        <f t="shared" si="32"/>
        <v>0</v>
      </c>
      <c r="S189" s="147">
        <v>0</v>
      </c>
      <c r="T189" s="148">
        <f t="shared" si="33"/>
        <v>0</v>
      </c>
      <c r="AR189" s="149" t="s">
        <v>404</v>
      </c>
      <c r="AT189" s="149" t="s">
        <v>312</v>
      </c>
      <c r="AU189" s="149" t="s">
        <v>86</v>
      </c>
      <c r="AY189" s="17" t="s">
        <v>310</v>
      </c>
      <c r="BE189" s="150">
        <f t="shared" si="34"/>
        <v>0</v>
      </c>
      <c r="BF189" s="150">
        <f t="shared" si="35"/>
        <v>0</v>
      </c>
      <c r="BG189" s="150">
        <f t="shared" si="36"/>
        <v>0</v>
      </c>
      <c r="BH189" s="150">
        <f t="shared" si="37"/>
        <v>0</v>
      </c>
      <c r="BI189" s="150">
        <f t="shared" si="38"/>
        <v>0</v>
      </c>
      <c r="BJ189" s="17" t="s">
        <v>86</v>
      </c>
      <c r="BK189" s="150">
        <f t="shared" si="39"/>
        <v>0</v>
      </c>
      <c r="BL189" s="17" t="s">
        <v>404</v>
      </c>
      <c r="BM189" s="149" t="s">
        <v>1152</v>
      </c>
    </row>
    <row r="190" spans="2:65" s="1" customFormat="1" ht="16.5" customHeight="1">
      <c r="B190" s="33"/>
      <c r="C190" s="138" t="s">
        <v>872</v>
      </c>
      <c r="D190" s="138" t="s">
        <v>312</v>
      </c>
      <c r="E190" s="139" t="s">
        <v>3572</v>
      </c>
      <c r="F190" s="140" t="s">
        <v>3573</v>
      </c>
      <c r="G190" s="141" t="s">
        <v>460</v>
      </c>
      <c r="H190" s="142">
        <v>1</v>
      </c>
      <c r="I190" s="143"/>
      <c r="J190" s="144">
        <f t="shared" si="30"/>
        <v>0</v>
      </c>
      <c r="K190" s="140" t="s">
        <v>2821</v>
      </c>
      <c r="L190" s="33"/>
      <c r="M190" s="145" t="s">
        <v>1</v>
      </c>
      <c r="N190" s="146" t="s">
        <v>47</v>
      </c>
      <c r="P190" s="147">
        <f t="shared" si="31"/>
        <v>0</v>
      </c>
      <c r="Q190" s="147">
        <v>0</v>
      </c>
      <c r="R190" s="147">
        <f t="shared" si="32"/>
        <v>0</v>
      </c>
      <c r="S190" s="147">
        <v>0</v>
      </c>
      <c r="T190" s="148">
        <f t="shared" si="33"/>
        <v>0</v>
      </c>
      <c r="AR190" s="149" t="s">
        <v>404</v>
      </c>
      <c r="AT190" s="149" t="s">
        <v>312</v>
      </c>
      <c r="AU190" s="149" t="s">
        <v>86</v>
      </c>
      <c r="AY190" s="17" t="s">
        <v>310</v>
      </c>
      <c r="BE190" s="150">
        <f t="shared" si="34"/>
        <v>0</v>
      </c>
      <c r="BF190" s="150">
        <f t="shared" si="35"/>
        <v>0</v>
      </c>
      <c r="BG190" s="150">
        <f t="shared" si="36"/>
        <v>0</v>
      </c>
      <c r="BH190" s="150">
        <f t="shared" si="37"/>
        <v>0</v>
      </c>
      <c r="BI190" s="150">
        <f t="shared" si="38"/>
        <v>0</v>
      </c>
      <c r="BJ190" s="17" t="s">
        <v>86</v>
      </c>
      <c r="BK190" s="150">
        <f t="shared" si="39"/>
        <v>0</v>
      </c>
      <c r="BL190" s="17" t="s">
        <v>404</v>
      </c>
      <c r="BM190" s="149" t="s">
        <v>1168</v>
      </c>
    </row>
    <row r="191" spans="2:65" s="1" customFormat="1" ht="16.5" customHeight="1">
      <c r="B191" s="33"/>
      <c r="C191" s="138" t="s">
        <v>876</v>
      </c>
      <c r="D191" s="138" t="s">
        <v>312</v>
      </c>
      <c r="E191" s="139" t="s">
        <v>3578</v>
      </c>
      <c r="F191" s="140" t="s">
        <v>3579</v>
      </c>
      <c r="G191" s="141" t="s">
        <v>460</v>
      </c>
      <c r="H191" s="142">
        <v>8</v>
      </c>
      <c r="I191" s="143"/>
      <c r="J191" s="144">
        <f t="shared" si="30"/>
        <v>0</v>
      </c>
      <c r="K191" s="140" t="s">
        <v>2821</v>
      </c>
      <c r="L191" s="33"/>
      <c r="M191" s="145" t="s">
        <v>1</v>
      </c>
      <c r="N191" s="146" t="s">
        <v>47</v>
      </c>
      <c r="P191" s="147">
        <f t="shared" si="31"/>
        <v>0</v>
      </c>
      <c r="Q191" s="147">
        <v>0</v>
      </c>
      <c r="R191" s="147">
        <f t="shared" si="32"/>
        <v>0</v>
      </c>
      <c r="S191" s="147">
        <v>0</v>
      </c>
      <c r="T191" s="148">
        <f t="shared" si="33"/>
        <v>0</v>
      </c>
      <c r="AR191" s="149" t="s">
        <v>404</v>
      </c>
      <c r="AT191" s="149" t="s">
        <v>312</v>
      </c>
      <c r="AU191" s="149" t="s">
        <v>86</v>
      </c>
      <c r="AY191" s="17" t="s">
        <v>310</v>
      </c>
      <c r="BE191" s="150">
        <f t="shared" si="34"/>
        <v>0</v>
      </c>
      <c r="BF191" s="150">
        <f t="shared" si="35"/>
        <v>0</v>
      </c>
      <c r="BG191" s="150">
        <f t="shared" si="36"/>
        <v>0</v>
      </c>
      <c r="BH191" s="150">
        <f t="shared" si="37"/>
        <v>0</v>
      </c>
      <c r="BI191" s="150">
        <f t="shared" si="38"/>
        <v>0</v>
      </c>
      <c r="BJ191" s="17" t="s">
        <v>86</v>
      </c>
      <c r="BK191" s="150">
        <f t="shared" si="39"/>
        <v>0</v>
      </c>
      <c r="BL191" s="17" t="s">
        <v>404</v>
      </c>
      <c r="BM191" s="149" t="s">
        <v>1181</v>
      </c>
    </row>
    <row r="192" spans="2:65" s="1" customFormat="1" ht="16.5" customHeight="1">
      <c r="B192" s="33"/>
      <c r="C192" s="138" t="s">
        <v>880</v>
      </c>
      <c r="D192" s="138" t="s">
        <v>312</v>
      </c>
      <c r="E192" s="139" t="s">
        <v>3580</v>
      </c>
      <c r="F192" s="140" t="s">
        <v>6245</v>
      </c>
      <c r="G192" s="141" t="s">
        <v>460</v>
      </c>
      <c r="H192" s="142">
        <v>20</v>
      </c>
      <c r="I192" s="143"/>
      <c r="J192" s="144">
        <f t="shared" si="30"/>
        <v>0</v>
      </c>
      <c r="K192" s="140" t="s">
        <v>2821</v>
      </c>
      <c r="L192" s="33"/>
      <c r="M192" s="145" t="s">
        <v>1</v>
      </c>
      <c r="N192" s="146" t="s">
        <v>47</v>
      </c>
      <c r="P192" s="147">
        <f t="shared" si="31"/>
        <v>0</v>
      </c>
      <c r="Q192" s="147">
        <v>0</v>
      </c>
      <c r="R192" s="147">
        <f t="shared" si="32"/>
        <v>0</v>
      </c>
      <c r="S192" s="147">
        <v>0</v>
      </c>
      <c r="T192" s="148">
        <f t="shared" si="33"/>
        <v>0</v>
      </c>
      <c r="AR192" s="149" t="s">
        <v>404</v>
      </c>
      <c r="AT192" s="149" t="s">
        <v>312</v>
      </c>
      <c r="AU192" s="149" t="s">
        <v>86</v>
      </c>
      <c r="AY192" s="17" t="s">
        <v>310</v>
      </c>
      <c r="BE192" s="150">
        <f t="shared" si="34"/>
        <v>0</v>
      </c>
      <c r="BF192" s="150">
        <f t="shared" si="35"/>
        <v>0</v>
      </c>
      <c r="BG192" s="150">
        <f t="shared" si="36"/>
        <v>0</v>
      </c>
      <c r="BH192" s="150">
        <f t="shared" si="37"/>
        <v>0</v>
      </c>
      <c r="BI192" s="150">
        <f t="shared" si="38"/>
        <v>0</v>
      </c>
      <c r="BJ192" s="17" t="s">
        <v>86</v>
      </c>
      <c r="BK192" s="150">
        <f t="shared" si="39"/>
        <v>0</v>
      </c>
      <c r="BL192" s="17" t="s">
        <v>404</v>
      </c>
      <c r="BM192" s="149" t="s">
        <v>1190</v>
      </c>
    </row>
    <row r="193" spans="2:65" s="1" customFormat="1" ht="16.5" customHeight="1">
      <c r="B193" s="33"/>
      <c r="C193" s="138" t="s">
        <v>886</v>
      </c>
      <c r="D193" s="138" t="s">
        <v>312</v>
      </c>
      <c r="E193" s="139" t="s">
        <v>3582</v>
      </c>
      <c r="F193" s="140" t="s">
        <v>3583</v>
      </c>
      <c r="G193" s="141" t="s">
        <v>361</v>
      </c>
      <c r="H193" s="142">
        <v>1.1499999999999999</v>
      </c>
      <c r="I193" s="143"/>
      <c r="J193" s="144">
        <f t="shared" si="30"/>
        <v>0</v>
      </c>
      <c r="K193" s="140" t="s">
        <v>2821</v>
      </c>
      <c r="L193" s="33"/>
      <c r="M193" s="145" t="s">
        <v>1</v>
      </c>
      <c r="N193" s="146" t="s">
        <v>47</v>
      </c>
      <c r="P193" s="147">
        <f t="shared" si="31"/>
        <v>0</v>
      </c>
      <c r="Q193" s="147">
        <v>0</v>
      </c>
      <c r="R193" s="147">
        <f t="shared" si="32"/>
        <v>0</v>
      </c>
      <c r="S193" s="147">
        <v>0</v>
      </c>
      <c r="T193" s="148">
        <f t="shared" si="33"/>
        <v>0</v>
      </c>
      <c r="AR193" s="149" t="s">
        <v>404</v>
      </c>
      <c r="AT193" s="149" t="s">
        <v>312</v>
      </c>
      <c r="AU193" s="149" t="s">
        <v>86</v>
      </c>
      <c r="AY193" s="17" t="s">
        <v>310</v>
      </c>
      <c r="BE193" s="150">
        <f t="shared" si="34"/>
        <v>0</v>
      </c>
      <c r="BF193" s="150">
        <f t="shared" si="35"/>
        <v>0</v>
      </c>
      <c r="BG193" s="150">
        <f t="shared" si="36"/>
        <v>0</v>
      </c>
      <c r="BH193" s="150">
        <f t="shared" si="37"/>
        <v>0</v>
      </c>
      <c r="BI193" s="150">
        <f t="shared" si="38"/>
        <v>0</v>
      </c>
      <c r="BJ193" s="17" t="s">
        <v>86</v>
      </c>
      <c r="BK193" s="150">
        <f t="shared" si="39"/>
        <v>0</v>
      </c>
      <c r="BL193" s="17" t="s">
        <v>404</v>
      </c>
      <c r="BM193" s="149" t="s">
        <v>1201</v>
      </c>
    </row>
    <row r="194" spans="2:65" s="1" customFormat="1" ht="16.5" customHeight="1">
      <c r="B194" s="33"/>
      <c r="C194" s="138" t="s">
        <v>895</v>
      </c>
      <c r="D194" s="138" t="s">
        <v>312</v>
      </c>
      <c r="E194" s="139" t="s">
        <v>3538</v>
      </c>
      <c r="F194" s="140" t="s">
        <v>6246</v>
      </c>
      <c r="G194" s="141" t="s">
        <v>460</v>
      </c>
      <c r="H194" s="142">
        <v>14</v>
      </c>
      <c r="I194" s="143"/>
      <c r="J194" s="144">
        <f t="shared" si="30"/>
        <v>0</v>
      </c>
      <c r="K194" s="140" t="s">
        <v>2821</v>
      </c>
      <c r="L194" s="33"/>
      <c r="M194" s="145" t="s">
        <v>1</v>
      </c>
      <c r="N194" s="146" t="s">
        <v>47</v>
      </c>
      <c r="P194" s="147">
        <f t="shared" si="31"/>
        <v>0</v>
      </c>
      <c r="Q194" s="147">
        <v>0</v>
      </c>
      <c r="R194" s="147">
        <f t="shared" si="32"/>
        <v>0</v>
      </c>
      <c r="S194" s="147">
        <v>0</v>
      </c>
      <c r="T194" s="148">
        <f t="shared" si="33"/>
        <v>0</v>
      </c>
      <c r="AR194" s="149" t="s">
        <v>404</v>
      </c>
      <c r="AT194" s="149" t="s">
        <v>312</v>
      </c>
      <c r="AU194" s="149" t="s">
        <v>86</v>
      </c>
      <c r="AY194" s="17" t="s">
        <v>310</v>
      </c>
      <c r="BE194" s="150">
        <f t="shared" si="34"/>
        <v>0</v>
      </c>
      <c r="BF194" s="150">
        <f t="shared" si="35"/>
        <v>0</v>
      </c>
      <c r="BG194" s="150">
        <f t="shared" si="36"/>
        <v>0</v>
      </c>
      <c r="BH194" s="150">
        <f t="shared" si="37"/>
        <v>0</v>
      </c>
      <c r="BI194" s="150">
        <f t="shared" si="38"/>
        <v>0</v>
      </c>
      <c r="BJ194" s="17" t="s">
        <v>86</v>
      </c>
      <c r="BK194" s="150">
        <f t="shared" si="39"/>
        <v>0</v>
      </c>
      <c r="BL194" s="17" t="s">
        <v>404</v>
      </c>
      <c r="BM194" s="149" t="s">
        <v>1210</v>
      </c>
    </row>
    <row r="195" spans="2:65" s="1" customFormat="1" ht="16.5" customHeight="1">
      <c r="B195" s="33"/>
      <c r="C195" s="138" t="s">
        <v>900</v>
      </c>
      <c r="D195" s="138" t="s">
        <v>312</v>
      </c>
      <c r="E195" s="139" t="s">
        <v>6247</v>
      </c>
      <c r="F195" s="140" t="s">
        <v>3589</v>
      </c>
      <c r="G195" s="141" t="s">
        <v>460</v>
      </c>
      <c r="H195" s="142">
        <v>1</v>
      </c>
      <c r="I195" s="143"/>
      <c r="J195" s="144">
        <f t="shared" si="30"/>
        <v>0</v>
      </c>
      <c r="K195" s="140" t="s">
        <v>2896</v>
      </c>
      <c r="L195" s="33"/>
      <c r="M195" s="145" t="s">
        <v>1</v>
      </c>
      <c r="N195" s="146" t="s">
        <v>47</v>
      </c>
      <c r="P195" s="147">
        <f t="shared" si="31"/>
        <v>0</v>
      </c>
      <c r="Q195" s="147">
        <v>0</v>
      </c>
      <c r="R195" s="147">
        <f t="shared" si="32"/>
        <v>0</v>
      </c>
      <c r="S195" s="147">
        <v>0</v>
      </c>
      <c r="T195" s="148">
        <f t="shared" si="33"/>
        <v>0</v>
      </c>
      <c r="AR195" s="149" t="s">
        <v>404</v>
      </c>
      <c r="AT195" s="149" t="s">
        <v>312</v>
      </c>
      <c r="AU195" s="149" t="s">
        <v>86</v>
      </c>
      <c r="AY195" s="17" t="s">
        <v>310</v>
      </c>
      <c r="BE195" s="150">
        <f t="shared" si="34"/>
        <v>0</v>
      </c>
      <c r="BF195" s="150">
        <f t="shared" si="35"/>
        <v>0</v>
      </c>
      <c r="BG195" s="150">
        <f t="shared" si="36"/>
        <v>0</v>
      </c>
      <c r="BH195" s="150">
        <f t="shared" si="37"/>
        <v>0</v>
      </c>
      <c r="BI195" s="150">
        <f t="shared" si="38"/>
        <v>0</v>
      </c>
      <c r="BJ195" s="17" t="s">
        <v>86</v>
      </c>
      <c r="BK195" s="150">
        <f t="shared" si="39"/>
        <v>0</v>
      </c>
      <c r="BL195" s="17" t="s">
        <v>404</v>
      </c>
      <c r="BM195" s="149" t="s">
        <v>1222</v>
      </c>
    </row>
    <row r="196" spans="2:65" s="1" customFormat="1" ht="16.5" customHeight="1">
      <c r="B196" s="33"/>
      <c r="C196" s="138" t="s">
        <v>904</v>
      </c>
      <c r="D196" s="138" t="s">
        <v>312</v>
      </c>
      <c r="E196" s="139" t="s">
        <v>6248</v>
      </c>
      <c r="F196" s="140" t="s">
        <v>6249</v>
      </c>
      <c r="G196" s="141" t="s">
        <v>460</v>
      </c>
      <c r="H196" s="142">
        <v>1</v>
      </c>
      <c r="I196" s="143"/>
      <c r="J196" s="144">
        <f t="shared" si="30"/>
        <v>0</v>
      </c>
      <c r="K196" s="140" t="s">
        <v>2896</v>
      </c>
      <c r="L196" s="33"/>
      <c r="M196" s="145" t="s">
        <v>1</v>
      </c>
      <c r="N196" s="146" t="s">
        <v>47</v>
      </c>
      <c r="P196" s="147">
        <f t="shared" si="31"/>
        <v>0</v>
      </c>
      <c r="Q196" s="147">
        <v>0</v>
      </c>
      <c r="R196" s="147">
        <f t="shared" si="32"/>
        <v>0</v>
      </c>
      <c r="S196" s="147">
        <v>0</v>
      </c>
      <c r="T196" s="148">
        <f t="shared" si="33"/>
        <v>0</v>
      </c>
      <c r="AR196" s="149" t="s">
        <v>404</v>
      </c>
      <c r="AT196" s="149" t="s">
        <v>312</v>
      </c>
      <c r="AU196" s="149" t="s">
        <v>86</v>
      </c>
      <c r="AY196" s="17" t="s">
        <v>310</v>
      </c>
      <c r="BE196" s="150">
        <f t="shared" si="34"/>
        <v>0</v>
      </c>
      <c r="BF196" s="150">
        <f t="shared" si="35"/>
        <v>0</v>
      </c>
      <c r="BG196" s="150">
        <f t="shared" si="36"/>
        <v>0</v>
      </c>
      <c r="BH196" s="150">
        <f t="shared" si="37"/>
        <v>0</v>
      </c>
      <c r="BI196" s="150">
        <f t="shared" si="38"/>
        <v>0</v>
      </c>
      <c r="BJ196" s="17" t="s">
        <v>86</v>
      </c>
      <c r="BK196" s="150">
        <f t="shared" si="39"/>
        <v>0</v>
      </c>
      <c r="BL196" s="17" t="s">
        <v>404</v>
      </c>
      <c r="BM196" s="149" t="s">
        <v>1230</v>
      </c>
    </row>
    <row r="197" spans="2:65" s="1" customFormat="1" ht="16.5" customHeight="1">
      <c r="B197" s="33"/>
      <c r="C197" s="138" t="s">
        <v>910</v>
      </c>
      <c r="D197" s="138" t="s">
        <v>312</v>
      </c>
      <c r="E197" s="139" t="s">
        <v>6250</v>
      </c>
      <c r="F197" s="140" t="s">
        <v>3593</v>
      </c>
      <c r="G197" s="141" t="s">
        <v>460</v>
      </c>
      <c r="H197" s="142">
        <v>8</v>
      </c>
      <c r="I197" s="143"/>
      <c r="J197" s="144">
        <f t="shared" si="30"/>
        <v>0</v>
      </c>
      <c r="K197" s="140" t="s">
        <v>2896</v>
      </c>
      <c r="L197" s="33"/>
      <c r="M197" s="145" t="s">
        <v>1</v>
      </c>
      <c r="N197" s="146" t="s">
        <v>47</v>
      </c>
      <c r="P197" s="147">
        <f t="shared" si="31"/>
        <v>0</v>
      </c>
      <c r="Q197" s="147">
        <v>0</v>
      </c>
      <c r="R197" s="147">
        <f t="shared" si="32"/>
        <v>0</v>
      </c>
      <c r="S197" s="147">
        <v>0</v>
      </c>
      <c r="T197" s="148">
        <f t="shared" si="33"/>
        <v>0</v>
      </c>
      <c r="AR197" s="149" t="s">
        <v>404</v>
      </c>
      <c r="AT197" s="149" t="s">
        <v>312</v>
      </c>
      <c r="AU197" s="149" t="s">
        <v>86</v>
      </c>
      <c r="AY197" s="17" t="s">
        <v>310</v>
      </c>
      <c r="BE197" s="150">
        <f t="shared" si="34"/>
        <v>0</v>
      </c>
      <c r="BF197" s="150">
        <f t="shared" si="35"/>
        <v>0</v>
      </c>
      <c r="BG197" s="150">
        <f t="shared" si="36"/>
        <v>0</v>
      </c>
      <c r="BH197" s="150">
        <f t="shared" si="37"/>
        <v>0</v>
      </c>
      <c r="BI197" s="150">
        <f t="shared" si="38"/>
        <v>0</v>
      </c>
      <c r="BJ197" s="17" t="s">
        <v>86</v>
      </c>
      <c r="BK197" s="150">
        <f t="shared" si="39"/>
        <v>0</v>
      </c>
      <c r="BL197" s="17" t="s">
        <v>404</v>
      </c>
      <c r="BM197" s="149" t="s">
        <v>1239</v>
      </c>
    </row>
    <row r="198" spans="2:65" s="1" customFormat="1" ht="16.5" customHeight="1">
      <c r="B198" s="33"/>
      <c r="C198" s="138" t="s">
        <v>914</v>
      </c>
      <c r="D198" s="138" t="s">
        <v>312</v>
      </c>
      <c r="E198" s="139" t="s">
        <v>6251</v>
      </c>
      <c r="F198" s="140" t="s">
        <v>6252</v>
      </c>
      <c r="G198" s="141" t="s">
        <v>460</v>
      </c>
      <c r="H198" s="142">
        <v>1</v>
      </c>
      <c r="I198" s="143"/>
      <c r="J198" s="144">
        <f t="shared" si="30"/>
        <v>0</v>
      </c>
      <c r="K198" s="140" t="s">
        <v>2896</v>
      </c>
      <c r="L198" s="33"/>
      <c r="M198" s="145" t="s">
        <v>1</v>
      </c>
      <c r="N198" s="146" t="s">
        <v>47</v>
      </c>
      <c r="P198" s="147">
        <f t="shared" si="31"/>
        <v>0</v>
      </c>
      <c r="Q198" s="147">
        <v>0</v>
      </c>
      <c r="R198" s="147">
        <f t="shared" si="32"/>
        <v>0</v>
      </c>
      <c r="S198" s="147">
        <v>0</v>
      </c>
      <c r="T198" s="148">
        <f t="shared" si="33"/>
        <v>0</v>
      </c>
      <c r="AR198" s="149" t="s">
        <v>404</v>
      </c>
      <c r="AT198" s="149" t="s">
        <v>312</v>
      </c>
      <c r="AU198" s="149" t="s">
        <v>86</v>
      </c>
      <c r="AY198" s="17" t="s">
        <v>310</v>
      </c>
      <c r="BE198" s="150">
        <f t="shared" si="34"/>
        <v>0</v>
      </c>
      <c r="BF198" s="150">
        <f t="shared" si="35"/>
        <v>0</v>
      </c>
      <c r="BG198" s="150">
        <f t="shared" si="36"/>
        <v>0</v>
      </c>
      <c r="BH198" s="150">
        <f t="shared" si="37"/>
        <v>0</v>
      </c>
      <c r="BI198" s="150">
        <f t="shared" si="38"/>
        <v>0</v>
      </c>
      <c r="BJ198" s="17" t="s">
        <v>86</v>
      </c>
      <c r="BK198" s="150">
        <f t="shared" si="39"/>
        <v>0</v>
      </c>
      <c r="BL198" s="17" t="s">
        <v>404</v>
      </c>
      <c r="BM198" s="149" t="s">
        <v>1247</v>
      </c>
    </row>
    <row r="199" spans="2:65" s="1" customFormat="1" ht="24.2" customHeight="1">
      <c r="B199" s="33"/>
      <c r="C199" s="138" t="s">
        <v>921</v>
      </c>
      <c r="D199" s="138" t="s">
        <v>312</v>
      </c>
      <c r="E199" s="139" t="s">
        <v>6253</v>
      </c>
      <c r="F199" s="140" t="s">
        <v>6254</v>
      </c>
      <c r="G199" s="141" t="s">
        <v>460</v>
      </c>
      <c r="H199" s="142">
        <v>2</v>
      </c>
      <c r="I199" s="143"/>
      <c r="J199" s="144">
        <f t="shared" si="30"/>
        <v>0</v>
      </c>
      <c r="K199" s="140" t="s">
        <v>2896</v>
      </c>
      <c r="L199" s="33"/>
      <c r="M199" s="145" t="s">
        <v>1</v>
      </c>
      <c r="N199" s="146" t="s">
        <v>47</v>
      </c>
      <c r="P199" s="147">
        <f t="shared" si="31"/>
        <v>0</v>
      </c>
      <c r="Q199" s="147">
        <v>0</v>
      </c>
      <c r="R199" s="147">
        <f t="shared" si="32"/>
        <v>0</v>
      </c>
      <c r="S199" s="147">
        <v>0</v>
      </c>
      <c r="T199" s="148">
        <f t="shared" si="33"/>
        <v>0</v>
      </c>
      <c r="AR199" s="149" t="s">
        <v>404</v>
      </c>
      <c r="AT199" s="149" t="s">
        <v>312</v>
      </c>
      <c r="AU199" s="149" t="s">
        <v>86</v>
      </c>
      <c r="AY199" s="17" t="s">
        <v>310</v>
      </c>
      <c r="BE199" s="150">
        <f t="shared" si="34"/>
        <v>0</v>
      </c>
      <c r="BF199" s="150">
        <f t="shared" si="35"/>
        <v>0</v>
      </c>
      <c r="BG199" s="150">
        <f t="shared" si="36"/>
        <v>0</v>
      </c>
      <c r="BH199" s="150">
        <f t="shared" si="37"/>
        <v>0</v>
      </c>
      <c r="BI199" s="150">
        <f t="shared" si="38"/>
        <v>0</v>
      </c>
      <c r="BJ199" s="17" t="s">
        <v>86</v>
      </c>
      <c r="BK199" s="150">
        <f t="shared" si="39"/>
        <v>0</v>
      </c>
      <c r="BL199" s="17" t="s">
        <v>404</v>
      </c>
      <c r="BM199" s="149" t="s">
        <v>1255</v>
      </c>
    </row>
    <row r="200" spans="2:65" s="11" customFormat="1" ht="25.9" customHeight="1">
      <c r="B200" s="126"/>
      <c r="D200" s="127" t="s">
        <v>81</v>
      </c>
      <c r="E200" s="128" t="s">
        <v>6255</v>
      </c>
      <c r="F200" s="128" t="s">
        <v>6256</v>
      </c>
      <c r="I200" s="129"/>
      <c r="J200" s="130">
        <f>BK200</f>
        <v>0</v>
      </c>
      <c r="L200" s="126"/>
      <c r="M200" s="131"/>
      <c r="P200" s="132">
        <f>SUM(P201:P211)</f>
        <v>0</v>
      </c>
      <c r="R200" s="132">
        <f>SUM(R201:R211)</f>
        <v>0</v>
      </c>
      <c r="T200" s="133">
        <f>SUM(T201:T211)</f>
        <v>0</v>
      </c>
      <c r="AR200" s="127" t="s">
        <v>90</v>
      </c>
      <c r="AT200" s="134" t="s">
        <v>81</v>
      </c>
      <c r="AU200" s="134" t="s">
        <v>82</v>
      </c>
      <c r="AY200" s="127" t="s">
        <v>310</v>
      </c>
      <c r="BK200" s="135">
        <f>SUM(BK201:BK211)</f>
        <v>0</v>
      </c>
    </row>
    <row r="201" spans="2:65" s="1" customFormat="1" ht="16.5" customHeight="1">
      <c r="B201" s="33"/>
      <c r="C201" s="138" t="s">
        <v>926</v>
      </c>
      <c r="D201" s="138" t="s">
        <v>312</v>
      </c>
      <c r="E201" s="139" t="s">
        <v>6257</v>
      </c>
      <c r="F201" s="140" t="s">
        <v>6258</v>
      </c>
      <c r="G201" s="141" t="s">
        <v>460</v>
      </c>
      <c r="H201" s="142">
        <v>15</v>
      </c>
      <c r="I201" s="143"/>
      <c r="J201" s="144">
        <f t="shared" ref="J201:J211" si="40">ROUND(I201*H201,2)</f>
        <v>0</v>
      </c>
      <c r="K201" s="140" t="s">
        <v>2821</v>
      </c>
      <c r="L201" s="33"/>
      <c r="M201" s="145" t="s">
        <v>1</v>
      </c>
      <c r="N201" s="146" t="s">
        <v>47</v>
      </c>
      <c r="P201" s="147">
        <f t="shared" ref="P201:P211" si="41">O201*H201</f>
        <v>0</v>
      </c>
      <c r="Q201" s="147">
        <v>0</v>
      </c>
      <c r="R201" s="147">
        <f t="shared" ref="R201:R211" si="42">Q201*H201</f>
        <v>0</v>
      </c>
      <c r="S201" s="147">
        <v>0</v>
      </c>
      <c r="T201" s="148">
        <f t="shared" ref="T201:T211" si="43">S201*H201</f>
        <v>0</v>
      </c>
      <c r="AR201" s="149" t="s">
        <v>404</v>
      </c>
      <c r="AT201" s="149" t="s">
        <v>312</v>
      </c>
      <c r="AU201" s="149" t="s">
        <v>86</v>
      </c>
      <c r="AY201" s="17" t="s">
        <v>310</v>
      </c>
      <c r="BE201" s="150">
        <f t="shared" ref="BE201:BE211" si="44">IF(N201="základní",J201,0)</f>
        <v>0</v>
      </c>
      <c r="BF201" s="150">
        <f t="shared" ref="BF201:BF211" si="45">IF(N201="snížená",J201,0)</f>
        <v>0</v>
      </c>
      <c r="BG201" s="150">
        <f t="shared" ref="BG201:BG211" si="46">IF(N201="zákl. přenesená",J201,0)</f>
        <v>0</v>
      </c>
      <c r="BH201" s="150">
        <f t="shared" ref="BH201:BH211" si="47">IF(N201="sníž. přenesená",J201,0)</f>
        <v>0</v>
      </c>
      <c r="BI201" s="150">
        <f t="shared" ref="BI201:BI211" si="48">IF(N201="nulová",J201,0)</f>
        <v>0</v>
      </c>
      <c r="BJ201" s="17" t="s">
        <v>86</v>
      </c>
      <c r="BK201" s="150">
        <f t="shared" ref="BK201:BK211" si="49">ROUND(I201*H201,2)</f>
        <v>0</v>
      </c>
      <c r="BL201" s="17" t="s">
        <v>404</v>
      </c>
      <c r="BM201" s="149" t="s">
        <v>1264</v>
      </c>
    </row>
    <row r="202" spans="2:65" s="1" customFormat="1" ht="16.5" customHeight="1">
      <c r="B202" s="33"/>
      <c r="C202" s="138" t="s">
        <v>930</v>
      </c>
      <c r="D202" s="138" t="s">
        <v>312</v>
      </c>
      <c r="E202" s="139" t="s">
        <v>6259</v>
      </c>
      <c r="F202" s="140" t="s">
        <v>6260</v>
      </c>
      <c r="G202" s="141" t="s">
        <v>361</v>
      </c>
      <c r="H202" s="142">
        <v>0.8</v>
      </c>
      <c r="I202" s="143"/>
      <c r="J202" s="144">
        <f t="shared" si="40"/>
        <v>0</v>
      </c>
      <c r="K202" s="140" t="s">
        <v>2821</v>
      </c>
      <c r="L202" s="33"/>
      <c r="M202" s="145" t="s">
        <v>1</v>
      </c>
      <c r="N202" s="146" t="s">
        <v>47</v>
      </c>
      <c r="P202" s="147">
        <f t="shared" si="41"/>
        <v>0</v>
      </c>
      <c r="Q202" s="147">
        <v>0</v>
      </c>
      <c r="R202" s="147">
        <f t="shared" si="42"/>
        <v>0</v>
      </c>
      <c r="S202" s="147">
        <v>0</v>
      </c>
      <c r="T202" s="148">
        <f t="shared" si="43"/>
        <v>0</v>
      </c>
      <c r="AR202" s="149" t="s">
        <v>404</v>
      </c>
      <c r="AT202" s="149" t="s">
        <v>312</v>
      </c>
      <c r="AU202" s="149" t="s">
        <v>86</v>
      </c>
      <c r="AY202" s="17" t="s">
        <v>310</v>
      </c>
      <c r="BE202" s="150">
        <f t="shared" si="44"/>
        <v>0</v>
      </c>
      <c r="BF202" s="150">
        <f t="shared" si="45"/>
        <v>0</v>
      </c>
      <c r="BG202" s="150">
        <f t="shared" si="46"/>
        <v>0</v>
      </c>
      <c r="BH202" s="150">
        <f t="shared" si="47"/>
        <v>0</v>
      </c>
      <c r="BI202" s="150">
        <f t="shared" si="48"/>
        <v>0</v>
      </c>
      <c r="BJ202" s="17" t="s">
        <v>86</v>
      </c>
      <c r="BK202" s="150">
        <f t="shared" si="49"/>
        <v>0</v>
      </c>
      <c r="BL202" s="17" t="s">
        <v>404</v>
      </c>
      <c r="BM202" s="149" t="s">
        <v>1276</v>
      </c>
    </row>
    <row r="203" spans="2:65" s="1" customFormat="1" ht="16.5" customHeight="1">
      <c r="B203" s="33"/>
      <c r="C203" s="138" t="s">
        <v>934</v>
      </c>
      <c r="D203" s="138" t="s">
        <v>312</v>
      </c>
      <c r="E203" s="139" t="s">
        <v>6261</v>
      </c>
      <c r="F203" s="140" t="s">
        <v>6262</v>
      </c>
      <c r="G203" s="141" t="s">
        <v>460</v>
      </c>
      <c r="H203" s="142">
        <v>6</v>
      </c>
      <c r="I203" s="143"/>
      <c r="J203" s="144">
        <f t="shared" si="40"/>
        <v>0</v>
      </c>
      <c r="K203" s="140" t="s">
        <v>2896</v>
      </c>
      <c r="L203" s="33"/>
      <c r="M203" s="145" t="s">
        <v>1</v>
      </c>
      <c r="N203" s="146" t="s">
        <v>47</v>
      </c>
      <c r="P203" s="147">
        <f t="shared" si="41"/>
        <v>0</v>
      </c>
      <c r="Q203" s="147">
        <v>0</v>
      </c>
      <c r="R203" s="147">
        <f t="shared" si="42"/>
        <v>0</v>
      </c>
      <c r="S203" s="147">
        <v>0</v>
      </c>
      <c r="T203" s="148">
        <f t="shared" si="43"/>
        <v>0</v>
      </c>
      <c r="AR203" s="149" t="s">
        <v>404</v>
      </c>
      <c r="AT203" s="149" t="s">
        <v>312</v>
      </c>
      <c r="AU203" s="149" t="s">
        <v>86</v>
      </c>
      <c r="AY203" s="17" t="s">
        <v>310</v>
      </c>
      <c r="BE203" s="150">
        <f t="shared" si="44"/>
        <v>0</v>
      </c>
      <c r="BF203" s="150">
        <f t="shared" si="45"/>
        <v>0</v>
      </c>
      <c r="BG203" s="150">
        <f t="shared" si="46"/>
        <v>0</v>
      </c>
      <c r="BH203" s="150">
        <f t="shared" si="47"/>
        <v>0</v>
      </c>
      <c r="BI203" s="150">
        <f t="shared" si="48"/>
        <v>0</v>
      </c>
      <c r="BJ203" s="17" t="s">
        <v>86</v>
      </c>
      <c r="BK203" s="150">
        <f t="shared" si="49"/>
        <v>0</v>
      </c>
      <c r="BL203" s="17" t="s">
        <v>404</v>
      </c>
      <c r="BM203" s="149" t="s">
        <v>1287</v>
      </c>
    </row>
    <row r="204" spans="2:65" s="1" customFormat="1" ht="16.5" customHeight="1">
      <c r="B204" s="33"/>
      <c r="C204" s="138" t="s">
        <v>938</v>
      </c>
      <c r="D204" s="138" t="s">
        <v>312</v>
      </c>
      <c r="E204" s="139" t="s">
        <v>6263</v>
      </c>
      <c r="F204" s="140" t="s">
        <v>6264</v>
      </c>
      <c r="G204" s="141" t="s">
        <v>460</v>
      </c>
      <c r="H204" s="142">
        <v>9</v>
      </c>
      <c r="I204" s="143"/>
      <c r="J204" s="144">
        <f t="shared" si="40"/>
        <v>0</v>
      </c>
      <c r="K204" s="140" t="s">
        <v>2896</v>
      </c>
      <c r="L204" s="33"/>
      <c r="M204" s="145" t="s">
        <v>1</v>
      </c>
      <c r="N204" s="146" t="s">
        <v>47</v>
      </c>
      <c r="P204" s="147">
        <f t="shared" si="41"/>
        <v>0</v>
      </c>
      <c r="Q204" s="147">
        <v>0</v>
      </c>
      <c r="R204" s="147">
        <f t="shared" si="42"/>
        <v>0</v>
      </c>
      <c r="S204" s="147">
        <v>0</v>
      </c>
      <c r="T204" s="148">
        <f t="shared" si="43"/>
        <v>0</v>
      </c>
      <c r="AR204" s="149" t="s">
        <v>404</v>
      </c>
      <c r="AT204" s="149" t="s">
        <v>312</v>
      </c>
      <c r="AU204" s="149" t="s">
        <v>86</v>
      </c>
      <c r="AY204" s="17" t="s">
        <v>310</v>
      </c>
      <c r="BE204" s="150">
        <f t="shared" si="44"/>
        <v>0</v>
      </c>
      <c r="BF204" s="150">
        <f t="shared" si="45"/>
        <v>0</v>
      </c>
      <c r="BG204" s="150">
        <f t="shared" si="46"/>
        <v>0</v>
      </c>
      <c r="BH204" s="150">
        <f t="shared" si="47"/>
        <v>0</v>
      </c>
      <c r="BI204" s="150">
        <f t="shared" si="48"/>
        <v>0</v>
      </c>
      <c r="BJ204" s="17" t="s">
        <v>86</v>
      </c>
      <c r="BK204" s="150">
        <f t="shared" si="49"/>
        <v>0</v>
      </c>
      <c r="BL204" s="17" t="s">
        <v>404</v>
      </c>
      <c r="BM204" s="149" t="s">
        <v>1295</v>
      </c>
    </row>
    <row r="205" spans="2:65" s="1" customFormat="1" ht="16.5" customHeight="1">
      <c r="B205" s="33"/>
      <c r="C205" s="138" t="s">
        <v>944</v>
      </c>
      <c r="D205" s="138" t="s">
        <v>312</v>
      </c>
      <c r="E205" s="139" t="s">
        <v>6265</v>
      </c>
      <c r="F205" s="140" t="s">
        <v>6266</v>
      </c>
      <c r="G205" s="141" t="s">
        <v>460</v>
      </c>
      <c r="H205" s="142">
        <v>15</v>
      </c>
      <c r="I205" s="143"/>
      <c r="J205" s="144">
        <f t="shared" si="40"/>
        <v>0</v>
      </c>
      <c r="K205" s="140" t="s">
        <v>2896</v>
      </c>
      <c r="L205" s="33"/>
      <c r="M205" s="145" t="s">
        <v>1</v>
      </c>
      <c r="N205" s="146" t="s">
        <v>47</v>
      </c>
      <c r="P205" s="147">
        <f t="shared" si="41"/>
        <v>0</v>
      </c>
      <c r="Q205" s="147">
        <v>0</v>
      </c>
      <c r="R205" s="147">
        <f t="shared" si="42"/>
        <v>0</v>
      </c>
      <c r="S205" s="147">
        <v>0</v>
      </c>
      <c r="T205" s="148">
        <f t="shared" si="43"/>
        <v>0</v>
      </c>
      <c r="AR205" s="149" t="s">
        <v>404</v>
      </c>
      <c r="AT205" s="149" t="s">
        <v>312</v>
      </c>
      <c r="AU205" s="149" t="s">
        <v>86</v>
      </c>
      <c r="AY205" s="17" t="s">
        <v>310</v>
      </c>
      <c r="BE205" s="150">
        <f t="shared" si="44"/>
        <v>0</v>
      </c>
      <c r="BF205" s="150">
        <f t="shared" si="45"/>
        <v>0</v>
      </c>
      <c r="BG205" s="150">
        <f t="shared" si="46"/>
        <v>0</v>
      </c>
      <c r="BH205" s="150">
        <f t="shared" si="47"/>
        <v>0</v>
      </c>
      <c r="BI205" s="150">
        <f t="shared" si="48"/>
        <v>0</v>
      </c>
      <c r="BJ205" s="17" t="s">
        <v>86</v>
      </c>
      <c r="BK205" s="150">
        <f t="shared" si="49"/>
        <v>0</v>
      </c>
      <c r="BL205" s="17" t="s">
        <v>404</v>
      </c>
      <c r="BM205" s="149" t="s">
        <v>1307</v>
      </c>
    </row>
    <row r="206" spans="2:65" s="1" customFormat="1" ht="16.5" customHeight="1">
      <c r="B206" s="33"/>
      <c r="C206" s="138" t="s">
        <v>949</v>
      </c>
      <c r="D206" s="138" t="s">
        <v>312</v>
      </c>
      <c r="E206" s="139" t="s">
        <v>6267</v>
      </c>
      <c r="F206" s="140" t="s">
        <v>6268</v>
      </c>
      <c r="G206" s="141" t="s">
        <v>460</v>
      </c>
      <c r="H206" s="142">
        <v>6</v>
      </c>
      <c r="I206" s="143"/>
      <c r="J206" s="144">
        <f t="shared" si="40"/>
        <v>0</v>
      </c>
      <c r="K206" s="140" t="s">
        <v>2896</v>
      </c>
      <c r="L206" s="33"/>
      <c r="M206" s="145" t="s">
        <v>1</v>
      </c>
      <c r="N206" s="146" t="s">
        <v>47</v>
      </c>
      <c r="P206" s="147">
        <f t="shared" si="41"/>
        <v>0</v>
      </c>
      <c r="Q206" s="147">
        <v>0</v>
      </c>
      <c r="R206" s="147">
        <f t="shared" si="42"/>
        <v>0</v>
      </c>
      <c r="S206" s="147">
        <v>0</v>
      </c>
      <c r="T206" s="148">
        <f t="shared" si="43"/>
        <v>0</v>
      </c>
      <c r="AR206" s="149" t="s">
        <v>404</v>
      </c>
      <c r="AT206" s="149" t="s">
        <v>312</v>
      </c>
      <c r="AU206" s="149" t="s">
        <v>86</v>
      </c>
      <c r="AY206" s="17" t="s">
        <v>310</v>
      </c>
      <c r="BE206" s="150">
        <f t="shared" si="44"/>
        <v>0</v>
      </c>
      <c r="BF206" s="150">
        <f t="shared" si="45"/>
        <v>0</v>
      </c>
      <c r="BG206" s="150">
        <f t="shared" si="46"/>
        <v>0</v>
      </c>
      <c r="BH206" s="150">
        <f t="shared" si="47"/>
        <v>0</v>
      </c>
      <c r="BI206" s="150">
        <f t="shared" si="48"/>
        <v>0</v>
      </c>
      <c r="BJ206" s="17" t="s">
        <v>86</v>
      </c>
      <c r="BK206" s="150">
        <f t="shared" si="49"/>
        <v>0</v>
      </c>
      <c r="BL206" s="17" t="s">
        <v>404</v>
      </c>
      <c r="BM206" s="149" t="s">
        <v>1316</v>
      </c>
    </row>
    <row r="207" spans="2:65" s="1" customFormat="1" ht="16.5" customHeight="1">
      <c r="B207" s="33"/>
      <c r="C207" s="138" t="s">
        <v>953</v>
      </c>
      <c r="D207" s="138" t="s">
        <v>312</v>
      </c>
      <c r="E207" s="139" t="s">
        <v>6269</v>
      </c>
      <c r="F207" s="140" t="s">
        <v>6270</v>
      </c>
      <c r="G207" s="141" t="s">
        <v>460</v>
      </c>
      <c r="H207" s="142">
        <v>2</v>
      </c>
      <c r="I207" s="143"/>
      <c r="J207" s="144">
        <f t="shared" si="40"/>
        <v>0</v>
      </c>
      <c r="K207" s="140" t="s">
        <v>2896</v>
      </c>
      <c r="L207" s="33"/>
      <c r="M207" s="145" t="s">
        <v>1</v>
      </c>
      <c r="N207" s="146" t="s">
        <v>47</v>
      </c>
      <c r="P207" s="147">
        <f t="shared" si="41"/>
        <v>0</v>
      </c>
      <c r="Q207" s="147">
        <v>0</v>
      </c>
      <c r="R207" s="147">
        <f t="shared" si="42"/>
        <v>0</v>
      </c>
      <c r="S207" s="147">
        <v>0</v>
      </c>
      <c r="T207" s="148">
        <f t="shared" si="43"/>
        <v>0</v>
      </c>
      <c r="AR207" s="149" t="s">
        <v>404</v>
      </c>
      <c r="AT207" s="149" t="s">
        <v>312</v>
      </c>
      <c r="AU207" s="149" t="s">
        <v>86</v>
      </c>
      <c r="AY207" s="17" t="s">
        <v>310</v>
      </c>
      <c r="BE207" s="150">
        <f t="shared" si="44"/>
        <v>0</v>
      </c>
      <c r="BF207" s="150">
        <f t="shared" si="45"/>
        <v>0</v>
      </c>
      <c r="BG207" s="150">
        <f t="shared" si="46"/>
        <v>0</v>
      </c>
      <c r="BH207" s="150">
        <f t="shared" si="47"/>
        <v>0</v>
      </c>
      <c r="BI207" s="150">
        <f t="shared" si="48"/>
        <v>0</v>
      </c>
      <c r="BJ207" s="17" t="s">
        <v>86</v>
      </c>
      <c r="BK207" s="150">
        <f t="shared" si="49"/>
        <v>0</v>
      </c>
      <c r="BL207" s="17" t="s">
        <v>404</v>
      </c>
      <c r="BM207" s="149" t="s">
        <v>1327</v>
      </c>
    </row>
    <row r="208" spans="2:65" s="1" customFormat="1" ht="16.5" customHeight="1">
      <c r="B208" s="33"/>
      <c r="C208" s="138" t="s">
        <v>958</v>
      </c>
      <c r="D208" s="138" t="s">
        <v>312</v>
      </c>
      <c r="E208" s="139" t="s">
        <v>6271</v>
      </c>
      <c r="F208" s="140" t="s">
        <v>6272</v>
      </c>
      <c r="G208" s="141" t="s">
        <v>460</v>
      </c>
      <c r="H208" s="142">
        <v>1</v>
      </c>
      <c r="I208" s="143"/>
      <c r="J208" s="144">
        <f t="shared" si="40"/>
        <v>0</v>
      </c>
      <c r="K208" s="140" t="s">
        <v>2896</v>
      </c>
      <c r="L208" s="33"/>
      <c r="M208" s="145" t="s">
        <v>1</v>
      </c>
      <c r="N208" s="146" t="s">
        <v>47</v>
      </c>
      <c r="P208" s="147">
        <f t="shared" si="41"/>
        <v>0</v>
      </c>
      <c r="Q208" s="147">
        <v>0</v>
      </c>
      <c r="R208" s="147">
        <f t="shared" si="42"/>
        <v>0</v>
      </c>
      <c r="S208" s="147">
        <v>0</v>
      </c>
      <c r="T208" s="148">
        <f t="shared" si="43"/>
        <v>0</v>
      </c>
      <c r="AR208" s="149" t="s">
        <v>404</v>
      </c>
      <c r="AT208" s="149" t="s">
        <v>312</v>
      </c>
      <c r="AU208" s="149" t="s">
        <v>86</v>
      </c>
      <c r="AY208" s="17" t="s">
        <v>310</v>
      </c>
      <c r="BE208" s="150">
        <f t="shared" si="44"/>
        <v>0</v>
      </c>
      <c r="BF208" s="150">
        <f t="shared" si="45"/>
        <v>0</v>
      </c>
      <c r="BG208" s="150">
        <f t="shared" si="46"/>
        <v>0</v>
      </c>
      <c r="BH208" s="150">
        <f t="shared" si="47"/>
        <v>0</v>
      </c>
      <c r="BI208" s="150">
        <f t="shared" si="48"/>
        <v>0</v>
      </c>
      <c r="BJ208" s="17" t="s">
        <v>86</v>
      </c>
      <c r="BK208" s="150">
        <f t="shared" si="49"/>
        <v>0</v>
      </c>
      <c r="BL208" s="17" t="s">
        <v>404</v>
      </c>
      <c r="BM208" s="149" t="s">
        <v>1336</v>
      </c>
    </row>
    <row r="209" spans="2:65" s="1" customFormat="1" ht="16.5" customHeight="1">
      <c r="B209" s="33"/>
      <c r="C209" s="138" t="s">
        <v>964</v>
      </c>
      <c r="D209" s="138" t="s">
        <v>312</v>
      </c>
      <c r="E209" s="139" t="s">
        <v>6273</v>
      </c>
      <c r="F209" s="140" t="s">
        <v>6274</v>
      </c>
      <c r="G209" s="141" t="s">
        <v>460</v>
      </c>
      <c r="H209" s="142">
        <v>3</v>
      </c>
      <c r="I209" s="143"/>
      <c r="J209" s="144">
        <f t="shared" si="40"/>
        <v>0</v>
      </c>
      <c r="K209" s="140" t="s">
        <v>2896</v>
      </c>
      <c r="L209" s="33"/>
      <c r="M209" s="145" t="s">
        <v>1</v>
      </c>
      <c r="N209" s="146" t="s">
        <v>47</v>
      </c>
      <c r="P209" s="147">
        <f t="shared" si="41"/>
        <v>0</v>
      </c>
      <c r="Q209" s="147">
        <v>0</v>
      </c>
      <c r="R209" s="147">
        <f t="shared" si="42"/>
        <v>0</v>
      </c>
      <c r="S209" s="147">
        <v>0</v>
      </c>
      <c r="T209" s="148">
        <f t="shared" si="43"/>
        <v>0</v>
      </c>
      <c r="AR209" s="149" t="s">
        <v>404</v>
      </c>
      <c r="AT209" s="149" t="s">
        <v>312</v>
      </c>
      <c r="AU209" s="149" t="s">
        <v>86</v>
      </c>
      <c r="AY209" s="17" t="s">
        <v>310</v>
      </c>
      <c r="BE209" s="150">
        <f t="shared" si="44"/>
        <v>0</v>
      </c>
      <c r="BF209" s="150">
        <f t="shared" si="45"/>
        <v>0</v>
      </c>
      <c r="BG209" s="150">
        <f t="shared" si="46"/>
        <v>0</v>
      </c>
      <c r="BH209" s="150">
        <f t="shared" si="47"/>
        <v>0</v>
      </c>
      <c r="BI209" s="150">
        <f t="shared" si="48"/>
        <v>0</v>
      </c>
      <c r="BJ209" s="17" t="s">
        <v>86</v>
      </c>
      <c r="BK209" s="150">
        <f t="shared" si="49"/>
        <v>0</v>
      </c>
      <c r="BL209" s="17" t="s">
        <v>404</v>
      </c>
      <c r="BM209" s="149" t="s">
        <v>1345</v>
      </c>
    </row>
    <row r="210" spans="2:65" s="1" customFormat="1" ht="16.5" customHeight="1">
      <c r="B210" s="33"/>
      <c r="C210" s="138" t="s">
        <v>968</v>
      </c>
      <c r="D210" s="138" t="s">
        <v>312</v>
      </c>
      <c r="E210" s="139" t="s">
        <v>6275</v>
      </c>
      <c r="F210" s="140" t="s">
        <v>6276</v>
      </c>
      <c r="G210" s="141" t="s">
        <v>460</v>
      </c>
      <c r="H210" s="142">
        <v>2</v>
      </c>
      <c r="I210" s="143"/>
      <c r="J210" s="144">
        <f t="shared" si="40"/>
        <v>0</v>
      </c>
      <c r="K210" s="140" t="s">
        <v>2896</v>
      </c>
      <c r="L210" s="33"/>
      <c r="M210" s="145" t="s">
        <v>1</v>
      </c>
      <c r="N210" s="146" t="s">
        <v>47</v>
      </c>
      <c r="P210" s="147">
        <f t="shared" si="41"/>
        <v>0</v>
      </c>
      <c r="Q210" s="147">
        <v>0</v>
      </c>
      <c r="R210" s="147">
        <f t="shared" si="42"/>
        <v>0</v>
      </c>
      <c r="S210" s="147">
        <v>0</v>
      </c>
      <c r="T210" s="148">
        <f t="shared" si="43"/>
        <v>0</v>
      </c>
      <c r="AR210" s="149" t="s">
        <v>404</v>
      </c>
      <c r="AT210" s="149" t="s">
        <v>312</v>
      </c>
      <c r="AU210" s="149" t="s">
        <v>86</v>
      </c>
      <c r="AY210" s="17" t="s">
        <v>310</v>
      </c>
      <c r="BE210" s="150">
        <f t="shared" si="44"/>
        <v>0</v>
      </c>
      <c r="BF210" s="150">
        <f t="shared" si="45"/>
        <v>0</v>
      </c>
      <c r="BG210" s="150">
        <f t="shared" si="46"/>
        <v>0</v>
      </c>
      <c r="BH210" s="150">
        <f t="shared" si="47"/>
        <v>0</v>
      </c>
      <c r="BI210" s="150">
        <f t="shared" si="48"/>
        <v>0</v>
      </c>
      <c r="BJ210" s="17" t="s">
        <v>86</v>
      </c>
      <c r="BK210" s="150">
        <f t="shared" si="49"/>
        <v>0</v>
      </c>
      <c r="BL210" s="17" t="s">
        <v>404</v>
      </c>
      <c r="BM210" s="149" t="s">
        <v>1355</v>
      </c>
    </row>
    <row r="211" spans="2:65" s="1" customFormat="1" ht="16.5" customHeight="1">
      <c r="B211" s="33"/>
      <c r="C211" s="138" t="s">
        <v>973</v>
      </c>
      <c r="D211" s="138" t="s">
        <v>312</v>
      </c>
      <c r="E211" s="139" t="s">
        <v>6277</v>
      </c>
      <c r="F211" s="140" t="s">
        <v>6278</v>
      </c>
      <c r="G211" s="141" t="s">
        <v>460</v>
      </c>
      <c r="H211" s="142">
        <v>1</v>
      </c>
      <c r="I211" s="143"/>
      <c r="J211" s="144">
        <f t="shared" si="40"/>
        <v>0</v>
      </c>
      <c r="K211" s="140" t="s">
        <v>2896</v>
      </c>
      <c r="L211" s="33"/>
      <c r="M211" s="145" t="s">
        <v>1</v>
      </c>
      <c r="N211" s="146" t="s">
        <v>47</v>
      </c>
      <c r="P211" s="147">
        <f t="shared" si="41"/>
        <v>0</v>
      </c>
      <c r="Q211" s="147">
        <v>0</v>
      </c>
      <c r="R211" s="147">
        <f t="shared" si="42"/>
        <v>0</v>
      </c>
      <c r="S211" s="147">
        <v>0</v>
      </c>
      <c r="T211" s="148">
        <f t="shared" si="43"/>
        <v>0</v>
      </c>
      <c r="AR211" s="149" t="s">
        <v>404</v>
      </c>
      <c r="AT211" s="149" t="s">
        <v>312</v>
      </c>
      <c r="AU211" s="149" t="s">
        <v>86</v>
      </c>
      <c r="AY211" s="17" t="s">
        <v>310</v>
      </c>
      <c r="BE211" s="150">
        <f t="shared" si="44"/>
        <v>0</v>
      </c>
      <c r="BF211" s="150">
        <f t="shared" si="45"/>
        <v>0</v>
      </c>
      <c r="BG211" s="150">
        <f t="shared" si="46"/>
        <v>0</v>
      </c>
      <c r="BH211" s="150">
        <f t="shared" si="47"/>
        <v>0</v>
      </c>
      <c r="BI211" s="150">
        <f t="shared" si="48"/>
        <v>0</v>
      </c>
      <c r="BJ211" s="17" t="s">
        <v>86</v>
      </c>
      <c r="BK211" s="150">
        <f t="shared" si="49"/>
        <v>0</v>
      </c>
      <c r="BL211" s="17" t="s">
        <v>404</v>
      </c>
      <c r="BM211" s="149" t="s">
        <v>1364</v>
      </c>
    </row>
    <row r="212" spans="2:65" s="11" customFormat="1" ht="25.9" customHeight="1">
      <c r="B212" s="126"/>
      <c r="D212" s="127" t="s">
        <v>81</v>
      </c>
      <c r="E212" s="128" t="s">
        <v>3597</v>
      </c>
      <c r="F212" s="128" t="s">
        <v>3598</v>
      </c>
      <c r="I212" s="129"/>
      <c r="J212" s="130">
        <f>BK212</f>
        <v>0</v>
      </c>
      <c r="L212" s="126"/>
      <c r="M212" s="131"/>
      <c r="P212" s="132">
        <f>SUM(P213:P226)</f>
        <v>0</v>
      </c>
      <c r="R212" s="132">
        <f>SUM(R213:R226)</f>
        <v>0</v>
      </c>
      <c r="T212" s="133">
        <f>SUM(T213:T226)</f>
        <v>0</v>
      </c>
      <c r="AR212" s="127" t="s">
        <v>86</v>
      </c>
      <c r="AT212" s="134" t="s">
        <v>81</v>
      </c>
      <c r="AU212" s="134" t="s">
        <v>82</v>
      </c>
      <c r="AY212" s="127" t="s">
        <v>310</v>
      </c>
      <c r="BK212" s="135">
        <f>SUM(BK213:BK226)</f>
        <v>0</v>
      </c>
    </row>
    <row r="213" spans="2:65" s="1" customFormat="1" ht="16.5" customHeight="1">
      <c r="B213" s="33"/>
      <c r="C213" s="138" t="s">
        <v>978</v>
      </c>
      <c r="D213" s="138" t="s">
        <v>312</v>
      </c>
      <c r="E213" s="139" t="s">
        <v>3599</v>
      </c>
      <c r="F213" s="140" t="s">
        <v>3600</v>
      </c>
      <c r="G213" s="141" t="s">
        <v>361</v>
      </c>
      <c r="H213" s="142">
        <v>1</v>
      </c>
      <c r="I213" s="143"/>
      <c r="J213" s="144">
        <f t="shared" ref="J213:J226" si="50">ROUND(I213*H213,2)</f>
        <v>0</v>
      </c>
      <c r="K213" s="140" t="s">
        <v>2821</v>
      </c>
      <c r="L213" s="33"/>
      <c r="M213" s="145" t="s">
        <v>1</v>
      </c>
      <c r="N213" s="146" t="s">
        <v>47</v>
      </c>
      <c r="P213" s="147">
        <f t="shared" ref="P213:P226" si="51">O213*H213</f>
        <v>0</v>
      </c>
      <c r="Q213" s="147">
        <v>0</v>
      </c>
      <c r="R213" s="147">
        <f t="shared" ref="R213:R226" si="52">Q213*H213</f>
        <v>0</v>
      </c>
      <c r="S213" s="147">
        <v>0</v>
      </c>
      <c r="T213" s="148">
        <f t="shared" ref="T213:T226" si="53">S213*H213</f>
        <v>0</v>
      </c>
      <c r="AR213" s="149" t="s">
        <v>108</v>
      </c>
      <c r="AT213" s="149" t="s">
        <v>312</v>
      </c>
      <c r="AU213" s="149" t="s">
        <v>86</v>
      </c>
      <c r="AY213" s="17" t="s">
        <v>310</v>
      </c>
      <c r="BE213" s="150">
        <f t="shared" ref="BE213:BE226" si="54">IF(N213="základní",J213,0)</f>
        <v>0</v>
      </c>
      <c r="BF213" s="150">
        <f t="shared" ref="BF213:BF226" si="55">IF(N213="snížená",J213,0)</f>
        <v>0</v>
      </c>
      <c r="BG213" s="150">
        <f t="shared" ref="BG213:BG226" si="56">IF(N213="zákl. přenesená",J213,0)</f>
        <v>0</v>
      </c>
      <c r="BH213" s="150">
        <f t="shared" ref="BH213:BH226" si="57">IF(N213="sníž. přenesená",J213,0)</f>
        <v>0</v>
      </c>
      <c r="BI213" s="150">
        <f t="shared" ref="BI213:BI226" si="58">IF(N213="nulová",J213,0)</f>
        <v>0</v>
      </c>
      <c r="BJ213" s="17" t="s">
        <v>86</v>
      </c>
      <c r="BK213" s="150">
        <f t="shared" ref="BK213:BK226" si="59">ROUND(I213*H213,2)</f>
        <v>0</v>
      </c>
      <c r="BL213" s="17" t="s">
        <v>108</v>
      </c>
      <c r="BM213" s="149" t="s">
        <v>1373</v>
      </c>
    </row>
    <row r="214" spans="2:65" s="1" customFormat="1" ht="16.5" customHeight="1">
      <c r="B214" s="33"/>
      <c r="C214" s="138" t="s">
        <v>983</v>
      </c>
      <c r="D214" s="138" t="s">
        <v>312</v>
      </c>
      <c r="E214" s="139" t="s">
        <v>6279</v>
      </c>
      <c r="F214" s="140" t="s">
        <v>6280</v>
      </c>
      <c r="G214" s="141" t="s">
        <v>1</v>
      </c>
      <c r="H214" s="142">
        <v>0</v>
      </c>
      <c r="I214" s="143"/>
      <c r="J214" s="144">
        <f t="shared" si="50"/>
        <v>0</v>
      </c>
      <c r="K214" s="140" t="s">
        <v>2896</v>
      </c>
      <c r="L214" s="33"/>
      <c r="M214" s="145" t="s">
        <v>1</v>
      </c>
      <c r="N214" s="146" t="s">
        <v>47</v>
      </c>
      <c r="P214" s="147">
        <f t="shared" si="51"/>
        <v>0</v>
      </c>
      <c r="Q214" s="147">
        <v>0</v>
      </c>
      <c r="R214" s="147">
        <f t="shared" si="52"/>
        <v>0</v>
      </c>
      <c r="S214" s="147">
        <v>0</v>
      </c>
      <c r="T214" s="148">
        <f t="shared" si="53"/>
        <v>0</v>
      </c>
      <c r="AR214" s="149" t="s">
        <v>108</v>
      </c>
      <c r="AT214" s="149" t="s">
        <v>312</v>
      </c>
      <c r="AU214" s="149" t="s">
        <v>86</v>
      </c>
      <c r="AY214" s="17" t="s">
        <v>310</v>
      </c>
      <c r="BE214" s="150">
        <f t="shared" si="54"/>
        <v>0</v>
      </c>
      <c r="BF214" s="150">
        <f t="shared" si="55"/>
        <v>0</v>
      </c>
      <c r="BG214" s="150">
        <f t="shared" si="56"/>
        <v>0</v>
      </c>
      <c r="BH214" s="150">
        <f t="shared" si="57"/>
        <v>0</v>
      </c>
      <c r="BI214" s="150">
        <f t="shared" si="58"/>
        <v>0</v>
      </c>
      <c r="BJ214" s="17" t="s">
        <v>86</v>
      </c>
      <c r="BK214" s="150">
        <f t="shared" si="59"/>
        <v>0</v>
      </c>
      <c r="BL214" s="17" t="s">
        <v>108</v>
      </c>
      <c r="BM214" s="149" t="s">
        <v>1381</v>
      </c>
    </row>
    <row r="215" spans="2:65" s="1" customFormat="1" ht="16.5" customHeight="1">
      <c r="B215" s="33"/>
      <c r="C215" s="138" t="s">
        <v>988</v>
      </c>
      <c r="D215" s="138" t="s">
        <v>312</v>
      </c>
      <c r="E215" s="139" t="s">
        <v>6281</v>
      </c>
      <c r="F215" s="140" t="s">
        <v>3602</v>
      </c>
      <c r="G215" s="141" t="s">
        <v>315</v>
      </c>
      <c r="H215" s="142">
        <v>305</v>
      </c>
      <c r="I215" s="143"/>
      <c r="J215" s="144">
        <f t="shared" si="50"/>
        <v>0</v>
      </c>
      <c r="K215" s="140" t="s">
        <v>2896</v>
      </c>
      <c r="L215" s="33"/>
      <c r="M215" s="145" t="s">
        <v>1</v>
      </c>
      <c r="N215" s="146" t="s">
        <v>47</v>
      </c>
      <c r="P215" s="147">
        <f t="shared" si="51"/>
        <v>0</v>
      </c>
      <c r="Q215" s="147">
        <v>0</v>
      </c>
      <c r="R215" s="147">
        <f t="shared" si="52"/>
        <v>0</v>
      </c>
      <c r="S215" s="147">
        <v>0</v>
      </c>
      <c r="T215" s="148">
        <f t="shared" si="53"/>
        <v>0</v>
      </c>
      <c r="AR215" s="149" t="s">
        <v>108</v>
      </c>
      <c r="AT215" s="149" t="s">
        <v>312</v>
      </c>
      <c r="AU215" s="149" t="s">
        <v>86</v>
      </c>
      <c r="AY215" s="17" t="s">
        <v>310</v>
      </c>
      <c r="BE215" s="150">
        <f t="shared" si="54"/>
        <v>0</v>
      </c>
      <c r="BF215" s="150">
        <f t="shared" si="55"/>
        <v>0</v>
      </c>
      <c r="BG215" s="150">
        <f t="shared" si="56"/>
        <v>0</v>
      </c>
      <c r="BH215" s="150">
        <f t="shared" si="57"/>
        <v>0</v>
      </c>
      <c r="BI215" s="150">
        <f t="shared" si="58"/>
        <v>0</v>
      </c>
      <c r="BJ215" s="17" t="s">
        <v>86</v>
      </c>
      <c r="BK215" s="150">
        <f t="shared" si="59"/>
        <v>0</v>
      </c>
      <c r="BL215" s="17" t="s">
        <v>108</v>
      </c>
      <c r="BM215" s="149" t="s">
        <v>1393</v>
      </c>
    </row>
    <row r="216" spans="2:65" s="1" customFormat="1" ht="16.5" customHeight="1">
      <c r="B216" s="33"/>
      <c r="C216" s="138" t="s">
        <v>992</v>
      </c>
      <c r="D216" s="138" t="s">
        <v>312</v>
      </c>
      <c r="E216" s="139" t="s">
        <v>6282</v>
      </c>
      <c r="F216" s="140" t="s">
        <v>3604</v>
      </c>
      <c r="G216" s="141" t="s">
        <v>460</v>
      </c>
      <c r="H216" s="142">
        <v>3</v>
      </c>
      <c r="I216" s="143"/>
      <c r="J216" s="144">
        <f t="shared" si="50"/>
        <v>0</v>
      </c>
      <c r="K216" s="140" t="s">
        <v>2896</v>
      </c>
      <c r="L216" s="33"/>
      <c r="M216" s="145" t="s">
        <v>1</v>
      </c>
      <c r="N216" s="146" t="s">
        <v>47</v>
      </c>
      <c r="P216" s="147">
        <f t="shared" si="51"/>
        <v>0</v>
      </c>
      <c r="Q216" s="147">
        <v>0</v>
      </c>
      <c r="R216" s="147">
        <f t="shared" si="52"/>
        <v>0</v>
      </c>
      <c r="S216" s="147">
        <v>0</v>
      </c>
      <c r="T216" s="148">
        <f t="shared" si="53"/>
        <v>0</v>
      </c>
      <c r="AR216" s="149" t="s">
        <v>108</v>
      </c>
      <c r="AT216" s="149" t="s">
        <v>312</v>
      </c>
      <c r="AU216" s="149" t="s">
        <v>86</v>
      </c>
      <c r="AY216" s="17" t="s">
        <v>310</v>
      </c>
      <c r="BE216" s="150">
        <f t="shared" si="54"/>
        <v>0</v>
      </c>
      <c r="BF216" s="150">
        <f t="shared" si="55"/>
        <v>0</v>
      </c>
      <c r="BG216" s="150">
        <f t="shared" si="56"/>
        <v>0</v>
      </c>
      <c r="BH216" s="150">
        <f t="shared" si="57"/>
        <v>0</v>
      </c>
      <c r="BI216" s="150">
        <f t="shared" si="58"/>
        <v>0</v>
      </c>
      <c r="BJ216" s="17" t="s">
        <v>86</v>
      </c>
      <c r="BK216" s="150">
        <f t="shared" si="59"/>
        <v>0</v>
      </c>
      <c r="BL216" s="17" t="s">
        <v>108</v>
      </c>
      <c r="BM216" s="149" t="s">
        <v>1402</v>
      </c>
    </row>
    <row r="217" spans="2:65" s="1" customFormat="1" ht="16.5" customHeight="1">
      <c r="B217" s="33"/>
      <c r="C217" s="138" t="s">
        <v>997</v>
      </c>
      <c r="D217" s="138" t="s">
        <v>312</v>
      </c>
      <c r="E217" s="139" t="s">
        <v>6283</v>
      </c>
      <c r="F217" s="140" t="s">
        <v>3630</v>
      </c>
      <c r="G217" s="141" t="s">
        <v>718</v>
      </c>
      <c r="H217" s="142">
        <v>30</v>
      </c>
      <c r="I217" s="143"/>
      <c r="J217" s="144">
        <f t="shared" si="50"/>
        <v>0</v>
      </c>
      <c r="K217" s="140" t="s">
        <v>2896</v>
      </c>
      <c r="L217" s="33"/>
      <c r="M217" s="145" t="s">
        <v>1</v>
      </c>
      <c r="N217" s="146" t="s">
        <v>47</v>
      </c>
      <c r="P217" s="147">
        <f t="shared" si="51"/>
        <v>0</v>
      </c>
      <c r="Q217" s="147">
        <v>0</v>
      </c>
      <c r="R217" s="147">
        <f t="shared" si="52"/>
        <v>0</v>
      </c>
      <c r="S217" s="147">
        <v>0</v>
      </c>
      <c r="T217" s="148">
        <f t="shared" si="53"/>
        <v>0</v>
      </c>
      <c r="AR217" s="149" t="s">
        <v>108</v>
      </c>
      <c r="AT217" s="149" t="s">
        <v>312</v>
      </c>
      <c r="AU217" s="149" t="s">
        <v>86</v>
      </c>
      <c r="AY217" s="17" t="s">
        <v>310</v>
      </c>
      <c r="BE217" s="150">
        <f t="shared" si="54"/>
        <v>0</v>
      </c>
      <c r="BF217" s="150">
        <f t="shared" si="55"/>
        <v>0</v>
      </c>
      <c r="BG217" s="150">
        <f t="shared" si="56"/>
        <v>0</v>
      </c>
      <c r="BH217" s="150">
        <f t="shared" si="57"/>
        <v>0</v>
      </c>
      <c r="BI217" s="150">
        <f t="shared" si="58"/>
        <v>0</v>
      </c>
      <c r="BJ217" s="17" t="s">
        <v>86</v>
      </c>
      <c r="BK217" s="150">
        <f t="shared" si="59"/>
        <v>0</v>
      </c>
      <c r="BL217" s="17" t="s">
        <v>108</v>
      </c>
      <c r="BM217" s="149" t="s">
        <v>1410</v>
      </c>
    </row>
    <row r="218" spans="2:65" s="1" customFormat="1" ht="16.5" customHeight="1">
      <c r="B218" s="33"/>
      <c r="C218" s="138" t="s">
        <v>1002</v>
      </c>
      <c r="D218" s="138" t="s">
        <v>312</v>
      </c>
      <c r="E218" s="139" t="s">
        <v>6284</v>
      </c>
      <c r="F218" s="140" t="s">
        <v>6285</v>
      </c>
      <c r="G218" s="141" t="s">
        <v>460</v>
      </c>
      <c r="H218" s="142">
        <v>4800</v>
      </c>
      <c r="I218" s="143"/>
      <c r="J218" s="144">
        <f t="shared" si="50"/>
        <v>0</v>
      </c>
      <c r="K218" s="140" t="s">
        <v>2896</v>
      </c>
      <c r="L218" s="33"/>
      <c r="M218" s="145" t="s">
        <v>1</v>
      </c>
      <c r="N218" s="146" t="s">
        <v>47</v>
      </c>
      <c r="P218" s="147">
        <f t="shared" si="51"/>
        <v>0</v>
      </c>
      <c r="Q218" s="147">
        <v>0</v>
      </c>
      <c r="R218" s="147">
        <f t="shared" si="52"/>
        <v>0</v>
      </c>
      <c r="S218" s="147">
        <v>0</v>
      </c>
      <c r="T218" s="148">
        <f t="shared" si="53"/>
        <v>0</v>
      </c>
      <c r="AR218" s="149" t="s">
        <v>108</v>
      </c>
      <c r="AT218" s="149" t="s">
        <v>312</v>
      </c>
      <c r="AU218" s="149" t="s">
        <v>86</v>
      </c>
      <c r="AY218" s="17" t="s">
        <v>310</v>
      </c>
      <c r="BE218" s="150">
        <f t="shared" si="54"/>
        <v>0</v>
      </c>
      <c r="BF218" s="150">
        <f t="shared" si="55"/>
        <v>0</v>
      </c>
      <c r="BG218" s="150">
        <f t="shared" si="56"/>
        <v>0</v>
      </c>
      <c r="BH218" s="150">
        <f t="shared" si="57"/>
        <v>0</v>
      </c>
      <c r="BI218" s="150">
        <f t="shared" si="58"/>
        <v>0</v>
      </c>
      <c r="BJ218" s="17" t="s">
        <v>86</v>
      </c>
      <c r="BK218" s="150">
        <f t="shared" si="59"/>
        <v>0</v>
      </c>
      <c r="BL218" s="17" t="s">
        <v>108</v>
      </c>
      <c r="BM218" s="149" t="s">
        <v>1418</v>
      </c>
    </row>
    <row r="219" spans="2:65" s="1" customFormat="1" ht="16.5" customHeight="1">
      <c r="B219" s="33"/>
      <c r="C219" s="138" t="s">
        <v>1007</v>
      </c>
      <c r="D219" s="138" t="s">
        <v>312</v>
      </c>
      <c r="E219" s="139" t="s">
        <v>6286</v>
      </c>
      <c r="F219" s="140" t="s">
        <v>3614</v>
      </c>
      <c r="G219" s="141" t="s">
        <v>718</v>
      </c>
      <c r="H219" s="142">
        <v>1600</v>
      </c>
      <c r="I219" s="143"/>
      <c r="J219" s="144">
        <f t="shared" si="50"/>
        <v>0</v>
      </c>
      <c r="K219" s="140" t="s">
        <v>2896</v>
      </c>
      <c r="L219" s="33"/>
      <c r="M219" s="145" t="s">
        <v>1</v>
      </c>
      <c r="N219" s="146" t="s">
        <v>47</v>
      </c>
      <c r="P219" s="147">
        <f t="shared" si="51"/>
        <v>0</v>
      </c>
      <c r="Q219" s="147">
        <v>0</v>
      </c>
      <c r="R219" s="147">
        <f t="shared" si="52"/>
        <v>0</v>
      </c>
      <c r="S219" s="147">
        <v>0</v>
      </c>
      <c r="T219" s="148">
        <f t="shared" si="53"/>
        <v>0</v>
      </c>
      <c r="AR219" s="149" t="s">
        <v>108</v>
      </c>
      <c r="AT219" s="149" t="s">
        <v>312</v>
      </c>
      <c r="AU219" s="149" t="s">
        <v>86</v>
      </c>
      <c r="AY219" s="17" t="s">
        <v>310</v>
      </c>
      <c r="BE219" s="150">
        <f t="shared" si="54"/>
        <v>0</v>
      </c>
      <c r="BF219" s="150">
        <f t="shared" si="55"/>
        <v>0</v>
      </c>
      <c r="BG219" s="150">
        <f t="shared" si="56"/>
        <v>0</v>
      </c>
      <c r="BH219" s="150">
        <f t="shared" si="57"/>
        <v>0</v>
      </c>
      <c r="BI219" s="150">
        <f t="shared" si="58"/>
        <v>0</v>
      </c>
      <c r="BJ219" s="17" t="s">
        <v>86</v>
      </c>
      <c r="BK219" s="150">
        <f t="shared" si="59"/>
        <v>0</v>
      </c>
      <c r="BL219" s="17" t="s">
        <v>108</v>
      </c>
      <c r="BM219" s="149" t="s">
        <v>1425</v>
      </c>
    </row>
    <row r="220" spans="2:65" s="1" customFormat="1" ht="16.5" customHeight="1">
      <c r="B220" s="33"/>
      <c r="C220" s="138" t="s">
        <v>1013</v>
      </c>
      <c r="D220" s="138" t="s">
        <v>312</v>
      </c>
      <c r="E220" s="139" t="s">
        <v>6287</v>
      </c>
      <c r="F220" s="140" t="s">
        <v>3616</v>
      </c>
      <c r="G220" s="141" t="s">
        <v>460</v>
      </c>
      <c r="H220" s="142">
        <v>36</v>
      </c>
      <c r="I220" s="143"/>
      <c r="J220" s="144">
        <f t="shared" si="50"/>
        <v>0</v>
      </c>
      <c r="K220" s="140" t="s">
        <v>2896</v>
      </c>
      <c r="L220" s="33"/>
      <c r="M220" s="145" t="s">
        <v>1</v>
      </c>
      <c r="N220" s="146" t="s">
        <v>47</v>
      </c>
      <c r="P220" s="147">
        <f t="shared" si="51"/>
        <v>0</v>
      </c>
      <c r="Q220" s="147">
        <v>0</v>
      </c>
      <c r="R220" s="147">
        <f t="shared" si="52"/>
        <v>0</v>
      </c>
      <c r="S220" s="147">
        <v>0</v>
      </c>
      <c r="T220" s="148">
        <f t="shared" si="53"/>
        <v>0</v>
      </c>
      <c r="AR220" s="149" t="s">
        <v>108</v>
      </c>
      <c r="AT220" s="149" t="s">
        <v>312</v>
      </c>
      <c r="AU220" s="149" t="s">
        <v>86</v>
      </c>
      <c r="AY220" s="17" t="s">
        <v>310</v>
      </c>
      <c r="BE220" s="150">
        <f t="shared" si="54"/>
        <v>0</v>
      </c>
      <c r="BF220" s="150">
        <f t="shared" si="55"/>
        <v>0</v>
      </c>
      <c r="BG220" s="150">
        <f t="shared" si="56"/>
        <v>0</v>
      </c>
      <c r="BH220" s="150">
        <f t="shared" si="57"/>
        <v>0</v>
      </c>
      <c r="BI220" s="150">
        <f t="shared" si="58"/>
        <v>0</v>
      </c>
      <c r="BJ220" s="17" t="s">
        <v>86</v>
      </c>
      <c r="BK220" s="150">
        <f t="shared" si="59"/>
        <v>0</v>
      </c>
      <c r="BL220" s="17" t="s">
        <v>108</v>
      </c>
      <c r="BM220" s="149" t="s">
        <v>1432</v>
      </c>
    </row>
    <row r="221" spans="2:65" s="1" customFormat="1" ht="16.5" customHeight="1">
      <c r="B221" s="33"/>
      <c r="C221" s="138" t="s">
        <v>1017</v>
      </c>
      <c r="D221" s="138" t="s">
        <v>312</v>
      </c>
      <c r="E221" s="139" t="s">
        <v>6288</v>
      </c>
      <c r="F221" s="140" t="s">
        <v>3628</v>
      </c>
      <c r="G221" s="141" t="s">
        <v>718</v>
      </c>
      <c r="H221" s="142">
        <v>350</v>
      </c>
      <c r="I221" s="143"/>
      <c r="J221" s="144">
        <f t="shared" si="50"/>
        <v>0</v>
      </c>
      <c r="K221" s="140" t="s">
        <v>2896</v>
      </c>
      <c r="L221" s="33"/>
      <c r="M221" s="145" t="s">
        <v>1</v>
      </c>
      <c r="N221" s="146" t="s">
        <v>47</v>
      </c>
      <c r="P221" s="147">
        <f t="shared" si="51"/>
        <v>0</v>
      </c>
      <c r="Q221" s="147">
        <v>0</v>
      </c>
      <c r="R221" s="147">
        <f t="shared" si="52"/>
        <v>0</v>
      </c>
      <c r="S221" s="147">
        <v>0</v>
      </c>
      <c r="T221" s="148">
        <f t="shared" si="53"/>
        <v>0</v>
      </c>
      <c r="AR221" s="149" t="s">
        <v>108</v>
      </c>
      <c r="AT221" s="149" t="s">
        <v>312</v>
      </c>
      <c r="AU221" s="149" t="s">
        <v>86</v>
      </c>
      <c r="AY221" s="17" t="s">
        <v>310</v>
      </c>
      <c r="BE221" s="150">
        <f t="shared" si="54"/>
        <v>0</v>
      </c>
      <c r="BF221" s="150">
        <f t="shared" si="55"/>
        <v>0</v>
      </c>
      <c r="BG221" s="150">
        <f t="shared" si="56"/>
        <v>0</v>
      </c>
      <c r="BH221" s="150">
        <f t="shared" si="57"/>
        <v>0</v>
      </c>
      <c r="BI221" s="150">
        <f t="shared" si="58"/>
        <v>0</v>
      </c>
      <c r="BJ221" s="17" t="s">
        <v>86</v>
      </c>
      <c r="BK221" s="150">
        <f t="shared" si="59"/>
        <v>0</v>
      </c>
      <c r="BL221" s="17" t="s">
        <v>108</v>
      </c>
      <c r="BM221" s="149" t="s">
        <v>1439</v>
      </c>
    </row>
    <row r="222" spans="2:65" s="1" customFormat="1" ht="16.5" customHeight="1">
      <c r="B222" s="33"/>
      <c r="C222" s="138" t="s">
        <v>1021</v>
      </c>
      <c r="D222" s="138" t="s">
        <v>312</v>
      </c>
      <c r="E222" s="139" t="s">
        <v>6289</v>
      </c>
      <c r="F222" s="140" t="s">
        <v>3626</v>
      </c>
      <c r="G222" s="141" t="s">
        <v>460</v>
      </c>
      <c r="H222" s="142">
        <v>18</v>
      </c>
      <c r="I222" s="143"/>
      <c r="J222" s="144">
        <f t="shared" si="50"/>
        <v>0</v>
      </c>
      <c r="K222" s="140" t="s">
        <v>2896</v>
      </c>
      <c r="L222" s="33"/>
      <c r="M222" s="145" t="s">
        <v>1</v>
      </c>
      <c r="N222" s="146" t="s">
        <v>47</v>
      </c>
      <c r="P222" s="147">
        <f t="shared" si="51"/>
        <v>0</v>
      </c>
      <c r="Q222" s="147">
        <v>0</v>
      </c>
      <c r="R222" s="147">
        <f t="shared" si="52"/>
        <v>0</v>
      </c>
      <c r="S222" s="147">
        <v>0</v>
      </c>
      <c r="T222" s="148">
        <f t="shared" si="53"/>
        <v>0</v>
      </c>
      <c r="AR222" s="149" t="s">
        <v>108</v>
      </c>
      <c r="AT222" s="149" t="s">
        <v>312</v>
      </c>
      <c r="AU222" s="149" t="s">
        <v>86</v>
      </c>
      <c r="AY222" s="17" t="s">
        <v>310</v>
      </c>
      <c r="BE222" s="150">
        <f t="shared" si="54"/>
        <v>0</v>
      </c>
      <c r="BF222" s="150">
        <f t="shared" si="55"/>
        <v>0</v>
      </c>
      <c r="BG222" s="150">
        <f t="shared" si="56"/>
        <v>0</v>
      </c>
      <c r="BH222" s="150">
        <f t="shared" si="57"/>
        <v>0</v>
      </c>
      <c r="BI222" s="150">
        <f t="shared" si="58"/>
        <v>0</v>
      </c>
      <c r="BJ222" s="17" t="s">
        <v>86</v>
      </c>
      <c r="BK222" s="150">
        <f t="shared" si="59"/>
        <v>0</v>
      </c>
      <c r="BL222" s="17" t="s">
        <v>108</v>
      </c>
      <c r="BM222" s="149" t="s">
        <v>1444</v>
      </c>
    </row>
    <row r="223" spans="2:65" s="1" customFormat="1" ht="24.2" customHeight="1">
      <c r="B223" s="33"/>
      <c r="C223" s="138" t="s">
        <v>1025</v>
      </c>
      <c r="D223" s="138" t="s">
        <v>312</v>
      </c>
      <c r="E223" s="139" t="s">
        <v>6290</v>
      </c>
      <c r="F223" s="140" t="s">
        <v>6291</v>
      </c>
      <c r="G223" s="141" t="s">
        <v>460</v>
      </c>
      <c r="H223" s="142">
        <v>3</v>
      </c>
      <c r="I223" s="143"/>
      <c r="J223" s="144">
        <f t="shared" si="50"/>
        <v>0</v>
      </c>
      <c r="K223" s="140" t="s">
        <v>2896</v>
      </c>
      <c r="L223" s="33"/>
      <c r="M223" s="145" t="s">
        <v>1</v>
      </c>
      <c r="N223" s="146" t="s">
        <v>47</v>
      </c>
      <c r="P223" s="147">
        <f t="shared" si="51"/>
        <v>0</v>
      </c>
      <c r="Q223" s="147">
        <v>0</v>
      </c>
      <c r="R223" s="147">
        <f t="shared" si="52"/>
        <v>0</v>
      </c>
      <c r="S223" s="147">
        <v>0</v>
      </c>
      <c r="T223" s="148">
        <f t="shared" si="53"/>
        <v>0</v>
      </c>
      <c r="AR223" s="149" t="s">
        <v>108</v>
      </c>
      <c r="AT223" s="149" t="s">
        <v>312</v>
      </c>
      <c r="AU223" s="149" t="s">
        <v>86</v>
      </c>
      <c r="AY223" s="17" t="s">
        <v>310</v>
      </c>
      <c r="BE223" s="150">
        <f t="shared" si="54"/>
        <v>0</v>
      </c>
      <c r="BF223" s="150">
        <f t="shared" si="55"/>
        <v>0</v>
      </c>
      <c r="BG223" s="150">
        <f t="shared" si="56"/>
        <v>0</v>
      </c>
      <c r="BH223" s="150">
        <f t="shared" si="57"/>
        <v>0</v>
      </c>
      <c r="BI223" s="150">
        <f t="shared" si="58"/>
        <v>0</v>
      </c>
      <c r="BJ223" s="17" t="s">
        <v>86</v>
      </c>
      <c r="BK223" s="150">
        <f t="shared" si="59"/>
        <v>0</v>
      </c>
      <c r="BL223" s="17" t="s">
        <v>108</v>
      </c>
      <c r="BM223" s="149" t="s">
        <v>1450</v>
      </c>
    </row>
    <row r="224" spans="2:65" s="1" customFormat="1" ht="16.5" customHeight="1">
      <c r="B224" s="33"/>
      <c r="C224" s="138" t="s">
        <v>1029</v>
      </c>
      <c r="D224" s="138" t="s">
        <v>312</v>
      </c>
      <c r="E224" s="139" t="s">
        <v>6292</v>
      </c>
      <c r="F224" s="140" t="s">
        <v>3608</v>
      </c>
      <c r="G224" s="141" t="s">
        <v>315</v>
      </c>
      <c r="H224" s="142">
        <v>300</v>
      </c>
      <c r="I224" s="143"/>
      <c r="J224" s="144">
        <f t="shared" si="50"/>
        <v>0</v>
      </c>
      <c r="K224" s="140" t="s">
        <v>2896</v>
      </c>
      <c r="L224" s="33"/>
      <c r="M224" s="145" t="s">
        <v>1</v>
      </c>
      <c r="N224" s="146" t="s">
        <v>47</v>
      </c>
      <c r="P224" s="147">
        <f t="shared" si="51"/>
        <v>0</v>
      </c>
      <c r="Q224" s="147">
        <v>0</v>
      </c>
      <c r="R224" s="147">
        <f t="shared" si="52"/>
        <v>0</v>
      </c>
      <c r="S224" s="147">
        <v>0</v>
      </c>
      <c r="T224" s="148">
        <f t="shared" si="53"/>
        <v>0</v>
      </c>
      <c r="AR224" s="149" t="s">
        <v>108</v>
      </c>
      <c r="AT224" s="149" t="s">
        <v>312</v>
      </c>
      <c r="AU224" s="149" t="s">
        <v>86</v>
      </c>
      <c r="AY224" s="17" t="s">
        <v>310</v>
      </c>
      <c r="BE224" s="150">
        <f t="shared" si="54"/>
        <v>0</v>
      </c>
      <c r="BF224" s="150">
        <f t="shared" si="55"/>
        <v>0</v>
      </c>
      <c r="BG224" s="150">
        <f t="shared" si="56"/>
        <v>0</v>
      </c>
      <c r="BH224" s="150">
        <f t="shared" si="57"/>
        <v>0</v>
      </c>
      <c r="BI224" s="150">
        <f t="shared" si="58"/>
        <v>0</v>
      </c>
      <c r="BJ224" s="17" t="s">
        <v>86</v>
      </c>
      <c r="BK224" s="150">
        <f t="shared" si="59"/>
        <v>0</v>
      </c>
      <c r="BL224" s="17" t="s">
        <v>108</v>
      </c>
      <c r="BM224" s="149" t="s">
        <v>1455</v>
      </c>
    </row>
    <row r="225" spans="2:65" s="1" customFormat="1" ht="16.5" customHeight="1">
      <c r="B225" s="33"/>
      <c r="C225" s="138" t="s">
        <v>1033</v>
      </c>
      <c r="D225" s="138" t="s">
        <v>312</v>
      </c>
      <c r="E225" s="139" t="s">
        <v>6293</v>
      </c>
      <c r="F225" s="140" t="s">
        <v>6294</v>
      </c>
      <c r="G225" s="141" t="s">
        <v>1</v>
      </c>
      <c r="H225" s="142">
        <v>0</v>
      </c>
      <c r="I225" s="143"/>
      <c r="J225" s="144">
        <f t="shared" si="50"/>
        <v>0</v>
      </c>
      <c r="K225" s="140" t="s">
        <v>2896</v>
      </c>
      <c r="L225" s="33"/>
      <c r="M225" s="145" t="s">
        <v>1</v>
      </c>
      <c r="N225" s="146" t="s">
        <v>47</v>
      </c>
      <c r="P225" s="147">
        <f t="shared" si="51"/>
        <v>0</v>
      </c>
      <c r="Q225" s="147">
        <v>0</v>
      </c>
      <c r="R225" s="147">
        <f t="shared" si="52"/>
        <v>0</v>
      </c>
      <c r="S225" s="147">
        <v>0</v>
      </c>
      <c r="T225" s="148">
        <f t="shared" si="53"/>
        <v>0</v>
      </c>
      <c r="AR225" s="149" t="s">
        <v>108</v>
      </c>
      <c r="AT225" s="149" t="s">
        <v>312</v>
      </c>
      <c r="AU225" s="149" t="s">
        <v>86</v>
      </c>
      <c r="AY225" s="17" t="s">
        <v>310</v>
      </c>
      <c r="BE225" s="150">
        <f t="shared" si="54"/>
        <v>0</v>
      </c>
      <c r="BF225" s="150">
        <f t="shared" si="55"/>
        <v>0</v>
      </c>
      <c r="BG225" s="150">
        <f t="shared" si="56"/>
        <v>0</v>
      </c>
      <c r="BH225" s="150">
        <f t="shared" si="57"/>
        <v>0</v>
      </c>
      <c r="BI225" s="150">
        <f t="shared" si="58"/>
        <v>0</v>
      </c>
      <c r="BJ225" s="17" t="s">
        <v>86</v>
      </c>
      <c r="BK225" s="150">
        <f t="shared" si="59"/>
        <v>0</v>
      </c>
      <c r="BL225" s="17" t="s">
        <v>108</v>
      </c>
      <c r="BM225" s="149" t="s">
        <v>1461</v>
      </c>
    </row>
    <row r="226" spans="2:65" s="1" customFormat="1" ht="16.5" customHeight="1">
      <c r="B226" s="33"/>
      <c r="C226" s="138" t="s">
        <v>1045</v>
      </c>
      <c r="D226" s="138" t="s">
        <v>312</v>
      </c>
      <c r="E226" s="139" t="s">
        <v>6295</v>
      </c>
      <c r="F226" s="140" t="s">
        <v>3612</v>
      </c>
      <c r="G226" s="141" t="s">
        <v>315</v>
      </c>
      <c r="H226" s="142">
        <v>5</v>
      </c>
      <c r="I226" s="143"/>
      <c r="J226" s="144">
        <f t="shared" si="50"/>
        <v>0</v>
      </c>
      <c r="K226" s="140" t="s">
        <v>2896</v>
      </c>
      <c r="L226" s="33"/>
      <c r="M226" s="145" t="s">
        <v>1</v>
      </c>
      <c r="N226" s="146" t="s">
        <v>47</v>
      </c>
      <c r="P226" s="147">
        <f t="shared" si="51"/>
        <v>0</v>
      </c>
      <c r="Q226" s="147">
        <v>0</v>
      </c>
      <c r="R226" s="147">
        <f t="shared" si="52"/>
        <v>0</v>
      </c>
      <c r="S226" s="147">
        <v>0</v>
      </c>
      <c r="T226" s="148">
        <f t="shared" si="53"/>
        <v>0</v>
      </c>
      <c r="AR226" s="149" t="s">
        <v>108</v>
      </c>
      <c r="AT226" s="149" t="s">
        <v>312</v>
      </c>
      <c r="AU226" s="149" t="s">
        <v>86</v>
      </c>
      <c r="AY226" s="17" t="s">
        <v>310</v>
      </c>
      <c r="BE226" s="150">
        <f t="shared" si="54"/>
        <v>0</v>
      </c>
      <c r="BF226" s="150">
        <f t="shared" si="55"/>
        <v>0</v>
      </c>
      <c r="BG226" s="150">
        <f t="shared" si="56"/>
        <v>0</v>
      </c>
      <c r="BH226" s="150">
        <f t="shared" si="57"/>
        <v>0</v>
      </c>
      <c r="BI226" s="150">
        <f t="shared" si="58"/>
        <v>0</v>
      </c>
      <c r="BJ226" s="17" t="s">
        <v>86</v>
      </c>
      <c r="BK226" s="150">
        <f t="shared" si="59"/>
        <v>0</v>
      </c>
      <c r="BL226" s="17" t="s">
        <v>108</v>
      </c>
      <c r="BM226" s="149" t="s">
        <v>1471</v>
      </c>
    </row>
    <row r="227" spans="2:65" s="11" customFormat="1" ht="25.9" customHeight="1">
      <c r="B227" s="126"/>
      <c r="D227" s="127" t="s">
        <v>81</v>
      </c>
      <c r="E227" s="128" t="s">
        <v>2060</v>
      </c>
      <c r="F227" s="128" t="s">
        <v>2061</v>
      </c>
      <c r="I227" s="129"/>
      <c r="J227" s="130">
        <f>BK227</f>
        <v>0</v>
      </c>
      <c r="L227" s="126"/>
      <c r="M227" s="131"/>
      <c r="P227" s="132">
        <f>P228</f>
        <v>0</v>
      </c>
      <c r="R227" s="132">
        <f>R228</f>
        <v>0</v>
      </c>
      <c r="T227" s="133">
        <f>T228</f>
        <v>0</v>
      </c>
      <c r="AR227" s="127" t="s">
        <v>90</v>
      </c>
      <c r="AT227" s="134" t="s">
        <v>81</v>
      </c>
      <c r="AU227" s="134" t="s">
        <v>82</v>
      </c>
      <c r="AY227" s="127" t="s">
        <v>310</v>
      </c>
      <c r="BK227" s="135">
        <f>BK228</f>
        <v>0</v>
      </c>
    </row>
    <row r="228" spans="2:65" s="1" customFormat="1" ht="16.5" customHeight="1">
      <c r="B228" s="33"/>
      <c r="C228" s="138" t="s">
        <v>1052</v>
      </c>
      <c r="D228" s="138" t="s">
        <v>312</v>
      </c>
      <c r="E228" s="139" t="s">
        <v>6296</v>
      </c>
      <c r="F228" s="140" t="s">
        <v>3636</v>
      </c>
      <c r="G228" s="141" t="s">
        <v>460</v>
      </c>
      <c r="H228" s="142">
        <v>230</v>
      </c>
      <c r="I228" s="143"/>
      <c r="J228" s="144">
        <f>ROUND(I228*H228,2)</f>
        <v>0</v>
      </c>
      <c r="K228" s="140" t="s">
        <v>2896</v>
      </c>
      <c r="L228" s="33"/>
      <c r="M228" s="145" t="s">
        <v>1</v>
      </c>
      <c r="N228" s="146" t="s">
        <v>47</v>
      </c>
      <c r="P228" s="147">
        <f>O228*H228</f>
        <v>0</v>
      </c>
      <c r="Q228" s="147">
        <v>0</v>
      </c>
      <c r="R228" s="147">
        <f>Q228*H228</f>
        <v>0</v>
      </c>
      <c r="S228" s="147">
        <v>0</v>
      </c>
      <c r="T228" s="148">
        <f>S228*H228</f>
        <v>0</v>
      </c>
      <c r="AR228" s="149" t="s">
        <v>404</v>
      </c>
      <c r="AT228" s="149" t="s">
        <v>312</v>
      </c>
      <c r="AU228" s="149" t="s">
        <v>86</v>
      </c>
      <c r="AY228" s="17" t="s">
        <v>310</v>
      </c>
      <c r="BE228" s="150">
        <f>IF(N228="základní",J228,0)</f>
        <v>0</v>
      </c>
      <c r="BF228" s="150">
        <f>IF(N228="snížená",J228,0)</f>
        <v>0</v>
      </c>
      <c r="BG228" s="150">
        <f>IF(N228="zákl. přenesená",J228,0)</f>
        <v>0</v>
      </c>
      <c r="BH228" s="150">
        <f>IF(N228="sníž. přenesená",J228,0)</f>
        <v>0</v>
      </c>
      <c r="BI228" s="150">
        <f>IF(N228="nulová",J228,0)</f>
        <v>0</v>
      </c>
      <c r="BJ228" s="17" t="s">
        <v>86</v>
      </c>
      <c r="BK228" s="150">
        <f>ROUND(I228*H228,2)</f>
        <v>0</v>
      </c>
      <c r="BL228" s="17" t="s">
        <v>404</v>
      </c>
      <c r="BM228" s="149" t="s">
        <v>1485</v>
      </c>
    </row>
    <row r="229" spans="2:65" s="11" customFormat="1" ht="25.9" customHeight="1">
      <c r="B229" s="126"/>
      <c r="D229" s="127" t="s">
        <v>81</v>
      </c>
      <c r="E229" s="128" t="s">
        <v>2399</v>
      </c>
      <c r="F229" s="128" t="s">
        <v>3637</v>
      </c>
      <c r="I229" s="129"/>
      <c r="J229" s="130">
        <f>BK229</f>
        <v>0</v>
      </c>
      <c r="L229" s="126"/>
      <c r="M229" s="131"/>
      <c r="P229" s="132">
        <f>SUM(P230:P231)</f>
        <v>0</v>
      </c>
      <c r="R229" s="132">
        <f>SUM(R230:R231)</f>
        <v>0</v>
      </c>
      <c r="T229" s="133">
        <f>SUM(T230:T231)</f>
        <v>0</v>
      </c>
      <c r="AR229" s="127" t="s">
        <v>90</v>
      </c>
      <c r="AT229" s="134" t="s">
        <v>81</v>
      </c>
      <c r="AU229" s="134" t="s">
        <v>82</v>
      </c>
      <c r="AY229" s="127" t="s">
        <v>310</v>
      </c>
      <c r="BK229" s="135">
        <f>SUM(BK230:BK231)</f>
        <v>0</v>
      </c>
    </row>
    <row r="230" spans="2:65" s="1" customFormat="1" ht="21.75" customHeight="1">
      <c r="B230" s="33"/>
      <c r="C230" s="138" t="s">
        <v>1057</v>
      </c>
      <c r="D230" s="138" t="s">
        <v>312</v>
      </c>
      <c r="E230" s="139" t="s">
        <v>6297</v>
      </c>
      <c r="F230" s="140" t="s">
        <v>3639</v>
      </c>
      <c r="G230" s="141" t="s">
        <v>315</v>
      </c>
      <c r="H230" s="142">
        <v>20</v>
      </c>
      <c r="I230" s="143"/>
      <c r="J230" s="144">
        <f>ROUND(I230*H230,2)</f>
        <v>0</v>
      </c>
      <c r="K230" s="140" t="s">
        <v>2896</v>
      </c>
      <c r="L230" s="33"/>
      <c r="M230" s="145" t="s">
        <v>1</v>
      </c>
      <c r="N230" s="146" t="s">
        <v>47</v>
      </c>
      <c r="P230" s="147">
        <f>O230*H230</f>
        <v>0</v>
      </c>
      <c r="Q230" s="147">
        <v>0</v>
      </c>
      <c r="R230" s="147">
        <f>Q230*H230</f>
        <v>0</v>
      </c>
      <c r="S230" s="147">
        <v>0</v>
      </c>
      <c r="T230" s="148">
        <f>S230*H230</f>
        <v>0</v>
      </c>
      <c r="AR230" s="149" t="s">
        <v>404</v>
      </c>
      <c r="AT230" s="149" t="s">
        <v>312</v>
      </c>
      <c r="AU230" s="149" t="s">
        <v>86</v>
      </c>
      <c r="AY230" s="17" t="s">
        <v>310</v>
      </c>
      <c r="BE230" s="150">
        <f>IF(N230="základní",J230,0)</f>
        <v>0</v>
      </c>
      <c r="BF230" s="150">
        <f>IF(N230="snížená",J230,0)</f>
        <v>0</v>
      </c>
      <c r="BG230" s="150">
        <f>IF(N230="zákl. přenesená",J230,0)</f>
        <v>0</v>
      </c>
      <c r="BH230" s="150">
        <f>IF(N230="sníž. přenesená",J230,0)</f>
        <v>0</v>
      </c>
      <c r="BI230" s="150">
        <f>IF(N230="nulová",J230,0)</f>
        <v>0</v>
      </c>
      <c r="BJ230" s="17" t="s">
        <v>86</v>
      </c>
      <c r="BK230" s="150">
        <f>ROUND(I230*H230,2)</f>
        <v>0</v>
      </c>
      <c r="BL230" s="17" t="s">
        <v>404</v>
      </c>
      <c r="BM230" s="149" t="s">
        <v>1493</v>
      </c>
    </row>
    <row r="231" spans="2:65" s="1" customFormat="1" ht="16.5" customHeight="1">
      <c r="B231" s="33"/>
      <c r="C231" s="138" t="s">
        <v>1061</v>
      </c>
      <c r="D231" s="138" t="s">
        <v>312</v>
      </c>
      <c r="E231" s="139" t="s">
        <v>6298</v>
      </c>
      <c r="F231" s="140" t="s">
        <v>6299</v>
      </c>
      <c r="G231" s="141" t="s">
        <v>718</v>
      </c>
      <c r="H231" s="142">
        <v>204</v>
      </c>
      <c r="I231" s="143"/>
      <c r="J231" s="144">
        <f>ROUND(I231*H231,2)</f>
        <v>0</v>
      </c>
      <c r="K231" s="140" t="s">
        <v>2896</v>
      </c>
      <c r="L231" s="33"/>
      <c r="M231" s="145" t="s">
        <v>1</v>
      </c>
      <c r="N231" s="146" t="s">
        <v>47</v>
      </c>
      <c r="P231" s="147">
        <f>O231*H231</f>
        <v>0</v>
      </c>
      <c r="Q231" s="147">
        <v>0</v>
      </c>
      <c r="R231" s="147">
        <f>Q231*H231</f>
        <v>0</v>
      </c>
      <c r="S231" s="147">
        <v>0</v>
      </c>
      <c r="T231" s="148">
        <f>S231*H231</f>
        <v>0</v>
      </c>
      <c r="AR231" s="149" t="s">
        <v>404</v>
      </c>
      <c r="AT231" s="149" t="s">
        <v>312</v>
      </c>
      <c r="AU231" s="149" t="s">
        <v>86</v>
      </c>
      <c r="AY231" s="17" t="s">
        <v>310</v>
      </c>
      <c r="BE231" s="150">
        <f>IF(N231="základní",J231,0)</f>
        <v>0</v>
      </c>
      <c r="BF231" s="150">
        <f>IF(N231="snížená",J231,0)</f>
        <v>0</v>
      </c>
      <c r="BG231" s="150">
        <f>IF(N231="zákl. přenesená",J231,0)</f>
        <v>0</v>
      </c>
      <c r="BH231" s="150">
        <f>IF(N231="sníž. přenesená",J231,0)</f>
        <v>0</v>
      </c>
      <c r="BI231" s="150">
        <f>IF(N231="nulová",J231,0)</f>
        <v>0</v>
      </c>
      <c r="BJ231" s="17" t="s">
        <v>86</v>
      </c>
      <c r="BK231" s="150">
        <f>ROUND(I231*H231,2)</f>
        <v>0</v>
      </c>
      <c r="BL231" s="17" t="s">
        <v>404</v>
      </c>
      <c r="BM231" s="149" t="s">
        <v>1502</v>
      </c>
    </row>
    <row r="232" spans="2:65" s="11" customFormat="1" ht="25.9" customHeight="1">
      <c r="B232" s="126"/>
      <c r="D232" s="127" t="s">
        <v>81</v>
      </c>
      <c r="E232" s="128" t="s">
        <v>3135</v>
      </c>
      <c r="F232" s="128" t="s">
        <v>3136</v>
      </c>
      <c r="I232" s="129"/>
      <c r="J232" s="130">
        <f>BK232</f>
        <v>0</v>
      </c>
      <c r="L232" s="126"/>
      <c r="M232" s="131"/>
      <c r="P232" s="132">
        <f>SUM(P233:P247)</f>
        <v>0</v>
      </c>
      <c r="R232" s="132">
        <f>SUM(R233:R247)</f>
        <v>0</v>
      </c>
      <c r="T232" s="133">
        <f>SUM(T233:T247)</f>
        <v>0</v>
      </c>
      <c r="AR232" s="127" t="s">
        <v>86</v>
      </c>
      <c r="AT232" s="134" t="s">
        <v>81</v>
      </c>
      <c r="AU232" s="134" t="s">
        <v>82</v>
      </c>
      <c r="AY232" s="127" t="s">
        <v>310</v>
      </c>
      <c r="BK232" s="135">
        <f>SUM(BK233:BK247)</f>
        <v>0</v>
      </c>
    </row>
    <row r="233" spans="2:65" s="1" customFormat="1" ht="16.5" customHeight="1">
      <c r="B233" s="33"/>
      <c r="C233" s="138" t="s">
        <v>1065</v>
      </c>
      <c r="D233" s="138" t="s">
        <v>312</v>
      </c>
      <c r="E233" s="139" t="s">
        <v>3642</v>
      </c>
      <c r="F233" s="140" t="s">
        <v>3643</v>
      </c>
      <c r="G233" s="141" t="s">
        <v>460</v>
      </c>
      <c r="H233" s="142">
        <v>1</v>
      </c>
      <c r="I233" s="143"/>
      <c r="J233" s="144">
        <f t="shared" ref="J233:J247" si="60">ROUND(I233*H233,2)</f>
        <v>0</v>
      </c>
      <c r="K233" s="140" t="s">
        <v>2896</v>
      </c>
      <c r="L233" s="33"/>
      <c r="M233" s="145" t="s">
        <v>1</v>
      </c>
      <c r="N233" s="146" t="s">
        <v>47</v>
      </c>
      <c r="P233" s="147">
        <f t="shared" ref="P233:P247" si="61">O233*H233</f>
        <v>0</v>
      </c>
      <c r="Q233" s="147">
        <v>0</v>
      </c>
      <c r="R233" s="147">
        <f t="shared" ref="R233:R247" si="62">Q233*H233</f>
        <v>0</v>
      </c>
      <c r="S233" s="147">
        <v>0</v>
      </c>
      <c r="T233" s="148">
        <f t="shared" ref="T233:T247" si="63">S233*H233</f>
        <v>0</v>
      </c>
      <c r="AR233" s="149" t="s">
        <v>108</v>
      </c>
      <c r="AT233" s="149" t="s">
        <v>312</v>
      </c>
      <c r="AU233" s="149" t="s">
        <v>86</v>
      </c>
      <c r="AY233" s="17" t="s">
        <v>310</v>
      </c>
      <c r="BE233" s="150">
        <f t="shared" ref="BE233:BE247" si="64">IF(N233="základní",J233,0)</f>
        <v>0</v>
      </c>
      <c r="BF233" s="150">
        <f t="shared" ref="BF233:BF247" si="65">IF(N233="snížená",J233,0)</f>
        <v>0</v>
      </c>
      <c r="BG233" s="150">
        <f t="shared" ref="BG233:BG247" si="66">IF(N233="zákl. přenesená",J233,0)</f>
        <v>0</v>
      </c>
      <c r="BH233" s="150">
        <f t="shared" ref="BH233:BH247" si="67">IF(N233="sníž. přenesená",J233,0)</f>
        <v>0</v>
      </c>
      <c r="BI233" s="150">
        <f t="shared" ref="BI233:BI247" si="68">IF(N233="nulová",J233,0)</f>
        <v>0</v>
      </c>
      <c r="BJ233" s="17" t="s">
        <v>86</v>
      </c>
      <c r="BK233" s="150">
        <f t="shared" ref="BK233:BK247" si="69">ROUND(I233*H233,2)</f>
        <v>0</v>
      </c>
      <c r="BL233" s="17" t="s">
        <v>108</v>
      </c>
      <c r="BM233" s="149" t="s">
        <v>1512</v>
      </c>
    </row>
    <row r="234" spans="2:65" s="1" customFormat="1" ht="16.5" customHeight="1">
      <c r="B234" s="33"/>
      <c r="C234" s="138" t="s">
        <v>1069</v>
      </c>
      <c r="D234" s="138" t="s">
        <v>312</v>
      </c>
      <c r="E234" s="139" t="s">
        <v>3644</v>
      </c>
      <c r="F234" s="140" t="s">
        <v>3408</v>
      </c>
      <c r="G234" s="141" t="s">
        <v>460</v>
      </c>
      <c r="H234" s="142">
        <v>1</v>
      </c>
      <c r="I234" s="143"/>
      <c r="J234" s="144">
        <f t="shared" si="60"/>
        <v>0</v>
      </c>
      <c r="K234" s="140" t="s">
        <v>2896</v>
      </c>
      <c r="L234" s="33"/>
      <c r="M234" s="145" t="s">
        <v>1</v>
      </c>
      <c r="N234" s="146" t="s">
        <v>47</v>
      </c>
      <c r="P234" s="147">
        <f t="shared" si="61"/>
        <v>0</v>
      </c>
      <c r="Q234" s="147">
        <v>0</v>
      </c>
      <c r="R234" s="147">
        <f t="shared" si="62"/>
        <v>0</v>
      </c>
      <c r="S234" s="147">
        <v>0</v>
      </c>
      <c r="T234" s="148">
        <f t="shared" si="63"/>
        <v>0</v>
      </c>
      <c r="AR234" s="149" t="s">
        <v>108</v>
      </c>
      <c r="AT234" s="149" t="s">
        <v>312</v>
      </c>
      <c r="AU234" s="149" t="s">
        <v>86</v>
      </c>
      <c r="AY234" s="17" t="s">
        <v>310</v>
      </c>
      <c r="BE234" s="150">
        <f t="shared" si="64"/>
        <v>0</v>
      </c>
      <c r="BF234" s="150">
        <f t="shared" si="65"/>
        <v>0</v>
      </c>
      <c r="BG234" s="150">
        <f t="shared" si="66"/>
        <v>0</v>
      </c>
      <c r="BH234" s="150">
        <f t="shared" si="67"/>
        <v>0</v>
      </c>
      <c r="BI234" s="150">
        <f t="shared" si="68"/>
        <v>0</v>
      </c>
      <c r="BJ234" s="17" t="s">
        <v>86</v>
      </c>
      <c r="BK234" s="150">
        <f t="shared" si="69"/>
        <v>0</v>
      </c>
      <c r="BL234" s="17" t="s">
        <v>108</v>
      </c>
      <c r="BM234" s="149" t="s">
        <v>1520</v>
      </c>
    </row>
    <row r="235" spans="2:65" s="1" customFormat="1" ht="16.5" customHeight="1">
      <c r="B235" s="33"/>
      <c r="C235" s="138" t="s">
        <v>1074</v>
      </c>
      <c r="D235" s="138" t="s">
        <v>312</v>
      </c>
      <c r="E235" s="139" t="s">
        <v>3645</v>
      </c>
      <c r="F235" s="140" t="s">
        <v>3646</v>
      </c>
      <c r="G235" s="141" t="s">
        <v>460</v>
      </c>
      <c r="H235" s="142">
        <v>1</v>
      </c>
      <c r="I235" s="143"/>
      <c r="J235" s="144">
        <f t="shared" si="60"/>
        <v>0</v>
      </c>
      <c r="K235" s="140" t="s">
        <v>2896</v>
      </c>
      <c r="L235" s="33"/>
      <c r="M235" s="145" t="s">
        <v>1</v>
      </c>
      <c r="N235" s="146" t="s">
        <v>47</v>
      </c>
      <c r="P235" s="147">
        <f t="shared" si="61"/>
        <v>0</v>
      </c>
      <c r="Q235" s="147">
        <v>0</v>
      </c>
      <c r="R235" s="147">
        <f t="shared" si="62"/>
        <v>0</v>
      </c>
      <c r="S235" s="147">
        <v>0</v>
      </c>
      <c r="T235" s="148">
        <f t="shared" si="63"/>
        <v>0</v>
      </c>
      <c r="AR235" s="149" t="s">
        <v>108</v>
      </c>
      <c r="AT235" s="149" t="s">
        <v>312</v>
      </c>
      <c r="AU235" s="149" t="s">
        <v>86</v>
      </c>
      <c r="AY235" s="17" t="s">
        <v>310</v>
      </c>
      <c r="BE235" s="150">
        <f t="shared" si="64"/>
        <v>0</v>
      </c>
      <c r="BF235" s="150">
        <f t="shared" si="65"/>
        <v>0</v>
      </c>
      <c r="BG235" s="150">
        <f t="shared" si="66"/>
        <v>0</v>
      </c>
      <c r="BH235" s="150">
        <f t="shared" si="67"/>
        <v>0</v>
      </c>
      <c r="BI235" s="150">
        <f t="shared" si="68"/>
        <v>0</v>
      </c>
      <c r="BJ235" s="17" t="s">
        <v>86</v>
      </c>
      <c r="BK235" s="150">
        <f t="shared" si="69"/>
        <v>0</v>
      </c>
      <c r="BL235" s="17" t="s">
        <v>108</v>
      </c>
      <c r="BM235" s="149" t="s">
        <v>1527</v>
      </c>
    </row>
    <row r="236" spans="2:65" s="1" customFormat="1" ht="16.5" customHeight="1">
      <c r="B236" s="33"/>
      <c r="C236" s="138" t="s">
        <v>1090</v>
      </c>
      <c r="D236" s="138" t="s">
        <v>312</v>
      </c>
      <c r="E236" s="139" t="s">
        <v>3647</v>
      </c>
      <c r="F236" s="140" t="s">
        <v>3648</v>
      </c>
      <c r="G236" s="141" t="s">
        <v>338</v>
      </c>
      <c r="H236" s="142">
        <v>1</v>
      </c>
      <c r="I236" s="143"/>
      <c r="J236" s="144">
        <f t="shared" si="60"/>
        <v>0</v>
      </c>
      <c r="K236" s="140" t="s">
        <v>2896</v>
      </c>
      <c r="L236" s="33"/>
      <c r="M236" s="145" t="s">
        <v>1</v>
      </c>
      <c r="N236" s="146" t="s">
        <v>47</v>
      </c>
      <c r="P236" s="147">
        <f t="shared" si="61"/>
        <v>0</v>
      </c>
      <c r="Q236" s="147">
        <v>0</v>
      </c>
      <c r="R236" s="147">
        <f t="shared" si="62"/>
        <v>0</v>
      </c>
      <c r="S236" s="147">
        <v>0</v>
      </c>
      <c r="T236" s="148">
        <f t="shared" si="63"/>
        <v>0</v>
      </c>
      <c r="AR236" s="149" t="s">
        <v>108</v>
      </c>
      <c r="AT236" s="149" t="s">
        <v>312</v>
      </c>
      <c r="AU236" s="149" t="s">
        <v>86</v>
      </c>
      <c r="AY236" s="17" t="s">
        <v>310</v>
      </c>
      <c r="BE236" s="150">
        <f t="shared" si="64"/>
        <v>0</v>
      </c>
      <c r="BF236" s="150">
        <f t="shared" si="65"/>
        <v>0</v>
      </c>
      <c r="BG236" s="150">
        <f t="shared" si="66"/>
        <v>0</v>
      </c>
      <c r="BH236" s="150">
        <f t="shared" si="67"/>
        <v>0</v>
      </c>
      <c r="BI236" s="150">
        <f t="shared" si="68"/>
        <v>0</v>
      </c>
      <c r="BJ236" s="17" t="s">
        <v>86</v>
      </c>
      <c r="BK236" s="150">
        <f t="shared" si="69"/>
        <v>0</v>
      </c>
      <c r="BL236" s="17" t="s">
        <v>108</v>
      </c>
      <c r="BM236" s="149" t="s">
        <v>1542</v>
      </c>
    </row>
    <row r="237" spans="2:65" s="1" customFormat="1" ht="16.5" customHeight="1">
      <c r="B237" s="33"/>
      <c r="C237" s="138" t="s">
        <v>1096</v>
      </c>
      <c r="D237" s="138" t="s">
        <v>312</v>
      </c>
      <c r="E237" s="139" t="s">
        <v>3649</v>
      </c>
      <c r="F237" s="140" t="s">
        <v>3650</v>
      </c>
      <c r="G237" s="141" t="s">
        <v>460</v>
      </c>
      <c r="H237" s="142">
        <v>1</v>
      </c>
      <c r="I237" s="143"/>
      <c r="J237" s="144">
        <f t="shared" si="60"/>
        <v>0</v>
      </c>
      <c r="K237" s="140" t="s">
        <v>2896</v>
      </c>
      <c r="L237" s="33"/>
      <c r="M237" s="145" t="s">
        <v>1</v>
      </c>
      <c r="N237" s="146" t="s">
        <v>47</v>
      </c>
      <c r="P237" s="147">
        <f t="shared" si="61"/>
        <v>0</v>
      </c>
      <c r="Q237" s="147">
        <v>0</v>
      </c>
      <c r="R237" s="147">
        <f t="shared" si="62"/>
        <v>0</v>
      </c>
      <c r="S237" s="147">
        <v>0</v>
      </c>
      <c r="T237" s="148">
        <f t="shared" si="63"/>
        <v>0</v>
      </c>
      <c r="AR237" s="149" t="s">
        <v>108</v>
      </c>
      <c r="AT237" s="149" t="s">
        <v>312</v>
      </c>
      <c r="AU237" s="149" t="s">
        <v>86</v>
      </c>
      <c r="AY237" s="17" t="s">
        <v>310</v>
      </c>
      <c r="BE237" s="150">
        <f t="shared" si="64"/>
        <v>0</v>
      </c>
      <c r="BF237" s="150">
        <f t="shared" si="65"/>
        <v>0</v>
      </c>
      <c r="BG237" s="150">
        <f t="shared" si="66"/>
        <v>0</v>
      </c>
      <c r="BH237" s="150">
        <f t="shared" si="67"/>
        <v>0</v>
      </c>
      <c r="BI237" s="150">
        <f t="shared" si="68"/>
        <v>0</v>
      </c>
      <c r="BJ237" s="17" t="s">
        <v>86</v>
      </c>
      <c r="BK237" s="150">
        <f t="shared" si="69"/>
        <v>0</v>
      </c>
      <c r="BL237" s="17" t="s">
        <v>108</v>
      </c>
      <c r="BM237" s="149" t="s">
        <v>1551</v>
      </c>
    </row>
    <row r="238" spans="2:65" s="1" customFormat="1" ht="16.5" customHeight="1">
      <c r="B238" s="33"/>
      <c r="C238" s="138" t="s">
        <v>1111</v>
      </c>
      <c r="D238" s="138" t="s">
        <v>312</v>
      </c>
      <c r="E238" s="139" t="s">
        <v>3651</v>
      </c>
      <c r="F238" s="140" t="s">
        <v>3652</v>
      </c>
      <c r="G238" s="141" t="s">
        <v>460</v>
      </c>
      <c r="H238" s="142">
        <v>1</v>
      </c>
      <c r="I238" s="143"/>
      <c r="J238" s="144">
        <f t="shared" si="60"/>
        <v>0</v>
      </c>
      <c r="K238" s="140" t="s">
        <v>2896</v>
      </c>
      <c r="L238" s="33"/>
      <c r="M238" s="145" t="s">
        <v>1</v>
      </c>
      <c r="N238" s="146" t="s">
        <v>47</v>
      </c>
      <c r="P238" s="147">
        <f t="shared" si="61"/>
        <v>0</v>
      </c>
      <c r="Q238" s="147">
        <v>0</v>
      </c>
      <c r="R238" s="147">
        <f t="shared" si="62"/>
        <v>0</v>
      </c>
      <c r="S238" s="147">
        <v>0</v>
      </c>
      <c r="T238" s="148">
        <f t="shared" si="63"/>
        <v>0</v>
      </c>
      <c r="AR238" s="149" t="s">
        <v>108</v>
      </c>
      <c r="AT238" s="149" t="s">
        <v>312</v>
      </c>
      <c r="AU238" s="149" t="s">
        <v>86</v>
      </c>
      <c r="AY238" s="17" t="s">
        <v>310</v>
      </c>
      <c r="BE238" s="150">
        <f t="shared" si="64"/>
        <v>0</v>
      </c>
      <c r="BF238" s="150">
        <f t="shared" si="65"/>
        <v>0</v>
      </c>
      <c r="BG238" s="150">
        <f t="shared" si="66"/>
        <v>0</v>
      </c>
      <c r="BH238" s="150">
        <f t="shared" si="67"/>
        <v>0</v>
      </c>
      <c r="BI238" s="150">
        <f t="shared" si="68"/>
        <v>0</v>
      </c>
      <c r="BJ238" s="17" t="s">
        <v>86</v>
      </c>
      <c r="BK238" s="150">
        <f t="shared" si="69"/>
        <v>0</v>
      </c>
      <c r="BL238" s="17" t="s">
        <v>108</v>
      </c>
      <c r="BM238" s="149" t="s">
        <v>1560</v>
      </c>
    </row>
    <row r="239" spans="2:65" s="1" customFormat="1" ht="16.5" customHeight="1">
      <c r="B239" s="33"/>
      <c r="C239" s="138" t="s">
        <v>1115</v>
      </c>
      <c r="D239" s="138" t="s">
        <v>312</v>
      </c>
      <c r="E239" s="139" t="s">
        <v>3653</v>
      </c>
      <c r="F239" s="140" t="s">
        <v>3654</v>
      </c>
      <c r="G239" s="141" t="s">
        <v>652</v>
      </c>
      <c r="H239" s="142">
        <v>30</v>
      </c>
      <c r="I239" s="143"/>
      <c r="J239" s="144">
        <f t="shared" si="60"/>
        <v>0</v>
      </c>
      <c r="K239" s="140" t="s">
        <v>2896</v>
      </c>
      <c r="L239" s="33"/>
      <c r="M239" s="145" t="s">
        <v>1</v>
      </c>
      <c r="N239" s="146" t="s">
        <v>47</v>
      </c>
      <c r="P239" s="147">
        <f t="shared" si="61"/>
        <v>0</v>
      </c>
      <c r="Q239" s="147">
        <v>0</v>
      </c>
      <c r="R239" s="147">
        <f t="shared" si="62"/>
        <v>0</v>
      </c>
      <c r="S239" s="147">
        <v>0</v>
      </c>
      <c r="T239" s="148">
        <f t="shared" si="63"/>
        <v>0</v>
      </c>
      <c r="AR239" s="149" t="s">
        <v>108</v>
      </c>
      <c r="AT239" s="149" t="s">
        <v>312</v>
      </c>
      <c r="AU239" s="149" t="s">
        <v>86</v>
      </c>
      <c r="AY239" s="17" t="s">
        <v>310</v>
      </c>
      <c r="BE239" s="150">
        <f t="shared" si="64"/>
        <v>0</v>
      </c>
      <c r="BF239" s="150">
        <f t="shared" si="65"/>
        <v>0</v>
      </c>
      <c r="BG239" s="150">
        <f t="shared" si="66"/>
        <v>0</v>
      </c>
      <c r="BH239" s="150">
        <f t="shared" si="67"/>
        <v>0</v>
      </c>
      <c r="BI239" s="150">
        <f t="shared" si="68"/>
        <v>0</v>
      </c>
      <c r="BJ239" s="17" t="s">
        <v>86</v>
      </c>
      <c r="BK239" s="150">
        <f t="shared" si="69"/>
        <v>0</v>
      </c>
      <c r="BL239" s="17" t="s">
        <v>108</v>
      </c>
      <c r="BM239" s="149" t="s">
        <v>1568</v>
      </c>
    </row>
    <row r="240" spans="2:65" s="1" customFormat="1" ht="16.5" customHeight="1">
      <c r="B240" s="33"/>
      <c r="C240" s="138" t="s">
        <v>1122</v>
      </c>
      <c r="D240" s="138" t="s">
        <v>312</v>
      </c>
      <c r="E240" s="139" t="s">
        <v>3655</v>
      </c>
      <c r="F240" s="140" t="s">
        <v>3656</v>
      </c>
      <c r="G240" s="141" t="s">
        <v>460</v>
      </c>
      <c r="H240" s="142">
        <v>1</v>
      </c>
      <c r="I240" s="143"/>
      <c r="J240" s="144">
        <f t="shared" si="60"/>
        <v>0</v>
      </c>
      <c r="K240" s="140" t="s">
        <v>2896</v>
      </c>
      <c r="L240" s="33"/>
      <c r="M240" s="145" t="s">
        <v>1</v>
      </c>
      <c r="N240" s="146" t="s">
        <v>47</v>
      </c>
      <c r="P240" s="147">
        <f t="shared" si="61"/>
        <v>0</v>
      </c>
      <c r="Q240" s="147">
        <v>0</v>
      </c>
      <c r="R240" s="147">
        <f t="shared" si="62"/>
        <v>0</v>
      </c>
      <c r="S240" s="147">
        <v>0</v>
      </c>
      <c r="T240" s="148">
        <f t="shared" si="63"/>
        <v>0</v>
      </c>
      <c r="AR240" s="149" t="s">
        <v>108</v>
      </c>
      <c r="AT240" s="149" t="s">
        <v>312</v>
      </c>
      <c r="AU240" s="149" t="s">
        <v>86</v>
      </c>
      <c r="AY240" s="17" t="s">
        <v>310</v>
      </c>
      <c r="BE240" s="150">
        <f t="shared" si="64"/>
        <v>0</v>
      </c>
      <c r="BF240" s="150">
        <f t="shared" si="65"/>
        <v>0</v>
      </c>
      <c r="BG240" s="150">
        <f t="shared" si="66"/>
        <v>0</v>
      </c>
      <c r="BH240" s="150">
        <f t="shared" si="67"/>
        <v>0</v>
      </c>
      <c r="BI240" s="150">
        <f t="shared" si="68"/>
        <v>0</v>
      </c>
      <c r="BJ240" s="17" t="s">
        <v>86</v>
      </c>
      <c r="BK240" s="150">
        <f t="shared" si="69"/>
        <v>0</v>
      </c>
      <c r="BL240" s="17" t="s">
        <v>108</v>
      </c>
      <c r="BM240" s="149" t="s">
        <v>1576</v>
      </c>
    </row>
    <row r="241" spans="2:65" s="1" customFormat="1" ht="16.5" customHeight="1">
      <c r="B241" s="33"/>
      <c r="C241" s="138" t="s">
        <v>1127</v>
      </c>
      <c r="D241" s="138" t="s">
        <v>312</v>
      </c>
      <c r="E241" s="139" t="s">
        <v>3657</v>
      </c>
      <c r="F241" s="140" t="s">
        <v>3658</v>
      </c>
      <c r="G241" s="141" t="s">
        <v>460</v>
      </c>
      <c r="H241" s="142">
        <v>13</v>
      </c>
      <c r="I241" s="143"/>
      <c r="J241" s="144">
        <f t="shared" si="60"/>
        <v>0</v>
      </c>
      <c r="K241" s="140" t="s">
        <v>2896</v>
      </c>
      <c r="L241" s="33"/>
      <c r="M241" s="145" t="s">
        <v>1</v>
      </c>
      <c r="N241" s="146" t="s">
        <v>47</v>
      </c>
      <c r="P241" s="147">
        <f t="shared" si="61"/>
        <v>0</v>
      </c>
      <c r="Q241" s="147">
        <v>0</v>
      </c>
      <c r="R241" s="147">
        <f t="shared" si="62"/>
        <v>0</v>
      </c>
      <c r="S241" s="147">
        <v>0</v>
      </c>
      <c r="T241" s="148">
        <f t="shared" si="63"/>
        <v>0</v>
      </c>
      <c r="AR241" s="149" t="s">
        <v>108</v>
      </c>
      <c r="AT241" s="149" t="s">
        <v>312</v>
      </c>
      <c r="AU241" s="149" t="s">
        <v>86</v>
      </c>
      <c r="AY241" s="17" t="s">
        <v>310</v>
      </c>
      <c r="BE241" s="150">
        <f t="shared" si="64"/>
        <v>0</v>
      </c>
      <c r="BF241" s="150">
        <f t="shared" si="65"/>
        <v>0</v>
      </c>
      <c r="BG241" s="150">
        <f t="shared" si="66"/>
        <v>0</v>
      </c>
      <c r="BH241" s="150">
        <f t="shared" si="67"/>
        <v>0</v>
      </c>
      <c r="BI241" s="150">
        <f t="shared" si="68"/>
        <v>0</v>
      </c>
      <c r="BJ241" s="17" t="s">
        <v>86</v>
      </c>
      <c r="BK241" s="150">
        <f t="shared" si="69"/>
        <v>0</v>
      </c>
      <c r="BL241" s="17" t="s">
        <v>108</v>
      </c>
      <c r="BM241" s="149" t="s">
        <v>1584</v>
      </c>
    </row>
    <row r="242" spans="2:65" s="1" customFormat="1" ht="16.5" customHeight="1">
      <c r="B242" s="33"/>
      <c r="C242" s="138" t="s">
        <v>1131</v>
      </c>
      <c r="D242" s="138" t="s">
        <v>312</v>
      </c>
      <c r="E242" s="139" t="s">
        <v>3661</v>
      </c>
      <c r="F242" s="140" t="s">
        <v>3662</v>
      </c>
      <c r="G242" s="141" t="s">
        <v>460</v>
      </c>
      <c r="H242" s="142">
        <v>1</v>
      </c>
      <c r="I242" s="143"/>
      <c r="J242" s="144">
        <f t="shared" si="60"/>
        <v>0</v>
      </c>
      <c r="K242" s="140" t="s">
        <v>2896</v>
      </c>
      <c r="L242" s="33"/>
      <c r="M242" s="145" t="s">
        <v>1</v>
      </c>
      <c r="N242" s="146" t="s">
        <v>47</v>
      </c>
      <c r="P242" s="147">
        <f t="shared" si="61"/>
        <v>0</v>
      </c>
      <c r="Q242" s="147">
        <v>0</v>
      </c>
      <c r="R242" s="147">
        <f t="shared" si="62"/>
        <v>0</v>
      </c>
      <c r="S242" s="147">
        <v>0</v>
      </c>
      <c r="T242" s="148">
        <f t="shared" si="63"/>
        <v>0</v>
      </c>
      <c r="AR242" s="149" t="s">
        <v>108</v>
      </c>
      <c r="AT242" s="149" t="s">
        <v>312</v>
      </c>
      <c r="AU242" s="149" t="s">
        <v>86</v>
      </c>
      <c r="AY242" s="17" t="s">
        <v>310</v>
      </c>
      <c r="BE242" s="150">
        <f t="shared" si="64"/>
        <v>0</v>
      </c>
      <c r="BF242" s="150">
        <f t="shared" si="65"/>
        <v>0</v>
      </c>
      <c r="BG242" s="150">
        <f t="shared" si="66"/>
        <v>0</v>
      </c>
      <c r="BH242" s="150">
        <f t="shared" si="67"/>
        <v>0</v>
      </c>
      <c r="BI242" s="150">
        <f t="shared" si="68"/>
        <v>0</v>
      </c>
      <c r="BJ242" s="17" t="s">
        <v>86</v>
      </c>
      <c r="BK242" s="150">
        <f t="shared" si="69"/>
        <v>0</v>
      </c>
      <c r="BL242" s="17" t="s">
        <v>108</v>
      </c>
      <c r="BM242" s="149" t="s">
        <v>1594</v>
      </c>
    </row>
    <row r="243" spans="2:65" s="1" customFormat="1" ht="16.5" customHeight="1">
      <c r="B243" s="33"/>
      <c r="C243" s="138" t="s">
        <v>1137</v>
      </c>
      <c r="D243" s="138" t="s">
        <v>312</v>
      </c>
      <c r="E243" s="139" t="s">
        <v>3673</v>
      </c>
      <c r="F243" s="140" t="s">
        <v>3674</v>
      </c>
      <c r="G243" s="141" t="s">
        <v>460</v>
      </c>
      <c r="H243" s="142">
        <v>20</v>
      </c>
      <c r="I243" s="143"/>
      <c r="J243" s="144">
        <f t="shared" si="60"/>
        <v>0</v>
      </c>
      <c r="K243" s="140" t="s">
        <v>2896</v>
      </c>
      <c r="L243" s="33"/>
      <c r="M243" s="145" t="s">
        <v>1</v>
      </c>
      <c r="N243" s="146" t="s">
        <v>47</v>
      </c>
      <c r="P243" s="147">
        <f t="shared" si="61"/>
        <v>0</v>
      </c>
      <c r="Q243" s="147">
        <v>0</v>
      </c>
      <c r="R243" s="147">
        <f t="shared" si="62"/>
        <v>0</v>
      </c>
      <c r="S243" s="147">
        <v>0</v>
      </c>
      <c r="T243" s="148">
        <f t="shared" si="63"/>
        <v>0</v>
      </c>
      <c r="AR243" s="149" t="s">
        <v>108</v>
      </c>
      <c r="AT243" s="149" t="s">
        <v>312</v>
      </c>
      <c r="AU243" s="149" t="s">
        <v>86</v>
      </c>
      <c r="AY243" s="17" t="s">
        <v>310</v>
      </c>
      <c r="BE243" s="150">
        <f t="shared" si="64"/>
        <v>0</v>
      </c>
      <c r="BF243" s="150">
        <f t="shared" si="65"/>
        <v>0</v>
      </c>
      <c r="BG243" s="150">
        <f t="shared" si="66"/>
        <v>0</v>
      </c>
      <c r="BH243" s="150">
        <f t="shared" si="67"/>
        <v>0</v>
      </c>
      <c r="BI243" s="150">
        <f t="shared" si="68"/>
        <v>0</v>
      </c>
      <c r="BJ243" s="17" t="s">
        <v>86</v>
      </c>
      <c r="BK243" s="150">
        <f t="shared" si="69"/>
        <v>0</v>
      </c>
      <c r="BL243" s="17" t="s">
        <v>108</v>
      </c>
      <c r="BM243" s="149" t="s">
        <v>1601</v>
      </c>
    </row>
    <row r="244" spans="2:65" s="1" customFormat="1" ht="16.5" customHeight="1">
      <c r="B244" s="33"/>
      <c r="C244" s="138" t="s">
        <v>1142</v>
      </c>
      <c r="D244" s="138" t="s">
        <v>312</v>
      </c>
      <c r="E244" s="139" t="s">
        <v>3675</v>
      </c>
      <c r="F244" s="140" t="s">
        <v>3676</v>
      </c>
      <c r="G244" s="141" t="s">
        <v>3413</v>
      </c>
      <c r="H244" s="142">
        <v>10</v>
      </c>
      <c r="I244" s="143"/>
      <c r="J244" s="144">
        <f t="shared" si="60"/>
        <v>0</v>
      </c>
      <c r="K244" s="140" t="s">
        <v>2896</v>
      </c>
      <c r="L244" s="33"/>
      <c r="M244" s="145" t="s">
        <v>1</v>
      </c>
      <c r="N244" s="146" t="s">
        <v>47</v>
      </c>
      <c r="P244" s="147">
        <f t="shared" si="61"/>
        <v>0</v>
      </c>
      <c r="Q244" s="147">
        <v>0</v>
      </c>
      <c r="R244" s="147">
        <f t="shared" si="62"/>
        <v>0</v>
      </c>
      <c r="S244" s="147">
        <v>0</v>
      </c>
      <c r="T244" s="148">
        <f t="shared" si="63"/>
        <v>0</v>
      </c>
      <c r="AR244" s="149" t="s">
        <v>108</v>
      </c>
      <c r="AT244" s="149" t="s">
        <v>312</v>
      </c>
      <c r="AU244" s="149" t="s">
        <v>86</v>
      </c>
      <c r="AY244" s="17" t="s">
        <v>310</v>
      </c>
      <c r="BE244" s="150">
        <f t="shared" si="64"/>
        <v>0</v>
      </c>
      <c r="BF244" s="150">
        <f t="shared" si="65"/>
        <v>0</v>
      </c>
      <c r="BG244" s="150">
        <f t="shared" si="66"/>
        <v>0</v>
      </c>
      <c r="BH244" s="150">
        <f t="shared" si="67"/>
        <v>0</v>
      </c>
      <c r="BI244" s="150">
        <f t="shared" si="68"/>
        <v>0</v>
      </c>
      <c r="BJ244" s="17" t="s">
        <v>86</v>
      </c>
      <c r="BK244" s="150">
        <f t="shared" si="69"/>
        <v>0</v>
      </c>
      <c r="BL244" s="17" t="s">
        <v>108</v>
      </c>
      <c r="BM244" s="149" t="s">
        <v>1608</v>
      </c>
    </row>
    <row r="245" spans="2:65" s="1" customFormat="1" ht="16.5" customHeight="1">
      <c r="B245" s="33"/>
      <c r="C245" s="138" t="s">
        <v>1148</v>
      </c>
      <c r="D245" s="138" t="s">
        <v>312</v>
      </c>
      <c r="E245" s="139" t="s">
        <v>3677</v>
      </c>
      <c r="F245" s="140" t="s">
        <v>3678</v>
      </c>
      <c r="G245" s="141" t="s">
        <v>652</v>
      </c>
      <c r="H245" s="142">
        <v>24</v>
      </c>
      <c r="I245" s="143"/>
      <c r="J245" s="144">
        <f t="shared" si="60"/>
        <v>0</v>
      </c>
      <c r="K245" s="140" t="s">
        <v>2896</v>
      </c>
      <c r="L245" s="33"/>
      <c r="M245" s="145" t="s">
        <v>1</v>
      </c>
      <c r="N245" s="146" t="s">
        <v>47</v>
      </c>
      <c r="P245" s="147">
        <f t="shared" si="61"/>
        <v>0</v>
      </c>
      <c r="Q245" s="147">
        <v>0</v>
      </c>
      <c r="R245" s="147">
        <f t="shared" si="62"/>
        <v>0</v>
      </c>
      <c r="S245" s="147">
        <v>0</v>
      </c>
      <c r="T245" s="148">
        <f t="shared" si="63"/>
        <v>0</v>
      </c>
      <c r="AR245" s="149" t="s">
        <v>108</v>
      </c>
      <c r="AT245" s="149" t="s">
        <v>312</v>
      </c>
      <c r="AU245" s="149" t="s">
        <v>86</v>
      </c>
      <c r="AY245" s="17" t="s">
        <v>310</v>
      </c>
      <c r="BE245" s="150">
        <f t="shared" si="64"/>
        <v>0</v>
      </c>
      <c r="BF245" s="150">
        <f t="shared" si="65"/>
        <v>0</v>
      </c>
      <c r="BG245" s="150">
        <f t="shared" si="66"/>
        <v>0</v>
      </c>
      <c r="BH245" s="150">
        <f t="shared" si="67"/>
        <v>0</v>
      </c>
      <c r="BI245" s="150">
        <f t="shared" si="68"/>
        <v>0</v>
      </c>
      <c r="BJ245" s="17" t="s">
        <v>86</v>
      </c>
      <c r="BK245" s="150">
        <f t="shared" si="69"/>
        <v>0</v>
      </c>
      <c r="BL245" s="17" t="s">
        <v>108</v>
      </c>
      <c r="BM245" s="149" t="s">
        <v>1616</v>
      </c>
    </row>
    <row r="246" spans="2:65" s="1" customFormat="1" ht="16.5" customHeight="1">
      <c r="B246" s="33"/>
      <c r="C246" s="138" t="s">
        <v>1152</v>
      </c>
      <c r="D246" s="138" t="s">
        <v>312</v>
      </c>
      <c r="E246" s="139" t="s">
        <v>3679</v>
      </c>
      <c r="F246" s="140" t="s">
        <v>3680</v>
      </c>
      <c r="G246" s="141" t="s">
        <v>460</v>
      </c>
      <c r="H246" s="142">
        <v>5</v>
      </c>
      <c r="I246" s="143"/>
      <c r="J246" s="144">
        <f t="shared" si="60"/>
        <v>0</v>
      </c>
      <c r="K246" s="140" t="s">
        <v>2896</v>
      </c>
      <c r="L246" s="33"/>
      <c r="M246" s="145" t="s">
        <v>1</v>
      </c>
      <c r="N246" s="146" t="s">
        <v>47</v>
      </c>
      <c r="P246" s="147">
        <f t="shared" si="61"/>
        <v>0</v>
      </c>
      <c r="Q246" s="147">
        <v>0</v>
      </c>
      <c r="R246" s="147">
        <f t="shared" si="62"/>
        <v>0</v>
      </c>
      <c r="S246" s="147">
        <v>0</v>
      </c>
      <c r="T246" s="148">
        <f t="shared" si="63"/>
        <v>0</v>
      </c>
      <c r="AR246" s="149" t="s">
        <v>108</v>
      </c>
      <c r="AT246" s="149" t="s">
        <v>312</v>
      </c>
      <c r="AU246" s="149" t="s">
        <v>86</v>
      </c>
      <c r="AY246" s="17" t="s">
        <v>310</v>
      </c>
      <c r="BE246" s="150">
        <f t="shared" si="64"/>
        <v>0</v>
      </c>
      <c r="BF246" s="150">
        <f t="shared" si="65"/>
        <v>0</v>
      </c>
      <c r="BG246" s="150">
        <f t="shared" si="66"/>
        <v>0</v>
      </c>
      <c r="BH246" s="150">
        <f t="shared" si="67"/>
        <v>0</v>
      </c>
      <c r="BI246" s="150">
        <f t="shared" si="68"/>
        <v>0</v>
      </c>
      <c r="BJ246" s="17" t="s">
        <v>86</v>
      </c>
      <c r="BK246" s="150">
        <f t="shared" si="69"/>
        <v>0</v>
      </c>
      <c r="BL246" s="17" t="s">
        <v>108</v>
      </c>
      <c r="BM246" s="149" t="s">
        <v>1623</v>
      </c>
    </row>
    <row r="247" spans="2:65" s="1" customFormat="1" ht="16.5" customHeight="1">
      <c r="B247" s="33"/>
      <c r="C247" s="138" t="s">
        <v>1162</v>
      </c>
      <c r="D247" s="138" t="s">
        <v>312</v>
      </c>
      <c r="E247" s="139" t="s">
        <v>3681</v>
      </c>
      <c r="F247" s="140" t="s">
        <v>3682</v>
      </c>
      <c r="G247" s="141" t="s">
        <v>460</v>
      </c>
      <c r="H247" s="142">
        <v>1</v>
      </c>
      <c r="I247" s="143"/>
      <c r="J247" s="144">
        <f t="shared" si="60"/>
        <v>0</v>
      </c>
      <c r="K247" s="140" t="s">
        <v>2896</v>
      </c>
      <c r="L247" s="33"/>
      <c r="M247" s="188" t="s">
        <v>1</v>
      </c>
      <c r="N247" s="189" t="s">
        <v>47</v>
      </c>
      <c r="O247" s="176"/>
      <c r="P247" s="190">
        <f t="shared" si="61"/>
        <v>0</v>
      </c>
      <c r="Q247" s="190">
        <v>0</v>
      </c>
      <c r="R247" s="190">
        <f t="shared" si="62"/>
        <v>0</v>
      </c>
      <c r="S247" s="190">
        <v>0</v>
      </c>
      <c r="T247" s="191">
        <f t="shared" si="63"/>
        <v>0</v>
      </c>
      <c r="AR247" s="149" t="s">
        <v>108</v>
      </c>
      <c r="AT247" s="149" t="s">
        <v>312</v>
      </c>
      <c r="AU247" s="149" t="s">
        <v>86</v>
      </c>
      <c r="AY247" s="17" t="s">
        <v>310</v>
      </c>
      <c r="BE247" s="150">
        <f t="shared" si="64"/>
        <v>0</v>
      </c>
      <c r="BF247" s="150">
        <f t="shared" si="65"/>
        <v>0</v>
      </c>
      <c r="BG247" s="150">
        <f t="shared" si="66"/>
        <v>0</v>
      </c>
      <c r="BH247" s="150">
        <f t="shared" si="67"/>
        <v>0</v>
      </c>
      <c r="BI247" s="150">
        <f t="shared" si="68"/>
        <v>0</v>
      </c>
      <c r="BJ247" s="17" t="s">
        <v>86</v>
      </c>
      <c r="BK247" s="150">
        <f t="shared" si="69"/>
        <v>0</v>
      </c>
      <c r="BL247" s="17" t="s">
        <v>108</v>
      </c>
      <c r="BM247" s="149" t="s">
        <v>1632</v>
      </c>
    </row>
    <row r="248" spans="2:65" s="1" customFormat="1" ht="6.95" customHeight="1">
      <c r="B248" s="45"/>
      <c r="C248" s="46"/>
      <c r="D248" s="46"/>
      <c r="E248" s="46"/>
      <c r="F248" s="46"/>
      <c r="G248" s="46"/>
      <c r="H248" s="46"/>
      <c r="I248" s="46"/>
      <c r="J248" s="46"/>
      <c r="K248" s="46"/>
      <c r="L248" s="33"/>
    </row>
  </sheetData>
  <sheetProtection algorithmName="SHA-512" hashValue="46A2SjkugYI4Jb4DQelasy3JmjPooUfgjn0ycUiq4kU/Z586zM09YLQgbRLzFmcRVeNwihoNVAnXw/Tmzfrs0A==" saltValue="mw7jUqo/vuJosHKownhnodBm+7yJoliRtRnW01mVdBY6uF2qN5IRTTdob42ggrLCfWkWLFU/2NM2Qf2rvnMo6A==" spinCount="100000" sheet="1" objects="1" scenarios="1" formatColumns="0" formatRows="0" autoFilter="0"/>
  <autoFilter ref="C132:K247" xr:uid="{00000000-0009-0000-0000-000030000000}"/>
  <mergeCells count="15">
    <mergeCell ref="E119:H119"/>
    <mergeCell ref="E123:H123"/>
    <mergeCell ref="E121:H121"/>
    <mergeCell ref="E125:H125"/>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2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243</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6300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ROUND((SUM(BE136:BE255)),  2)</f>
        <v>0</v>
      </c>
      <c r="I37" s="98">
        <v>0.21</v>
      </c>
      <c r="J37" s="86">
        <f>ROUND(((SUM(BE136:BE255))*I37),  2)</f>
        <v>0</v>
      </c>
      <c r="L37" s="33"/>
    </row>
    <row r="38" spans="2:12" s="1" customFormat="1" ht="14.45" customHeight="1">
      <c r="B38" s="33"/>
      <c r="E38" s="27" t="s">
        <v>48</v>
      </c>
      <c r="F38" s="86">
        <f>ROUND((SUM(BF136:BF255)),  2)</f>
        <v>0</v>
      </c>
      <c r="I38" s="98">
        <v>0.15</v>
      </c>
      <c r="J38" s="86">
        <f>ROUND(((SUM(BF136:BF255))*I38),  2)</f>
        <v>0</v>
      </c>
      <c r="L38" s="33"/>
    </row>
    <row r="39" spans="2:12" s="1" customFormat="1" ht="14.45" hidden="1" customHeight="1">
      <c r="B39" s="33"/>
      <c r="E39" s="27" t="s">
        <v>49</v>
      </c>
      <c r="F39" s="86">
        <f>ROUND((SUM(BG136:BG255)),  2)</f>
        <v>0</v>
      </c>
      <c r="I39" s="98">
        <v>0.21</v>
      </c>
      <c r="J39" s="86">
        <f>0</f>
        <v>0</v>
      </c>
      <c r="L39" s="33"/>
    </row>
    <row r="40" spans="2:12" s="1" customFormat="1" ht="14.45" hidden="1" customHeight="1">
      <c r="B40" s="33"/>
      <c r="E40" s="27" t="s">
        <v>50</v>
      </c>
      <c r="F40" s="86">
        <f>ROUND((SUM(BH136:BH255)),  2)</f>
        <v>0</v>
      </c>
      <c r="I40" s="98">
        <v>0.15</v>
      </c>
      <c r="J40" s="86">
        <f>0</f>
        <v>0</v>
      </c>
      <c r="L40" s="33"/>
    </row>
    <row r="41" spans="2:12" s="1" customFormat="1" ht="14.45" hidden="1" customHeight="1">
      <c r="B41" s="33"/>
      <c r="E41" s="27" t="s">
        <v>51</v>
      </c>
      <c r="F41" s="86">
        <f>ROUND((SUM(BI136:BI255)),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D.1.4.4 - Měření a regulace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J136</f>
        <v>0</v>
      </c>
      <c r="L100" s="33"/>
      <c r="AU100" s="17" t="s">
        <v>288</v>
      </c>
    </row>
    <row r="101" spans="2:47" s="8" customFormat="1" ht="24.95" customHeight="1">
      <c r="B101" s="110"/>
      <c r="D101" s="111" t="s">
        <v>3685</v>
      </c>
      <c r="E101" s="112"/>
      <c r="F101" s="112"/>
      <c r="G101" s="112"/>
      <c r="H101" s="112"/>
      <c r="I101" s="112"/>
      <c r="J101" s="113">
        <f>J137</f>
        <v>0</v>
      </c>
      <c r="L101" s="110"/>
    </row>
    <row r="102" spans="2:47" s="8" customFormat="1" ht="24.95" customHeight="1">
      <c r="B102" s="110"/>
      <c r="D102" s="111" t="s">
        <v>3686</v>
      </c>
      <c r="E102" s="112"/>
      <c r="F102" s="112"/>
      <c r="G102" s="112"/>
      <c r="H102" s="112"/>
      <c r="I102" s="112"/>
      <c r="J102" s="113">
        <f>J147</f>
        <v>0</v>
      </c>
      <c r="L102" s="110"/>
    </row>
    <row r="103" spans="2:47" s="8" customFormat="1" ht="24.95" customHeight="1">
      <c r="B103" s="110"/>
      <c r="D103" s="111" t="s">
        <v>3687</v>
      </c>
      <c r="E103" s="112"/>
      <c r="F103" s="112"/>
      <c r="G103" s="112"/>
      <c r="H103" s="112"/>
      <c r="I103" s="112"/>
      <c r="J103" s="113">
        <f>J184</f>
        <v>0</v>
      </c>
      <c r="L103" s="110"/>
    </row>
    <row r="104" spans="2:47" s="8" customFormat="1" ht="24.95" customHeight="1">
      <c r="B104" s="110"/>
      <c r="D104" s="111" t="s">
        <v>3688</v>
      </c>
      <c r="E104" s="112"/>
      <c r="F104" s="112"/>
      <c r="G104" s="112"/>
      <c r="H104" s="112"/>
      <c r="I104" s="112"/>
      <c r="J104" s="113">
        <f>J192</f>
        <v>0</v>
      </c>
      <c r="L104" s="110"/>
    </row>
    <row r="105" spans="2:47" s="8" customFormat="1" ht="24.95" customHeight="1">
      <c r="B105" s="110"/>
      <c r="D105" s="111" t="s">
        <v>3689</v>
      </c>
      <c r="E105" s="112"/>
      <c r="F105" s="112"/>
      <c r="G105" s="112"/>
      <c r="H105" s="112"/>
      <c r="I105" s="112"/>
      <c r="J105" s="113">
        <f>J199</f>
        <v>0</v>
      </c>
      <c r="L105" s="110"/>
    </row>
    <row r="106" spans="2:47" s="8" customFormat="1" ht="24.95" customHeight="1">
      <c r="B106" s="110"/>
      <c r="D106" s="111" t="s">
        <v>3690</v>
      </c>
      <c r="E106" s="112"/>
      <c r="F106" s="112"/>
      <c r="G106" s="112"/>
      <c r="H106" s="112"/>
      <c r="I106" s="112"/>
      <c r="J106" s="113">
        <f>J223</f>
        <v>0</v>
      </c>
      <c r="L106" s="110"/>
    </row>
    <row r="107" spans="2:47" s="8" customFormat="1" ht="24.95" customHeight="1">
      <c r="B107" s="110"/>
      <c r="D107" s="111" t="s">
        <v>3691</v>
      </c>
      <c r="E107" s="112"/>
      <c r="F107" s="112"/>
      <c r="G107" s="112"/>
      <c r="H107" s="112"/>
      <c r="I107" s="112"/>
      <c r="J107" s="113">
        <f>J227</f>
        <v>0</v>
      </c>
      <c r="L107" s="110"/>
    </row>
    <row r="108" spans="2:47" s="8" customFormat="1" ht="24.95" customHeight="1">
      <c r="B108" s="110"/>
      <c r="D108" s="111" t="s">
        <v>3692</v>
      </c>
      <c r="E108" s="112"/>
      <c r="F108" s="112"/>
      <c r="G108" s="112"/>
      <c r="H108" s="112"/>
      <c r="I108" s="112"/>
      <c r="J108" s="113">
        <f>J229</f>
        <v>0</v>
      </c>
      <c r="L108" s="110"/>
    </row>
    <row r="109" spans="2:47" s="8" customFormat="1" ht="24.95" customHeight="1">
      <c r="B109" s="110"/>
      <c r="D109" s="111" t="s">
        <v>3693</v>
      </c>
      <c r="E109" s="112"/>
      <c r="F109" s="112"/>
      <c r="G109" s="112"/>
      <c r="H109" s="112"/>
      <c r="I109" s="112"/>
      <c r="J109" s="113">
        <f>J236</f>
        <v>0</v>
      </c>
      <c r="L109" s="110"/>
    </row>
    <row r="110" spans="2:47" s="8" customFormat="1" ht="24.95" customHeight="1">
      <c r="B110" s="110"/>
      <c r="D110" s="111" t="s">
        <v>3694</v>
      </c>
      <c r="E110" s="112"/>
      <c r="F110" s="112"/>
      <c r="G110" s="112"/>
      <c r="H110" s="112"/>
      <c r="I110" s="112"/>
      <c r="J110" s="113">
        <f>J240</f>
        <v>0</v>
      </c>
      <c r="L110" s="110"/>
    </row>
    <row r="111" spans="2:47" s="8" customFormat="1" ht="24.95" customHeight="1">
      <c r="B111" s="110"/>
      <c r="D111" s="111" t="s">
        <v>3695</v>
      </c>
      <c r="E111" s="112"/>
      <c r="F111" s="112"/>
      <c r="G111" s="112"/>
      <c r="H111" s="112"/>
      <c r="I111" s="112"/>
      <c r="J111" s="113">
        <f>J244</f>
        <v>0</v>
      </c>
      <c r="L111" s="110"/>
    </row>
    <row r="112" spans="2:47" s="8" customFormat="1" ht="24.95" customHeight="1">
      <c r="B112" s="110"/>
      <c r="D112" s="111" t="s">
        <v>3696</v>
      </c>
      <c r="E112" s="112"/>
      <c r="F112" s="112"/>
      <c r="G112" s="112"/>
      <c r="H112" s="112"/>
      <c r="I112" s="112"/>
      <c r="J112" s="113">
        <f>J253</f>
        <v>0</v>
      </c>
      <c r="L112" s="110"/>
    </row>
    <row r="113" spans="2:12" s="1" customFormat="1" ht="21.75" customHeight="1">
      <c r="B113" s="33"/>
      <c r="L113" s="33"/>
    </row>
    <row r="114" spans="2:12" s="1" customFormat="1" ht="6.95" customHeight="1">
      <c r="B114" s="45"/>
      <c r="C114" s="46"/>
      <c r="D114" s="46"/>
      <c r="E114" s="46"/>
      <c r="F114" s="46"/>
      <c r="G114" s="46"/>
      <c r="H114" s="46"/>
      <c r="I114" s="46"/>
      <c r="J114" s="46"/>
      <c r="K114" s="46"/>
      <c r="L114" s="33"/>
    </row>
    <row r="118" spans="2:12" s="1" customFormat="1" ht="6.95" customHeight="1">
      <c r="B118" s="47"/>
      <c r="C118" s="48"/>
      <c r="D118" s="48"/>
      <c r="E118" s="48"/>
      <c r="F118" s="48"/>
      <c r="G118" s="48"/>
      <c r="H118" s="48"/>
      <c r="I118" s="48"/>
      <c r="J118" s="48"/>
      <c r="K118" s="48"/>
      <c r="L118" s="33"/>
    </row>
    <row r="119" spans="2:12" s="1" customFormat="1" ht="24.95" customHeight="1">
      <c r="B119" s="33"/>
      <c r="C119" s="21" t="s">
        <v>295</v>
      </c>
      <c r="L119" s="33"/>
    </row>
    <row r="120" spans="2:12" s="1" customFormat="1" ht="6.95" customHeight="1">
      <c r="B120" s="33"/>
      <c r="L120" s="33"/>
    </row>
    <row r="121" spans="2:12" s="1" customFormat="1" ht="12" customHeight="1">
      <c r="B121" s="33"/>
      <c r="C121" s="27" t="s">
        <v>16</v>
      </c>
      <c r="L121" s="33"/>
    </row>
    <row r="122" spans="2:12" s="1" customFormat="1" ht="16.5" customHeight="1">
      <c r="B122" s="33"/>
      <c r="E122" s="254" t="str">
        <f>E7</f>
        <v>HODONÍN NEMOCNICE – VÝSTAVBA PAVILONU MAGNETICKÉ REZONANCE</v>
      </c>
      <c r="F122" s="255"/>
      <c r="G122" s="255"/>
      <c r="H122" s="255"/>
      <c r="L122" s="33"/>
    </row>
    <row r="123" spans="2:12" ht="12" customHeight="1">
      <c r="B123" s="20"/>
      <c r="C123" s="27" t="s">
        <v>277</v>
      </c>
      <c r="L123" s="20"/>
    </row>
    <row r="124" spans="2:12" ht="16.5" customHeight="1">
      <c r="B124" s="20"/>
      <c r="E124" s="254" t="s">
        <v>5405</v>
      </c>
      <c r="F124" s="215"/>
      <c r="G124" s="215"/>
      <c r="H124" s="215"/>
      <c r="L124" s="20"/>
    </row>
    <row r="125" spans="2:12" ht="12" customHeight="1">
      <c r="B125" s="20"/>
      <c r="C125" s="27" t="s">
        <v>279</v>
      </c>
      <c r="L125" s="20"/>
    </row>
    <row r="126" spans="2:12" s="1" customFormat="1" ht="16.5" customHeight="1">
      <c r="B126" s="33"/>
      <c r="E126" s="249" t="s">
        <v>280</v>
      </c>
      <c r="F126" s="256"/>
      <c r="G126" s="256"/>
      <c r="H126" s="256"/>
      <c r="L126" s="33"/>
    </row>
    <row r="127" spans="2:12" s="1" customFormat="1" ht="12" customHeight="1">
      <c r="B127" s="33"/>
      <c r="C127" s="27" t="s">
        <v>2808</v>
      </c>
      <c r="L127" s="33"/>
    </row>
    <row r="128" spans="2:12" s="1" customFormat="1" ht="16.5" customHeight="1">
      <c r="B128" s="33"/>
      <c r="E128" s="236" t="str">
        <f>E13</f>
        <v>D.1.4.4 - Měření a regulace</v>
      </c>
      <c r="F128" s="256"/>
      <c r="G128" s="256"/>
      <c r="H128" s="256"/>
      <c r="L128" s="33"/>
    </row>
    <row r="129" spans="2:65" s="1" customFormat="1" ht="6.95" customHeight="1">
      <c r="B129" s="33"/>
      <c r="L129" s="33"/>
    </row>
    <row r="130" spans="2:65" s="1" customFormat="1" ht="12" customHeight="1">
      <c r="B130" s="33"/>
      <c r="C130" s="27" t="s">
        <v>22</v>
      </c>
      <c r="F130" s="25" t="str">
        <f>F16</f>
        <v xml:space="preserve"> </v>
      </c>
      <c r="I130" s="27" t="s">
        <v>24</v>
      </c>
      <c r="J130" s="53" t="str">
        <f>IF(J16="","",J16)</f>
        <v>2. 12. 2022</v>
      </c>
      <c r="L130" s="33"/>
    </row>
    <row r="131" spans="2:65" s="1" customFormat="1" ht="6.95" customHeight="1">
      <c r="B131" s="33"/>
      <c r="L131" s="33"/>
    </row>
    <row r="132" spans="2:65" s="1" customFormat="1" ht="15.2" customHeight="1">
      <c r="B132" s="33"/>
      <c r="C132" s="27" t="s">
        <v>30</v>
      </c>
      <c r="F132" s="25" t="str">
        <f>E19</f>
        <v>NEMOCNICE TGM HODONÍN, p.o.</v>
      </c>
      <c r="I132" s="27" t="s">
        <v>36</v>
      </c>
      <c r="J132" s="31" t="str">
        <f>E25</f>
        <v>KANIA a.s.</v>
      </c>
      <c r="L132" s="33"/>
    </row>
    <row r="133" spans="2:65" s="1" customFormat="1" ht="15.2" customHeight="1">
      <c r="B133" s="33"/>
      <c r="C133" s="27" t="s">
        <v>34</v>
      </c>
      <c r="F133" s="25" t="str">
        <f>IF(E22="","",E22)</f>
        <v>Vyplň údaj</v>
      </c>
      <c r="I133" s="27" t="s">
        <v>39</v>
      </c>
      <c r="J133" s="31" t="str">
        <f>E28</f>
        <v xml:space="preserve"> </v>
      </c>
      <c r="L133" s="33"/>
    </row>
    <row r="134" spans="2:65" s="1" customFormat="1" ht="10.35" customHeight="1">
      <c r="B134" s="33"/>
      <c r="L134" s="33"/>
    </row>
    <row r="135" spans="2:65" s="10" customFormat="1" ht="29.25" customHeight="1">
      <c r="B135" s="118"/>
      <c r="C135" s="119" t="s">
        <v>296</v>
      </c>
      <c r="D135" s="120" t="s">
        <v>67</v>
      </c>
      <c r="E135" s="120" t="s">
        <v>63</v>
      </c>
      <c r="F135" s="120" t="s">
        <v>64</v>
      </c>
      <c r="G135" s="120" t="s">
        <v>297</v>
      </c>
      <c r="H135" s="120" t="s">
        <v>298</v>
      </c>
      <c r="I135" s="120" t="s">
        <v>299</v>
      </c>
      <c r="J135" s="120" t="s">
        <v>286</v>
      </c>
      <c r="K135" s="121" t="s">
        <v>300</v>
      </c>
      <c r="L135" s="118"/>
      <c r="M135" s="60" t="s">
        <v>1</v>
      </c>
      <c r="N135" s="61" t="s">
        <v>46</v>
      </c>
      <c r="O135" s="61" t="s">
        <v>301</v>
      </c>
      <c r="P135" s="61" t="s">
        <v>302</v>
      </c>
      <c r="Q135" s="61" t="s">
        <v>303</v>
      </c>
      <c r="R135" s="61" t="s">
        <v>304</v>
      </c>
      <c r="S135" s="61" t="s">
        <v>305</v>
      </c>
      <c r="T135" s="62" t="s">
        <v>306</v>
      </c>
    </row>
    <row r="136" spans="2:65" s="1" customFormat="1" ht="22.9" customHeight="1">
      <c r="B136" s="33"/>
      <c r="C136" s="65" t="s">
        <v>307</v>
      </c>
      <c r="J136" s="122">
        <f>BK136</f>
        <v>0</v>
      </c>
      <c r="L136" s="33"/>
      <c r="M136" s="63"/>
      <c r="N136" s="54"/>
      <c r="O136" s="54"/>
      <c r="P136" s="123">
        <f>P137+P147+P184+P192+P199+P223+P227+P229+P236+P240+P244+P253</f>
        <v>0</v>
      </c>
      <c r="Q136" s="54"/>
      <c r="R136" s="123">
        <f>R137+R147+R184+R192+R199+R223+R227+R229+R236+R240+R244+R253</f>
        <v>0</v>
      </c>
      <c r="S136" s="54"/>
      <c r="T136" s="124">
        <f>T137+T147+T184+T192+T199+T223+T227+T229+T236+T240+T244+T253</f>
        <v>0</v>
      </c>
      <c r="AT136" s="17" t="s">
        <v>81</v>
      </c>
      <c r="AU136" s="17" t="s">
        <v>288</v>
      </c>
      <c r="BK136" s="125">
        <f>BK137+BK147+BK184+BK192+BK199+BK223+BK227+BK229+BK236+BK240+BK244+BK253</f>
        <v>0</v>
      </c>
    </row>
    <row r="137" spans="2:65" s="11" customFormat="1" ht="25.9" customHeight="1">
      <c r="B137" s="126"/>
      <c r="D137" s="127" t="s">
        <v>81</v>
      </c>
      <c r="E137" s="128" t="s">
        <v>3697</v>
      </c>
      <c r="F137" s="128" t="s">
        <v>3698</v>
      </c>
      <c r="I137" s="129"/>
      <c r="J137" s="130">
        <f>BK137</f>
        <v>0</v>
      </c>
      <c r="L137" s="126"/>
      <c r="M137" s="131"/>
      <c r="P137" s="132">
        <f>SUM(P138:P146)</f>
        <v>0</v>
      </c>
      <c r="R137" s="132">
        <f>SUM(R138:R146)</f>
        <v>0</v>
      </c>
      <c r="T137" s="133">
        <f>SUM(T138:T146)</f>
        <v>0</v>
      </c>
      <c r="AR137" s="127" t="s">
        <v>86</v>
      </c>
      <c r="AT137" s="134" t="s">
        <v>81</v>
      </c>
      <c r="AU137" s="134" t="s">
        <v>82</v>
      </c>
      <c r="AY137" s="127" t="s">
        <v>310</v>
      </c>
      <c r="BK137" s="135">
        <f>SUM(BK138:BK146)</f>
        <v>0</v>
      </c>
    </row>
    <row r="138" spans="2:65" s="1" customFormat="1" ht="24.2" customHeight="1">
      <c r="B138" s="33"/>
      <c r="C138" s="138" t="s">
        <v>86</v>
      </c>
      <c r="D138" s="138" t="s">
        <v>312</v>
      </c>
      <c r="E138" s="139" t="s">
        <v>3699</v>
      </c>
      <c r="F138" s="140" t="s">
        <v>3700</v>
      </c>
      <c r="G138" s="141" t="s">
        <v>1972</v>
      </c>
      <c r="H138" s="142">
        <v>1</v>
      </c>
      <c r="I138" s="143"/>
      <c r="J138" s="144">
        <f t="shared" ref="J138:J146" si="0">ROUND(I138*H138,2)</f>
        <v>0</v>
      </c>
      <c r="K138" s="140" t="s">
        <v>430</v>
      </c>
      <c r="L138" s="33"/>
      <c r="M138" s="145" t="s">
        <v>1</v>
      </c>
      <c r="N138" s="146" t="s">
        <v>47</v>
      </c>
      <c r="P138" s="147">
        <f t="shared" ref="P138:P146" si="1">O138*H138</f>
        <v>0</v>
      </c>
      <c r="Q138" s="147">
        <v>0</v>
      </c>
      <c r="R138" s="147">
        <f t="shared" ref="R138:R146" si="2">Q138*H138</f>
        <v>0</v>
      </c>
      <c r="S138" s="147">
        <v>0</v>
      </c>
      <c r="T138" s="148">
        <f t="shared" ref="T138:T146" si="3">S138*H138</f>
        <v>0</v>
      </c>
      <c r="AR138" s="149" t="s">
        <v>108</v>
      </c>
      <c r="AT138" s="149" t="s">
        <v>312</v>
      </c>
      <c r="AU138" s="149" t="s">
        <v>86</v>
      </c>
      <c r="AY138" s="17" t="s">
        <v>310</v>
      </c>
      <c r="BE138" s="150">
        <f t="shared" ref="BE138:BE146" si="4">IF(N138="základní",J138,0)</f>
        <v>0</v>
      </c>
      <c r="BF138" s="150">
        <f t="shared" ref="BF138:BF146" si="5">IF(N138="snížená",J138,0)</f>
        <v>0</v>
      </c>
      <c r="BG138" s="150">
        <f t="shared" ref="BG138:BG146" si="6">IF(N138="zákl. přenesená",J138,0)</f>
        <v>0</v>
      </c>
      <c r="BH138" s="150">
        <f t="shared" ref="BH138:BH146" si="7">IF(N138="sníž. přenesená",J138,0)</f>
        <v>0</v>
      </c>
      <c r="BI138" s="150">
        <f t="shared" ref="BI138:BI146" si="8">IF(N138="nulová",J138,0)</f>
        <v>0</v>
      </c>
      <c r="BJ138" s="17" t="s">
        <v>86</v>
      </c>
      <c r="BK138" s="150">
        <f t="shared" ref="BK138:BK146" si="9">ROUND(I138*H138,2)</f>
        <v>0</v>
      </c>
      <c r="BL138" s="17" t="s">
        <v>108</v>
      </c>
      <c r="BM138" s="149" t="s">
        <v>90</v>
      </c>
    </row>
    <row r="139" spans="2:65" s="1" customFormat="1" ht="16.5" customHeight="1">
      <c r="B139" s="33"/>
      <c r="C139" s="138" t="s">
        <v>90</v>
      </c>
      <c r="D139" s="138" t="s">
        <v>312</v>
      </c>
      <c r="E139" s="139" t="s">
        <v>3701</v>
      </c>
      <c r="F139" s="140" t="s">
        <v>3702</v>
      </c>
      <c r="G139" s="141" t="s">
        <v>1972</v>
      </c>
      <c r="H139" s="142">
        <v>3</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108</v>
      </c>
    </row>
    <row r="140" spans="2:65" s="1" customFormat="1" ht="16.5" customHeight="1">
      <c r="B140" s="33"/>
      <c r="C140" s="138" t="s">
        <v>98</v>
      </c>
      <c r="D140" s="138" t="s">
        <v>312</v>
      </c>
      <c r="E140" s="139" t="s">
        <v>3703</v>
      </c>
      <c r="F140" s="140" t="s">
        <v>3704</v>
      </c>
      <c r="G140" s="141" t="s">
        <v>1972</v>
      </c>
      <c r="H140" s="142">
        <v>3</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137</v>
      </c>
    </row>
    <row r="141" spans="2:65" s="1" customFormat="1" ht="16.5" customHeight="1">
      <c r="B141" s="33"/>
      <c r="C141" s="138" t="s">
        <v>108</v>
      </c>
      <c r="D141" s="138" t="s">
        <v>312</v>
      </c>
      <c r="E141" s="139" t="s">
        <v>3705</v>
      </c>
      <c r="F141" s="140" t="s">
        <v>3706</v>
      </c>
      <c r="G141" s="141" t="s">
        <v>1972</v>
      </c>
      <c r="H141" s="142">
        <v>2</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347</v>
      </c>
    </row>
    <row r="142" spans="2:65" s="1" customFormat="1" ht="16.5" customHeight="1">
      <c r="B142" s="33"/>
      <c r="C142" s="138" t="s">
        <v>121</v>
      </c>
      <c r="D142" s="138" t="s">
        <v>312</v>
      </c>
      <c r="E142" s="139" t="s">
        <v>3707</v>
      </c>
      <c r="F142" s="140" t="s">
        <v>3708</v>
      </c>
      <c r="G142" s="141" t="s">
        <v>1972</v>
      </c>
      <c r="H142" s="142">
        <v>3</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180</v>
      </c>
    </row>
    <row r="143" spans="2:65" s="1" customFormat="1" ht="16.5" customHeight="1">
      <c r="B143" s="33"/>
      <c r="C143" s="138" t="s">
        <v>137</v>
      </c>
      <c r="D143" s="138" t="s">
        <v>312</v>
      </c>
      <c r="E143" s="139" t="s">
        <v>3709</v>
      </c>
      <c r="F143" s="140" t="s">
        <v>3710</v>
      </c>
      <c r="G143" s="141" t="s">
        <v>1972</v>
      </c>
      <c r="H143" s="142">
        <v>0</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371</v>
      </c>
    </row>
    <row r="144" spans="2:65" s="1" customFormat="1" ht="16.5" customHeight="1">
      <c r="B144" s="33"/>
      <c r="C144" s="138" t="s">
        <v>342</v>
      </c>
      <c r="D144" s="138" t="s">
        <v>312</v>
      </c>
      <c r="E144" s="139" t="s">
        <v>3711</v>
      </c>
      <c r="F144" s="140" t="s">
        <v>3712</v>
      </c>
      <c r="G144" s="141" t="s">
        <v>1972</v>
      </c>
      <c r="H144" s="142">
        <v>1</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388</v>
      </c>
    </row>
    <row r="145" spans="2:65" s="1" customFormat="1" ht="16.5" customHeight="1">
      <c r="B145" s="33"/>
      <c r="C145" s="138" t="s">
        <v>347</v>
      </c>
      <c r="D145" s="138" t="s">
        <v>312</v>
      </c>
      <c r="E145" s="139" t="s">
        <v>3713</v>
      </c>
      <c r="F145" s="140" t="s">
        <v>3714</v>
      </c>
      <c r="G145" s="141" t="s">
        <v>1972</v>
      </c>
      <c r="H145" s="142">
        <v>1</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404</v>
      </c>
    </row>
    <row r="146" spans="2:65" s="1" customFormat="1" ht="16.5" customHeight="1">
      <c r="B146" s="33"/>
      <c r="C146" s="138" t="s">
        <v>354</v>
      </c>
      <c r="D146" s="138" t="s">
        <v>312</v>
      </c>
      <c r="E146" s="139" t="s">
        <v>3715</v>
      </c>
      <c r="F146" s="140" t="s">
        <v>3716</v>
      </c>
      <c r="G146" s="141" t="s">
        <v>1972</v>
      </c>
      <c r="H146" s="142">
        <v>1</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412</v>
      </c>
    </row>
    <row r="147" spans="2:65" s="11" customFormat="1" ht="25.9" customHeight="1">
      <c r="B147" s="126"/>
      <c r="D147" s="127" t="s">
        <v>81</v>
      </c>
      <c r="E147" s="128" t="s">
        <v>3717</v>
      </c>
      <c r="F147" s="128" t="s">
        <v>3718</v>
      </c>
      <c r="I147" s="129"/>
      <c r="J147" s="130">
        <f>BK147</f>
        <v>0</v>
      </c>
      <c r="L147" s="126"/>
      <c r="M147" s="131"/>
      <c r="P147" s="132">
        <f>SUM(P148:P183)</f>
        <v>0</v>
      </c>
      <c r="R147" s="132">
        <f>SUM(R148:R183)</f>
        <v>0</v>
      </c>
      <c r="T147" s="133">
        <f>SUM(T148:T183)</f>
        <v>0</v>
      </c>
      <c r="AR147" s="127" t="s">
        <v>86</v>
      </c>
      <c r="AT147" s="134" t="s">
        <v>81</v>
      </c>
      <c r="AU147" s="134" t="s">
        <v>82</v>
      </c>
      <c r="AY147" s="127" t="s">
        <v>310</v>
      </c>
      <c r="BK147" s="135">
        <f>SUM(BK148:BK183)</f>
        <v>0</v>
      </c>
    </row>
    <row r="148" spans="2:65" s="1" customFormat="1" ht="16.5" customHeight="1">
      <c r="B148" s="33"/>
      <c r="C148" s="138" t="s">
        <v>180</v>
      </c>
      <c r="D148" s="138" t="s">
        <v>312</v>
      </c>
      <c r="E148" s="139" t="s">
        <v>3719</v>
      </c>
      <c r="F148" s="140" t="s">
        <v>3720</v>
      </c>
      <c r="G148" s="141" t="s">
        <v>1972</v>
      </c>
      <c r="H148" s="142">
        <v>6</v>
      </c>
      <c r="I148" s="143"/>
      <c r="J148" s="144">
        <f t="shared" ref="J148:J164" si="10">ROUND(I148*H148,2)</f>
        <v>0</v>
      </c>
      <c r="K148" s="140" t="s">
        <v>430</v>
      </c>
      <c r="L148" s="33"/>
      <c r="M148" s="145" t="s">
        <v>1</v>
      </c>
      <c r="N148" s="146" t="s">
        <v>47</v>
      </c>
      <c r="P148" s="147">
        <f t="shared" ref="P148:P164" si="11">O148*H148</f>
        <v>0</v>
      </c>
      <c r="Q148" s="147">
        <v>0</v>
      </c>
      <c r="R148" s="147">
        <f t="shared" ref="R148:R164" si="12">Q148*H148</f>
        <v>0</v>
      </c>
      <c r="S148" s="147">
        <v>0</v>
      </c>
      <c r="T148" s="148">
        <f t="shared" ref="T148:T164" si="13">S148*H148</f>
        <v>0</v>
      </c>
      <c r="AR148" s="149" t="s">
        <v>108</v>
      </c>
      <c r="AT148" s="149" t="s">
        <v>312</v>
      </c>
      <c r="AU148" s="149" t="s">
        <v>86</v>
      </c>
      <c r="AY148" s="17" t="s">
        <v>310</v>
      </c>
      <c r="BE148" s="150">
        <f t="shared" ref="BE148:BE164" si="14">IF(N148="základní",J148,0)</f>
        <v>0</v>
      </c>
      <c r="BF148" s="150">
        <f t="shared" ref="BF148:BF164" si="15">IF(N148="snížená",J148,0)</f>
        <v>0</v>
      </c>
      <c r="BG148" s="150">
        <f t="shared" ref="BG148:BG164" si="16">IF(N148="zákl. přenesená",J148,0)</f>
        <v>0</v>
      </c>
      <c r="BH148" s="150">
        <f t="shared" ref="BH148:BH164" si="17">IF(N148="sníž. přenesená",J148,0)</f>
        <v>0</v>
      </c>
      <c r="BI148" s="150">
        <f t="shared" ref="BI148:BI164" si="18">IF(N148="nulová",J148,0)</f>
        <v>0</v>
      </c>
      <c r="BJ148" s="17" t="s">
        <v>86</v>
      </c>
      <c r="BK148" s="150">
        <f t="shared" ref="BK148:BK164" si="19">ROUND(I148*H148,2)</f>
        <v>0</v>
      </c>
      <c r="BL148" s="17" t="s">
        <v>108</v>
      </c>
      <c r="BM148" s="149" t="s">
        <v>421</v>
      </c>
    </row>
    <row r="149" spans="2:65" s="1" customFormat="1" ht="16.5" customHeight="1">
      <c r="B149" s="33"/>
      <c r="C149" s="138" t="s">
        <v>364</v>
      </c>
      <c r="D149" s="138" t="s">
        <v>312</v>
      </c>
      <c r="E149" s="139" t="s">
        <v>3721</v>
      </c>
      <c r="F149" s="140" t="s">
        <v>3722</v>
      </c>
      <c r="G149" s="141" t="s">
        <v>1972</v>
      </c>
      <c r="H149" s="142">
        <v>2</v>
      </c>
      <c r="I149" s="143"/>
      <c r="J149" s="144">
        <f t="shared" si="10"/>
        <v>0</v>
      </c>
      <c r="K149" s="140" t="s">
        <v>430</v>
      </c>
      <c r="L149" s="33"/>
      <c r="M149" s="145" t="s">
        <v>1</v>
      </c>
      <c r="N149" s="146" t="s">
        <v>47</v>
      </c>
      <c r="P149" s="147">
        <f t="shared" si="11"/>
        <v>0</v>
      </c>
      <c r="Q149" s="147">
        <v>0</v>
      </c>
      <c r="R149" s="147">
        <f t="shared" si="12"/>
        <v>0</v>
      </c>
      <c r="S149" s="147">
        <v>0</v>
      </c>
      <c r="T149" s="148">
        <f t="shared" si="13"/>
        <v>0</v>
      </c>
      <c r="AR149" s="149" t="s">
        <v>108</v>
      </c>
      <c r="AT149" s="149" t="s">
        <v>312</v>
      </c>
      <c r="AU149" s="149" t="s">
        <v>86</v>
      </c>
      <c r="AY149" s="17" t="s">
        <v>310</v>
      </c>
      <c r="BE149" s="150">
        <f t="shared" si="14"/>
        <v>0</v>
      </c>
      <c r="BF149" s="150">
        <f t="shared" si="15"/>
        <v>0</v>
      </c>
      <c r="BG149" s="150">
        <f t="shared" si="16"/>
        <v>0</v>
      </c>
      <c r="BH149" s="150">
        <f t="shared" si="17"/>
        <v>0</v>
      </c>
      <c r="BI149" s="150">
        <f t="shared" si="18"/>
        <v>0</v>
      </c>
      <c r="BJ149" s="17" t="s">
        <v>86</v>
      </c>
      <c r="BK149" s="150">
        <f t="shared" si="19"/>
        <v>0</v>
      </c>
      <c r="BL149" s="17" t="s">
        <v>108</v>
      </c>
      <c r="BM149" s="149" t="s">
        <v>434</v>
      </c>
    </row>
    <row r="150" spans="2:65" s="1" customFormat="1" ht="16.5" customHeight="1">
      <c r="B150" s="33"/>
      <c r="C150" s="138" t="s">
        <v>371</v>
      </c>
      <c r="D150" s="138" t="s">
        <v>312</v>
      </c>
      <c r="E150" s="139" t="s">
        <v>3723</v>
      </c>
      <c r="F150" s="140" t="s">
        <v>3724</v>
      </c>
      <c r="G150" s="141" t="s">
        <v>1972</v>
      </c>
      <c r="H150" s="142">
        <v>28</v>
      </c>
      <c r="I150" s="143"/>
      <c r="J150" s="144">
        <f t="shared" si="10"/>
        <v>0</v>
      </c>
      <c r="K150" s="140" t="s">
        <v>430</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539</v>
      </c>
    </row>
    <row r="151" spans="2:65" s="1" customFormat="1" ht="16.5" customHeight="1">
      <c r="B151" s="33"/>
      <c r="C151" s="138" t="s">
        <v>379</v>
      </c>
      <c r="D151" s="138" t="s">
        <v>312</v>
      </c>
      <c r="E151" s="139" t="s">
        <v>3725</v>
      </c>
      <c r="F151" s="140" t="s">
        <v>3726</v>
      </c>
      <c r="G151" s="141" t="s">
        <v>1972</v>
      </c>
      <c r="H151" s="142">
        <v>0</v>
      </c>
      <c r="I151" s="143"/>
      <c r="J151" s="144">
        <f t="shared" si="10"/>
        <v>0</v>
      </c>
      <c r="K151" s="140" t="s">
        <v>430</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548</v>
      </c>
    </row>
    <row r="152" spans="2:65" s="1" customFormat="1" ht="16.5" customHeight="1">
      <c r="B152" s="33"/>
      <c r="C152" s="138" t="s">
        <v>388</v>
      </c>
      <c r="D152" s="138" t="s">
        <v>312</v>
      </c>
      <c r="E152" s="139" t="s">
        <v>3727</v>
      </c>
      <c r="F152" s="140" t="s">
        <v>3728</v>
      </c>
      <c r="G152" s="141" t="s">
        <v>1972</v>
      </c>
      <c r="H152" s="142">
        <v>0</v>
      </c>
      <c r="I152" s="143"/>
      <c r="J152" s="144">
        <f t="shared" si="10"/>
        <v>0</v>
      </c>
      <c r="K152" s="140" t="s">
        <v>430</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558</v>
      </c>
    </row>
    <row r="153" spans="2:65" s="1" customFormat="1" ht="16.5" customHeight="1">
      <c r="B153" s="33"/>
      <c r="C153" s="138" t="s">
        <v>8</v>
      </c>
      <c r="D153" s="138" t="s">
        <v>312</v>
      </c>
      <c r="E153" s="139" t="s">
        <v>3729</v>
      </c>
      <c r="F153" s="140" t="s">
        <v>3730</v>
      </c>
      <c r="G153" s="141" t="s">
        <v>1972</v>
      </c>
      <c r="H153" s="142">
        <v>5</v>
      </c>
      <c r="I153" s="143"/>
      <c r="J153" s="144">
        <f t="shared" si="10"/>
        <v>0</v>
      </c>
      <c r="K153" s="140" t="s">
        <v>430</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566</v>
      </c>
    </row>
    <row r="154" spans="2:65" s="1" customFormat="1" ht="16.5" customHeight="1">
      <c r="B154" s="33"/>
      <c r="C154" s="138" t="s">
        <v>404</v>
      </c>
      <c r="D154" s="138" t="s">
        <v>312</v>
      </c>
      <c r="E154" s="139" t="s">
        <v>3731</v>
      </c>
      <c r="F154" s="140" t="s">
        <v>3732</v>
      </c>
      <c r="G154" s="141" t="s">
        <v>1972</v>
      </c>
      <c r="H154" s="142">
        <v>0</v>
      </c>
      <c r="I154" s="143"/>
      <c r="J154" s="144">
        <f t="shared" si="10"/>
        <v>0</v>
      </c>
      <c r="K154" s="140" t="s">
        <v>430</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574</v>
      </c>
    </row>
    <row r="155" spans="2:65" s="1" customFormat="1" ht="16.5" customHeight="1">
      <c r="B155" s="33"/>
      <c r="C155" s="138" t="s">
        <v>408</v>
      </c>
      <c r="D155" s="138" t="s">
        <v>312</v>
      </c>
      <c r="E155" s="139" t="s">
        <v>3733</v>
      </c>
      <c r="F155" s="140" t="s">
        <v>3734</v>
      </c>
      <c r="G155" s="141" t="s">
        <v>1972</v>
      </c>
      <c r="H155" s="142">
        <v>4</v>
      </c>
      <c r="I155" s="143"/>
      <c r="J155" s="144">
        <f t="shared" si="10"/>
        <v>0</v>
      </c>
      <c r="K155" s="140" t="s">
        <v>430</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582</v>
      </c>
    </row>
    <row r="156" spans="2:65" s="1" customFormat="1" ht="16.5" customHeight="1">
      <c r="B156" s="33"/>
      <c r="C156" s="138" t="s">
        <v>412</v>
      </c>
      <c r="D156" s="138" t="s">
        <v>312</v>
      </c>
      <c r="E156" s="139" t="s">
        <v>3735</v>
      </c>
      <c r="F156" s="140" t="s">
        <v>3736</v>
      </c>
      <c r="G156" s="141" t="s">
        <v>1972</v>
      </c>
      <c r="H156" s="142">
        <v>0</v>
      </c>
      <c r="I156" s="143"/>
      <c r="J156" s="144">
        <f t="shared" si="10"/>
        <v>0</v>
      </c>
      <c r="K156" s="140" t="s">
        <v>430</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590</v>
      </c>
    </row>
    <row r="157" spans="2:65" s="1" customFormat="1" ht="16.5" customHeight="1">
      <c r="B157" s="33"/>
      <c r="C157" s="138" t="s">
        <v>417</v>
      </c>
      <c r="D157" s="138" t="s">
        <v>312</v>
      </c>
      <c r="E157" s="139" t="s">
        <v>3737</v>
      </c>
      <c r="F157" s="140" t="s">
        <v>3738</v>
      </c>
      <c r="G157" s="141" t="s">
        <v>1972</v>
      </c>
      <c r="H157" s="142">
        <v>6</v>
      </c>
      <c r="I157" s="143"/>
      <c r="J157" s="144">
        <f t="shared" si="10"/>
        <v>0</v>
      </c>
      <c r="K157" s="140" t="s">
        <v>430</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598</v>
      </c>
    </row>
    <row r="158" spans="2:65" s="1" customFormat="1" ht="16.5" customHeight="1">
      <c r="B158" s="33"/>
      <c r="C158" s="138" t="s">
        <v>421</v>
      </c>
      <c r="D158" s="138" t="s">
        <v>312</v>
      </c>
      <c r="E158" s="139" t="s">
        <v>3739</v>
      </c>
      <c r="F158" s="140" t="s">
        <v>3740</v>
      </c>
      <c r="G158" s="141" t="s">
        <v>1972</v>
      </c>
      <c r="H158" s="142">
        <v>2</v>
      </c>
      <c r="I158" s="143"/>
      <c r="J158" s="144">
        <f t="shared" si="10"/>
        <v>0</v>
      </c>
      <c r="K158" s="140" t="s">
        <v>430</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617</v>
      </c>
    </row>
    <row r="159" spans="2:65" s="1" customFormat="1" ht="16.5" customHeight="1">
      <c r="B159" s="33"/>
      <c r="C159" s="138" t="s">
        <v>7</v>
      </c>
      <c r="D159" s="138" t="s">
        <v>312</v>
      </c>
      <c r="E159" s="139" t="s">
        <v>3741</v>
      </c>
      <c r="F159" s="140" t="s">
        <v>3742</v>
      </c>
      <c r="G159" s="141" t="s">
        <v>1972</v>
      </c>
      <c r="H159" s="142">
        <v>2</v>
      </c>
      <c r="I159" s="143"/>
      <c r="J159" s="144">
        <f t="shared" si="10"/>
        <v>0</v>
      </c>
      <c r="K159" s="140" t="s">
        <v>430</v>
      </c>
      <c r="L159" s="33"/>
      <c r="M159" s="145" t="s">
        <v>1</v>
      </c>
      <c r="N159" s="146" t="s">
        <v>47</v>
      </c>
      <c r="P159" s="147">
        <f t="shared" si="11"/>
        <v>0</v>
      </c>
      <c r="Q159" s="147">
        <v>0</v>
      </c>
      <c r="R159" s="147">
        <f t="shared" si="12"/>
        <v>0</v>
      </c>
      <c r="S159" s="147">
        <v>0</v>
      </c>
      <c r="T159" s="148">
        <f t="shared" si="13"/>
        <v>0</v>
      </c>
      <c r="AR159" s="149" t="s">
        <v>108</v>
      </c>
      <c r="AT159" s="149" t="s">
        <v>312</v>
      </c>
      <c r="AU159" s="149" t="s">
        <v>86</v>
      </c>
      <c r="AY159" s="17" t="s">
        <v>310</v>
      </c>
      <c r="BE159" s="150">
        <f t="shared" si="14"/>
        <v>0</v>
      </c>
      <c r="BF159" s="150">
        <f t="shared" si="15"/>
        <v>0</v>
      </c>
      <c r="BG159" s="150">
        <f t="shared" si="16"/>
        <v>0</v>
      </c>
      <c r="BH159" s="150">
        <f t="shared" si="17"/>
        <v>0</v>
      </c>
      <c r="BI159" s="150">
        <f t="shared" si="18"/>
        <v>0</v>
      </c>
      <c r="BJ159" s="17" t="s">
        <v>86</v>
      </c>
      <c r="BK159" s="150">
        <f t="shared" si="19"/>
        <v>0</v>
      </c>
      <c r="BL159" s="17" t="s">
        <v>108</v>
      </c>
      <c r="BM159" s="149" t="s">
        <v>607</v>
      </c>
    </row>
    <row r="160" spans="2:65" s="1" customFormat="1" ht="16.5" customHeight="1">
      <c r="B160" s="33"/>
      <c r="C160" s="138" t="s">
        <v>434</v>
      </c>
      <c r="D160" s="138" t="s">
        <v>312</v>
      </c>
      <c r="E160" s="139" t="s">
        <v>3743</v>
      </c>
      <c r="F160" s="140" t="s">
        <v>3744</v>
      </c>
      <c r="G160" s="141" t="s">
        <v>1972</v>
      </c>
      <c r="H160" s="142">
        <v>1</v>
      </c>
      <c r="I160" s="143"/>
      <c r="J160" s="144">
        <f t="shared" si="10"/>
        <v>0</v>
      </c>
      <c r="K160" s="140" t="s">
        <v>430</v>
      </c>
      <c r="L160" s="33"/>
      <c r="M160" s="145" t="s">
        <v>1</v>
      </c>
      <c r="N160" s="146" t="s">
        <v>47</v>
      </c>
      <c r="P160" s="147">
        <f t="shared" si="11"/>
        <v>0</v>
      </c>
      <c r="Q160" s="147">
        <v>0</v>
      </c>
      <c r="R160" s="147">
        <f t="shared" si="12"/>
        <v>0</v>
      </c>
      <c r="S160" s="147">
        <v>0</v>
      </c>
      <c r="T160" s="148">
        <f t="shared" si="13"/>
        <v>0</v>
      </c>
      <c r="AR160" s="149" t="s">
        <v>108</v>
      </c>
      <c r="AT160" s="149" t="s">
        <v>312</v>
      </c>
      <c r="AU160" s="149" t="s">
        <v>86</v>
      </c>
      <c r="AY160" s="17" t="s">
        <v>310</v>
      </c>
      <c r="BE160" s="150">
        <f t="shared" si="14"/>
        <v>0</v>
      </c>
      <c r="BF160" s="150">
        <f t="shared" si="15"/>
        <v>0</v>
      </c>
      <c r="BG160" s="150">
        <f t="shared" si="16"/>
        <v>0</v>
      </c>
      <c r="BH160" s="150">
        <f t="shared" si="17"/>
        <v>0</v>
      </c>
      <c r="BI160" s="150">
        <f t="shared" si="18"/>
        <v>0</v>
      </c>
      <c r="BJ160" s="17" t="s">
        <v>86</v>
      </c>
      <c r="BK160" s="150">
        <f t="shared" si="19"/>
        <v>0</v>
      </c>
      <c r="BL160" s="17" t="s">
        <v>108</v>
      </c>
      <c r="BM160" s="149" t="s">
        <v>828</v>
      </c>
    </row>
    <row r="161" spans="2:65" s="1" customFormat="1" ht="16.5" customHeight="1">
      <c r="B161" s="33"/>
      <c r="C161" s="138" t="s">
        <v>534</v>
      </c>
      <c r="D161" s="138" t="s">
        <v>312</v>
      </c>
      <c r="E161" s="139" t="s">
        <v>3745</v>
      </c>
      <c r="F161" s="140" t="s">
        <v>3746</v>
      </c>
      <c r="G161" s="141" t="s">
        <v>1972</v>
      </c>
      <c r="H161" s="142">
        <v>2</v>
      </c>
      <c r="I161" s="143"/>
      <c r="J161" s="144">
        <f t="shared" si="10"/>
        <v>0</v>
      </c>
      <c r="K161" s="140" t="s">
        <v>430</v>
      </c>
      <c r="L161" s="33"/>
      <c r="M161" s="145" t="s">
        <v>1</v>
      </c>
      <c r="N161" s="146" t="s">
        <v>47</v>
      </c>
      <c r="P161" s="147">
        <f t="shared" si="11"/>
        <v>0</v>
      </c>
      <c r="Q161" s="147">
        <v>0</v>
      </c>
      <c r="R161" s="147">
        <f t="shared" si="12"/>
        <v>0</v>
      </c>
      <c r="S161" s="147">
        <v>0</v>
      </c>
      <c r="T161" s="148">
        <f t="shared" si="13"/>
        <v>0</v>
      </c>
      <c r="AR161" s="149" t="s">
        <v>108</v>
      </c>
      <c r="AT161" s="149" t="s">
        <v>312</v>
      </c>
      <c r="AU161" s="149" t="s">
        <v>86</v>
      </c>
      <c r="AY161" s="17" t="s">
        <v>310</v>
      </c>
      <c r="BE161" s="150">
        <f t="shared" si="14"/>
        <v>0</v>
      </c>
      <c r="BF161" s="150">
        <f t="shared" si="15"/>
        <v>0</v>
      </c>
      <c r="BG161" s="150">
        <f t="shared" si="16"/>
        <v>0</v>
      </c>
      <c r="BH161" s="150">
        <f t="shared" si="17"/>
        <v>0</v>
      </c>
      <c r="BI161" s="150">
        <f t="shared" si="18"/>
        <v>0</v>
      </c>
      <c r="BJ161" s="17" t="s">
        <v>86</v>
      </c>
      <c r="BK161" s="150">
        <f t="shared" si="19"/>
        <v>0</v>
      </c>
      <c r="BL161" s="17" t="s">
        <v>108</v>
      </c>
      <c r="BM161" s="149" t="s">
        <v>839</v>
      </c>
    </row>
    <row r="162" spans="2:65" s="1" customFormat="1" ht="16.5" customHeight="1">
      <c r="B162" s="33"/>
      <c r="C162" s="138" t="s">
        <v>539</v>
      </c>
      <c r="D162" s="138" t="s">
        <v>312</v>
      </c>
      <c r="E162" s="139" t="s">
        <v>3747</v>
      </c>
      <c r="F162" s="140" t="s">
        <v>3748</v>
      </c>
      <c r="G162" s="141" t="s">
        <v>1972</v>
      </c>
      <c r="H162" s="142">
        <v>0</v>
      </c>
      <c r="I162" s="143"/>
      <c r="J162" s="144">
        <f t="shared" si="10"/>
        <v>0</v>
      </c>
      <c r="K162" s="140" t="s">
        <v>430</v>
      </c>
      <c r="L162" s="33"/>
      <c r="M162" s="145" t="s">
        <v>1</v>
      </c>
      <c r="N162" s="146" t="s">
        <v>47</v>
      </c>
      <c r="P162" s="147">
        <f t="shared" si="11"/>
        <v>0</v>
      </c>
      <c r="Q162" s="147">
        <v>0</v>
      </c>
      <c r="R162" s="147">
        <f t="shared" si="12"/>
        <v>0</v>
      </c>
      <c r="S162" s="147">
        <v>0</v>
      </c>
      <c r="T162" s="148">
        <f t="shared" si="13"/>
        <v>0</v>
      </c>
      <c r="AR162" s="149" t="s">
        <v>108</v>
      </c>
      <c r="AT162" s="149" t="s">
        <v>312</v>
      </c>
      <c r="AU162" s="149" t="s">
        <v>86</v>
      </c>
      <c r="AY162" s="17" t="s">
        <v>310</v>
      </c>
      <c r="BE162" s="150">
        <f t="shared" si="14"/>
        <v>0</v>
      </c>
      <c r="BF162" s="150">
        <f t="shared" si="15"/>
        <v>0</v>
      </c>
      <c r="BG162" s="150">
        <f t="shared" si="16"/>
        <v>0</v>
      </c>
      <c r="BH162" s="150">
        <f t="shared" si="17"/>
        <v>0</v>
      </c>
      <c r="BI162" s="150">
        <f t="shared" si="18"/>
        <v>0</v>
      </c>
      <c r="BJ162" s="17" t="s">
        <v>86</v>
      </c>
      <c r="BK162" s="150">
        <f t="shared" si="19"/>
        <v>0</v>
      </c>
      <c r="BL162" s="17" t="s">
        <v>108</v>
      </c>
      <c r="BM162" s="149" t="s">
        <v>850</v>
      </c>
    </row>
    <row r="163" spans="2:65" s="1" customFormat="1" ht="16.5" customHeight="1">
      <c r="B163" s="33"/>
      <c r="C163" s="138" t="s">
        <v>543</v>
      </c>
      <c r="D163" s="138" t="s">
        <v>312</v>
      </c>
      <c r="E163" s="139" t="s">
        <v>3749</v>
      </c>
      <c r="F163" s="140" t="s">
        <v>3750</v>
      </c>
      <c r="G163" s="141" t="s">
        <v>1972</v>
      </c>
      <c r="H163" s="142">
        <v>0</v>
      </c>
      <c r="I163" s="143"/>
      <c r="J163" s="144">
        <f t="shared" si="10"/>
        <v>0</v>
      </c>
      <c r="K163" s="140" t="s">
        <v>430</v>
      </c>
      <c r="L163" s="33"/>
      <c r="M163" s="145" t="s">
        <v>1</v>
      </c>
      <c r="N163" s="146" t="s">
        <v>47</v>
      </c>
      <c r="P163" s="147">
        <f t="shared" si="11"/>
        <v>0</v>
      </c>
      <c r="Q163" s="147">
        <v>0</v>
      </c>
      <c r="R163" s="147">
        <f t="shared" si="12"/>
        <v>0</v>
      </c>
      <c r="S163" s="147">
        <v>0</v>
      </c>
      <c r="T163" s="148">
        <f t="shared" si="13"/>
        <v>0</v>
      </c>
      <c r="AR163" s="149" t="s">
        <v>108</v>
      </c>
      <c r="AT163" s="149" t="s">
        <v>312</v>
      </c>
      <c r="AU163" s="149" t="s">
        <v>86</v>
      </c>
      <c r="AY163" s="17" t="s">
        <v>310</v>
      </c>
      <c r="BE163" s="150">
        <f t="shared" si="14"/>
        <v>0</v>
      </c>
      <c r="BF163" s="150">
        <f t="shared" si="15"/>
        <v>0</v>
      </c>
      <c r="BG163" s="150">
        <f t="shared" si="16"/>
        <v>0</v>
      </c>
      <c r="BH163" s="150">
        <f t="shared" si="17"/>
        <v>0</v>
      </c>
      <c r="BI163" s="150">
        <f t="shared" si="18"/>
        <v>0</v>
      </c>
      <c r="BJ163" s="17" t="s">
        <v>86</v>
      </c>
      <c r="BK163" s="150">
        <f t="shared" si="19"/>
        <v>0</v>
      </c>
      <c r="BL163" s="17" t="s">
        <v>108</v>
      </c>
      <c r="BM163" s="149" t="s">
        <v>860</v>
      </c>
    </row>
    <row r="164" spans="2:65" s="1" customFormat="1" ht="16.5" customHeight="1">
      <c r="B164" s="33"/>
      <c r="C164" s="138" t="s">
        <v>548</v>
      </c>
      <c r="D164" s="138" t="s">
        <v>312</v>
      </c>
      <c r="E164" s="139" t="s">
        <v>3751</v>
      </c>
      <c r="F164" s="140" t="s">
        <v>3752</v>
      </c>
      <c r="G164" s="141" t="s">
        <v>1972</v>
      </c>
      <c r="H164" s="142">
        <v>13</v>
      </c>
      <c r="I164" s="143"/>
      <c r="J164" s="144">
        <f t="shared" si="10"/>
        <v>0</v>
      </c>
      <c r="K164" s="140" t="s">
        <v>430</v>
      </c>
      <c r="L164" s="33"/>
      <c r="M164" s="145" t="s">
        <v>1</v>
      </c>
      <c r="N164" s="146" t="s">
        <v>47</v>
      </c>
      <c r="P164" s="147">
        <f t="shared" si="11"/>
        <v>0</v>
      </c>
      <c r="Q164" s="147">
        <v>0</v>
      </c>
      <c r="R164" s="147">
        <f t="shared" si="12"/>
        <v>0</v>
      </c>
      <c r="S164" s="147">
        <v>0</v>
      </c>
      <c r="T164" s="148">
        <f t="shared" si="13"/>
        <v>0</v>
      </c>
      <c r="AR164" s="149" t="s">
        <v>108</v>
      </c>
      <c r="AT164" s="149" t="s">
        <v>312</v>
      </c>
      <c r="AU164" s="149" t="s">
        <v>86</v>
      </c>
      <c r="AY164" s="17" t="s">
        <v>310</v>
      </c>
      <c r="BE164" s="150">
        <f t="shared" si="14"/>
        <v>0</v>
      </c>
      <c r="BF164" s="150">
        <f t="shared" si="15"/>
        <v>0</v>
      </c>
      <c r="BG164" s="150">
        <f t="shared" si="16"/>
        <v>0</v>
      </c>
      <c r="BH164" s="150">
        <f t="shared" si="17"/>
        <v>0</v>
      </c>
      <c r="BI164" s="150">
        <f t="shared" si="18"/>
        <v>0</v>
      </c>
      <c r="BJ164" s="17" t="s">
        <v>86</v>
      </c>
      <c r="BK164" s="150">
        <f t="shared" si="19"/>
        <v>0</v>
      </c>
      <c r="BL164" s="17" t="s">
        <v>108</v>
      </c>
      <c r="BM164" s="149" t="s">
        <v>868</v>
      </c>
    </row>
    <row r="165" spans="2:65" s="1" customFormat="1" ht="29.25">
      <c r="B165" s="33"/>
      <c r="D165" s="152" t="s">
        <v>375</v>
      </c>
      <c r="F165" s="172" t="s">
        <v>3753</v>
      </c>
      <c r="I165" s="173"/>
      <c r="L165" s="33"/>
      <c r="M165" s="174"/>
      <c r="T165" s="57"/>
      <c r="AT165" s="17" t="s">
        <v>375</v>
      </c>
      <c r="AU165" s="17" t="s">
        <v>86</v>
      </c>
    </row>
    <row r="166" spans="2:65" s="1" customFormat="1" ht="16.5" customHeight="1">
      <c r="B166" s="33"/>
      <c r="C166" s="138" t="s">
        <v>553</v>
      </c>
      <c r="D166" s="138" t="s">
        <v>312</v>
      </c>
      <c r="E166" s="139" t="s">
        <v>3754</v>
      </c>
      <c r="F166" s="140" t="s">
        <v>3755</v>
      </c>
      <c r="G166" s="141" t="s">
        <v>1972</v>
      </c>
      <c r="H166" s="142">
        <v>25</v>
      </c>
      <c r="I166" s="143"/>
      <c r="J166" s="144">
        <f>ROUND(I166*H166,2)</f>
        <v>0</v>
      </c>
      <c r="K166" s="140" t="s">
        <v>430</v>
      </c>
      <c r="L166" s="33"/>
      <c r="M166" s="145" t="s">
        <v>1</v>
      </c>
      <c r="N166" s="146" t="s">
        <v>47</v>
      </c>
      <c r="P166" s="147">
        <f>O166*H166</f>
        <v>0</v>
      </c>
      <c r="Q166" s="147">
        <v>0</v>
      </c>
      <c r="R166" s="147">
        <f>Q166*H166</f>
        <v>0</v>
      </c>
      <c r="S166" s="147">
        <v>0</v>
      </c>
      <c r="T166" s="148">
        <f>S166*H166</f>
        <v>0</v>
      </c>
      <c r="AR166" s="149" t="s">
        <v>108</v>
      </c>
      <c r="AT166" s="149" t="s">
        <v>312</v>
      </c>
      <c r="AU166" s="149" t="s">
        <v>86</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876</v>
      </c>
    </row>
    <row r="167" spans="2:65" s="1" customFormat="1" ht="29.25">
      <c r="B167" s="33"/>
      <c r="D167" s="152" t="s">
        <v>375</v>
      </c>
      <c r="F167" s="172" t="s">
        <v>3756</v>
      </c>
      <c r="I167" s="173"/>
      <c r="L167" s="33"/>
      <c r="M167" s="174"/>
      <c r="T167" s="57"/>
      <c r="AT167" s="17" t="s">
        <v>375</v>
      </c>
      <c r="AU167" s="17" t="s">
        <v>86</v>
      </c>
    </row>
    <row r="168" spans="2:65" s="1" customFormat="1" ht="16.5" customHeight="1">
      <c r="B168" s="33"/>
      <c r="C168" s="138" t="s">
        <v>558</v>
      </c>
      <c r="D168" s="138" t="s">
        <v>312</v>
      </c>
      <c r="E168" s="139" t="s">
        <v>3757</v>
      </c>
      <c r="F168" s="140" t="s">
        <v>3758</v>
      </c>
      <c r="G168" s="141" t="s">
        <v>1972</v>
      </c>
      <c r="H168" s="142">
        <v>28</v>
      </c>
      <c r="I168" s="143"/>
      <c r="J168" s="144">
        <f>ROUND(I168*H168,2)</f>
        <v>0</v>
      </c>
      <c r="K168" s="140" t="s">
        <v>430</v>
      </c>
      <c r="L168" s="33"/>
      <c r="M168" s="145" t="s">
        <v>1</v>
      </c>
      <c r="N168" s="146" t="s">
        <v>47</v>
      </c>
      <c r="P168" s="147">
        <f>O168*H168</f>
        <v>0</v>
      </c>
      <c r="Q168" s="147">
        <v>0</v>
      </c>
      <c r="R168" s="147">
        <f>Q168*H168</f>
        <v>0</v>
      </c>
      <c r="S168" s="147">
        <v>0</v>
      </c>
      <c r="T168" s="148">
        <f>S168*H168</f>
        <v>0</v>
      </c>
      <c r="AR168" s="149" t="s">
        <v>108</v>
      </c>
      <c r="AT168" s="149" t="s">
        <v>312</v>
      </c>
      <c r="AU168" s="149" t="s">
        <v>86</v>
      </c>
      <c r="AY168" s="17" t="s">
        <v>310</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886</v>
      </c>
    </row>
    <row r="169" spans="2:65" s="1" customFormat="1" ht="29.25">
      <c r="B169" s="33"/>
      <c r="D169" s="152" t="s">
        <v>375</v>
      </c>
      <c r="F169" s="172" t="s">
        <v>3759</v>
      </c>
      <c r="I169" s="173"/>
      <c r="L169" s="33"/>
      <c r="M169" s="174"/>
      <c r="T169" s="57"/>
      <c r="AT169" s="17" t="s">
        <v>375</v>
      </c>
      <c r="AU169" s="17" t="s">
        <v>86</v>
      </c>
    </row>
    <row r="170" spans="2:65" s="1" customFormat="1" ht="16.5" customHeight="1">
      <c r="B170" s="33"/>
      <c r="C170" s="138" t="s">
        <v>562</v>
      </c>
      <c r="D170" s="138" t="s">
        <v>312</v>
      </c>
      <c r="E170" s="139" t="s">
        <v>3760</v>
      </c>
      <c r="F170" s="140" t="s">
        <v>3761</v>
      </c>
      <c r="G170" s="141" t="s">
        <v>1972</v>
      </c>
      <c r="H170" s="142">
        <v>27</v>
      </c>
      <c r="I170" s="143"/>
      <c r="J170" s="144">
        <f t="shared" ref="J170:J183" si="20">ROUND(I170*H170,2)</f>
        <v>0</v>
      </c>
      <c r="K170" s="140" t="s">
        <v>430</v>
      </c>
      <c r="L170" s="33"/>
      <c r="M170" s="145" t="s">
        <v>1</v>
      </c>
      <c r="N170" s="146" t="s">
        <v>47</v>
      </c>
      <c r="P170" s="147">
        <f t="shared" ref="P170:P183" si="21">O170*H170</f>
        <v>0</v>
      </c>
      <c r="Q170" s="147">
        <v>0</v>
      </c>
      <c r="R170" s="147">
        <f t="shared" ref="R170:R183" si="22">Q170*H170</f>
        <v>0</v>
      </c>
      <c r="S170" s="147">
        <v>0</v>
      </c>
      <c r="T170" s="148">
        <f t="shared" ref="T170:T183" si="23">S170*H170</f>
        <v>0</v>
      </c>
      <c r="AR170" s="149" t="s">
        <v>108</v>
      </c>
      <c r="AT170" s="149" t="s">
        <v>312</v>
      </c>
      <c r="AU170" s="149" t="s">
        <v>86</v>
      </c>
      <c r="AY170" s="17" t="s">
        <v>310</v>
      </c>
      <c r="BE170" s="150">
        <f t="shared" ref="BE170:BE183" si="24">IF(N170="základní",J170,0)</f>
        <v>0</v>
      </c>
      <c r="BF170" s="150">
        <f t="shared" ref="BF170:BF183" si="25">IF(N170="snížená",J170,0)</f>
        <v>0</v>
      </c>
      <c r="BG170" s="150">
        <f t="shared" ref="BG170:BG183" si="26">IF(N170="zákl. přenesená",J170,0)</f>
        <v>0</v>
      </c>
      <c r="BH170" s="150">
        <f t="shared" ref="BH170:BH183" si="27">IF(N170="sníž. přenesená",J170,0)</f>
        <v>0</v>
      </c>
      <c r="BI170" s="150">
        <f t="shared" ref="BI170:BI183" si="28">IF(N170="nulová",J170,0)</f>
        <v>0</v>
      </c>
      <c r="BJ170" s="17" t="s">
        <v>86</v>
      </c>
      <c r="BK170" s="150">
        <f t="shared" ref="BK170:BK183" si="29">ROUND(I170*H170,2)</f>
        <v>0</v>
      </c>
      <c r="BL170" s="17" t="s">
        <v>108</v>
      </c>
      <c r="BM170" s="149" t="s">
        <v>900</v>
      </c>
    </row>
    <row r="171" spans="2:65" s="1" customFormat="1" ht="16.5" customHeight="1">
      <c r="B171" s="33"/>
      <c r="C171" s="138" t="s">
        <v>566</v>
      </c>
      <c r="D171" s="138" t="s">
        <v>312</v>
      </c>
      <c r="E171" s="139" t="s">
        <v>3762</v>
      </c>
      <c r="F171" s="140" t="s">
        <v>3763</v>
      </c>
      <c r="G171" s="141" t="s">
        <v>1972</v>
      </c>
      <c r="H171" s="142">
        <v>11</v>
      </c>
      <c r="I171" s="143"/>
      <c r="J171" s="144">
        <f t="shared" si="20"/>
        <v>0</v>
      </c>
      <c r="K171" s="140" t="s">
        <v>430</v>
      </c>
      <c r="L171" s="33"/>
      <c r="M171" s="145" t="s">
        <v>1</v>
      </c>
      <c r="N171" s="146" t="s">
        <v>47</v>
      </c>
      <c r="P171" s="147">
        <f t="shared" si="21"/>
        <v>0</v>
      </c>
      <c r="Q171" s="147">
        <v>0</v>
      </c>
      <c r="R171" s="147">
        <f t="shared" si="22"/>
        <v>0</v>
      </c>
      <c r="S171" s="147">
        <v>0</v>
      </c>
      <c r="T171" s="148">
        <f t="shared" si="23"/>
        <v>0</v>
      </c>
      <c r="AR171" s="149" t="s">
        <v>108</v>
      </c>
      <c r="AT171" s="149" t="s">
        <v>312</v>
      </c>
      <c r="AU171" s="149" t="s">
        <v>86</v>
      </c>
      <c r="AY171" s="17" t="s">
        <v>310</v>
      </c>
      <c r="BE171" s="150">
        <f t="shared" si="24"/>
        <v>0</v>
      </c>
      <c r="BF171" s="150">
        <f t="shared" si="25"/>
        <v>0</v>
      </c>
      <c r="BG171" s="150">
        <f t="shared" si="26"/>
        <v>0</v>
      </c>
      <c r="BH171" s="150">
        <f t="shared" si="27"/>
        <v>0</v>
      </c>
      <c r="BI171" s="150">
        <f t="shared" si="28"/>
        <v>0</v>
      </c>
      <c r="BJ171" s="17" t="s">
        <v>86</v>
      </c>
      <c r="BK171" s="150">
        <f t="shared" si="29"/>
        <v>0</v>
      </c>
      <c r="BL171" s="17" t="s">
        <v>108</v>
      </c>
      <c r="BM171" s="149" t="s">
        <v>910</v>
      </c>
    </row>
    <row r="172" spans="2:65" s="1" customFormat="1" ht="16.5" customHeight="1">
      <c r="B172" s="33"/>
      <c r="C172" s="138" t="s">
        <v>570</v>
      </c>
      <c r="D172" s="138" t="s">
        <v>312</v>
      </c>
      <c r="E172" s="139" t="s">
        <v>3764</v>
      </c>
      <c r="F172" s="140" t="s">
        <v>3765</v>
      </c>
      <c r="G172" s="141" t="s">
        <v>429</v>
      </c>
      <c r="H172" s="142">
        <v>19</v>
      </c>
      <c r="I172" s="143"/>
      <c r="J172" s="144">
        <f t="shared" si="20"/>
        <v>0</v>
      </c>
      <c r="K172" s="140" t="s">
        <v>430</v>
      </c>
      <c r="L172" s="33"/>
      <c r="M172" s="145" t="s">
        <v>1</v>
      </c>
      <c r="N172" s="146" t="s">
        <v>47</v>
      </c>
      <c r="P172" s="147">
        <f t="shared" si="21"/>
        <v>0</v>
      </c>
      <c r="Q172" s="147">
        <v>0</v>
      </c>
      <c r="R172" s="147">
        <f t="shared" si="22"/>
        <v>0</v>
      </c>
      <c r="S172" s="147">
        <v>0</v>
      </c>
      <c r="T172" s="148">
        <f t="shared" si="23"/>
        <v>0</v>
      </c>
      <c r="AR172" s="149" t="s">
        <v>108</v>
      </c>
      <c r="AT172" s="149" t="s">
        <v>312</v>
      </c>
      <c r="AU172" s="149" t="s">
        <v>86</v>
      </c>
      <c r="AY172" s="17" t="s">
        <v>310</v>
      </c>
      <c r="BE172" s="150">
        <f t="shared" si="24"/>
        <v>0</v>
      </c>
      <c r="BF172" s="150">
        <f t="shared" si="25"/>
        <v>0</v>
      </c>
      <c r="BG172" s="150">
        <f t="shared" si="26"/>
        <v>0</v>
      </c>
      <c r="BH172" s="150">
        <f t="shared" si="27"/>
        <v>0</v>
      </c>
      <c r="BI172" s="150">
        <f t="shared" si="28"/>
        <v>0</v>
      </c>
      <c r="BJ172" s="17" t="s">
        <v>86</v>
      </c>
      <c r="BK172" s="150">
        <f t="shared" si="29"/>
        <v>0</v>
      </c>
      <c r="BL172" s="17" t="s">
        <v>108</v>
      </c>
      <c r="BM172" s="149" t="s">
        <v>921</v>
      </c>
    </row>
    <row r="173" spans="2:65" s="1" customFormat="1" ht="24.2" customHeight="1">
      <c r="B173" s="33"/>
      <c r="C173" s="138" t="s">
        <v>574</v>
      </c>
      <c r="D173" s="138" t="s">
        <v>312</v>
      </c>
      <c r="E173" s="139" t="s">
        <v>3766</v>
      </c>
      <c r="F173" s="140" t="s">
        <v>3767</v>
      </c>
      <c r="G173" s="141" t="s">
        <v>1972</v>
      </c>
      <c r="H173" s="142">
        <v>0</v>
      </c>
      <c r="I173" s="143"/>
      <c r="J173" s="144">
        <f t="shared" si="20"/>
        <v>0</v>
      </c>
      <c r="K173" s="140" t="s">
        <v>430</v>
      </c>
      <c r="L173" s="33"/>
      <c r="M173" s="145" t="s">
        <v>1</v>
      </c>
      <c r="N173" s="146" t="s">
        <v>47</v>
      </c>
      <c r="P173" s="147">
        <f t="shared" si="21"/>
        <v>0</v>
      </c>
      <c r="Q173" s="147">
        <v>0</v>
      </c>
      <c r="R173" s="147">
        <f t="shared" si="22"/>
        <v>0</v>
      </c>
      <c r="S173" s="147">
        <v>0</v>
      </c>
      <c r="T173" s="148">
        <f t="shared" si="23"/>
        <v>0</v>
      </c>
      <c r="AR173" s="149" t="s">
        <v>108</v>
      </c>
      <c r="AT173" s="149" t="s">
        <v>312</v>
      </c>
      <c r="AU173" s="149" t="s">
        <v>86</v>
      </c>
      <c r="AY173" s="17" t="s">
        <v>310</v>
      </c>
      <c r="BE173" s="150">
        <f t="shared" si="24"/>
        <v>0</v>
      </c>
      <c r="BF173" s="150">
        <f t="shared" si="25"/>
        <v>0</v>
      </c>
      <c r="BG173" s="150">
        <f t="shared" si="26"/>
        <v>0</v>
      </c>
      <c r="BH173" s="150">
        <f t="shared" si="27"/>
        <v>0</v>
      </c>
      <c r="BI173" s="150">
        <f t="shared" si="28"/>
        <v>0</v>
      </c>
      <c r="BJ173" s="17" t="s">
        <v>86</v>
      </c>
      <c r="BK173" s="150">
        <f t="shared" si="29"/>
        <v>0</v>
      </c>
      <c r="BL173" s="17" t="s">
        <v>108</v>
      </c>
      <c r="BM173" s="149" t="s">
        <v>930</v>
      </c>
    </row>
    <row r="174" spans="2:65" s="1" customFormat="1" ht="21.75" customHeight="1">
      <c r="B174" s="33"/>
      <c r="C174" s="138" t="s">
        <v>578</v>
      </c>
      <c r="D174" s="138" t="s">
        <v>312</v>
      </c>
      <c r="E174" s="139" t="s">
        <v>3768</v>
      </c>
      <c r="F174" s="140" t="s">
        <v>3769</v>
      </c>
      <c r="G174" s="141" t="s">
        <v>1972</v>
      </c>
      <c r="H174" s="142">
        <v>0</v>
      </c>
      <c r="I174" s="143"/>
      <c r="J174" s="144">
        <f t="shared" si="20"/>
        <v>0</v>
      </c>
      <c r="K174" s="140" t="s">
        <v>430</v>
      </c>
      <c r="L174" s="33"/>
      <c r="M174" s="145" t="s">
        <v>1</v>
      </c>
      <c r="N174" s="146" t="s">
        <v>47</v>
      </c>
      <c r="P174" s="147">
        <f t="shared" si="21"/>
        <v>0</v>
      </c>
      <c r="Q174" s="147">
        <v>0</v>
      </c>
      <c r="R174" s="147">
        <f t="shared" si="22"/>
        <v>0</v>
      </c>
      <c r="S174" s="147">
        <v>0</v>
      </c>
      <c r="T174" s="148">
        <f t="shared" si="23"/>
        <v>0</v>
      </c>
      <c r="AR174" s="149" t="s">
        <v>108</v>
      </c>
      <c r="AT174" s="149" t="s">
        <v>312</v>
      </c>
      <c r="AU174" s="149" t="s">
        <v>86</v>
      </c>
      <c r="AY174" s="17" t="s">
        <v>310</v>
      </c>
      <c r="BE174" s="150">
        <f t="shared" si="24"/>
        <v>0</v>
      </c>
      <c r="BF174" s="150">
        <f t="shared" si="25"/>
        <v>0</v>
      </c>
      <c r="BG174" s="150">
        <f t="shared" si="26"/>
        <v>0</v>
      </c>
      <c r="BH174" s="150">
        <f t="shared" si="27"/>
        <v>0</v>
      </c>
      <c r="BI174" s="150">
        <f t="shared" si="28"/>
        <v>0</v>
      </c>
      <c r="BJ174" s="17" t="s">
        <v>86</v>
      </c>
      <c r="BK174" s="150">
        <f t="shared" si="29"/>
        <v>0</v>
      </c>
      <c r="BL174" s="17" t="s">
        <v>108</v>
      </c>
      <c r="BM174" s="149" t="s">
        <v>938</v>
      </c>
    </row>
    <row r="175" spans="2:65" s="1" customFormat="1" ht="24.2" customHeight="1">
      <c r="B175" s="33"/>
      <c r="C175" s="138" t="s">
        <v>582</v>
      </c>
      <c r="D175" s="138" t="s">
        <v>312</v>
      </c>
      <c r="E175" s="139" t="s">
        <v>3770</v>
      </c>
      <c r="F175" s="140" t="s">
        <v>3771</v>
      </c>
      <c r="G175" s="141" t="s">
        <v>429</v>
      </c>
      <c r="H175" s="142">
        <v>0</v>
      </c>
      <c r="I175" s="143"/>
      <c r="J175" s="144">
        <f t="shared" si="20"/>
        <v>0</v>
      </c>
      <c r="K175" s="140" t="s">
        <v>430</v>
      </c>
      <c r="L175" s="33"/>
      <c r="M175" s="145" t="s">
        <v>1</v>
      </c>
      <c r="N175" s="146" t="s">
        <v>47</v>
      </c>
      <c r="P175" s="147">
        <f t="shared" si="21"/>
        <v>0</v>
      </c>
      <c r="Q175" s="147">
        <v>0</v>
      </c>
      <c r="R175" s="147">
        <f t="shared" si="22"/>
        <v>0</v>
      </c>
      <c r="S175" s="147">
        <v>0</v>
      </c>
      <c r="T175" s="148">
        <f t="shared" si="23"/>
        <v>0</v>
      </c>
      <c r="AR175" s="149" t="s">
        <v>108</v>
      </c>
      <c r="AT175" s="149" t="s">
        <v>312</v>
      </c>
      <c r="AU175" s="149" t="s">
        <v>86</v>
      </c>
      <c r="AY175" s="17" t="s">
        <v>310</v>
      </c>
      <c r="BE175" s="150">
        <f t="shared" si="24"/>
        <v>0</v>
      </c>
      <c r="BF175" s="150">
        <f t="shared" si="25"/>
        <v>0</v>
      </c>
      <c r="BG175" s="150">
        <f t="shared" si="26"/>
        <v>0</v>
      </c>
      <c r="BH175" s="150">
        <f t="shared" si="27"/>
        <v>0</v>
      </c>
      <c r="BI175" s="150">
        <f t="shared" si="28"/>
        <v>0</v>
      </c>
      <c r="BJ175" s="17" t="s">
        <v>86</v>
      </c>
      <c r="BK175" s="150">
        <f t="shared" si="29"/>
        <v>0</v>
      </c>
      <c r="BL175" s="17" t="s">
        <v>108</v>
      </c>
      <c r="BM175" s="149" t="s">
        <v>949</v>
      </c>
    </row>
    <row r="176" spans="2:65" s="1" customFormat="1" ht="16.5" customHeight="1">
      <c r="B176" s="33"/>
      <c r="C176" s="138" t="s">
        <v>586</v>
      </c>
      <c r="D176" s="138" t="s">
        <v>312</v>
      </c>
      <c r="E176" s="139" t="s">
        <v>3772</v>
      </c>
      <c r="F176" s="140" t="s">
        <v>3773</v>
      </c>
      <c r="G176" s="141" t="s">
        <v>429</v>
      </c>
      <c r="H176" s="142">
        <v>0</v>
      </c>
      <c r="I176" s="143"/>
      <c r="J176" s="144">
        <f t="shared" si="20"/>
        <v>0</v>
      </c>
      <c r="K176" s="140" t="s">
        <v>430</v>
      </c>
      <c r="L176" s="33"/>
      <c r="M176" s="145" t="s">
        <v>1</v>
      </c>
      <c r="N176" s="146" t="s">
        <v>47</v>
      </c>
      <c r="P176" s="147">
        <f t="shared" si="21"/>
        <v>0</v>
      </c>
      <c r="Q176" s="147">
        <v>0</v>
      </c>
      <c r="R176" s="147">
        <f t="shared" si="22"/>
        <v>0</v>
      </c>
      <c r="S176" s="147">
        <v>0</v>
      </c>
      <c r="T176" s="148">
        <f t="shared" si="23"/>
        <v>0</v>
      </c>
      <c r="AR176" s="149" t="s">
        <v>108</v>
      </c>
      <c r="AT176" s="149" t="s">
        <v>312</v>
      </c>
      <c r="AU176" s="149" t="s">
        <v>86</v>
      </c>
      <c r="AY176" s="17" t="s">
        <v>310</v>
      </c>
      <c r="BE176" s="150">
        <f t="shared" si="24"/>
        <v>0</v>
      </c>
      <c r="BF176" s="150">
        <f t="shared" si="25"/>
        <v>0</v>
      </c>
      <c r="BG176" s="150">
        <f t="shared" si="26"/>
        <v>0</v>
      </c>
      <c r="BH176" s="150">
        <f t="shared" si="27"/>
        <v>0</v>
      </c>
      <c r="BI176" s="150">
        <f t="shared" si="28"/>
        <v>0</v>
      </c>
      <c r="BJ176" s="17" t="s">
        <v>86</v>
      </c>
      <c r="BK176" s="150">
        <f t="shared" si="29"/>
        <v>0</v>
      </c>
      <c r="BL176" s="17" t="s">
        <v>108</v>
      </c>
      <c r="BM176" s="149" t="s">
        <v>958</v>
      </c>
    </row>
    <row r="177" spans="2:65" s="1" customFormat="1" ht="16.5" customHeight="1">
      <c r="B177" s="33"/>
      <c r="C177" s="138" t="s">
        <v>590</v>
      </c>
      <c r="D177" s="138" t="s">
        <v>312</v>
      </c>
      <c r="E177" s="139" t="s">
        <v>3774</v>
      </c>
      <c r="F177" s="140" t="s">
        <v>3775</v>
      </c>
      <c r="G177" s="141" t="s">
        <v>1972</v>
      </c>
      <c r="H177" s="142">
        <v>9</v>
      </c>
      <c r="I177" s="143"/>
      <c r="J177" s="144">
        <f t="shared" si="20"/>
        <v>0</v>
      </c>
      <c r="K177" s="140" t="s">
        <v>430</v>
      </c>
      <c r="L177" s="33"/>
      <c r="M177" s="145" t="s">
        <v>1</v>
      </c>
      <c r="N177" s="146" t="s">
        <v>47</v>
      </c>
      <c r="P177" s="147">
        <f t="shared" si="21"/>
        <v>0</v>
      </c>
      <c r="Q177" s="147">
        <v>0</v>
      </c>
      <c r="R177" s="147">
        <f t="shared" si="22"/>
        <v>0</v>
      </c>
      <c r="S177" s="147">
        <v>0</v>
      </c>
      <c r="T177" s="148">
        <f t="shared" si="23"/>
        <v>0</v>
      </c>
      <c r="AR177" s="149" t="s">
        <v>108</v>
      </c>
      <c r="AT177" s="149" t="s">
        <v>312</v>
      </c>
      <c r="AU177" s="149" t="s">
        <v>86</v>
      </c>
      <c r="AY177" s="17" t="s">
        <v>310</v>
      </c>
      <c r="BE177" s="150">
        <f t="shared" si="24"/>
        <v>0</v>
      </c>
      <c r="BF177" s="150">
        <f t="shared" si="25"/>
        <v>0</v>
      </c>
      <c r="BG177" s="150">
        <f t="shared" si="26"/>
        <v>0</v>
      </c>
      <c r="BH177" s="150">
        <f t="shared" si="27"/>
        <v>0</v>
      </c>
      <c r="BI177" s="150">
        <f t="shared" si="28"/>
        <v>0</v>
      </c>
      <c r="BJ177" s="17" t="s">
        <v>86</v>
      </c>
      <c r="BK177" s="150">
        <f t="shared" si="29"/>
        <v>0</v>
      </c>
      <c r="BL177" s="17" t="s">
        <v>108</v>
      </c>
      <c r="BM177" s="149" t="s">
        <v>968</v>
      </c>
    </row>
    <row r="178" spans="2:65" s="1" customFormat="1" ht="16.5" customHeight="1">
      <c r="B178" s="33"/>
      <c r="C178" s="138" t="s">
        <v>594</v>
      </c>
      <c r="D178" s="138" t="s">
        <v>312</v>
      </c>
      <c r="E178" s="139" t="s">
        <v>3776</v>
      </c>
      <c r="F178" s="140" t="s">
        <v>3777</v>
      </c>
      <c r="G178" s="141" t="s">
        <v>1972</v>
      </c>
      <c r="H178" s="142">
        <v>24</v>
      </c>
      <c r="I178" s="143"/>
      <c r="J178" s="144">
        <f t="shared" si="20"/>
        <v>0</v>
      </c>
      <c r="K178" s="140" t="s">
        <v>430</v>
      </c>
      <c r="L178" s="33"/>
      <c r="M178" s="145" t="s">
        <v>1</v>
      </c>
      <c r="N178" s="146" t="s">
        <v>47</v>
      </c>
      <c r="P178" s="147">
        <f t="shared" si="21"/>
        <v>0</v>
      </c>
      <c r="Q178" s="147">
        <v>0</v>
      </c>
      <c r="R178" s="147">
        <f t="shared" si="22"/>
        <v>0</v>
      </c>
      <c r="S178" s="147">
        <v>0</v>
      </c>
      <c r="T178" s="148">
        <f t="shared" si="23"/>
        <v>0</v>
      </c>
      <c r="AR178" s="149" t="s">
        <v>108</v>
      </c>
      <c r="AT178" s="149" t="s">
        <v>312</v>
      </c>
      <c r="AU178" s="149" t="s">
        <v>86</v>
      </c>
      <c r="AY178" s="17" t="s">
        <v>310</v>
      </c>
      <c r="BE178" s="150">
        <f t="shared" si="24"/>
        <v>0</v>
      </c>
      <c r="BF178" s="150">
        <f t="shared" si="25"/>
        <v>0</v>
      </c>
      <c r="BG178" s="150">
        <f t="shared" si="26"/>
        <v>0</v>
      </c>
      <c r="BH178" s="150">
        <f t="shared" si="27"/>
        <v>0</v>
      </c>
      <c r="BI178" s="150">
        <f t="shared" si="28"/>
        <v>0</v>
      </c>
      <c r="BJ178" s="17" t="s">
        <v>86</v>
      </c>
      <c r="BK178" s="150">
        <f t="shared" si="29"/>
        <v>0</v>
      </c>
      <c r="BL178" s="17" t="s">
        <v>108</v>
      </c>
      <c r="BM178" s="149" t="s">
        <v>978</v>
      </c>
    </row>
    <row r="179" spans="2:65" s="1" customFormat="1" ht="16.5" customHeight="1">
      <c r="B179" s="33"/>
      <c r="C179" s="138" t="s">
        <v>598</v>
      </c>
      <c r="D179" s="138" t="s">
        <v>312</v>
      </c>
      <c r="E179" s="139" t="s">
        <v>3778</v>
      </c>
      <c r="F179" s="140" t="s">
        <v>3779</v>
      </c>
      <c r="G179" s="141" t="s">
        <v>1972</v>
      </c>
      <c r="H179" s="142">
        <v>3</v>
      </c>
      <c r="I179" s="143"/>
      <c r="J179" s="144">
        <f t="shared" si="20"/>
        <v>0</v>
      </c>
      <c r="K179" s="140" t="s">
        <v>430</v>
      </c>
      <c r="L179" s="33"/>
      <c r="M179" s="145" t="s">
        <v>1</v>
      </c>
      <c r="N179" s="146" t="s">
        <v>47</v>
      </c>
      <c r="P179" s="147">
        <f t="shared" si="21"/>
        <v>0</v>
      </c>
      <c r="Q179" s="147">
        <v>0</v>
      </c>
      <c r="R179" s="147">
        <f t="shared" si="22"/>
        <v>0</v>
      </c>
      <c r="S179" s="147">
        <v>0</v>
      </c>
      <c r="T179" s="148">
        <f t="shared" si="23"/>
        <v>0</v>
      </c>
      <c r="AR179" s="149" t="s">
        <v>108</v>
      </c>
      <c r="AT179" s="149" t="s">
        <v>312</v>
      </c>
      <c r="AU179" s="149" t="s">
        <v>86</v>
      </c>
      <c r="AY179" s="17" t="s">
        <v>310</v>
      </c>
      <c r="BE179" s="150">
        <f t="shared" si="24"/>
        <v>0</v>
      </c>
      <c r="BF179" s="150">
        <f t="shared" si="25"/>
        <v>0</v>
      </c>
      <c r="BG179" s="150">
        <f t="shared" si="26"/>
        <v>0</v>
      </c>
      <c r="BH179" s="150">
        <f t="shared" si="27"/>
        <v>0</v>
      </c>
      <c r="BI179" s="150">
        <f t="shared" si="28"/>
        <v>0</v>
      </c>
      <c r="BJ179" s="17" t="s">
        <v>86</v>
      </c>
      <c r="BK179" s="150">
        <f t="shared" si="29"/>
        <v>0</v>
      </c>
      <c r="BL179" s="17" t="s">
        <v>108</v>
      </c>
      <c r="BM179" s="149" t="s">
        <v>988</v>
      </c>
    </row>
    <row r="180" spans="2:65" s="1" customFormat="1" ht="16.5" customHeight="1">
      <c r="B180" s="33"/>
      <c r="C180" s="138" t="s">
        <v>613</v>
      </c>
      <c r="D180" s="138" t="s">
        <v>312</v>
      </c>
      <c r="E180" s="139" t="s">
        <v>3780</v>
      </c>
      <c r="F180" s="140" t="s">
        <v>3781</v>
      </c>
      <c r="G180" s="141" t="s">
        <v>1972</v>
      </c>
      <c r="H180" s="142">
        <v>16</v>
      </c>
      <c r="I180" s="143"/>
      <c r="J180" s="144">
        <f t="shared" si="20"/>
        <v>0</v>
      </c>
      <c r="K180" s="140" t="s">
        <v>430</v>
      </c>
      <c r="L180" s="33"/>
      <c r="M180" s="145" t="s">
        <v>1</v>
      </c>
      <c r="N180" s="146" t="s">
        <v>47</v>
      </c>
      <c r="P180" s="147">
        <f t="shared" si="21"/>
        <v>0</v>
      </c>
      <c r="Q180" s="147">
        <v>0</v>
      </c>
      <c r="R180" s="147">
        <f t="shared" si="22"/>
        <v>0</v>
      </c>
      <c r="S180" s="147">
        <v>0</v>
      </c>
      <c r="T180" s="148">
        <f t="shared" si="23"/>
        <v>0</v>
      </c>
      <c r="AR180" s="149" t="s">
        <v>108</v>
      </c>
      <c r="AT180" s="149" t="s">
        <v>312</v>
      </c>
      <c r="AU180" s="149" t="s">
        <v>86</v>
      </c>
      <c r="AY180" s="17" t="s">
        <v>310</v>
      </c>
      <c r="BE180" s="150">
        <f t="shared" si="24"/>
        <v>0</v>
      </c>
      <c r="BF180" s="150">
        <f t="shared" si="25"/>
        <v>0</v>
      </c>
      <c r="BG180" s="150">
        <f t="shared" si="26"/>
        <v>0</v>
      </c>
      <c r="BH180" s="150">
        <f t="shared" si="27"/>
        <v>0</v>
      </c>
      <c r="BI180" s="150">
        <f t="shared" si="28"/>
        <v>0</v>
      </c>
      <c r="BJ180" s="17" t="s">
        <v>86</v>
      </c>
      <c r="BK180" s="150">
        <f t="shared" si="29"/>
        <v>0</v>
      </c>
      <c r="BL180" s="17" t="s">
        <v>108</v>
      </c>
      <c r="BM180" s="149" t="s">
        <v>997</v>
      </c>
    </row>
    <row r="181" spans="2:65" s="1" customFormat="1" ht="16.5" customHeight="1">
      <c r="B181" s="33"/>
      <c r="C181" s="138" t="s">
        <v>617</v>
      </c>
      <c r="D181" s="138" t="s">
        <v>312</v>
      </c>
      <c r="E181" s="139" t="s">
        <v>3782</v>
      </c>
      <c r="F181" s="140" t="s">
        <v>3783</v>
      </c>
      <c r="G181" s="141" t="s">
        <v>1972</v>
      </c>
      <c r="H181" s="142">
        <v>109</v>
      </c>
      <c r="I181" s="143"/>
      <c r="J181" s="144">
        <f t="shared" si="20"/>
        <v>0</v>
      </c>
      <c r="K181" s="140" t="s">
        <v>430</v>
      </c>
      <c r="L181" s="33"/>
      <c r="M181" s="145" t="s">
        <v>1</v>
      </c>
      <c r="N181" s="146" t="s">
        <v>47</v>
      </c>
      <c r="P181" s="147">
        <f t="shared" si="21"/>
        <v>0</v>
      </c>
      <c r="Q181" s="147">
        <v>0</v>
      </c>
      <c r="R181" s="147">
        <f t="shared" si="22"/>
        <v>0</v>
      </c>
      <c r="S181" s="147">
        <v>0</v>
      </c>
      <c r="T181" s="148">
        <f t="shared" si="23"/>
        <v>0</v>
      </c>
      <c r="AR181" s="149" t="s">
        <v>108</v>
      </c>
      <c r="AT181" s="149" t="s">
        <v>312</v>
      </c>
      <c r="AU181" s="149" t="s">
        <v>86</v>
      </c>
      <c r="AY181" s="17" t="s">
        <v>310</v>
      </c>
      <c r="BE181" s="150">
        <f t="shared" si="24"/>
        <v>0</v>
      </c>
      <c r="BF181" s="150">
        <f t="shared" si="25"/>
        <v>0</v>
      </c>
      <c r="BG181" s="150">
        <f t="shared" si="26"/>
        <v>0</v>
      </c>
      <c r="BH181" s="150">
        <f t="shared" si="27"/>
        <v>0</v>
      </c>
      <c r="BI181" s="150">
        <f t="shared" si="28"/>
        <v>0</v>
      </c>
      <c r="BJ181" s="17" t="s">
        <v>86</v>
      </c>
      <c r="BK181" s="150">
        <f t="shared" si="29"/>
        <v>0</v>
      </c>
      <c r="BL181" s="17" t="s">
        <v>108</v>
      </c>
      <c r="BM181" s="149" t="s">
        <v>1007</v>
      </c>
    </row>
    <row r="182" spans="2:65" s="1" customFormat="1" ht="16.5" customHeight="1">
      <c r="B182" s="33"/>
      <c r="C182" s="138" t="s">
        <v>602</v>
      </c>
      <c r="D182" s="138" t="s">
        <v>312</v>
      </c>
      <c r="E182" s="139" t="s">
        <v>3784</v>
      </c>
      <c r="F182" s="140" t="s">
        <v>3785</v>
      </c>
      <c r="G182" s="141" t="s">
        <v>1972</v>
      </c>
      <c r="H182" s="142">
        <v>27</v>
      </c>
      <c r="I182" s="143"/>
      <c r="J182" s="144">
        <f t="shared" si="20"/>
        <v>0</v>
      </c>
      <c r="K182" s="140" t="s">
        <v>430</v>
      </c>
      <c r="L182" s="33"/>
      <c r="M182" s="145" t="s">
        <v>1</v>
      </c>
      <c r="N182" s="146" t="s">
        <v>47</v>
      </c>
      <c r="P182" s="147">
        <f t="shared" si="21"/>
        <v>0</v>
      </c>
      <c r="Q182" s="147">
        <v>0</v>
      </c>
      <c r="R182" s="147">
        <f t="shared" si="22"/>
        <v>0</v>
      </c>
      <c r="S182" s="147">
        <v>0</v>
      </c>
      <c r="T182" s="148">
        <f t="shared" si="23"/>
        <v>0</v>
      </c>
      <c r="AR182" s="149" t="s">
        <v>108</v>
      </c>
      <c r="AT182" s="149" t="s">
        <v>312</v>
      </c>
      <c r="AU182" s="149" t="s">
        <v>86</v>
      </c>
      <c r="AY182" s="17" t="s">
        <v>310</v>
      </c>
      <c r="BE182" s="150">
        <f t="shared" si="24"/>
        <v>0</v>
      </c>
      <c r="BF182" s="150">
        <f t="shared" si="25"/>
        <v>0</v>
      </c>
      <c r="BG182" s="150">
        <f t="shared" si="26"/>
        <v>0</v>
      </c>
      <c r="BH182" s="150">
        <f t="shared" si="27"/>
        <v>0</v>
      </c>
      <c r="BI182" s="150">
        <f t="shared" si="28"/>
        <v>0</v>
      </c>
      <c r="BJ182" s="17" t="s">
        <v>86</v>
      </c>
      <c r="BK182" s="150">
        <f t="shared" si="29"/>
        <v>0</v>
      </c>
      <c r="BL182" s="17" t="s">
        <v>108</v>
      </c>
      <c r="BM182" s="149" t="s">
        <v>1017</v>
      </c>
    </row>
    <row r="183" spans="2:65" s="1" customFormat="1" ht="16.5" customHeight="1">
      <c r="B183" s="33"/>
      <c r="C183" s="138" t="s">
        <v>607</v>
      </c>
      <c r="D183" s="138" t="s">
        <v>312</v>
      </c>
      <c r="E183" s="139" t="s">
        <v>3786</v>
      </c>
      <c r="F183" s="140" t="s">
        <v>3789</v>
      </c>
      <c r="G183" s="141" t="s">
        <v>1972</v>
      </c>
      <c r="H183" s="142">
        <v>10</v>
      </c>
      <c r="I183" s="143"/>
      <c r="J183" s="144">
        <f t="shared" si="20"/>
        <v>0</v>
      </c>
      <c r="K183" s="140" t="s">
        <v>430</v>
      </c>
      <c r="L183" s="33"/>
      <c r="M183" s="145" t="s">
        <v>1</v>
      </c>
      <c r="N183" s="146" t="s">
        <v>47</v>
      </c>
      <c r="P183" s="147">
        <f t="shared" si="21"/>
        <v>0</v>
      </c>
      <c r="Q183" s="147">
        <v>0</v>
      </c>
      <c r="R183" s="147">
        <f t="shared" si="22"/>
        <v>0</v>
      </c>
      <c r="S183" s="147">
        <v>0</v>
      </c>
      <c r="T183" s="148">
        <f t="shared" si="23"/>
        <v>0</v>
      </c>
      <c r="AR183" s="149" t="s">
        <v>108</v>
      </c>
      <c r="AT183" s="149" t="s">
        <v>312</v>
      </c>
      <c r="AU183" s="149" t="s">
        <v>86</v>
      </c>
      <c r="AY183" s="17" t="s">
        <v>310</v>
      </c>
      <c r="BE183" s="150">
        <f t="shared" si="24"/>
        <v>0</v>
      </c>
      <c r="BF183" s="150">
        <f t="shared" si="25"/>
        <v>0</v>
      </c>
      <c r="BG183" s="150">
        <f t="shared" si="26"/>
        <v>0</v>
      </c>
      <c r="BH183" s="150">
        <f t="shared" si="27"/>
        <v>0</v>
      </c>
      <c r="BI183" s="150">
        <f t="shared" si="28"/>
        <v>0</v>
      </c>
      <c r="BJ183" s="17" t="s">
        <v>86</v>
      </c>
      <c r="BK183" s="150">
        <f t="shared" si="29"/>
        <v>0</v>
      </c>
      <c r="BL183" s="17" t="s">
        <v>108</v>
      </c>
      <c r="BM183" s="149" t="s">
        <v>1025</v>
      </c>
    </row>
    <row r="184" spans="2:65" s="11" customFormat="1" ht="25.9" customHeight="1">
      <c r="B184" s="126"/>
      <c r="D184" s="127" t="s">
        <v>81</v>
      </c>
      <c r="E184" s="128" t="s">
        <v>3790</v>
      </c>
      <c r="F184" s="128" t="s">
        <v>3791</v>
      </c>
      <c r="I184" s="129"/>
      <c r="J184" s="130">
        <f>BK184</f>
        <v>0</v>
      </c>
      <c r="L184" s="126"/>
      <c r="M184" s="131"/>
      <c r="P184" s="132">
        <f>SUM(P185:P191)</f>
        <v>0</v>
      </c>
      <c r="R184" s="132">
        <f>SUM(R185:R191)</f>
        <v>0</v>
      </c>
      <c r="T184" s="133">
        <f>SUM(T185:T191)</f>
        <v>0</v>
      </c>
      <c r="AR184" s="127" t="s">
        <v>86</v>
      </c>
      <c r="AT184" s="134" t="s">
        <v>81</v>
      </c>
      <c r="AU184" s="134" t="s">
        <v>82</v>
      </c>
      <c r="AY184" s="127" t="s">
        <v>310</v>
      </c>
      <c r="BK184" s="135">
        <f>SUM(BK185:BK191)</f>
        <v>0</v>
      </c>
    </row>
    <row r="185" spans="2:65" s="1" customFormat="1" ht="16.5" customHeight="1">
      <c r="B185" s="33"/>
      <c r="C185" s="138" t="s">
        <v>824</v>
      </c>
      <c r="D185" s="138" t="s">
        <v>312</v>
      </c>
      <c r="E185" s="139" t="s">
        <v>3792</v>
      </c>
      <c r="F185" s="140" t="s">
        <v>3793</v>
      </c>
      <c r="G185" s="141" t="s">
        <v>1972</v>
      </c>
      <c r="H185" s="142">
        <v>0</v>
      </c>
      <c r="I185" s="143"/>
      <c r="J185" s="144">
        <f t="shared" ref="J185:J191" si="30">ROUND(I185*H185,2)</f>
        <v>0</v>
      </c>
      <c r="K185" s="140" t="s">
        <v>430</v>
      </c>
      <c r="L185" s="33"/>
      <c r="M185" s="145" t="s">
        <v>1</v>
      </c>
      <c r="N185" s="146" t="s">
        <v>47</v>
      </c>
      <c r="P185" s="147">
        <f t="shared" ref="P185:P191" si="31">O185*H185</f>
        <v>0</v>
      </c>
      <c r="Q185" s="147">
        <v>0</v>
      </c>
      <c r="R185" s="147">
        <f t="shared" ref="R185:R191" si="32">Q185*H185</f>
        <v>0</v>
      </c>
      <c r="S185" s="147">
        <v>0</v>
      </c>
      <c r="T185" s="148">
        <f t="shared" ref="T185:T191" si="33">S185*H185</f>
        <v>0</v>
      </c>
      <c r="AR185" s="149" t="s">
        <v>108</v>
      </c>
      <c r="AT185" s="149" t="s">
        <v>312</v>
      </c>
      <c r="AU185" s="149" t="s">
        <v>86</v>
      </c>
      <c r="AY185" s="17" t="s">
        <v>310</v>
      </c>
      <c r="BE185" s="150">
        <f t="shared" ref="BE185:BE191" si="34">IF(N185="základní",J185,0)</f>
        <v>0</v>
      </c>
      <c r="BF185" s="150">
        <f t="shared" ref="BF185:BF191" si="35">IF(N185="snížená",J185,0)</f>
        <v>0</v>
      </c>
      <c r="BG185" s="150">
        <f t="shared" ref="BG185:BG191" si="36">IF(N185="zákl. přenesená",J185,0)</f>
        <v>0</v>
      </c>
      <c r="BH185" s="150">
        <f t="shared" ref="BH185:BH191" si="37">IF(N185="sníž. přenesená",J185,0)</f>
        <v>0</v>
      </c>
      <c r="BI185" s="150">
        <f t="shared" ref="BI185:BI191" si="38">IF(N185="nulová",J185,0)</f>
        <v>0</v>
      </c>
      <c r="BJ185" s="17" t="s">
        <v>86</v>
      </c>
      <c r="BK185" s="150">
        <f t="shared" ref="BK185:BK191" si="39">ROUND(I185*H185,2)</f>
        <v>0</v>
      </c>
      <c r="BL185" s="17" t="s">
        <v>108</v>
      </c>
      <c r="BM185" s="149" t="s">
        <v>1033</v>
      </c>
    </row>
    <row r="186" spans="2:65" s="1" customFormat="1" ht="16.5" customHeight="1">
      <c r="B186" s="33"/>
      <c r="C186" s="138" t="s">
        <v>828</v>
      </c>
      <c r="D186" s="138" t="s">
        <v>312</v>
      </c>
      <c r="E186" s="139" t="s">
        <v>3794</v>
      </c>
      <c r="F186" s="140" t="s">
        <v>3795</v>
      </c>
      <c r="G186" s="141" t="s">
        <v>1972</v>
      </c>
      <c r="H186" s="142">
        <v>0</v>
      </c>
      <c r="I186" s="143"/>
      <c r="J186" s="144">
        <f t="shared" si="30"/>
        <v>0</v>
      </c>
      <c r="K186" s="140" t="s">
        <v>430</v>
      </c>
      <c r="L186" s="33"/>
      <c r="M186" s="145" t="s">
        <v>1</v>
      </c>
      <c r="N186" s="146" t="s">
        <v>47</v>
      </c>
      <c r="P186" s="147">
        <f t="shared" si="31"/>
        <v>0</v>
      </c>
      <c r="Q186" s="147">
        <v>0</v>
      </c>
      <c r="R186" s="147">
        <f t="shared" si="32"/>
        <v>0</v>
      </c>
      <c r="S186" s="147">
        <v>0</v>
      </c>
      <c r="T186" s="148">
        <f t="shared" si="33"/>
        <v>0</v>
      </c>
      <c r="AR186" s="149" t="s">
        <v>108</v>
      </c>
      <c r="AT186" s="149" t="s">
        <v>312</v>
      </c>
      <c r="AU186" s="149" t="s">
        <v>86</v>
      </c>
      <c r="AY186" s="17" t="s">
        <v>310</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1052</v>
      </c>
    </row>
    <row r="187" spans="2:65" s="1" customFormat="1" ht="16.5" customHeight="1">
      <c r="B187" s="33"/>
      <c r="C187" s="138" t="s">
        <v>833</v>
      </c>
      <c r="D187" s="138" t="s">
        <v>312</v>
      </c>
      <c r="E187" s="139" t="s">
        <v>3796</v>
      </c>
      <c r="F187" s="140" t="s">
        <v>3797</v>
      </c>
      <c r="G187" s="141" t="s">
        <v>1972</v>
      </c>
      <c r="H187" s="142">
        <v>0</v>
      </c>
      <c r="I187" s="143"/>
      <c r="J187" s="144">
        <f t="shared" si="30"/>
        <v>0</v>
      </c>
      <c r="K187" s="140" t="s">
        <v>430</v>
      </c>
      <c r="L187" s="33"/>
      <c r="M187" s="145" t="s">
        <v>1</v>
      </c>
      <c r="N187" s="146" t="s">
        <v>47</v>
      </c>
      <c r="P187" s="147">
        <f t="shared" si="31"/>
        <v>0</v>
      </c>
      <c r="Q187" s="147">
        <v>0</v>
      </c>
      <c r="R187" s="147">
        <f t="shared" si="32"/>
        <v>0</v>
      </c>
      <c r="S187" s="147">
        <v>0</v>
      </c>
      <c r="T187" s="148">
        <f t="shared" si="33"/>
        <v>0</v>
      </c>
      <c r="AR187" s="149" t="s">
        <v>108</v>
      </c>
      <c r="AT187" s="149" t="s">
        <v>312</v>
      </c>
      <c r="AU187" s="149" t="s">
        <v>86</v>
      </c>
      <c r="AY187" s="17" t="s">
        <v>310</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1061</v>
      </c>
    </row>
    <row r="188" spans="2:65" s="1" customFormat="1" ht="16.5" customHeight="1">
      <c r="B188" s="33"/>
      <c r="C188" s="138" t="s">
        <v>839</v>
      </c>
      <c r="D188" s="138" t="s">
        <v>312</v>
      </c>
      <c r="E188" s="139" t="s">
        <v>3798</v>
      </c>
      <c r="F188" s="140" t="s">
        <v>3799</v>
      </c>
      <c r="G188" s="141" t="s">
        <v>1972</v>
      </c>
      <c r="H188" s="142">
        <v>0</v>
      </c>
      <c r="I188" s="143"/>
      <c r="J188" s="144">
        <f t="shared" si="30"/>
        <v>0</v>
      </c>
      <c r="K188" s="140" t="s">
        <v>430</v>
      </c>
      <c r="L188" s="33"/>
      <c r="M188" s="145" t="s">
        <v>1</v>
      </c>
      <c r="N188" s="146" t="s">
        <v>47</v>
      </c>
      <c r="P188" s="147">
        <f t="shared" si="31"/>
        <v>0</v>
      </c>
      <c r="Q188" s="147">
        <v>0</v>
      </c>
      <c r="R188" s="147">
        <f t="shared" si="32"/>
        <v>0</v>
      </c>
      <c r="S188" s="147">
        <v>0</v>
      </c>
      <c r="T188" s="148">
        <f t="shared" si="33"/>
        <v>0</v>
      </c>
      <c r="AR188" s="149" t="s">
        <v>108</v>
      </c>
      <c r="AT188" s="149" t="s">
        <v>312</v>
      </c>
      <c r="AU188" s="149" t="s">
        <v>86</v>
      </c>
      <c r="AY188" s="17" t="s">
        <v>310</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1069</v>
      </c>
    </row>
    <row r="189" spans="2:65" s="1" customFormat="1" ht="16.5" customHeight="1">
      <c r="B189" s="33"/>
      <c r="C189" s="138" t="s">
        <v>845</v>
      </c>
      <c r="D189" s="138" t="s">
        <v>312</v>
      </c>
      <c r="E189" s="139" t="s">
        <v>3800</v>
      </c>
      <c r="F189" s="140" t="s">
        <v>3801</v>
      </c>
      <c r="G189" s="141" t="s">
        <v>1972</v>
      </c>
      <c r="H189" s="142">
        <v>0</v>
      </c>
      <c r="I189" s="143"/>
      <c r="J189" s="144">
        <f t="shared" si="30"/>
        <v>0</v>
      </c>
      <c r="K189" s="140" t="s">
        <v>430</v>
      </c>
      <c r="L189" s="33"/>
      <c r="M189" s="145" t="s">
        <v>1</v>
      </c>
      <c r="N189" s="146" t="s">
        <v>47</v>
      </c>
      <c r="P189" s="147">
        <f t="shared" si="31"/>
        <v>0</v>
      </c>
      <c r="Q189" s="147">
        <v>0</v>
      </c>
      <c r="R189" s="147">
        <f t="shared" si="32"/>
        <v>0</v>
      </c>
      <c r="S189" s="147">
        <v>0</v>
      </c>
      <c r="T189" s="148">
        <f t="shared" si="33"/>
        <v>0</v>
      </c>
      <c r="AR189" s="149" t="s">
        <v>108</v>
      </c>
      <c r="AT189" s="149" t="s">
        <v>312</v>
      </c>
      <c r="AU189" s="149" t="s">
        <v>86</v>
      </c>
      <c r="AY189" s="17" t="s">
        <v>310</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1090</v>
      </c>
    </row>
    <row r="190" spans="2:65" s="1" customFormat="1" ht="16.5" customHeight="1">
      <c r="B190" s="33"/>
      <c r="C190" s="138" t="s">
        <v>850</v>
      </c>
      <c r="D190" s="138" t="s">
        <v>312</v>
      </c>
      <c r="E190" s="139" t="s">
        <v>3802</v>
      </c>
      <c r="F190" s="140" t="s">
        <v>3803</v>
      </c>
      <c r="G190" s="141" t="s">
        <v>1972</v>
      </c>
      <c r="H190" s="142">
        <v>0</v>
      </c>
      <c r="I190" s="143"/>
      <c r="J190" s="144">
        <f t="shared" si="30"/>
        <v>0</v>
      </c>
      <c r="K190" s="140" t="s">
        <v>430</v>
      </c>
      <c r="L190" s="33"/>
      <c r="M190" s="145" t="s">
        <v>1</v>
      </c>
      <c r="N190" s="146" t="s">
        <v>47</v>
      </c>
      <c r="P190" s="147">
        <f t="shared" si="31"/>
        <v>0</v>
      </c>
      <c r="Q190" s="147">
        <v>0</v>
      </c>
      <c r="R190" s="147">
        <f t="shared" si="32"/>
        <v>0</v>
      </c>
      <c r="S190" s="147">
        <v>0</v>
      </c>
      <c r="T190" s="148">
        <f t="shared" si="33"/>
        <v>0</v>
      </c>
      <c r="AR190" s="149" t="s">
        <v>108</v>
      </c>
      <c r="AT190" s="149" t="s">
        <v>312</v>
      </c>
      <c r="AU190" s="149" t="s">
        <v>86</v>
      </c>
      <c r="AY190" s="17" t="s">
        <v>310</v>
      </c>
      <c r="BE190" s="150">
        <f t="shared" si="34"/>
        <v>0</v>
      </c>
      <c r="BF190" s="150">
        <f t="shared" si="35"/>
        <v>0</v>
      </c>
      <c r="BG190" s="150">
        <f t="shared" si="36"/>
        <v>0</v>
      </c>
      <c r="BH190" s="150">
        <f t="shared" si="37"/>
        <v>0</v>
      </c>
      <c r="BI190" s="150">
        <f t="shared" si="38"/>
        <v>0</v>
      </c>
      <c r="BJ190" s="17" t="s">
        <v>86</v>
      </c>
      <c r="BK190" s="150">
        <f t="shared" si="39"/>
        <v>0</v>
      </c>
      <c r="BL190" s="17" t="s">
        <v>108</v>
      </c>
      <c r="BM190" s="149" t="s">
        <v>1111</v>
      </c>
    </row>
    <row r="191" spans="2:65" s="1" customFormat="1" ht="16.5" customHeight="1">
      <c r="B191" s="33"/>
      <c r="C191" s="138" t="s">
        <v>856</v>
      </c>
      <c r="D191" s="138" t="s">
        <v>312</v>
      </c>
      <c r="E191" s="139" t="s">
        <v>3804</v>
      </c>
      <c r="F191" s="140" t="s">
        <v>3805</v>
      </c>
      <c r="G191" s="141" t="s">
        <v>1972</v>
      </c>
      <c r="H191" s="142">
        <v>0</v>
      </c>
      <c r="I191" s="143"/>
      <c r="J191" s="144">
        <f t="shared" si="30"/>
        <v>0</v>
      </c>
      <c r="K191" s="140" t="s">
        <v>430</v>
      </c>
      <c r="L191" s="33"/>
      <c r="M191" s="145" t="s">
        <v>1</v>
      </c>
      <c r="N191" s="146" t="s">
        <v>47</v>
      </c>
      <c r="P191" s="147">
        <f t="shared" si="31"/>
        <v>0</v>
      </c>
      <c r="Q191" s="147">
        <v>0</v>
      </c>
      <c r="R191" s="147">
        <f t="shared" si="32"/>
        <v>0</v>
      </c>
      <c r="S191" s="147">
        <v>0</v>
      </c>
      <c r="T191" s="148">
        <f t="shared" si="33"/>
        <v>0</v>
      </c>
      <c r="AR191" s="149" t="s">
        <v>108</v>
      </c>
      <c r="AT191" s="149" t="s">
        <v>312</v>
      </c>
      <c r="AU191" s="149" t="s">
        <v>86</v>
      </c>
      <c r="AY191" s="17" t="s">
        <v>310</v>
      </c>
      <c r="BE191" s="150">
        <f t="shared" si="34"/>
        <v>0</v>
      </c>
      <c r="BF191" s="150">
        <f t="shared" si="35"/>
        <v>0</v>
      </c>
      <c r="BG191" s="150">
        <f t="shared" si="36"/>
        <v>0</v>
      </c>
      <c r="BH191" s="150">
        <f t="shared" si="37"/>
        <v>0</v>
      </c>
      <c r="BI191" s="150">
        <f t="shared" si="38"/>
        <v>0</v>
      </c>
      <c r="BJ191" s="17" t="s">
        <v>86</v>
      </c>
      <c r="BK191" s="150">
        <f t="shared" si="39"/>
        <v>0</v>
      </c>
      <c r="BL191" s="17" t="s">
        <v>108</v>
      </c>
      <c r="BM191" s="149" t="s">
        <v>1122</v>
      </c>
    </row>
    <row r="192" spans="2:65" s="11" customFormat="1" ht="25.9" customHeight="1">
      <c r="B192" s="126"/>
      <c r="D192" s="127" t="s">
        <v>81</v>
      </c>
      <c r="E192" s="128" t="s">
        <v>3806</v>
      </c>
      <c r="F192" s="128" t="s">
        <v>3807</v>
      </c>
      <c r="I192" s="129"/>
      <c r="J192" s="130">
        <f>BK192</f>
        <v>0</v>
      </c>
      <c r="L192" s="126"/>
      <c r="M192" s="131"/>
      <c r="P192" s="132">
        <f>SUM(P193:P198)</f>
        <v>0</v>
      </c>
      <c r="R192" s="132">
        <f>SUM(R193:R198)</f>
        <v>0</v>
      </c>
      <c r="T192" s="133">
        <f>SUM(T193:T198)</f>
        <v>0</v>
      </c>
      <c r="AR192" s="127" t="s">
        <v>86</v>
      </c>
      <c r="AT192" s="134" t="s">
        <v>81</v>
      </c>
      <c r="AU192" s="134" t="s">
        <v>82</v>
      </c>
      <c r="AY192" s="127" t="s">
        <v>310</v>
      </c>
      <c r="BK192" s="135">
        <f>SUM(BK193:BK198)</f>
        <v>0</v>
      </c>
    </row>
    <row r="193" spans="2:65" s="1" customFormat="1" ht="16.5" customHeight="1">
      <c r="B193" s="33"/>
      <c r="C193" s="138" t="s">
        <v>860</v>
      </c>
      <c r="D193" s="138" t="s">
        <v>312</v>
      </c>
      <c r="E193" s="139" t="s">
        <v>3808</v>
      </c>
      <c r="F193" s="140" t="s">
        <v>3809</v>
      </c>
      <c r="G193" s="141" t="s">
        <v>1972</v>
      </c>
      <c r="H193" s="142">
        <v>0</v>
      </c>
      <c r="I193" s="143"/>
      <c r="J193" s="144">
        <f>ROUND(I193*H193,2)</f>
        <v>0</v>
      </c>
      <c r="K193" s="140" t="s">
        <v>430</v>
      </c>
      <c r="L193" s="33"/>
      <c r="M193" s="145" t="s">
        <v>1</v>
      </c>
      <c r="N193" s="146" t="s">
        <v>47</v>
      </c>
      <c r="P193" s="147">
        <f>O193*H193</f>
        <v>0</v>
      </c>
      <c r="Q193" s="147">
        <v>0</v>
      </c>
      <c r="R193" s="147">
        <f>Q193*H193</f>
        <v>0</v>
      </c>
      <c r="S193" s="147">
        <v>0</v>
      </c>
      <c r="T193" s="148">
        <f>S193*H193</f>
        <v>0</v>
      </c>
      <c r="AR193" s="149" t="s">
        <v>108</v>
      </c>
      <c r="AT193" s="149" t="s">
        <v>312</v>
      </c>
      <c r="AU193" s="149" t="s">
        <v>86</v>
      </c>
      <c r="AY193" s="17" t="s">
        <v>310</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1131</v>
      </c>
    </row>
    <row r="194" spans="2:65" s="1" customFormat="1" ht="68.25">
      <c r="B194" s="33"/>
      <c r="D194" s="152" t="s">
        <v>375</v>
      </c>
      <c r="F194" s="172" t="s">
        <v>3810</v>
      </c>
      <c r="I194" s="173"/>
      <c r="L194" s="33"/>
      <c r="M194" s="174"/>
      <c r="T194" s="57"/>
      <c r="AT194" s="17" t="s">
        <v>375</v>
      </c>
      <c r="AU194" s="17" t="s">
        <v>86</v>
      </c>
    </row>
    <row r="195" spans="2:65" s="1" customFormat="1" ht="16.5" customHeight="1">
      <c r="B195" s="33"/>
      <c r="C195" s="138" t="s">
        <v>864</v>
      </c>
      <c r="D195" s="138" t="s">
        <v>312</v>
      </c>
      <c r="E195" s="139" t="s">
        <v>3811</v>
      </c>
      <c r="F195" s="140" t="s">
        <v>3812</v>
      </c>
      <c r="G195" s="141" t="s">
        <v>1972</v>
      </c>
      <c r="H195" s="142">
        <v>1</v>
      </c>
      <c r="I195" s="143"/>
      <c r="J195" s="144">
        <f>ROUND(I195*H195,2)</f>
        <v>0</v>
      </c>
      <c r="K195" s="140" t="s">
        <v>430</v>
      </c>
      <c r="L195" s="33"/>
      <c r="M195" s="145" t="s">
        <v>1</v>
      </c>
      <c r="N195" s="146" t="s">
        <v>47</v>
      </c>
      <c r="P195" s="147">
        <f>O195*H195</f>
        <v>0</v>
      </c>
      <c r="Q195" s="147">
        <v>0</v>
      </c>
      <c r="R195" s="147">
        <f>Q195*H195</f>
        <v>0</v>
      </c>
      <c r="S195" s="147">
        <v>0</v>
      </c>
      <c r="T195" s="148">
        <f>S195*H195</f>
        <v>0</v>
      </c>
      <c r="AR195" s="149" t="s">
        <v>108</v>
      </c>
      <c r="AT195" s="149" t="s">
        <v>312</v>
      </c>
      <c r="AU195" s="149" t="s">
        <v>86</v>
      </c>
      <c r="AY195" s="17" t="s">
        <v>310</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1142</v>
      </c>
    </row>
    <row r="196" spans="2:65" s="1" customFormat="1" ht="78">
      <c r="B196" s="33"/>
      <c r="D196" s="152" t="s">
        <v>375</v>
      </c>
      <c r="F196" s="172" t="s">
        <v>3813</v>
      </c>
      <c r="I196" s="173"/>
      <c r="L196" s="33"/>
      <c r="M196" s="174"/>
      <c r="T196" s="57"/>
      <c r="AT196" s="17" t="s">
        <v>375</v>
      </c>
      <c r="AU196" s="17" t="s">
        <v>86</v>
      </c>
    </row>
    <row r="197" spans="2:65" s="1" customFormat="1" ht="16.5" customHeight="1">
      <c r="B197" s="33"/>
      <c r="C197" s="138" t="s">
        <v>868</v>
      </c>
      <c r="D197" s="138" t="s">
        <v>312</v>
      </c>
      <c r="E197" s="139" t="s">
        <v>3814</v>
      </c>
      <c r="F197" s="140" t="s">
        <v>3815</v>
      </c>
      <c r="G197" s="141" t="s">
        <v>1972</v>
      </c>
      <c r="H197" s="142">
        <v>0</v>
      </c>
      <c r="I197" s="143"/>
      <c r="J197" s="144">
        <f>ROUND(I197*H197,2)</f>
        <v>0</v>
      </c>
      <c r="K197" s="140" t="s">
        <v>430</v>
      </c>
      <c r="L197" s="33"/>
      <c r="M197" s="145" t="s">
        <v>1</v>
      </c>
      <c r="N197" s="146" t="s">
        <v>47</v>
      </c>
      <c r="P197" s="147">
        <f>O197*H197</f>
        <v>0</v>
      </c>
      <c r="Q197" s="147">
        <v>0</v>
      </c>
      <c r="R197" s="147">
        <f>Q197*H197</f>
        <v>0</v>
      </c>
      <c r="S197" s="147">
        <v>0</v>
      </c>
      <c r="T197" s="148">
        <f>S197*H197</f>
        <v>0</v>
      </c>
      <c r="AR197" s="149" t="s">
        <v>108</v>
      </c>
      <c r="AT197" s="149" t="s">
        <v>312</v>
      </c>
      <c r="AU197" s="149" t="s">
        <v>86</v>
      </c>
      <c r="AY197" s="17" t="s">
        <v>310</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1152</v>
      </c>
    </row>
    <row r="198" spans="2:65" s="1" customFormat="1" ht="78">
      <c r="B198" s="33"/>
      <c r="D198" s="152" t="s">
        <v>375</v>
      </c>
      <c r="F198" s="172" t="s">
        <v>3816</v>
      </c>
      <c r="I198" s="173"/>
      <c r="L198" s="33"/>
      <c r="M198" s="174"/>
      <c r="T198" s="57"/>
      <c r="AT198" s="17" t="s">
        <v>375</v>
      </c>
      <c r="AU198" s="17" t="s">
        <v>86</v>
      </c>
    </row>
    <row r="199" spans="2:65" s="11" customFormat="1" ht="25.9" customHeight="1">
      <c r="B199" s="126"/>
      <c r="D199" s="127" t="s">
        <v>81</v>
      </c>
      <c r="E199" s="128" t="s">
        <v>3817</v>
      </c>
      <c r="F199" s="128" t="s">
        <v>3818</v>
      </c>
      <c r="I199" s="129"/>
      <c r="J199" s="130">
        <f>BK199</f>
        <v>0</v>
      </c>
      <c r="L199" s="126"/>
      <c r="M199" s="131"/>
      <c r="P199" s="132">
        <f>SUM(P200:P222)</f>
        <v>0</v>
      </c>
      <c r="R199" s="132">
        <f>SUM(R200:R222)</f>
        <v>0</v>
      </c>
      <c r="T199" s="133">
        <f>SUM(T200:T222)</f>
        <v>0</v>
      </c>
      <c r="AR199" s="127" t="s">
        <v>86</v>
      </c>
      <c r="AT199" s="134" t="s">
        <v>81</v>
      </c>
      <c r="AU199" s="134" t="s">
        <v>82</v>
      </c>
      <c r="AY199" s="127" t="s">
        <v>310</v>
      </c>
      <c r="BK199" s="135">
        <f>SUM(BK200:BK222)</f>
        <v>0</v>
      </c>
    </row>
    <row r="200" spans="2:65" s="1" customFormat="1" ht="16.5" customHeight="1">
      <c r="B200" s="33"/>
      <c r="C200" s="138" t="s">
        <v>872</v>
      </c>
      <c r="D200" s="138" t="s">
        <v>312</v>
      </c>
      <c r="E200" s="139" t="s">
        <v>3819</v>
      </c>
      <c r="F200" s="140" t="s">
        <v>3820</v>
      </c>
      <c r="G200" s="141" t="s">
        <v>718</v>
      </c>
      <c r="H200" s="142">
        <v>950</v>
      </c>
      <c r="I200" s="143"/>
      <c r="J200" s="144">
        <f t="shared" ref="J200:J222" si="40">ROUND(I200*H200,2)</f>
        <v>0</v>
      </c>
      <c r="K200" s="140" t="s">
        <v>430</v>
      </c>
      <c r="L200" s="33"/>
      <c r="M200" s="145" t="s">
        <v>1</v>
      </c>
      <c r="N200" s="146" t="s">
        <v>47</v>
      </c>
      <c r="P200" s="147">
        <f t="shared" ref="P200:P222" si="41">O200*H200</f>
        <v>0</v>
      </c>
      <c r="Q200" s="147">
        <v>0</v>
      </c>
      <c r="R200" s="147">
        <f t="shared" ref="R200:R222" si="42">Q200*H200</f>
        <v>0</v>
      </c>
      <c r="S200" s="147">
        <v>0</v>
      </c>
      <c r="T200" s="148">
        <f t="shared" ref="T200:T222" si="43">S200*H200</f>
        <v>0</v>
      </c>
      <c r="AR200" s="149" t="s">
        <v>108</v>
      </c>
      <c r="AT200" s="149" t="s">
        <v>312</v>
      </c>
      <c r="AU200" s="149" t="s">
        <v>86</v>
      </c>
      <c r="AY200" s="17" t="s">
        <v>310</v>
      </c>
      <c r="BE200" s="150">
        <f t="shared" ref="BE200:BE222" si="44">IF(N200="základní",J200,0)</f>
        <v>0</v>
      </c>
      <c r="BF200" s="150">
        <f t="shared" ref="BF200:BF222" si="45">IF(N200="snížená",J200,0)</f>
        <v>0</v>
      </c>
      <c r="BG200" s="150">
        <f t="shared" ref="BG200:BG222" si="46">IF(N200="zákl. přenesená",J200,0)</f>
        <v>0</v>
      </c>
      <c r="BH200" s="150">
        <f t="shared" ref="BH200:BH222" si="47">IF(N200="sníž. přenesená",J200,0)</f>
        <v>0</v>
      </c>
      <c r="BI200" s="150">
        <f t="shared" ref="BI200:BI222" si="48">IF(N200="nulová",J200,0)</f>
        <v>0</v>
      </c>
      <c r="BJ200" s="17" t="s">
        <v>86</v>
      </c>
      <c r="BK200" s="150">
        <f t="shared" ref="BK200:BK222" si="49">ROUND(I200*H200,2)</f>
        <v>0</v>
      </c>
      <c r="BL200" s="17" t="s">
        <v>108</v>
      </c>
      <c r="BM200" s="149" t="s">
        <v>1168</v>
      </c>
    </row>
    <row r="201" spans="2:65" s="1" customFormat="1" ht="16.5" customHeight="1">
      <c r="B201" s="33"/>
      <c r="C201" s="138" t="s">
        <v>876</v>
      </c>
      <c r="D201" s="138" t="s">
        <v>312</v>
      </c>
      <c r="E201" s="139" t="s">
        <v>3821</v>
      </c>
      <c r="F201" s="140" t="s">
        <v>3822</v>
      </c>
      <c r="G201" s="141" t="s">
        <v>718</v>
      </c>
      <c r="H201" s="142">
        <v>2100</v>
      </c>
      <c r="I201" s="143"/>
      <c r="J201" s="144">
        <f t="shared" si="40"/>
        <v>0</v>
      </c>
      <c r="K201" s="140" t="s">
        <v>430</v>
      </c>
      <c r="L201" s="33"/>
      <c r="M201" s="145" t="s">
        <v>1</v>
      </c>
      <c r="N201" s="146" t="s">
        <v>47</v>
      </c>
      <c r="P201" s="147">
        <f t="shared" si="41"/>
        <v>0</v>
      </c>
      <c r="Q201" s="147">
        <v>0</v>
      </c>
      <c r="R201" s="147">
        <f t="shared" si="42"/>
        <v>0</v>
      </c>
      <c r="S201" s="147">
        <v>0</v>
      </c>
      <c r="T201" s="148">
        <f t="shared" si="43"/>
        <v>0</v>
      </c>
      <c r="AR201" s="149" t="s">
        <v>108</v>
      </c>
      <c r="AT201" s="149" t="s">
        <v>312</v>
      </c>
      <c r="AU201" s="149" t="s">
        <v>86</v>
      </c>
      <c r="AY201" s="17" t="s">
        <v>310</v>
      </c>
      <c r="BE201" s="150">
        <f t="shared" si="44"/>
        <v>0</v>
      </c>
      <c r="BF201" s="150">
        <f t="shared" si="45"/>
        <v>0</v>
      </c>
      <c r="BG201" s="150">
        <f t="shared" si="46"/>
        <v>0</v>
      </c>
      <c r="BH201" s="150">
        <f t="shared" si="47"/>
        <v>0</v>
      </c>
      <c r="BI201" s="150">
        <f t="shared" si="48"/>
        <v>0</v>
      </c>
      <c r="BJ201" s="17" t="s">
        <v>86</v>
      </c>
      <c r="BK201" s="150">
        <f t="shared" si="49"/>
        <v>0</v>
      </c>
      <c r="BL201" s="17" t="s">
        <v>108</v>
      </c>
      <c r="BM201" s="149" t="s">
        <v>1181</v>
      </c>
    </row>
    <row r="202" spans="2:65" s="1" customFormat="1" ht="16.5" customHeight="1">
      <c r="B202" s="33"/>
      <c r="C202" s="138" t="s">
        <v>880</v>
      </c>
      <c r="D202" s="138" t="s">
        <v>312</v>
      </c>
      <c r="E202" s="139" t="s">
        <v>3823</v>
      </c>
      <c r="F202" s="140" t="s">
        <v>3824</v>
      </c>
      <c r="G202" s="141" t="s">
        <v>718</v>
      </c>
      <c r="H202" s="142">
        <v>0</v>
      </c>
      <c r="I202" s="143"/>
      <c r="J202" s="144">
        <f t="shared" si="40"/>
        <v>0</v>
      </c>
      <c r="K202" s="140" t="s">
        <v>430</v>
      </c>
      <c r="L202" s="33"/>
      <c r="M202" s="145" t="s">
        <v>1</v>
      </c>
      <c r="N202" s="146" t="s">
        <v>47</v>
      </c>
      <c r="P202" s="147">
        <f t="shared" si="41"/>
        <v>0</v>
      </c>
      <c r="Q202" s="147">
        <v>0</v>
      </c>
      <c r="R202" s="147">
        <f t="shared" si="42"/>
        <v>0</v>
      </c>
      <c r="S202" s="147">
        <v>0</v>
      </c>
      <c r="T202" s="148">
        <f t="shared" si="43"/>
        <v>0</v>
      </c>
      <c r="AR202" s="149" t="s">
        <v>108</v>
      </c>
      <c r="AT202" s="149" t="s">
        <v>312</v>
      </c>
      <c r="AU202" s="149" t="s">
        <v>86</v>
      </c>
      <c r="AY202" s="17" t="s">
        <v>310</v>
      </c>
      <c r="BE202" s="150">
        <f t="shared" si="44"/>
        <v>0</v>
      </c>
      <c r="BF202" s="150">
        <f t="shared" si="45"/>
        <v>0</v>
      </c>
      <c r="BG202" s="150">
        <f t="shared" si="46"/>
        <v>0</v>
      </c>
      <c r="BH202" s="150">
        <f t="shared" si="47"/>
        <v>0</v>
      </c>
      <c r="BI202" s="150">
        <f t="shared" si="48"/>
        <v>0</v>
      </c>
      <c r="BJ202" s="17" t="s">
        <v>86</v>
      </c>
      <c r="BK202" s="150">
        <f t="shared" si="49"/>
        <v>0</v>
      </c>
      <c r="BL202" s="17" t="s">
        <v>108</v>
      </c>
      <c r="BM202" s="149" t="s">
        <v>1190</v>
      </c>
    </row>
    <row r="203" spans="2:65" s="1" customFormat="1" ht="16.5" customHeight="1">
      <c r="B203" s="33"/>
      <c r="C203" s="138" t="s">
        <v>886</v>
      </c>
      <c r="D203" s="138" t="s">
        <v>312</v>
      </c>
      <c r="E203" s="139" t="s">
        <v>3825</v>
      </c>
      <c r="F203" s="140" t="s">
        <v>3826</v>
      </c>
      <c r="G203" s="141" t="s">
        <v>718</v>
      </c>
      <c r="H203" s="142">
        <v>0</v>
      </c>
      <c r="I203" s="143"/>
      <c r="J203" s="144">
        <f t="shared" si="40"/>
        <v>0</v>
      </c>
      <c r="K203" s="140" t="s">
        <v>430</v>
      </c>
      <c r="L203" s="33"/>
      <c r="M203" s="145" t="s">
        <v>1</v>
      </c>
      <c r="N203" s="146" t="s">
        <v>47</v>
      </c>
      <c r="P203" s="147">
        <f t="shared" si="41"/>
        <v>0</v>
      </c>
      <c r="Q203" s="147">
        <v>0</v>
      </c>
      <c r="R203" s="147">
        <f t="shared" si="42"/>
        <v>0</v>
      </c>
      <c r="S203" s="147">
        <v>0</v>
      </c>
      <c r="T203" s="148">
        <f t="shared" si="43"/>
        <v>0</v>
      </c>
      <c r="AR203" s="149" t="s">
        <v>108</v>
      </c>
      <c r="AT203" s="149" t="s">
        <v>312</v>
      </c>
      <c r="AU203" s="149" t="s">
        <v>86</v>
      </c>
      <c r="AY203" s="17" t="s">
        <v>310</v>
      </c>
      <c r="BE203" s="150">
        <f t="shared" si="44"/>
        <v>0</v>
      </c>
      <c r="BF203" s="150">
        <f t="shared" si="45"/>
        <v>0</v>
      </c>
      <c r="BG203" s="150">
        <f t="shared" si="46"/>
        <v>0</v>
      </c>
      <c r="BH203" s="150">
        <f t="shared" si="47"/>
        <v>0</v>
      </c>
      <c r="BI203" s="150">
        <f t="shared" si="48"/>
        <v>0</v>
      </c>
      <c r="BJ203" s="17" t="s">
        <v>86</v>
      </c>
      <c r="BK203" s="150">
        <f t="shared" si="49"/>
        <v>0</v>
      </c>
      <c r="BL203" s="17" t="s">
        <v>108</v>
      </c>
      <c r="BM203" s="149" t="s">
        <v>1201</v>
      </c>
    </row>
    <row r="204" spans="2:65" s="1" customFormat="1" ht="16.5" customHeight="1">
      <c r="B204" s="33"/>
      <c r="C204" s="138" t="s">
        <v>895</v>
      </c>
      <c r="D204" s="138" t="s">
        <v>312</v>
      </c>
      <c r="E204" s="139" t="s">
        <v>3827</v>
      </c>
      <c r="F204" s="140" t="s">
        <v>3828</v>
      </c>
      <c r="G204" s="141" t="s">
        <v>718</v>
      </c>
      <c r="H204" s="142">
        <v>0</v>
      </c>
      <c r="I204" s="143"/>
      <c r="J204" s="144">
        <f t="shared" si="40"/>
        <v>0</v>
      </c>
      <c r="K204" s="140" t="s">
        <v>430</v>
      </c>
      <c r="L204" s="33"/>
      <c r="M204" s="145" t="s">
        <v>1</v>
      </c>
      <c r="N204" s="146" t="s">
        <v>47</v>
      </c>
      <c r="P204" s="147">
        <f t="shared" si="41"/>
        <v>0</v>
      </c>
      <c r="Q204" s="147">
        <v>0</v>
      </c>
      <c r="R204" s="147">
        <f t="shared" si="42"/>
        <v>0</v>
      </c>
      <c r="S204" s="147">
        <v>0</v>
      </c>
      <c r="T204" s="148">
        <f t="shared" si="43"/>
        <v>0</v>
      </c>
      <c r="AR204" s="149" t="s">
        <v>108</v>
      </c>
      <c r="AT204" s="149" t="s">
        <v>312</v>
      </c>
      <c r="AU204" s="149" t="s">
        <v>86</v>
      </c>
      <c r="AY204" s="17" t="s">
        <v>310</v>
      </c>
      <c r="BE204" s="150">
        <f t="shared" si="44"/>
        <v>0</v>
      </c>
      <c r="BF204" s="150">
        <f t="shared" si="45"/>
        <v>0</v>
      </c>
      <c r="BG204" s="150">
        <f t="shared" si="46"/>
        <v>0</v>
      </c>
      <c r="BH204" s="150">
        <f t="shared" si="47"/>
        <v>0</v>
      </c>
      <c r="BI204" s="150">
        <f t="shared" si="48"/>
        <v>0</v>
      </c>
      <c r="BJ204" s="17" t="s">
        <v>86</v>
      </c>
      <c r="BK204" s="150">
        <f t="shared" si="49"/>
        <v>0</v>
      </c>
      <c r="BL204" s="17" t="s">
        <v>108</v>
      </c>
      <c r="BM204" s="149" t="s">
        <v>1210</v>
      </c>
    </row>
    <row r="205" spans="2:65" s="1" customFormat="1" ht="16.5" customHeight="1">
      <c r="B205" s="33"/>
      <c r="C205" s="138" t="s">
        <v>900</v>
      </c>
      <c r="D205" s="138" t="s">
        <v>312</v>
      </c>
      <c r="E205" s="139" t="s">
        <v>3829</v>
      </c>
      <c r="F205" s="140" t="s">
        <v>3830</v>
      </c>
      <c r="G205" s="141" t="s">
        <v>718</v>
      </c>
      <c r="H205" s="142">
        <v>0</v>
      </c>
      <c r="I205" s="143"/>
      <c r="J205" s="144">
        <f t="shared" si="40"/>
        <v>0</v>
      </c>
      <c r="K205" s="140" t="s">
        <v>430</v>
      </c>
      <c r="L205" s="33"/>
      <c r="M205" s="145" t="s">
        <v>1</v>
      </c>
      <c r="N205" s="146" t="s">
        <v>47</v>
      </c>
      <c r="P205" s="147">
        <f t="shared" si="41"/>
        <v>0</v>
      </c>
      <c r="Q205" s="147">
        <v>0</v>
      </c>
      <c r="R205" s="147">
        <f t="shared" si="42"/>
        <v>0</v>
      </c>
      <c r="S205" s="147">
        <v>0</v>
      </c>
      <c r="T205" s="148">
        <f t="shared" si="43"/>
        <v>0</v>
      </c>
      <c r="AR205" s="149" t="s">
        <v>108</v>
      </c>
      <c r="AT205" s="149" t="s">
        <v>312</v>
      </c>
      <c r="AU205" s="149" t="s">
        <v>86</v>
      </c>
      <c r="AY205" s="17" t="s">
        <v>310</v>
      </c>
      <c r="BE205" s="150">
        <f t="shared" si="44"/>
        <v>0</v>
      </c>
      <c r="BF205" s="150">
        <f t="shared" si="45"/>
        <v>0</v>
      </c>
      <c r="BG205" s="150">
        <f t="shared" si="46"/>
        <v>0</v>
      </c>
      <c r="BH205" s="150">
        <f t="shared" si="47"/>
        <v>0</v>
      </c>
      <c r="BI205" s="150">
        <f t="shared" si="48"/>
        <v>0</v>
      </c>
      <c r="BJ205" s="17" t="s">
        <v>86</v>
      </c>
      <c r="BK205" s="150">
        <f t="shared" si="49"/>
        <v>0</v>
      </c>
      <c r="BL205" s="17" t="s">
        <v>108</v>
      </c>
      <c r="BM205" s="149" t="s">
        <v>1222</v>
      </c>
    </row>
    <row r="206" spans="2:65" s="1" customFormat="1" ht="16.5" customHeight="1">
      <c r="B206" s="33"/>
      <c r="C206" s="138" t="s">
        <v>904</v>
      </c>
      <c r="D206" s="138" t="s">
        <v>312</v>
      </c>
      <c r="E206" s="139" t="s">
        <v>3831</v>
      </c>
      <c r="F206" s="140" t="s">
        <v>3832</v>
      </c>
      <c r="G206" s="141" t="s">
        <v>718</v>
      </c>
      <c r="H206" s="142">
        <v>0</v>
      </c>
      <c r="I206" s="143"/>
      <c r="J206" s="144">
        <f t="shared" si="40"/>
        <v>0</v>
      </c>
      <c r="K206" s="140" t="s">
        <v>430</v>
      </c>
      <c r="L206" s="33"/>
      <c r="M206" s="145" t="s">
        <v>1</v>
      </c>
      <c r="N206" s="146" t="s">
        <v>47</v>
      </c>
      <c r="P206" s="147">
        <f t="shared" si="41"/>
        <v>0</v>
      </c>
      <c r="Q206" s="147">
        <v>0</v>
      </c>
      <c r="R206" s="147">
        <f t="shared" si="42"/>
        <v>0</v>
      </c>
      <c r="S206" s="147">
        <v>0</v>
      </c>
      <c r="T206" s="148">
        <f t="shared" si="43"/>
        <v>0</v>
      </c>
      <c r="AR206" s="149" t="s">
        <v>108</v>
      </c>
      <c r="AT206" s="149" t="s">
        <v>312</v>
      </c>
      <c r="AU206" s="149" t="s">
        <v>86</v>
      </c>
      <c r="AY206" s="17" t="s">
        <v>310</v>
      </c>
      <c r="BE206" s="150">
        <f t="shared" si="44"/>
        <v>0</v>
      </c>
      <c r="BF206" s="150">
        <f t="shared" si="45"/>
        <v>0</v>
      </c>
      <c r="BG206" s="150">
        <f t="shared" si="46"/>
        <v>0</v>
      </c>
      <c r="BH206" s="150">
        <f t="shared" si="47"/>
        <v>0</v>
      </c>
      <c r="BI206" s="150">
        <f t="shared" si="48"/>
        <v>0</v>
      </c>
      <c r="BJ206" s="17" t="s">
        <v>86</v>
      </c>
      <c r="BK206" s="150">
        <f t="shared" si="49"/>
        <v>0</v>
      </c>
      <c r="BL206" s="17" t="s">
        <v>108</v>
      </c>
      <c r="BM206" s="149" t="s">
        <v>1230</v>
      </c>
    </row>
    <row r="207" spans="2:65" s="1" customFormat="1" ht="16.5" customHeight="1">
      <c r="B207" s="33"/>
      <c r="C207" s="138" t="s">
        <v>910</v>
      </c>
      <c r="D207" s="138" t="s">
        <v>312</v>
      </c>
      <c r="E207" s="139" t="s">
        <v>3833</v>
      </c>
      <c r="F207" s="140" t="s">
        <v>3834</v>
      </c>
      <c r="G207" s="141" t="s">
        <v>718</v>
      </c>
      <c r="H207" s="142">
        <v>0</v>
      </c>
      <c r="I207" s="143"/>
      <c r="J207" s="144">
        <f t="shared" si="40"/>
        <v>0</v>
      </c>
      <c r="K207" s="140" t="s">
        <v>430</v>
      </c>
      <c r="L207" s="33"/>
      <c r="M207" s="145" t="s">
        <v>1</v>
      </c>
      <c r="N207" s="146" t="s">
        <v>47</v>
      </c>
      <c r="P207" s="147">
        <f t="shared" si="41"/>
        <v>0</v>
      </c>
      <c r="Q207" s="147">
        <v>0</v>
      </c>
      <c r="R207" s="147">
        <f t="shared" si="42"/>
        <v>0</v>
      </c>
      <c r="S207" s="147">
        <v>0</v>
      </c>
      <c r="T207" s="148">
        <f t="shared" si="43"/>
        <v>0</v>
      </c>
      <c r="AR207" s="149" t="s">
        <v>108</v>
      </c>
      <c r="AT207" s="149" t="s">
        <v>312</v>
      </c>
      <c r="AU207" s="149" t="s">
        <v>86</v>
      </c>
      <c r="AY207" s="17" t="s">
        <v>310</v>
      </c>
      <c r="BE207" s="150">
        <f t="shared" si="44"/>
        <v>0</v>
      </c>
      <c r="BF207" s="150">
        <f t="shared" si="45"/>
        <v>0</v>
      </c>
      <c r="BG207" s="150">
        <f t="shared" si="46"/>
        <v>0</v>
      </c>
      <c r="BH207" s="150">
        <f t="shared" si="47"/>
        <v>0</v>
      </c>
      <c r="BI207" s="150">
        <f t="shared" si="48"/>
        <v>0</v>
      </c>
      <c r="BJ207" s="17" t="s">
        <v>86</v>
      </c>
      <c r="BK207" s="150">
        <f t="shared" si="49"/>
        <v>0</v>
      </c>
      <c r="BL207" s="17" t="s">
        <v>108</v>
      </c>
      <c r="BM207" s="149" t="s">
        <v>1239</v>
      </c>
    </row>
    <row r="208" spans="2:65" s="1" customFormat="1" ht="16.5" customHeight="1">
      <c r="B208" s="33"/>
      <c r="C208" s="138" t="s">
        <v>914</v>
      </c>
      <c r="D208" s="138" t="s">
        <v>312</v>
      </c>
      <c r="E208" s="139" t="s">
        <v>3835</v>
      </c>
      <c r="F208" s="140" t="s">
        <v>3836</v>
      </c>
      <c r="G208" s="141" t="s">
        <v>718</v>
      </c>
      <c r="H208" s="142">
        <v>0</v>
      </c>
      <c r="I208" s="143"/>
      <c r="J208" s="144">
        <f t="shared" si="40"/>
        <v>0</v>
      </c>
      <c r="K208" s="140" t="s">
        <v>430</v>
      </c>
      <c r="L208" s="33"/>
      <c r="M208" s="145" t="s">
        <v>1</v>
      </c>
      <c r="N208" s="146" t="s">
        <v>47</v>
      </c>
      <c r="P208" s="147">
        <f t="shared" si="41"/>
        <v>0</v>
      </c>
      <c r="Q208" s="147">
        <v>0</v>
      </c>
      <c r="R208" s="147">
        <f t="shared" si="42"/>
        <v>0</v>
      </c>
      <c r="S208" s="147">
        <v>0</v>
      </c>
      <c r="T208" s="148">
        <f t="shared" si="43"/>
        <v>0</v>
      </c>
      <c r="AR208" s="149" t="s">
        <v>108</v>
      </c>
      <c r="AT208" s="149" t="s">
        <v>312</v>
      </c>
      <c r="AU208" s="149" t="s">
        <v>86</v>
      </c>
      <c r="AY208" s="17" t="s">
        <v>310</v>
      </c>
      <c r="BE208" s="150">
        <f t="shared" si="44"/>
        <v>0</v>
      </c>
      <c r="BF208" s="150">
        <f t="shared" si="45"/>
        <v>0</v>
      </c>
      <c r="BG208" s="150">
        <f t="shared" si="46"/>
        <v>0</v>
      </c>
      <c r="BH208" s="150">
        <f t="shared" si="47"/>
        <v>0</v>
      </c>
      <c r="BI208" s="150">
        <f t="shared" si="48"/>
        <v>0</v>
      </c>
      <c r="BJ208" s="17" t="s">
        <v>86</v>
      </c>
      <c r="BK208" s="150">
        <f t="shared" si="49"/>
        <v>0</v>
      </c>
      <c r="BL208" s="17" t="s">
        <v>108</v>
      </c>
      <c r="BM208" s="149" t="s">
        <v>1247</v>
      </c>
    </row>
    <row r="209" spans="2:65" s="1" customFormat="1" ht="16.5" customHeight="1">
      <c r="B209" s="33"/>
      <c r="C209" s="138" t="s">
        <v>921</v>
      </c>
      <c r="D209" s="138" t="s">
        <v>312</v>
      </c>
      <c r="E209" s="139" t="s">
        <v>3837</v>
      </c>
      <c r="F209" s="140" t="s">
        <v>3838</v>
      </c>
      <c r="G209" s="141" t="s">
        <v>718</v>
      </c>
      <c r="H209" s="142">
        <v>0</v>
      </c>
      <c r="I209" s="143"/>
      <c r="J209" s="144">
        <f t="shared" si="40"/>
        <v>0</v>
      </c>
      <c r="K209" s="140" t="s">
        <v>430</v>
      </c>
      <c r="L209" s="33"/>
      <c r="M209" s="145" t="s">
        <v>1</v>
      </c>
      <c r="N209" s="146" t="s">
        <v>47</v>
      </c>
      <c r="P209" s="147">
        <f t="shared" si="41"/>
        <v>0</v>
      </c>
      <c r="Q209" s="147">
        <v>0</v>
      </c>
      <c r="R209" s="147">
        <f t="shared" si="42"/>
        <v>0</v>
      </c>
      <c r="S209" s="147">
        <v>0</v>
      </c>
      <c r="T209" s="148">
        <f t="shared" si="43"/>
        <v>0</v>
      </c>
      <c r="AR209" s="149" t="s">
        <v>108</v>
      </c>
      <c r="AT209" s="149" t="s">
        <v>312</v>
      </c>
      <c r="AU209" s="149" t="s">
        <v>86</v>
      </c>
      <c r="AY209" s="17" t="s">
        <v>310</v>
      </c>
      <c r="BE209" s="150">
        <f t="shared" si="44"/>
        <v>0</v>
      </c>
      <c r="BF209" s="150">
        <f t="shared" si="45"/>
        <v>0</v>
      </c>
      <c r="BG209" s="150">
        <f t="shared" si="46"/>
        <v>0</v>
      </c>
      <c r="BH209" s="150">
        <f t="shared" si="47"/>
        <v>0</v>
      </c>
      <c r="BI209" s="150">
        <f t="shared" si="48"/>
        <v>0</v>
      </c>
      <c r="BJ209" s="17" t="s">
        <v>86</v>
      </c>
      <c r="BK209" s="150">
        <f t="shared" si="49"/>
        <v>0</v>
      </c>
      <c r="BL209" s="17" t="s">
        <v>108</v>
      </c>
      <c r="BM209" s="149" t="s">
        <v>1255</v>
      </c>
    </row>
    <row r="210" spans="2:65" s="1" customFormat="1" ht="16.5" customHeight="1">
      <c r="B210" s="33"/>
      <c r="C210" s="138" t="s">
        <v>926</v>
      </c>
      <c r="D210" s="138" t="s">
        <v>312</v>
      </c>
      <c r="E210" s="139" t="s">
        <v>3839</v>
      </c>
      <c r="F210" s="140" t="s">
        <v>3840</v>
      </c>
      <c r="G210" s="141" t="s">
        <v>718</v>
      </c>
      <c r="H210" s="142">
        <v>0</v>
      </c>
      <c r="I210" s="143"/>
      <c r="J210" s="144">
        <f t="shared" si="40"/>
        <v>0</v>
      </c>
      <c r="K210" s="140" t="s">
        <v>430</v>
      </c>
      <c r="L210" s="33"/>
      <c r="M210" s="145" t="s">
        <v>1</v>
      </c>
      <c r="N210" s="146" t="s">
        <v>47</v>
      </c>
      <c r="P210" s="147">
        <f t="shared" si="41"/>
        <v>0</v>
      </c>
      <c r="Q210" s="147">
        <v>0</v>
      </c>
      <c r="R210" s="147">
        <f t="shared" si="42"/>
        <v>0</v>
      </c>
      <c r="S210" s="147">
        <v>0</v>
      </c>
      <c r="T210" s="148">
        <f t="shared" si="43"/>
        <v>0</v>
      </c>
      <c r="AR210" s="149" t="s">
        <v>108</v>
      </c>
      <c r="AT210" s="149" t="s">
        <v>312</v>
      </c>
      <c r="AU210" s="149" t="s">
        <v>86</v>
      </c>
      <c r="AY210" s="17" t="s">
        <v>310</v>
      </c>
      <c r="BE210" s="150">
        <f t="shared" si="44"/>
        <v>0</v>
      </c>
      <c r="BF210" s="150">
        <f t="shared" si="45"/>
        <v>0</v>
      </c>
      <c r="BG210" s="150">
        <f t="shared" si="46"/>
        <v>0</v>
      </c>
      <c r="BH210" s="150">
        <f t="shared" si="47"/>
        <v>0</v>
      </c>
      <c r="BI210" s="150">
        <f t="shared" si="48"/>
        <v>0</v>
      </c>
      <c r="BJ210" s="17" t="s">
        <v>86</v>
      </c>
      <c r="BK210" s="150">
        <f t="shared" si="49"/>
        <v>0</v>
      </c>
      <c r="BL210" s="17" t="s">
        <v>108</v>
      </c>
      <c r="BM210" s="149" t="s">
        <v>1264</v>
      </c>
    </row>
    <row r="211" spans="2:65" s="1" customFormat="1" ht="16.5" customHeight="1">
      <c r="B211" s="33"/>
      <c r="C211" s="138" t="s">
        <v>930</v>
      </c>
      <c r="D211" s="138" t="s">
        <v>312</v>
      </c>
      <c r="E211" s="139" t="s">
        <v>3841</v>
      </c>
      <c r="F211" s="140" t="s">
        <v>3842</v>
      </c>
      <c r="G211" s="141" t="s">
        <v>718</v>
      </c>
      <c r="H211" s="142">
        <v>0</v>
      </c>
      <c r="I211" s="143"/>
      <c r="J211" s="144">
        <f t="shared" si="40"/>
        <v>0</v>
      </c>
      <c r="K211" s="140" t="s">
        <v>430</v>
      </c>
      <c r="L211" s="33"/>
      <c r="M211" s="145" t="s">
        <v>1</v>
      </c>
      <c r="N211" s="146" t="s">
        <v>47</v>
      </c>
      <c r="P211" s="147">
        <f t="shared" si="41"/>
        <v>0</v>
      </c>
      <c r="Q211" s="147">
        <v>0</v>
      </c>
      <c r="R211" s="147">
        <f t="shared" si="42"/>
        <v>0</v>
      </c>
      <c r="S211" s="147">
        <v>0</v>
      </c>
      <c r="T211" s="148">
        <f t="shared" si="43"/>
        <v>0</v>
      </c>
      <c r="AR211" s="149" t="s">
        <v>108</v>
      </c>
      <c r="AT211" s="149" t="s">
        <v>312</v>
      </c>
      <c r="AU211" s="149" t="s">
        <v>86</v>
      </c>
      <c r="AY211" s="17" t="s">
        <v>310</v>
      </c>
      <c r="BE211" s="150">
        <f t="shared" si="44"/>
        <v>0</v>
      </c>
      <c r="BF211" s="150">
        <f t="shared" si="45"/>
        <v>0</v>
      </c>
      <c r="BG211" s="150">
        <f t="shared" si="46"/>
        <v>0</v>
      </c>
      <c r="BH211" s="150">
        <f t="shared" si="47"/>
        <v>0</v>
      </c>
      <c r="BI211" s="150">
        <f t="shared" si="48"/>
        <v>0</v>
      </c>
      <c r="BJ211" s="17" t="s">
        <v>86</v>
      </c>
      <c r="BK211" s="150">
        <f t="shared" si="49"/>
        <v>0</v>
      </c>
      <c r="BL211" s="17" t="s">
        <v>108</v>
      </c>
      <c r="BM211" s="149" t="s">
        <v>1276</v>
      </c>
    </row>
    <row r="212" spans="2:65" s="1" customFormat="1" ht="16.5" customHeight="1">
      <c r="B212" s="33"/>
      <c r="C212" s="138" t="s">
        <v>934</v>
      </c>
      <c r="D212" s="138" t="s">
        <v>312</v>
      </c>
      <c r="E212" s="139" t="s">
        <v>3843</v>
      </c>
      <c r="F212" s="140" t="s">
        <v>3844</v>
      </c>
      <c r="G212" s="141" t="s">
        <v>1972</v>
      </c>
      <c r="H212" s="142">
        <v>0</v>
      </c>
      <c r="I212" s="143"/>
      <c r="J212" s="144">
        <f t="shared" si="40"/>
        <v>0</v>
      </c>
      <c r="K212" s="140" t="s">
        <v>430</v>
      </c>
      <c r="L212" s="33"/>
      <c r="M212" s="145" t="s">
        <v>1</v>
      </c>
      <c r="N212" s="146" t="s">
        <v>47</v>
      </c>
      <c r="P212" s="147">
        <f t="shared" si="41"/>
        <v>0</v>
      </c>
      <c r="Q212" s="147">
        <v>0</v>
      </c>
      <c r="R212" s="147">
        <f t="shared" si="42"/>
        <v>0</v>
      </c>
      <c r="S212" s="147">
        <v>0</v>
      </c>
      <c r="T212" s="148">
        <f t="shared" si="43"/>
        <v>0</v>
      </c>
      <c r="AR212" s="149" t="s">
        <v>108</v>
      </c>
      <c r="AT212" s="149" t="s">
        <v>312</v>
      </c>
      <c r="AU212" s="149" t="s">
        <v>86</v>
      </c>
      <c r="AY212" s="17" t="s">
        <v>310</v>
      </c>
      <c r="BE212" s="150">
        <f t="shared" si="44"/>
        <v>0</v>
      </c>
      <c r="BF212" s="150">
        <f t="shared" si="45"/>
        <v>0</v>
      </c>
      <c r="BG212" s="150">
        <f t="shared" si="46"/>
        <v>0</v>
      </c>
      <c r="BH212" s="150">
        <f t="shared" si="47"/>
        <v>0</v>
      </c>
      <c r="BI212" s="150">
        <f t="shared" si="48"/>
        <v>0</v>
      </c>
      <c r="BJ212" s="17" t="s">
        <v>86</v>
      </c>
      <c r="BK212" s="150">
        <f t="shared" si="49"/>
        <v>0</v>
      </c>
      <c r="BL212" s="17" t="s">
        <v>108</v>
      </c>
      <c r="BM212" s="149" t="s">
        <v>1287</v>
      </c>
    </row>
    <row r="213" spans="2:65" s="1" customFormat="1" ht="16.5" customHeight="1">
      <c r="B213" s="33"/>
      <c r="C213" s="138" t="s">
        <v>938</v>
      </c>
      <c r="D213" s="138" t="s">
        <v>312</v>
      </c>
      <c r="E213" s="139" t="s">
        <v>3845</v>
      </c>
      <c r="F213" s="140" t="s">
        <v>3846</v>
      </c>
      <c r="G213" s="141" t="s">
        <v>718</v>
      </c>
      <c r="H213" s="142">
        <v>0</v>
      </c>
      <c r="I213" s="143"/>
      <c r="J213" s="144">
        <f t="shared" si="40"/>
        <v>0</v>
      </c>
      <c r="K213" s="140" t="s">
        <v>430</v>
      </c>
      <c r="L213" s="33"/>
      <c r="M213" s="145" t="s">
        <v>1</v>
      </c>
      <c r="N213" s="146" t="s">
        <v>47</v>
      </c>
      <c r="P213" s="147">
        <f t="shared" si="41"/>
        <v>0</v>
      </c>
      <c r="Q213" s="147">
        <v>0</v>
      </c>
      <c r="R213" s="147">
        <f t="shared" si="42"/>
        <v>0</v>
      </c>
      <c r="S213" s="147">
        <v>0</v>
      </c>
      <c r="T213" s="148">
        <f t="shared" si="43"/>
        <v>0</v>
      </c>
      <c r="AR213" s="149" t="s">
        <v>108</v>
      </c>
      <c r="AT213" s="149" t="s">
        <v>312</v>
      </c>
      <c r="AU213" s="149" t="s">
        <v>86</v>
      </c>
      <c r="AY213" s="17" t="s">
        <v>310</v>
      </c>
      <c r="BE213" s="150">
        <f t="shared" si="44"/>
        <v>0</v>
      </c>
      <c r="BF213" s="150">
        <f t="shared" si="45"/>
        <v>0</v>
      </c>
      <c r="BG213" s="150">
        <f t="shared" si="46"/>
        <v>0</v>
      </c>
      <c r="BH213" s="150">
        <f t="shared" si="47"/>
        <v>0</v>
      </c>
      <c r="BI213" s="150">
        <f t="shared" si="48"/>
        <v>0</v>
      </c>
      <c r="BJ213" s="17" t="s">
        <v>86</v>
      </c>
      <c r="BK213" s="150">
        <f t="shared" si="49"/>
        <v>0</v>
      </c>
      <c r="BL213" s="17" t="s">
        <v>108</v>
      </c>
      <c r="BM213" s="149" t="s">
        <v>1295</v>
      </c>
    </row>
    <row r="214" spans="2:65" s="1" customFormat="1" ht="16.5" customHeight="1">
      <c r="B214" s="33"/>
      <c r="C214" s="138" t="s">
        <v>944</v>
      </c>
      <c r="D214" s="138" t="s">
        <v>312</v>
      </c>
      <c r="E214" s="139" t="s">
        <v>3847</v>
      </c>
      <c r="F214" s="140" t="s">
        <v>3848</v>
      </c>
      <c r="G214" s="141" t="s">
        <v>718</v>
      </c>
      <c r="H214" s="142">
        <v>0</v>
      </c>
      <c r="I214" s="143"/>
      <c r="J214" s="144">
        <f t="shared" si="40"/>
        <v>0</v>
      </c>
      <c r="K214" s="140" t="s">
        <v>430</v>
      </c>
      <c r="L214" s="33"/>
      <c r="M214" s="145" t="s">
        <v>1</v>
      </c>
      <c r="N214" s="146" t="s">
        <v>47</v>
      </c>
      <c r="P214" s="147">
        <f t="shared" si="41"/>
        <v>0</v>
      </c>
      <c r="Q214" s="147">
        <v>0</v>
      </c>
      <c r="R214" s="147">
        <f t="shared" si="42"/>
        <v>0</v>
      </c>
      <c r="S214" s="147">
        <v>0</v>
      </c>
      <c r="T214" s="148">
        <f t="shared" si="43"/>
        <v>0</v>
      </c>
      <c r="AR214" s="149" t="s">
        <v>108</v>
      </c>
      <c r="AT214" s="149" t="s">
        <v>312</v>
      </c>
      <c r="AU214" s="149" t="s">
        <v>86</v>
      </c>
      <c r="AY214" s="17" t="s">
        <v>310</v>
      </c>
      <c r="BE214" s="150">
        <f t="shared" si="44"/>
        <v>0</v>
      </c>
      <c r="BF214" s="150">
        <f t="shared" si="45"/>
        <v>0</v>
      </c>
      <c r="BG214" s="150">
        <f t="shared" si="46"/>
        <v>0</v>
      </c>
      <c r="BH214" s="150">
        <f t="shared" si="47"/>
        <v>0</v>
      </c>
      <c r="BI214" s="150">
        <f t="shared" si="48"/>
        <v>0</v>
      </c>
      <c r="BJ214" s="17" t="s">
        <v>86</v>
      </c>
      <c r="BK214" s="150">
        <f t="shared" si="49"/>
        <v>0</v>
      </c>
      <c r="BL214" s="17" t="s">
        <v>108</v>
      </c>
      <c r="BM214" s="149" t="s">
        <v>1307</v>
      </c>
    </row>
    <row r="215" spans="2:65" s="1" customFormat="1" ht="16.5" customHeight="1">
      <c r="B215" s="33"/>
      <c r="C215" s="138" t="s">
        <v>949</v>
      </c>
      <c r="D215" s="138" t="s">
        <v>312</v>
      </c>
      <c r="E215" s="139" t="s">
        <v>3849</v>
      </c>
      <c r="F215" s="140" t="s">
        <v>3850</v>
      </c>
      <c r="G215" s="141" t="s">
        <v>718</v>
      </c>
      <c r="H215" s="142">
        <v>0</v>
      </c>
      <c r="I215" s="143"/>
      <c r="J215" s="144">
        <f t="shared" si="40"/>
        <v>0</v>
      </c>
      <c r="K215" s="140" t="s">
        <v>430</v>
      </c>
      <c r="L215" s="33"/>
      <c r="M215" s="145" t="s">
        <v>1</v>
      </c>
      <c r="N215" s="146" t="s">
        <v>47</v>
      </c>
      <c r="P215" s="147">
        <f t="shared" si="41"/>
        <v>0</v>
      </c>
      <c r="Q215" s="147">
        <v>0</v>
      </c>
      <c r="R215" s="147">
        <f t="shared" si="42"/>
        <v>0</v>
      </c>
      <c r="S215" s="147">
        <v>0</v>
      </c>
      <c r="T215" s="148">
        <f t="shared" si="43"/>
        <v>0</v>
      </c>
      <c r="AR215" s="149" t="s">
        <v>108</v>
      </c>
      <c r="AT215" s="149" t="s">
        <v>312</v>
      </c>
      <c r="AU215" s="149" t="s">
        <v>86</v>
      </c>
      <c r="AY215" s="17" t="s">
        <v>310</v>
      </c>
      <c r="BE215" s="150">
        <f t="shared" si="44"/>
        <v>0</v>
      </c>
      <c r="BF215" s="150">
        <f t="shared" si="45"/>
        <v>0</v>
      </c>
      <c r="BG215" s="150">
        <f t="shared" si="46"/>
        <v>0</v>
      </c>
      <c r="BH215" s="150">
        <f t="shared" si="47"/>
        <v>0</v>
      </c>
      <c r="BI215" s="150">
        <f t="shared" si="48"/>
        <v>0</v>
      </c>
      <c r="BJ215" s="17" t="s">
        <v>86</v>
      </c>
      <c r="BK215" s="150">
        <f t="shared" si="49"/>
        <v>0</v>
      </c>
      <c r="BL215" s="17" t="s">
        <v>108</v>
      </c>
      <c r="BM215" s="149" t="s">
        <v>1316</v>
      </c>
    </row>
    <row r="216" spans="2:65" s="1" customFormat="1" ht="16.5" customHeight="1">
      <c r="B216" s="33"/>
      <c r="C216" s="138" t="s">
        <v>953</v>
      </c>
      <c r="D216" s="138" t="s">
        <v>312</v>
      </c>
      <c r="E216" s="139" t="s">
        <v>3851</v>
      </c>
      <c r="F216" s="140" t="s">
        <v>3852</v>
      </c>
      <c r="G216" s="141" t="s">
        <v>718</v>
      </c>
      <c r="H216" s="142">
        <v>0</v>
      </c>
      <c r="I216" s="143"/>
      <c r="J216" s="144">
        <f t="shared" si="40"/>
        <v>0</v>
      </c>
      <c r="K216" s="140" t="s">
        <v>430</v>
      </c>
      <c r="L216" s="33"/>
      <c r="M216" s="145" t="s">
        <v>1</v>
      </c>
      <c r="N216" s="146" t="s">
        <v>47</v>
      </c>
      <c r="P216" s="147">
        <f t="shared" si="41"/>
        <v>0</v>
      </c>
      <c r="Q216" s="147">
        <v>0</v>
      </c>
      <c r="R216" s="147">
        <f t="shared" si="42"/>
        <v>0</v>
      </c>
      <c r="S216" s="147">
        <v>0</v>
      </c>
      <c r="T216" s="148">
        <f t="shared" si="43"/>
        <v>0</v>
      </c>
      <c r="AR216" s="149" t="s">
        <v>108</v>
      </c>
      <c r="AT216" s="149" t="s">
        <v>312</v>
      </c>
      <c r="AU216" s="149" t="s">
        <v>86</v>
      </c>
      <c r="AY216" s="17" t="s">
        <v>310</v>
      </c>
      <c r="BE216" s="150">
        <f t="shared" si="44"/>
        <v>0</v>
      </c>
      <c r="BF216" s="150">
        <f t="shared" si="45"/>
        <v>0</v>
      </c>
      <c r="BG216" s="150">
        <f t="shared" si="46"/>
        <v>0</v>
      </c>
      <c r="BH216" s="150">
        <f t="shared" si="47"/>
        <v>0</v>
      </c>
      <c r="BI216" s="150">
        <f t="shared" si="48"/>
        <v>0</v>
      </c>
      <c r="BJ216" s="17" t="s">
        <v>86</v>
      </c>
      <c r="BK216" s="150">
        <f t="shared" si="49"/>
        <v>0</v>
      </c>
      <c r="BL216" s="17" t="s">
        <v>108</v>
      </c>
      <c r="BM216" s="149" t="s">
        <v>1327</v>
      </c>
    </row>
    <row r="217" spans="2:65" s="1" customFormat="1" ht="16.5" customHeight="1">
      <c r="B217" s="33"/>
      <c r="C217" s="138" t="s">
        <v>958</v>
      </c>
      <c r="D217" s="138" t="s">
        <v>312</v>
      </c>
      <c r="E217" s="139" t="s">
        <v>3853</v>
      </c>
      <c r="F217" s="140" t="s">
        <v>3854</v>
      </c>
      <c r="G217" s="141" t="s">
        <v>718</v>
      </c>
      <c r="H217" s="142">
        <v>230</v>
      </c>
      <c r="I217" s="143"/>
      <c r="J217" s="144">
        <f t="shared" si="40"/>
        <v>0</v>
      </c>
      <c r="K217" s="140" t="s">
        <v>430</v>
      </c>
      <c r="L217" s="33"/>
      <c r="M217" s="145" t="s">
        <v>1</v>
      </c>
      <c r="N217" s="146" t="s">
        <v>47</v>
      </c>
      <c r="P217" s="147">
        <f t="shared" si="41"/>
        <v>0</v>
      </c>
      <c r="Q217" s="147">
        <v>0</v>
      </c>
      <c r="R217" s="147">
        <f t="shared" si="42"/>
        <v>0</v>
      </c>
      <c r="S217" s="147">
        <v>0</v>
      </c>
      <c r="T217" s="148">
        <f t="shared" si="43"/>
        <v>0</v>
      </c>
      <c r="AR217" s="149" t="s">
        <v>108</v>
      </c>
      <c r="AT217" s="149" t="s">
        <v>312</v>
      </c>
      <c r="AU217" s="149" t="s">
        <v>86</v>
      </c>
      <c r="AY217" s="17" t="s">
        <v>310</v>
      </c>
      <c r="BE217" s="150">
        <f t="shared" si="44"/>
        <v>0</v>
      </c>
      <c r="BF217" s="150">
        <f t="shared" si="45"/>
        <v>0</v>
      </c>
      <c r="BG217" s="150">
        <f t="shared" si="46"/>
        <v>0</v>
      </c>
      <c r="BH217" s="150">
        <f t="shared" si="47"/>
        <v>0</v>
      </c>
      <c r="BI217" s="150">
        <f t="shared" si="48"/>
        <v>0</v>
      </c>
      <c r="BJ217" s="17" t="s">
        <v>86</v>
      </c>
      <c r="BK217" s="150">
        <f t="shared" si="49"/>
        <v>0</v>
      </c>
      <c r="BL217" s="17" t="s">
        <v>108</v>
      </c>
      <c r="BM217" s="149" t="s">
        <v>1336</v>
      </c>
    </row>
    <row r="218" spans="2:65" s="1" customFormat="1" ht="16.5" customHeight="1">
      <c r="B218" s="33"/>
      <c r="C218" s="138" t="s">
        <v>964</v>
      </c>
      <c r="D218" s="138" t="s">
        <v>312</v>
      </c>
      <c r="E218" s="139" t="s">
        <v>3855</v>
      </c>
      <c r="F218" s="140" t="s">
        <v>3856</v>
      </c>
      <c r="G218" s="141" t="s">
        <v>718</v>
      </c>
      <c r="H218" s="142">
        <v>0</v>
      </c>
      <c r="I218" s="143"/>
      <c r="J218" s="144">
        <f t="shared" si="40"/>
        <v>0</v>
      </c>
      <c r="K218" s="140" t="s">
        <v>430</v>
      </c>
      <c r="L218" s="33"/>
      <c r="M218" s="145" t="s">
        <v>1</v>
      </c>
      <c r="N218" s="146" t="s">
        <v>47</v>
      </c>
      <c r="P218" s="147">
        <f t="shared" si="41"/>
        <v>0</v>
      </c>
      <c r="Q218" s="147">
        <v>0</v>
      </c>
      <c r="R218" s="147">
        <f t="shared" si="42"/>
        <v>0</v>
      </c>
      <c r="S218" s="147">
        <v>0</v>
      </c>
      <c r="T218" s="148">
        <f t="shared" si="43"/>
        <v>0</v>
      </c>
      <c r="AR218" s="149" t="s">
        <v>108</v>
      </c>
      <c r="AT218" s="149" t="s">
        <v>312</v>
      </c>
      <c r="AU218" s="149" t="s">
        <v>86</v>
      </c>
      <c r="AY218" s="17" t="s">
        <v>310</v>
      </c>
      <c r="BE218" s="150">
        <f t="shared" si="44"/>
        <v>0</v>
      </c>
      <c r="BF218" s="150">
        <f t="shared" si="45"/>
        <v>0</v>
      </c>
      <c r="BG218" s="150">
        <f t="shared" si="46"/>
        <v>0</v>
      </c>
      <c r="BH218" s="150">
        <f t="shared" si="47"/>
        <v>0</v>
      </c>
      <c r="BI218" s="150">
        <f t="shared" si="48"/>
        <v>0</v>
      </c>
      <c r="BJ218" s="17" t="s">
        <v>86</v>
      </c>
      <c r="BK218" s="150">
        <f t="shared" si="49"/>
        <v>0</v>
      </c>
      <c r="BL218" s="17" t="s">
        <v>108</v>
      </c>
      <c r="BM218" s="149" t="s">
        <v>1345</v>
      </c>
    </row>
    <row r="219" spans="2:65" s="1" customFormat="1" ht="16.5" customHeight="1">
      <c r="B219" s="33"/>
      <c r="C219" s="138" t="s">
        <v>968</v>
      </c>
      <c r="D219" s="138" t="s">
        <v>312</v>
      </c>
      <c r="E219" s="139" t="s">
        <v>3857</v>
      </c>
      <c r="F219" s="140" t="s">
        <v>3858</v>
      </c>
      <c r="G219" s="141" t="s">
        <v>718</v>
      </c>
      <c r="H219" s="142">
        <v>0</v>
      </c>
      <c r="I219" s="143"/>
      <c r="J219" s="144">
        <f t="shared" si="40"/>
        <v>0</v>
      </c>
      <c r="K219" s="140" t="s">
        <v>430</v>
      </c>
      <c r="L219" s="33"/>
      <c r="M219" s="145" t="s">
        <v>1</v>
      </c>
      <c r="N219" s="146" t="s">
        <v>47</v>
      </c>
      <c r="P219" s="147">
        <f t="shared" si="41"/>
        <v>0</v>
      </c>
      <c r="Q219" s="147">
        <v>0</v>
      </c>
      <c r="R219" s="147">
        <f t="shared" si="42"/>
        <v>0</v>
      </c>
      <c r="S219" s="147">
        <v>0</v>
      </c>
      <c r="T219" s="148">
        <f t="shared" si="43"/>
        <v>0</v>
      </c>
      <c r="AR219" s="149" t="s">
        <v>108</v>
      </c>
      <c r="AT219" s="149" t="s">
        <v>312</v>
      </c>
      <c r="AU219" s="149" t="s">
        <v>86</v>
      </c>
      <c r="AY219" s="17" t="s">
        <v>310</v>
      </c>
      <c r="BE219" s="150">
        <f t="shared" si="44"/>
        <v>0</v>
      </c>
      <c r="BF219" s="150">
        <f t="shared" si="45"/>
        <v>0</v>
      </c>
      <c r="BG219" s="150">
        <f t="shared" si="46"/>
        <v>0</v>
      </c>
      <c r="BH219" s="150">
        <f t="shared" si="47"/>
        <v>0</v>
      </c>
      <c r="BI219" s="150">
        <f t="shared" si="48"/>
        <v>0</v>
      </c>
      <c r="BJ219" s="17" t="s">
        <v>86</v>
      </c>
      <c r="BK219" s="150">
        <f t="shared" si="49"/>
        <v>0</v>
      </c>
      <c r="BL219" s="17" t="s">
        <v>108</v>
      </c>
      <c r="BM219" s="149" t="s">
        <v>1355</v>
      </c>
    </row>
    <row r="220" spans="2:65" s="1" customFormat="1" ht="16.5" customHeight="1">
      <c r="B220" s="33"/>
      <c r="C220" s="138" t="s">
        <v>973</v>
      </c>
      <c r="D220" s="138" t="s">
        <v>312</v>
      </c>
      <c r="E220" s="139" t="s">
        <v>3859</v>
      </c>
      <c r="F220" s="140" t="s">
        <v>3860</v>
      </c>
      <c r="G220" s="141" t="s">
        <v>718</v>
      </c>
      <c r="H220" s="142">
        <v>0</v>
      </c>
      <c r="I220" s="143"/>
      <c r="J220" s="144">
        <f t="shared" si="40"/>
        <v>0</v>
      </c>
      <c r="K220" s="140" t="s">
        <v>430</v>
      </c>
      <c r="L220" s="33"/>
      <c r="M220" s="145" t="s">
        <v>1</v>
      </c>
      <c r="N220" s="146" t="s">
        <v>47</v>
      </c>
      <c r="P220" s="147">
        <f t="shared" si="41"/>
        <v>0</v>
      </c>
      <c r="Q220" s="147">
        <v>0</v>
      </c>
      <c r="R220" s="147">
        <f t="shared" si="42"/>
        <v>0</v>
      </c>
      <c r="S220" s="147">
        <v>0</v>
      </c>
      <c r="T220" s="148">
        <f t="shared" si="43"/>
        <v>0</v>
      </c>
      <c r="AR220" s="149" t="s">
        <v>108</v>
      </c>
      <c r="AT220" s="149" t="s">
        <v>312</v>
      </c>
      <c r="AU220" s="149" t="s">
        <v>86</v>
      </c>
      <c r="AY220" s="17" t="s">
        <v>310</v>
      </c>
      <c r="BE220" s="150">
        <f t="shared" si="44"/>
        <v>0</v>
      </c>
      <c r="BF220" s="150">
        <f t="shared" si="45"/>
        <v>0</v>
      </c>
      <c r="BG220" s="150">
        <f t="shared" si="46"/>
        <v>0</v>
      </c>
      <c r="BH220" s="150">
        <f t="shared" si="47"/>
        <v>0</v>
      </c>
      <c r="BI220" s="150">
        <f t="shared" si="48"/>
        <v>0</v>
      </c>
      <c r="BJ220" s="17" t="s">
        <v>86</v>
      </c>
      <c r="BK220" s="150">
        <f t="shared" si="49"/>
        <v>0</v>
      </c>
      <c r="BL220" s="17" t="s">
        <v>108</v>
      </c>
      <c r="BM220" s="149" t="s">
        <v>1364</v>
      </c>
    </row>
    <row r="221" spans="2:65" s="1" customFormat="1" ht="16.5" customHeight="1">
      <c r="B221" s="33"/>
      <c r="C221" s="138" t="s">
        <v>978</v>
      </c>
      <c r="D221" s="138" t="s">
        <v>312</v>
      </c>
      <c r="E221" s="139" t="s">
        <v>3861</v>
      </c>
      <c r="F221" s="140" t="s">
        <v>3862</v>
      </c>
      <c r="G221" s="141" t="s">
        <v>1972</v>
      </c>
      <c r="H221" s="142">
        <v>0</v>
      </c>
      <c r="I221" s="143"/>
      <c r="J221" s="144">
        <f t="shared" si="40"/>
        <v>0</v>
      </c>
      <c r="K221" s="140" t="s">
        <v>430</v>
      </c>
      <c r="L221" s="33"/>
      <c r="M221" s="145" t="s">
        <v>1</v>
      </c>
      <c r="N221" s="146" t="s">
        <v>47</v>
      </c>
      <c r="P221" s="147">
        <f t="shared" si="41"/>
        <v>0</v>
      </c>
      <c r="Q221" s="147">
        <v>0</v>
      </c>
      <c r="R221" s="147">
        <f t="shared" si="42"/>
        <v>0</v>
      </c>
      <c r="S221" s="147">
        <v>0</v>
      </c>
      <c r="T221" s="148">
        <f t="shared" si="43"/>
        <v>0</v>
      </c>
      <c r="AR221" s="149" t="s">
        <v>108</v>
      </c>
      <c r="AT221" s="149" t="s">
        <v>312</v>
      </c>
      <c r="AU221" s="149" t="s">
        <v>86</v>
      </c>
      <c r="AY221" s="17" t="s">
        <v>310</v>
      </c>
      <c r="BE221" s="150">
        <f t="shared" si="44"/>
        <v>0</v>
      </c>
      <c r="BF221" s="150">
        <f t="shared" si="45"/>
        <v>0</v>
      </c>
      <c r="BG221" s="150">
        <f t="shared" si="46"/>
        <v>0</v>
      </c>
      <c r="BH221" s="150">
        <f t="shared" si="47"/>
        <v>0</v>
      </c>
      <c r="BI221" s="150">
        <f t="shared" si="48"/>
        <v>0</v>
      </c>
      <c r="BJ221" s="17" t="s">
        <v>86</v>
      </c>
      <c r="BK221" s="150">
        <f t="shared" si="49"/>
        <v>0</v>
      </c>
      <c r="BL221" s="17" t="s">
        <v>108</v>
      </c>
      <c r="BM221" s="149" t="s">
        <v>1373</v>
      </c>
    </row>
    <row r="222" spans="2:65" s="1" customFormat="1" ht="16.5" customHeight="1">
      <c r="B222" s="33"/>
      <c r="C222" s="138" t="s">
        <v>983</v>
      </c>
      <c r="D222" s="138" t="s">
        <v>312</v>
      </c>
      <c r="E222" s="139" t="s">
        <v>3863</v>
      </c>
      <c r="F222" s="140" t="s">
        <v>3864</v>
      </c>
      <c r="G222" s="141" t="s">
        <v>1744</v>
      </c>
      <c r="H222" s="142">
        <v>0</v>
      </c>
      <c r="I222" s="143"/>
      <c r="J222" s="144">
        <f t="shared" si="40"/>
        <v>0</v>
      </c>
      <c r="K222" s="140" t="s">
        <v>430</v>
      </c>
      <c r="L222" s="33"/>
      <c r="M222" s="145" t="s">
        <v>1</v>
      </c>
      <c r="N222" s="146" t="s">
        <v>47</v>
      </c>
      <c r="P222" s="147">
        <f t="shared" si="41"/>
        <v>0</v>
      </c>
      <c r="Q222" s="147">
        <v>0</v>
      </c>
      <c r="R222" s="147">
        <f t="shared" si="42"/>
        <v>0</v>
      </c>
      <c r="S222" s="147">
        <v>0</v>
      </c>
      <c r="T222" s="148">
        <f t="shared" si="43"/>
        <v>0</v>
      </c>
      <c r="AR222" s="149" t="s">
        <v>108</v>
      </c>
      <c r="AT222" s="149" t="s">
        <v>312</v>
      </c>
      <c r="AU222" s="149" t="s">
        <v>86</v>
      </c>
      <c r="AY222" s="17" t="s">
        <v>310</v>
      </c>
      <c r="BE222" s="150">
        <f t="shared" si="44"/>
        <v>0</v>
      </c>
      <c r="BF222" s="150">
        <f t="shared" si="45"/>
        <v>0</v>
      </c>
      <c r="BG222" s="150">
        <f t="shared" si="46"/>
        <v>0</v>
      </c>
      <c r="BH222" s="150">
        <f t="shared" si="47"/>
        <v>0</v>
      </c>
      <c r="BI222" s="150">
        <f t="shared" si="48"/>
        <v>0</v>
      </c>
      <c r="BJ222" s="17" t="s">
        <v>86</v>
      </c>
      <c r="BK222" s="150">
        <f t="shared" si="49"/>
        <v>0</v>
      </c>
      <c r="BL222" s="17" t="s">
        <v>108</v>
      </c>
      <c r="BM222" s="149" t="s">
        <v>1381</v>
      </c>
    </row>
    <row r="223" spans="2:65" s="11" customFormat="1" ht="25.9" customHeight="1">
      <c r="B223" s="126"/>
      <c r="D223" s="127" t="s">
        <v>81</v>
      </c>
      <c r="E223" s="128" t="s">
        <v>3865</v>
      </c>
      <c r="F223" s="128" t="s">
        <v>3866</v>
      </c>
      <c r="I223" s="129"/>
      <c r="J223" s="130">
        <f>BK223</f>
        <v>0</v>
      </c>
      <c r="L223" s="126"/>
      <c r="M223" s="131"/>
      <c r="P223" s="132">
        <f>SUM(P224:P226)</f>
        <v>0</v>
      </c>
      <c r="R223" s="132">
        <f>SUM(R224:R226)</f>
        <v>0</v>
      </c>
      <c r="T223" s="133">
        <f>SUM(T224:T226)</f>
        <v>0</v>
      </c>
      <c r="AR223" s="127" t="s">
        <v>86</v>
      </c>
      <c r="AT223" s="134" t="s">
        <v>81</v>
      </c>
      <c r="AU223" s="134" t="s">
        <v>82</v>
      </c>
      <c r="AY223" s="127" t="s">
        <v>310</v>
      </c>
      <c r="BK223" s="135">
        <f>SUM(BK224:BK226)</f>
        <v>0</v>
      </c>
    </row>
    <row r="224" spans="2:65" s="1" customFormat="1" ht="16.5" customHeight="1">
      <c r="B224" s="33"/>
      <c r="C224" s="138" t="s">
        <v>988</v>
      </c>
      <c r="D224" s="138" t="s">
        <v>312</v>
      </c>
      <c r="E224" s="139" t="s">
        <v>3867</v>
      </c>
      <c r="F224" s="140" t="s">
        <v>3868</v>
      </c>
      <c r="G224" s="141" t="s">
        <v>3869</v>
      </c>
      <c r="H224" s="142">
        <v>93</v>
      </c>
      <c r="I224" s="143"/>
      <c r="J224" s="144">
        <f>ROUND(I224*H224,2)</f>
        <v>0</v>
      </c>
      <c r="K224" s="140" t="s">
        <v>430</v>
      </c>
      <c r="L224" s="33"/>
      <c r="M224" s="145" t="s">
        <v>1</v>
      </c>
      <c r="N224" s="146" t="s">
        <v>47</v>
      </c>
      <c r="P224" s="147">
        <f>O224*H224</f>
        <v>0</v>
      </c>
      <c r="Q224" s="147">
        <v>0</v>
      </c>
      <c r="R224" s="147">
        <f>Q224*H224</f>
        <v>0</v>
      </c>
      <c r="S224" s="147">
        <v>0</v>
      </c>
      <c r="T224" s="148">
        <f>S224*H224</f>
        <v>0</v>
      </c>
      <c r="AR224" s="149" t="s">
        <v>108</v>
      </c>
      <c r="AT224" s="149" t="s">
        <v>312</v>
      </c>
      <c r="AU224" s="149" t="s">
        <v>86</v>
      </c>
      <c r="AY224" s="17" t="s">
        <v>310</v>
      </c>
      <c r="BE224" s="150">
        <f>IF(N224="základní",J224,0)</f>
        <v>0</v>
      </c>
      <c r="BF224" s="150">
        <f>IF(N224="snížená",J224,0)</f>
        <v>0</v>
      </c>
      <c r="BG224" s="150">
        <f>IF(N224="zákl. přenesená",J224,0)</f>
        <v>0</v>
      </c>
      <c r="BH224" s="150">
        <f>IF(N224="sníž. přenesená",J224,0)</f>
        <v>0</v>
      </c>
      <c r="BI224" s="150">
        <f>IF(N224="nulová",J224,0)</f>
        <v>0</v>
      </c>
      <c r="BJ224" s="17" t="s">
        <v>86</v>
      </c>
      <c r="BK224" s="150">
        <f>ROUND(I224*H224,2)</f>
        <v>0</v>
      </c>
      <c r="BL224" s="17" t="s">
        <v>108</v>
      </c>
      <c r="BM224" s="149" t="s">
        <v>1393</v>
      </c>
    </row>
    <row r="225" spans="2:65" s="1" customFormat="1" ht="16.5" customHeight="1">
      <c r="B225" s="33"/>
      <c r="C225" s="138" t="s">
        <v>992</v>
      </c>
      <c r="D225" s="138" t="s">
        <v>312</v>
      </c>
      <c r="E225" s="139" t="s">
        <v>3870</v>
      </c>
      <c r="F225" s="140" t="s">
        <v>3871</v>
      </c>
      <c r="G225" s="141" t="s">
        <v>3872</v>
      </c>
      <c r="H225" s="142">
        <v>2.4</v>
      </c>
      <c r="I225" s="143"/>
      <c r="J225" s="144">
        <f>ROUND(I225*H225,2)</f>
        <v>0</v>
      </c>
      <c r="K225" s="140" t="s">
        <v>430</v>
      </c>
      <c r="L225" s="33"/>
      <c r="M225" s="145" t="s">
        <v>1</v>
      </c>
      <c r="N225" s="146" t="s">
        <v>47</v>
      </c>
      <c r="P225" s="147">
        <f>O225*H225</f>
        <v>0</v>
      </c>
      <c r="Q225" s="147">
        <v>0</v>
      </c>
      <c r="R225" s="147">
        <f>Q225*H225</f>
        <v>0</v>
      </c>
      <c r="S225" s="147">
        <v>0</v>
      </c>
      <c r="T225" s="148">
        <f>S225*H225</f>
        <v>0</v>
      </c>
      <c r="AR225" s="149" t="s">
        <v>108</v>
      </c>
      <c r="AT225" s="149" t="s">
        <v>312</v>
      </c>
      <c r="AU225" s="149" t="s">
        <v>86</v>
      </c>
      <c r="AY225" s="17" t="s">
        <v>310</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108</v>
      </c>
      <c r="BM225" s="149" t="s">
        <v>1402</v>
      </c>
    </row>
    <row r="226" spans="2:65" s="1" customFormat="1" ht="16.5" customHeight="1">
      <c r="B226" s="33"/>
      <c r="C226" s="138" t="s">
        <v>997</v>
      </c>
      <c r="D226" s="138" t="s">
        <v>312</v>
      </c>
      <c r="E226" s="139" t="s">
        <v>3873</v>
      </c>
      <c r="F226" s="140" t="s">
        <v>3874</v>
      </c>
      <c r="G226" s="141" t="s">
        <v>652</v>
      </c>
      <c r="H226" s="142">
        <v>0.6</v>
      </c>
      <c r="I226" s="143"/>
      <c r="J226" s="144">
        <f>ROUND(I226*H226,2)</f>
        <v>0</v>
      </c>
      <c r="K226" s="140" t="s">
        <v>430</v>
      </c>
      <c r="L226" s="33"/>
      <c r="M226" s="145" t="s">
        <v>1</v>
      </c>
      <c r="N226" s="146" t="s">
        <v>47</v>
      </c>
      <c r="P226" s="147">
        <f>O226*H226</f>
        <v>0</v>
      </c>
      <c r="Q226" s="147">
        <v>0</v>
      </c>
      <c r="R226" s="147">
        <f>Q226*H226</f>
        <v>0</v>
      </c>
      <c r="S226" s="147">
        <v>0</v>
      </c>
      <c r="T226" s="148">
        <f>S226*H226</f>
        <v>0</v>
      </c>
      <c r="AR226" s="149" t="s">
        <v>108</v>
      </c>
      <c r="AT226" s="149" t="s">
        <v>312</v>
      </c>
      <c r="AU226" s="149" t="s">
        <v>86</v>
      </c>
      <c r="AY226" s="17" t="s">
        <v>310</v>
      </c>
      <c r="BE226" s="150">
        <f>IF(N226="základní",J226,0)</f>
        <v>0</v>
      </c>
      <c r="BF226" s="150">
        <f>IF(N226="snížená",J226,0)</f>
        <v>0</v>
      </c>
      <c r="BG226" s="150">
        <f>IF(N226="zákl. přenesená",J226,0)</f>
        <v>0</v>
      </c>
      <c r="BH226" s="150">
        <f>IF(N226="sníž. přenesená",J226,0)</f>
        <v>0</v>
      </c>
      <c r="BI226" s="150">
        <f>IF(N226="nulová",J226,0)</f>
        <v>0</v>
      </c>
      <c r="BJ226" s="17" t="s">
        <v>86</v>
      </c>
      <c r="BK226" s="150">
        <f>ROUND(I226*H226,2)</f>
        <v>0</v>
      </c>
      <c r="BL226" s="17" t="s">
        <v>108</v>
      </c>
      <c r="BM226" s="149" t="s">
        <v>1410</v>
      </c>
    </row>
    <row r="227" spans="2:65" s="11" customFormat="1" ht="25.9" customHeight="1">
      <c r="B227" s="126"/>
      <c r="D227" s="127" t="s">
        <v>81</v>
      </c>
      <c r="E227" s="128" t="s">
        <v>3875</v>
      </c>
      <c r="F227" s="128" t="s">
        <v>3876</v>
      </c>
      <c r="I227" s="129"/>
      <c r="J227" s="130">
        <f>BK227</f>
        <v>0</v>
      </c>
      <c r="L227" s="126"/>
      <c r="M227" s="131"/>
      <c r="P227" s="132">
        <f>P228</f>
        <v>0</v>
      </c>
      <c r="R227" s="132">
        <f>R228</f>
        <v>0</v>
      </c>
      <c r="T227" s="133">
        <f>T228</f>
        <v>0</v>
      </c>
      <c r="AR227" s="127" t="s">
        <v>86</v>
      </c>
      <c r="AT227" s="134" t="s">
        <v>81</v>
      </c>
      <c r="AU227" s="134" t="s">
        <v>82</v>
      </c>
      <c r="AY227" s="127" t="s">
        <v>310</v>
      </c>
      <c r="BK227" s="135">
        <f>BK228</f>
        <v>0</v>
      </c>
    </row>
    <row r="228" spans="2:65" s="1" customFormat="1" ht="16.5" customHeight="1">
      <c r="B228" s="33"/>
      <c r="C228" s="138" t="s">
        <v>1002</v>
      </c>
      <c r="D228" s="138" t="s">
        <v>312</v>
      </c>
      <c r="E228" s="139" t="s">
        <v>3877</v>
      </c>
      <c r="F228" s="140" t="s">
        <v>3878</v>
      </c>
      <c r="G228" s="141" t="s">
        <v>3869</v>
      </c>
      <c r="H228" s="142">
        <v>102</v>
      </c>
      <c r="I228" s="143"/>
      <c r="J228" s="144">
        <f>ROUND(I228*H228,2)</f>
        <v>0</v>
      </c>
      <c r="K228" s="140" t="s">
        <v>430</v>
      </c>
      <c r="L228" s="33"/>
      <c r="M228" s="145" t="s">
        <v>1</v>
      </c>
      <c r="N228" s="146" t="s">
        <v>47</v>
      </c>
      <c r="P228" s="147">
        <f>O228*H228</f>
        <v>0</v>
      </c>
      <c r="Q228" s="147">
        <v>0</v>
      </c>
      <c r="R228" s="147">
        <f>Q228*H228</f>
        <v>0</v>
      </c>
      <c r="S228" s="147">
        <v>0</v>
      </c>
      <c r="T228" s="148">
        <f>S228*H228</f>
        <v>0</v>
      </c>
      <c r="AR228" s="149" t="s">
        <v>108</v>
      </c>
      <c r="AT228" s="149" t="s">
        <v>312</v>
      </c>
      <c r="AU228" s="149" t="s">
        <v>86</v>
      </c>
      <c r="AY228" s="17" t="s">
        <v>310</v>
      </c>
      <c r="BE228" s="150">
        <f>IF(N228="základní",J228,0)</f>
        <v>0</v>
      </c>
      <c r="BF228" s="150">
        <f>IF(N228="snížená",J228,0)</f>
        <v>0</v>
      </c>
      <c r="BG228" s="150">
        <f>IF(N228="zákl. přenesená",J228,0)</f>
        <v>0</v>
      </c>
      <c r="BH228" s="150">
        <f>IF(N228="sníž. přenesená",J228,0)</f>
        <v>0</v>
      </c>
      <c r="BI228" s="150">
        <f>IF(N228="nulová",J228,0)</f>
        <v>0</v>
      </c>
      <c r="BJ228" s="17" t="s">
        <v>86</v>
      </c>
      <c r="BK228" s="150">
        <f>ROUND(I228*H228,2)</f>
        <v>0</v>
      </c>
      <c r="BL228" s="17" t="s">
        <v>108</v>
      </c>
      <c r="BM228" s="149" t="s">
        <v>1418</v>
      </c>
    </row>
    <row r="229" spans="2:65" s="11" customFormat="1" ht="25.9" customHeight="1">
      <c r="B229" s="126"/>
      <c r="D229" s="127" t="s">
        <v>81</v>
      </c>
      <c r="E229" s="128" t="s">
        <v>3879</v>
      </c>
      <c r="F229" s="128" t="s">
        <v>3880</v>
      </c>
      <c r="I229" s="129"/>
      <c r="J229" s="130">
        <f>BK229</f>
        <v>0</v>
      </c>
      <c r="L229" s="126"/>
      <c r="M229" s="131"/>
      <c r="P229" s="132">
        <f>SUM(P230:P235)</f>
        <v>0</v>
      </c>
      <c r="R229" s="132">
        <f>SUM(R230:R235)</f>
        <v>0</v>
      </c>
      <c r="T229" s="133">
        <f>SUM(T230:T235)</f>
        <v>0</v>
      </c>
      <c r="AR229" s="127" t="s">
        <v>86</v>
      </c>
      <c r="AT229" s="134" t="s">
        <v>81</v>
      </c>
      <c r="AU229" s="134" t="s">
        <v>82</v>
      </c>
      <c r="AY229" s="127" t="s">
        <v>310</v>
      </c>
      <c r="BK229" s="135">
        <f>SUM(BK230:BK235)</f>
        <v>0</v>
      </c>
    </row>
    <row r="230" spans="2:65" s="1" customFormat="1" ht="16.5" customHeight="1">
      <c r="B230" s="33"/>
      <c r="C230" s="138" t="s">
        <v>1007</v>
      </c>
      <c r="D230" s="138" t="s">
        <v>312</v>
      </c>
      <c r="E230" s="139" t="s">
        <v>3881</v>
      </c>
      <c r="F230" s="140" t="s">
        <v>3882</v>
      </c>
      <c r="G230" s="141" t="s">
        <v>3869</v>
      </c>
      <c r="H230" s="142">
        <v>168</v>
      </c>
      <c r="I230" s="143"/>
      <c r="J230" s="144">
        <f t="shared" ref="J230:J235" si="50">ROUND(I230*H230,2)</f>
        <v>0</v>
      </c>
      <c r="K230" s="140" t="s">
        <v>430</v>
      </c>
      <c r="L230" s="33"/>
      <c r="M230" s="145" t="s">
        <v>1</v>
      </c>
      <c r="N230" s="146" t="s">
        <v>47</v>
      </c>
      <c r="P230" s="147">
        <f t="shared" ref="P230:P235" si="51">O230*H230</f>
        <v>0</v>
      </c>
      <c r="Q230" s="147">
        <v>0</v>
      </c>
      <c r="R230" s="147">
        <f t="shared" ref="R230:R235" si="52">Q230*H230</f>
        <v>0</v>
      </c>
      <c r="S230" s="147">
        <v>0</v>
      </c>
      <c r="T230" s="148">
        <f t="shared" ref="T230:T235" si="53">S230*H230</f>
        <v>0</v>
      </c>
      <c r="AR230" s="149" t="s">
        <v>108</v>
      </c>
      <c r="AT230" s="149" t="s">
        <v>312</v>
      </c>
      <c r="AU230" s="149" t="s">
        <v>86</v>
      </c>
      <c r="AY230" s="17" t="s">
        <v>310</v>
      </c>
      <c r="BE230" s="150">
        <f t="shared" ref="BE230:BE235" si="54">IF(N230="základní",J230,0)</f>
        <v>0</v>
      </c>
      <c r="BF230" s="150">
        <f t="shared" ref="BF230:BF235" si="55">IF(N230="snížená",J230,0)</f>
        <v>0</v>
      </c>
      <c r="BG230" s="150">
        <f t="shared" ref="BG230:BG235" si="56">IF(N230="zákl. přenesená",J230,0)</f>
        <v>0</v>
      </c>
      <c r="BH230" s="150">
        <f t="shared" ref="BH230:BH235" si="57">IF(N230="sníž. přenesená",J230,0)</f>
        <v>0</v>
      </c>
      <c r="BI230" s="150">
        <f t="shared" ref="BI230:BI235" si="58">IF(N230="nulová",J230,0)</f>
        <v>0</v>
      </c>
      <c r="BJ230" s="17" t="s">
        <v>86</v>
      </c>
      <c r="BK230" s="150">
        <f t="shared" ref="BK230:BK235" si="59">ROUND(I230*H230,2)</f>
        <v>0</v>
      </c>
      <c r="BL230" s="17" t="s">
        <v>108</v>
      </c>
      <c r="BM230" s="149" t="s">
        <v>1425</v>
      </c>
    </row>
    <row r="231" spans="2:65" s="1" customFormat="1" ht="16.5" customHeight="1">
      <c r="B231" s="33"/>
      <c r="C231" s="138" t="s">
        <v>1013</v>
      </c>
      <c r="D231" s="138" t="s">
        <v>312</v>
      </c>
      <c r="E231" s="139" t="s">
        <v>3883</v>
      </c>
      <c r="F231" s="140" t="s">
        <v>3884</v>
      </c>
      <c r="G231" s="141" t="s">
        <v>652</v>
      </c>
      <c r="H231" s="142">
        <v>0</v>
      </c>
      <c r="I231" s="143"/>
      <c r="J231" s="144">
        <f t="shared" si="50"/>
        <v>0</v>
      </c>
      <c r="K231" s="140" t="s">
        <v>430</v>
      </c>
      <c r="L231" s="33"/>
      <c r="M231" s="145" t="s">
        <v>1</v>
      </c>
      <c r="N231" s="146" t="s">
        <v>47</v>
      </c>
      <c r="P231" s="147">
        <f t="shared" si="51"/>
        <v>0</v>
      </c>
      <c r="Q231" s="147">
        <v>0</v>
      </c>
      <c r="R231" s="147">
        <f t="shared" si="52"/>
        <v>0</v>
      </c>
      <c r="S231" s="147">
        <v>0</v>
      </c>
      <c r="T231" s="148">
        <f t="shared" si="53"/>
        <v>0</v>
      </c>
      <c r="AR231" s="149" t="s">
        <v>108</v>
      </c>
      <c r="AT231" s="149" t="s">
        <v>312</v>
      </c>
      <c r="AU231" s="149" t="s">
        <v>86</v>
      </c>
      <c r="AY231" s="17" t="s">
        <v>310</v>
      </c>
      <c r="BE231" s="150">
        <f t="shared" si="54"/>
        <v>0</v>
      </c>
      <c r="BF231" s="150">
        <f t="shared" si="55"/>
        <v>0</v>
      </c>
      <c r="BG231" s="150">
        <f t="shared" si="56"/>
        <v>0</v>
      </c>
      <c r="BH231" s="150">
        <f t="shared" si="57"/>
        <v>0</v>
      </c>
      <c r="BI231" s="150">
        <f t="shared" si="58"/>
        <v>0</v>
      </c>
      <c r="BJ231" s="17" t="s">
        <v>86</v>
      </c>
      <c r="BK231" s="150">
        <f t="shared" si="59"/>
        <v>0</v>
      </c>
      <c r="BL231" s="17" t="s">
        <v>108</v>
      </c>
      <c r="BM231" s="149" t="s">
        <v>1432</v>
      </c>
    </row>
    <row r="232" spans="2:65" s="1" customFormat="1" ht="16.5" customHeight="1">
      <c r="B232" s="33"/>
      <c r="C232" s="138" t="s">
        <v>1017</v>
      </c>
      <c r="D232" s="138" t="s">
        <v>312</v>
      </c>
      <c r="E232" s="139" t="s">
        <v>3885</v>
      </c>
      <c r="F232" s="140" t="s">
        <v>3886</v>
      </c>
      <c r="G232" s="141" t="s">
        <v>652</v>
      </c>
      <c r="H232" s="142">
        <v>0</v>
      </c>
      <c r="I232" s="143"/>
      <c r="J232" s="144">
        <f t="shared" si="50"/>
        <v>0</v>
      </c>
      <c r="K232" s="140" t="s">
        <v>430</v>
      </c>
      <c r="L232" s="33"/>
      <c r="M232" s="145" t="s">
        <v>1</v>
      </c>
      <c r="N232" s="146" t="s">
        <v>47</v>
      </c>
      <c r="P232" s="147">
        <f t="shared" si="51"/>
        <v>0</v>
      </c>
      <c r="Q232" s="147">
        <v>0</v>
      </c>
      <c r="R232" s="147">
        <f t="shared" si="52"/>
        <v>0</v>
      </c>
      <c r="S232" s="147">
        <v>0</v>
      </c>
      <c r="T232" s="148">
        <f t="shared" si="53"/>
        <v>0</v>
      </c>
      <c r="AR232" s="149" t="s">
        <v>108</v>
      </c>
      <c r="AT232" s="149" t="s">
        <v>312</v>
      </c>
      <c r="AU232" s="149" t="s">
        <v>86</v>
      </c>
      <c r="AY232" s="17" t="s">
        <v>310</v>
      </c>
      <c r="BE232" s="150">
        <f t="shared" si="54"/>
        <v>0</v>
      </c>
      <c r="BF232" s="150">
        <f t="shared" si="55"/>
        <v>0</v>
      </c>
      <c r="BG232" s="150">
        <f t="shared" si="56"/>
        <v>0</v>
      </c>
      <c r="BH232" s="150">
        <f t="shared" si="57"/>
        <v>0</v>
      </c>
      <c r="BI232" s="150">
        <f t="shared" si="58"/>
        <v>0</v>
      </c>
      <c r="BJ232" s="17" t="s">
        <v>86</v>
      </c>
      <c r="BK232" s="150">
        <f t="shared" si="59"/>
        <v>0</v>
      </c>
      <c r="BL232" s="17" t="s">
        <v>108</v>
      </c>
      <c r="BM232" s="149" t="s">
        <v>1439</v>
      </c>
    </row>
    <row r="233" spans="2:65" s="1" customFormat="1" ht="16.5" customHeight="1">
      <c r="B233" s="33"/>
      <c r="C233" s="138" t="s">
        <v>1021</v>
      </c>
      <c r="D233" s="138" t="s">
        <v>312</v>
      </c>
      <c r="E233" s="139" t="s">
        <v>3887</v>
      </c>
      <c r="F233" s="140" t="s">
        <v>3888</v>
      </c>
      <c r="G233" s="141" t="s">
        <v>652</v>
      </c>
      <c r="H233" s="142">
        <v>3.6</v>
      </c>
      <c r="I233" s="143"/>
      <c r="J233" s="144">
        <f t="shared" si="50"/>
        <v>0</v>
      </c>
      <c r="K233" s="140" t="s">
        <v>430</v>
      </c>
      <c r="L233" s="33"/>
      <c r="M233" s="145" t="s">
        <v>1</v>
      </c>
      <c r="N233" s="146" t="s">
        <v>47</v>
      </c>
      <c r="P233" s="147">
        <f t="shared" si="51"/>
        <v>0</v>
      </c>
      <c r="Q233" s="147">
        <v>0</v>
      </c>
      <c r="R233" s="147">
        <f t="shared" si="52"/>
        <v>0</v>
      </c>
      <c r="S233" s="147">
        <v>0</v>
      </c>
      <c r="T233" s="148">
        <f t="shared" si="53"/>
        <v>0</v>
      </c>
      <c r="AR233" s="149" t="s">
        <v>108</v>
      </c>
      <c r="AT233" s="149" t="s">
        <v>312</v>
      </c>
      <c r="AU233" s="149" t="s">
        <v>86</v>
      </c>
      <c r="AY233" s="17" t="s">
        <v>310</v>
      </c>
      <c r="BE233" s="150">
        <f t="shared" si="54"/>
        <v>0</v>
      </c>
      <c r="BF233" s="150">
        <f t="shared" si="55"/>
        <v>0</v>
      </c>
      <c r="BG233" s="150">
        <f t="shared" si="56"/>
        <v>0</v>
      </c>
      <c r="BH233" s="150">
        <f t="shared" si="57"/>
        <v>0</v>
      </c>
      <c r="BI233" s="150">
        <f t="shared" si="58"/>
        <v>0</v>
      </c>
      <c r="BJ233" s="17" t="s">
        <v>86</v>
      </c>
      <c r="BK233" s="150">
        <f t="shared" si="59"/>
        <v>0</v>
      </c>
      <c r="BL233" s="17" t="s">
        <v>108</v>
      </c>
      <c r="BM233" s="149" t="s">
        <v>1444</v>
      </c>
    </row>
    <row r="234" spans="2:65" s="1" customFormat="1" ht="16.5" customHeight="1">
      <c r="B234" s="33"/>
      <c r="C234" s="138" t="s">
        <v>1025</v>
      </c>
      <c r="D234" s="138" t="s">
        <v>312</v>
      </c>
      <c r="E234" s="139" t="s">
        <v>3889</v>
      </c>
      <c r="F234" s="140" t="s">
        <v>3890</v>
      </c>
      <c r="G234" s="141" t="s">
        <v>652</v>
      </c>
      <c r="H234" s="142">
        <v>0</v>
      </c>
      <c r="I234" s="143"/>
      <c r="J234" s="144">
        <f t="shared" si="50"/>
        <v>0</v>
      </c>
      <c r="K234" s="140" t="s">
        <v>430</v>
      </c>
      <c r="L234" s="33"/>
      <c r="M234" s="145" t="s">
        <v>1</v>
      </c>
      <c r="N234" s="146" t="s">
        <v>47</v>
      </c>
      <c r="P234" s="147">
        <f t="shared" si="51"/>
        <v>0</v>
      </c>
      <c r="Q234" s="147">
        <v>0</v>
      </c>
      <c r="R234" s="147">
        <f t="shared" si="52"/>
        <v>0</v>
      </c>
      <c r="S234" s="147">
        <v>0</v>
      </c>
      <c r="T234" s="148">
        <f t="shared" si="53"/>
        <v>0</v>
      </c>
      <c r="AR234" s="149" t="s">
        <v>108</v>
      </c>
      <c r="AT234" s="149" t="s">
        <v>312</v>
      </c>
      <c r="AU234" s="149" t="s">
        <v>86</v>
      </c>
      <c r="AY234" s="17" t="s">
        <v>310</v>
      </c>
      <c r="BE234" s="150">
        <f t="shared" si="54"/>
        <v>0</v>
      </c>
      <c r="BF234" s="150">
        <f t="shared" si="55"/>
        <v>0</v>
      </c>
      <c r="BG234" s="150">
        <f t="shared" si="56"/>
        <v>0</v>
      </c>
      <c r="BH234" s="150">
        <f t="shared" si="57"/>
        <v>0</v>
      </c>
      <c r="BI234" s="150">
        <f t="shared" si="58"/>
        <v>0</v>
      </c>
      <c r="BJ234" s="17" t="s">
        <v>86</v>
      </c>
      <c r="BK234" s="150">
        <f t="shared" si="59"/>
        <v>0</v>
      </c>
      <c r="BL234" s="17" t="s">
        <v>108</v>
      </c>
      <c r="BM234" s="149" t="s">
        <v>1450</v>
      </c>
    </row>
    <row r="235" spans="2:65" s="1" customFormat="1" ht="16.5" customHeight="1">
      <c r="B235" s="33"/>
      <c r="C235" s="138" t="s">
        <v>1029</v>
      </c>
      <c r="D235" s="138" t="s">
        <v>312</v>
      </c>
      <c r="E235" s="139" t="s">
        <v>3891</v>
      </c>
      <c r="F235" s="140" t="s">
        <v>3892</v>
      </c>
      <c r="G235" s="141" t="s">
        <v>652</v>
      </c>
      <c r="H235" s="142">
        <v>1.2</v>
      </c>
      <c r="I235" s="143"/>
      <c r="J235" s="144">
        <f t="shared" si="50"/>
        <v>0</v>
      </c>
      <c r="K235" s="140" t="s">
        <v>430</v>
      </c>
      <c r="L235" s="33"/>
      <c r="M235" s="145" t="s">
        <v>1</v>
      </c>
      <c r="N235" s="146" t="s">
        <v>47</v>
      </c>
      <c r="P235" s="147">
        <f t="shared" si="51"/>
        <v>0</v>
      </c>
      <c r="Q235" s="147">
        <v>0</v>
      </c>
      <c r="R235" s="147">
        <f t="shared" si="52"/>
        <v>0</v>
      </c>
      <c r="S235" s="147">
        <v>0</v>
      </c>
      <c r="T235" s="148">
        <f t="shared" si="53"/>
        <v>0</v>
      </c>
      <c r="AR235" s="149" t="s">
        <v>108</v>
      </c>
      <c r="AT235" s="149" t="s">
        <v>312</v>
      </c>
      <c r="AU235" s="149" t="s">
        <v>86</v>
      </c>
      <c r="AY235" s="17" t="s">
        <v>310</v>
      </c>
      <c r="BE235" s="150">
        <f t="shared" si="54"/>
        <v>0</v>
      </c>
      <c r="BF235" s="150">
        <f t="shared" si="55"/>
        <v>0</v>
      </c>
      <c r="BG235" s="150">
        <f t="shared" si="56"/>
        <v>0</v>
      </c>
      <c r="BH235" s="150">
        <f t="shared" si="57"/>
        <v>0</v>
      </c>
      <c r="BI235" s="150">
        <f t="shared" si="58"/>
        <v>0</v>
      </c>
      <c r="BJ235" s="17" t="s">
        <v>86</v>
      </c>
      <c r="BK235" s="150">
        <f t="shared" si="59"/>
        <v>0</v>
      </c>
      <c r="BL235" s="17" t="s">
        <v>108</v>
      </c>
      <c r="BM235" s="149" t="s">
        <v>1455</v>
      </c>
    </row>
    <row r="236" spans="2:65" s="11" customFormat="1" ht="25.9" customHeight="1">
      <c r="B236" s="126"/>
      <c r="D236" s="127" t="s">
        <v>81</v>
      </c>
      <c r="E236" s="128" t="s">
        <v>3893</v>
      </c>
      <c r="F236" s="128" t="s">
        <v>3894</v>
      </c>
      <c r="I236" s="129"/>
      <c r="J236" s="130">
        <f>BK236</f>
        <v>0</v>
      </c>
      <c r="L236" s="126"/>
      <c r="M236" s="131"/>
      <c r="P236" s="132">
        <f>SUM(P237:P239)</f>
        <v>0</v>
      </c>
      <c r="R236" s="132">
        <f>SUM(R237:R239)</f>
        <v>0</v>
      </c>
      <c r="T236" s="133">
        <f>SUM(T237:T239)</f>
        <v>0</v>
      </c>
      <c r="AR236" s="127" t="s">
        <v>86</v>
      </c>
      <c r="AT236" s="134" t="s">
        <v>81</v>
      </c>
      <c r="AU236" s="134" t="s">
        <v>82</v>
      </c>
      <c r="AY236" s="127" t="s">
        <v>310</v>
      </c>
      <c r="BK236" s="135">
        <f>SUM(BK237:BK239)</f>
        <v>0</v>
      </c>
    </row>
    <row r="237" spans="2:65" s="1" customFormat="1" ht="16.5" customHeight="1">
      <c r="B237" s="33"/>
      <c r="C237" s="138" t="s">
        <v>1033</v>
      </c>
      <c r="D237" s="138" t="s">
        <v>312</v>
      </c>
      <c r="E237" s="139" t="s">
        <v>3895</v>
      </c>
      <c r="F237" s="140" t="s">
        <v>3896</v>
      </c>
      <c r="G237" s="141" t="s">
        <v>3897</v>
      </c>
      <c r="H237" s="142">
        <v>495</v>
      </c>
      <c r="I237" s="143"/>
      <c r="J237" s="144">
        <f>ROUND(I237*H237,2)</f>
        <v>0</v>
      </c>
      <c r="K237" s="140" t="s">
        <v>430</v>
      </c>
      <c r="L237" s="33"/>
      <c r="M237" s="145" t="s">
        <v>1</v>
      </c>
      <c r="N237" s="146" t="s">
        <v>47</v>
      </c>
      <c r="P237" s="147">
        <f>O237*H237</f>
        <v>0</v>
      </c>
      <c r="Q237" s="147">
        <v>0</v>
      </c>
      <c r="R237" s="147">
        <f>Q237*H237</f>
        <v>0</v>
      </c>
      <c r="S237" s="147">
        <v>0</v>
      </c>
      <c r="T237" s="148">
        <f>S237*H237</f>
        <v>0</v>
      </c>
      <c r="AR237" s="149" t="s">
        <v>108</v>
      </c>
      <c r="AT237" s="149" t="s">
        <v>312</v>
      </c>
      <c r="AU237" s="149" t="s">
        <v>86</v>
      </c>
      <c r="AY237" s="17" t="s">
        <v>310</v>
      </c>
      <c r="BE237" s="150">
        <f>IF(N237="základní",J237,0)</f>
        <v>0</v>
      </c>
      <c r="BF237" s="150">
        <f>IF(N237="snížená",J237,0)</f>
        <v>0</v>
      </c>
      <c r="BG237" s="150">
        <f>IF(N237="zákl. přenesená",J237,0)</f>
        <v>0</v>
      </c>
      <c r="BH237" s="150">
        <f>IF(N237="sníž. přenesená",J237,0)</f>
        <v>0</v>
      </c>
      <c r="BI237" s="150">
        <f>IF(N237="nulová",J237,0)</f>
        <v>0</v>
      </c>
      <c r="BJ237" s="17" t="s">
        <v>86</v>
      </c>
      <c r="BK237" s="150">
        <f>ROUND(I237*H237,2)</f>
        <v>0</v>
      </c>
      <c r="BL237" s="17" t="s">
        <v>108</v>
      </c>
      <c r="BM237" s="149" t="s">
        <v>1461</v>
      </c>
    </row>
    <row r="238" spans="2:65" s="1" customFormat="1" ht="16.5" customHeight="1">
      <c r="B238" s="33"/>
      <c r="C238" s="138" t="s">
        <v>1045</v>
      </c>
      <c r="D238" s="138" t="s">
        <v>312</v>
      </c>
      <c r="E238" s="139" t="s">
        <v>3898</v>
      </c>
      <c r="F238" s="140" t="s">
        <v>3899</v>
      </c>
      <c r="G238" s="141" t="s">
        <v>3897</v>
      </c>
      <c r="H238" s="142">
        <v>36</v>
      </c>
      <c r="I238" s="143"/>
      <c r="J238" s="144">
        <f>ROUND(I238*H238,2)</f>
        <v>0</v>
      </c>
      <c r="K238" s="140" t="s">
        <v>430</v>
      </c>
      <c r="L238" s="33"/>
      <c r="M238" s="145" t="s">
        <v>1</v>
      </c>
      <c r="N238" s="146" t="s">
        <v>47</v>
      </c>
      <c r="P238" s="147">
        <f>O238*H238</f>
        <v>0</v>
      </c>
      <c r="Q238" s="147">
        <v>0</v>
      </c>
      <c r="R238" s="147">
        <f>Q238*H238</f>
        <v>0</v>
      </c>
      <c r="S238" s="147">
        <v>0</v>
      </c>
      <c r="T238" s="148">
        <f>S238*H238</f>
        <v>0</v>
      </c>
      <c r="AR238" s="149" t="s">
        <v>108</v>
      </c>
      <c r="AT238" s="149" t="s">
        <v>312</v>
      </c>
      <c r="AU238" s="149" t="s">
        <v>86</v>
      </c>
      <c r="AY238" s="17" t="s">
        <v>310</v>
      </c>
      <c r="BE238" s="150">
        <f>IF(N238="základní",J238,0)</f>
        <v>0</v>
      </c>
      <c r="BF238" s="150">
        <f>IF(N238="snížená",J238,0)</f>
        <v>0</v>
      </c>
      <c r="BG238" s="150">
        <f>IF(N238="zákl. přenesená",J238,0)</f>
        <v>0</v>
      </c>
      <c r="BH238" s="150">
        <f>IF(N238="sníž. přenesená",J238,0)</f>
        <v>0</v>
      </c>
      <c r="BI238" s="150">
        <f>IF(N238="nulová",J238,0)</f>
        <v>0</v>
      </c>
      <c r="BJ238" s="17" t="s">
        <v>86</v>
      </c>
      <c r="BK238" s="150">
        <f>ROUND(I238*H238,2)</f>
        <v>0</v>
      </c>
      <c r="BL238" s="17" t="s">
        <v>108</v>
      </c>
      <c r="BM238" s="149" t="s">
        <v>1471</v>
      </c>
    </row>
    <row r="239" spans="2:65" s="1" customFormat="1" ht="16.5" customHeight="1">
      <c r="B239" s="33"/>
      <c r="C239" s="138" t="s">
        <v>1052</v>
      </c>
      <c r="D239" s="138" t="s">
        <v>312</v>
      </c>
      <c r="E239" s="139" t="s">
        <v>3900</v>
      </c>
      <c r="F239" s="140" t="s">
        <v>3901</v>
      </c>
      <c r="G239" s="141" t="s">
        <v>1972</v>
      </c>
      <c r="H239" s="142">
        <v>0.3</v>
      </c>
      <c r="I239" s="143"/>
      <c r="J239" s="144">
        <f>ROUND(I239*H239,2)</f>
        <v>0</v>
      </c>
      <c r="K239" s="140" t="s">
        <v>430</v>
      </c>
      <c r="L239" s="33"/>
      <c r="M239" s="145" t="s">
        <v>1</v>
      </c>
      <c r="N239" s="146" t="s">
        <v>47</v>
      </c>
      <c r="P239" s="147">
        <f>O239*H239</f>
        <v>0</v>
      </c>
      <c r="Q239" s="147">
        <v>0</v>
      </c>
      <c r="R239" s="147">
        <f>Q239*H239</f>
        <v>0</v>
      </c>
      <c r="S239" s="147">
        <v>0</v>
      </c>
      <c r="T239" s="148">
        <f>S239*H239</f>
        <v>0</v>
      </c>
      <c r="AR239" s="149" t="s">
        <v>108</v>
      </c>
      <c r="AT239" s="149" t="s">
        <v>312</v>
      </c>
      <c r="AU239" s="149" t="s">
        <v>86</v>
      </c>
      <c r="AY239" s="17" t="s">
        <v>310</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108</v>
      </c>
      <c r="BM239" s="149" t="s">
        <v>1485</v>
      </c>
    </row>
    <row r="240" spans="2:65" s="11" customFormat="1" ht="25.9" customHeight="1">
      <c r="B240" s="126"/>
      <c r="D240" s="127" t="s">
        <v>81</v>
      </c>
      <c r="E240" s="128" t="s">
        <v>3902</v>
      </c>
      <c r="F240" s="128" t="s">
        <v>3903</v>
      </c>
      <c r="I240" s="129"/>
      <c r="J240" s="130">
        <f>BK240</f>
        <v>0</v>
      </c>
      <c r="L240" s="126"/>
      <c r="M240" s="131"/>
      <c r="P240" s="132">
        <f>SUM(P241:P243)</f>
        <v>0</v>
      </c>
      <c r="R240" s="132">
        <f>SUM(R241:R243)</f>
        <v>0</v>
      </c>
      <c r="T240" s="133">
        <f>SUM(T241:T243)</f>
        <v>0</v>
      </c>
      <c r="AR240" s="127" t="s">
        <v>86</v>
      </c>
      <c r="AT240" s="134" t="s">
        <v>81</v>
      </c>
      <c r="AU240" s="134" t="s">
        <v>82</v>
      </c>
      <c r="AY240" s="127" t="s">
        <v>310</v>
      </c>
      <c r="BK240" s="135">
        <f>SUM(BK241:BK243)</f>
        <v>0</v>
      </c>
    </row>
    <row r="241" spans="2:65" s="1" customFormat="1" ht="16.5" customHeight="1">
      <c r="B241" s="33"/>
      <c r="C241" s="138" t="s">
        <v>1057</v>
      </c>
      <c r="D241" s="138" t="s">
        <v>312</v>
      </c>
      <c r="E241" s="139" t="s">
        <v>3904</v>
      </c>
      <c r="F241" s="140" t="s">
        <v>3905</v>
      </c>
      <c r="G241" s="141" t="s">
        <v>652</v>
      </c>
      <c r="H241" s="142">
        <v>3</v>
      </c>
      <c r="I241" s="143"/>
      <c r="J241" s="144">
        <f>ROUND(I241*H241,2)</f>
        <v>0</v>
      </c>
      <c r="K241" s="140" t="s">
        <v>430</v>
      </c>
      <c r="L241" s="33"/>
      <c r="M241" s="145" t="s">
        <v>1</v>
      </c>
      <c r="N241" s="146" t="s">
        <v>47</v>
      </c>
      <c r="P241" s="147">
        <f>O241*H241</f>
        <v>0</v>
      </c>
      <c r="Q241" s="147">
        <v>0</v>
      </c>
      <c r="R241" s="147">
        <f>Q241*H241</f>
        <v>0</v>
      </c>
      <c r="S241" s="147">
        <v>0</v>
      </c>
      <c r="T241" s="148">
        <f>S241*H241</f>
        <v>0</v>
      </c>
      <c r="AR241" s="149" t="s">
        <v>108</v>
      </c>
      <c r="AT241" s="149" t="s">
        <v>312</v>
      </c>
      <c r="AU241" s="149" t="s">
        <v>86</v>
      </c>
      <c r="AY241" s="17" t="s">
        <v>310</v>
      </c>
      <c r="BE241" s="150">
        <f>IF(N241="základní",J241,0)</f>
        <v>0</v>
      </c>
      <c r="BF241" s="150">
        <f>IF(N241="snížená",J241,0)</f>
        <v>0</v>
      </c>
      <c r="BG241" s="150">
        <f>IF(N241="zákl. přenesená",J241,0)</f>
        <v>0</v>
      </c>
      <c r="BH241" s="150">
        <f>IF(N241="sníž. přenesená",J241,0)</f>
        <v>0</v>
      </c>
      <c r="BI241" s="150">
        <f>IF(N241="nulová",J241,0)</f>
        <v>0</v>
      </c>
      <c r="BJ241" s="17" t="s">
        <v>86</v>
      </c>
      <c r="BK241" s="150">
        <f>ROUND(I241*H241,2)</f>
        <v>0</v>
      </c>
      <c r="BL241" s="17" t="s">
        <v>108</v>
      </c>
      <c r="BM241" s="149" t="s">
        <v>1493</v>
      </c>
    </row>
    <row r="242" spans="2:65" s="1" customFormat="1" ht="16.5" customHeight="1">
      <c r="B242" s="33"/>
      <c r="C242" s="138" t="s">
        <v>1061</v>
      </c>
      <c r="D242" s="138" t="s">
        <v>312</v>
      </c>
      <c r="E242" s="139" t="s">
        <v>3906</v>
      </c>
      <c r="F242" s="140" t="s">
        <v>3907</v>
      </c>
      <c r="G242" s="141" t="s">
        <v>652</v>
      </c>
      <c r="H242" s="142">
        <v>0.6</v>
      </c>
      <c r="I242" s="143"/>
      <c r="J242" s="144">
        <f>ROUND(I242*H242,2)</f>
        <v>0</v>
      </c>
      <c r="K242" s="140" t="s">
        <v>430</v>
      </c>
      <c r="L242" s="33"/>
      <c r="M242" s="145" t="s">
        <v>1</v>
      </c>
      <c r="N242" s="146" t="s">
        <v>47</v>
      </c>
      <c r="P242" s="147">
        <f>O242*H242</f>
        <v>0</v>
      </c>
      <c r="Q242" s="147">
        <v>0</v>
      </c>
      <c r="R242" s="147">
        <f>Q242*H242</f>
        <v>0</v>
      </c>
      <c r="S242" s="147">
        <v>0</v>
      </c>
      <c r="T242" s="148">
        <f>S242*H242</f>
        <v>0</v>
      </c>
      <c r="AR242" s="149" t="s">
        <v>108</v>
      </c>
      <c r="AT242" s="149" t="s">
        <v>312</v>
      </c>
      <c r="AU242" s="149" t="s">
        <v>86</v>
      </c>
      <c r="AY242" s="17" t="s">
        <v>310</v>
      </c>
      <c r="BE242" s="150">
        <f>IF(N242="základní",J242,0)</f>
        <v>0</v>
      </c>
      <c r="BF242" s="150">
        <f>IF(N242="snížená",J242,0)</f>
        <v>0</v>
      </c>
      <c r="BG242" s="150">
        <f>IF(N242="zákl. přenesená",J242,0)</f>
        <v>0</v>
      </c>
      <c r="BH242" s="150">
        <f>IF(N242="sníž. přenesená",J242,0)</f>
        <v>0</v>
      </c>
      <c r="BI242" s="150">
        <f>IF(N242="nulová",J242,0)</f>
        <v>0</v>
      </c>
      <c r="BJ242" s="17" t="s">
        <v>86</v>
      </c>
      <c r="BK242" s="150">
        <f>ROUND(I242*H242,2)</f>
        <v>0</v>
      </c>
      <c r="BL242" s="17" t="s">
        <v>108</v>
      </c>
      <c r="BM242" s="149" t="s">
        <v>1502</v>
      </c>
    </row>
    <row r="243" spans="2:65" s="1" customFormat="1" ht="16.5" customHeight="1">
      <c r="B243" s="33"/>
      <c r="C243" s="138" t="s">
        <v>1065</v>
      </c>
      <c r="D243" s="138" t="s">
        <v>312</v>
      </c>
      <c r="E243" s="139" t="s">
        <v>3908</v>
      </c>
      <c r="F243" s="140" t="s">
        <v>3909</v>
      </c>
      <c r="G243" s="141" t="s">
        <v>652</v>
      </c>
      <c r="H243" s="142">
        <v>1.2</v>
      </c>
      <c r="I243" s="143"/>
      <c r="J243" s="144">
        <f>ROUND(I243*H243,2)</f>
        <v>0</v>
      </c>
      <c r="K243" s="140" t="s">
        <v>430</v>
      </c>
      <c r="L243" s="33"/>
      <c r="M243" s="145" t="s">
        <v>1</v>
      </c>
      <c r="N243" s="146" t="s">
        <v>47</v>
      </c>
      <c r="P243" s="147">
        <f>O243*H243</f>
        <v>0</v>
      </c>
      <c r="Q243" s="147">
        <v>0</v>
      </c>
      <c r="R243" s="147">
        <f>Q243*H243</f>
        <v>0</v>
      </c>
      <c r="S243" s="147">
        <v>0</v>
      </c>
      <c r="T243" s="148">
        <f>S243*H243</f>
        <v>0</v>
      </c>
      <c r="AR243" s="149" t="s">
        <v>108</v>
      </c>
      <c r="AT243" s="149" t="s">
        <v>312</v>
      </c>
      <c r="AU243" s="149" t="s">
        <v>86</v>
      </c>
      <c r="AY243" s="17" t="s">
        <v>310</v>
      </c>
      <c r="BE243" s="150">
        <f>IF(N243="základní",J243,0)</f>
        <v>0</v>
      </c>
      <c r="BF243" s="150">
        <f>IF(N243="snížená",J243,0)</f>
        <v>0</v>
      </c>
      <c r="BG243" s="150">
        <f>IF(N243="zákl. přenesená",J243,0)</f>
        <v>0</v>
      </c>
      <c r="BH243" s="150">
        <f>IF(N243="sníž. přenesená",J243,0)</f>
        <v>0</v>
      </c>
      <c r="BI243" s="150">
        <f>IF(N243="nulová",J243,0)</f>
        <v>0</v>
      </c>
      <c r="BJ243" s="17" t="s">
        <v>86</v>
      </c>
      <c r="BK243" s="150">
        <f>ROUND(I243*H243,2)</f>
        <v>0</v>
      </c>
      <c r="BL243" s="17" t="s">
        <v>108</v>
      </c>
      <c r="BM243" s="149" t="s">
        <v>1512</v>
      </c>
    </row>
    <row r="244" spans="2:65" s="11" customFormat="1" ht="25.9" customHeight="1">
      <c r="B244" s="126"/>
      <c r="D244" s="127" t="s">
        <v>81</v>
      </c>
      <c r="E244" s="128" t="s">
        <v>3910</v>
      </c>
      <c r="F244" s="128" t="s">
        <v>3911</v>
      </c>
      <c r="I244" s="129"/>
      <c r="J244" s="130">
        <f>BK244</f>
        <v>0</v>
      </c>
      <c r="L244" s="126"/>
      <c r="M244" s="131"/>
      <c r="P244" s="132">
        <f>SUM(P245:P252)</f>
        <v>0</v>
      </c>
      <c r="R244" s="132">
        <f>SUM(R245:R252)</f>
        <v>0</v>
      </c>
      <c r="T244" s="133">
        <f>SUM(T245:T252)</f>
        <v>0</v>
      </c>
      <c r="AR244" s="127" t="s">
        <v>86</v>
      </c>
      <c r="AT244" s="134" t="s">
        <v>81</v>
      </c>
      <c r="AU244" s="134" t="s">
        <v>82</v>
      </c>
      <c r="AY244" s="127" t="s">
        <v>310</v>
      </c>
      <c r="BK244" s="135">
        <f>SUM(BK245:BK252)</f>
        <v>0</v>
      </c>
    </row>
    <row r="245" spans="2:65" s="1" customFormat="1" ht="16.5" customHeight="1">
      <c r="B245" s="33"/>
      <c r="C245" s="138" t="s">
        <v>1069</v>
      </c>
      <c r="D245" s="138" t="s">
        <v>312</v>
      </c>
      <c r="E245" s="139" t="s">
        <v>3912</v>
      </c>
      <c r="F245" s="140" t="s">
        <v>3913</v>
      </c>
      <c r="G245" s="141" t="s">
        <v>3869</v>
      </c>
      <c r="H245" s="142">
        <v>168</v>
      </c>
      <c r="I245" s="143"/>
      <c r="J245" s="144">
        <f t="shared" ref="J245:J252" si="60">ROUND(I245*H245,2)</f>
        <v>0</v>
      </c>
      <c r="K245" s="140" t="s">
        <v>430</v>
      </c>
      <c r="L245" s="33"/>
      <c r="M245" s="145" t="s">
        <v>1</v>
      </c>
      <c r="N245" s="146" t="s">
        <v>47</v>
      </c>
      <c r="P245" s="147">
        <f t="shared" ref="P245:P252" si="61">O245*H245</f>
        <v>0</v>
      </c>
      <c r="Q245" s="147">
        <v>0</v>
      </c>
      <c r="R245" s="147">
        <f t="shared" ref="R245:R252" si="62">Q245*H245</f>
        <v>0</v>
      </c>
      <c r="S245" s="147">
        <v>0</v>
      </c>
      <c r="T245" s="148">
        <f t="shared" ref="T245:T252" si="63">S245*H245</f>
        <v>0</v>
      </c>
      <c r="AR245" s="149" t="s">
        <v>108</v>
      </c>
      <c r="AT245" s="149" t="s">
        <v>312</v>
      </c>
      <c r="AU245" s="149" t="s">
        <v>86</v>
      </c>
      <c r="AY245" s="17" t="s">
        <v>310</v>
      </c>
      <c r="BE245" s="150">
        <f t="shared" ref="BE245:BE252" si="64">IF(N245="základní",J245,0)</f>
        <v>0</v>
      </c>
      <c r="BF245" s="150">
        <f t="shared" ref="BF245:BF252" si="65">IF(N245="snížená",J245,0)</f>
        <v>0</v>
      </c>
      <c r="BG245" s="150">
        <f t="shared" ref="BG245:BG252" si="66">IF(N245="zákl. přenesená",J245,0)</f>
        <v>0</v>
      </c>
      <c r="BH245" s="150">
        <f t="shared" ref="BH245:BH252" si="67">IF(N245="sníž. přenesená",J245,0)</f>
        <v>0</v>
      </c>
      <c r="BI245" s="150">
        <f t="shared" ref="BI245:BI252" si="68">IF(N245="nulová",J245,0)</f>
        <v>0</v>
      </c>
      <c r="BJ245" s="17" t="s">
        <v>86</v>
      </c>
      <c r="BK245" s="150">
        <f t="shared" ref="BK245:BK252" si="69">ROUND(I245*H245,2)</f>
        <v>0</v>
      </c>
      <c r="BL245" s="17" t="s">
        <v>108</v>
      </c>
      <c r="BM245" s="149" t="s">
        <v>1520</v>
      </c>
    </row>
    <row r="246" spans="2:65" s="1" customFormat="1" ht="16.5" customHeight="1">
      <c r="B246" s="33"/>
      <c r="C246" s="138" t="s">
        <v>1074</v>
      </c>
      <c r="D246" s="138" t="s">
        <v>312</v>
      </c>
      <c r="E246" s="139" t="s">
        <v>3914</v>
      </c>
      <c r="F246" s="140" t="s">
        <v>3915</v>
      </c>
      <c r="G246" s="141" t="s">
        <v>1972</v>
      </c>
      <c r="H246" s="142">
        <v>0</v>
      </c>
      <c r="I246" s="143"/>
      <c r="J246" s="144">
        <f t="shared" si="60"/>
        <v>0</v>
      </c>
      <c r="K246" s="140" t="s">
        <v>430</v>
      </c>
      <c r="L246" s="33"/>
      <c r="M246" s="145" t="s">
        <v>1</v>
      </c>
      <c r="N246" s="146" t="s">
        <v>47</v>
      </c>
      <c r="P246" s="147">
        <f t="shared" si="61"/>
        <v>0</v>
      </c>
      <c r="Q246" s="147">
        <v>0</v>
      </c>
      <c r="R246" s="147">
        <f t="shared" si="62"/>
        <v>0</v>
      </c>
      <c r="S246" s="147">
        <v>0</v>
      </c>
      <c r="T246" s="148">
        <f t="shared" si="63"/>
        <v>0</v>
      </c>
      <c r="AR246" s="149" t="s">
        <v>108</v>
      </c>
      <c r="AT246" s="149" t="s">
        <v>312</v>
      </c>
      <c r="AU246" s="149" t="s">
        <v>86</v>
      </c>
      <c r="AY246" s="17" t="s">
        <v>310</v>
      </c>
      <c r="BE246" s="150">
        <f t="shared" si="64"/>
        <v>0</v>
      </c>
      <c r="BF246" s="150">
        <f t="shared" si="65"/>
        <v>0</v>
      </c>
      <c r="BG246" s="150">
        <f t="shared" si="66"/>
        <v>0</v>
      </c>
      <c r="BH246" s="150">
        <f t="shared" si="67"/>
        <v>0</v>
      </c>
      <c r="BI246" s="150">
        <f t="shared" si="68"/>
        <v>0</v>
      </c>
      <c r="BJ246" s="17" t="s">
        <v>86</v>
      </c>
      <c r="BK246" s="150">
        <f t="shared" si="69"/>
        <v>0</v>
      </c>
      <c r="BL246" s="17" t="s">
        <v>108</v>
      </c>
      <c r="BM246" s="149" t="s">
        <v>1527</v>
      </c>
    </row>
    <row r="247" spans="2:65" s="1" customFormat="1" ht="16.5" customHeight="1">
      <c r="B247" s="33"/>
      <c r="C247" s="138" t="s">
        <v>1090</v>
      </c>
      <c r="D247" s="138" t="s">
        <v>312</v>
      </c>
      <c r="E247" s="139" t="s">
        <v>3916</v>
      </c>
      <c r="F247" s="140" t="s">
        <v>3917</v>
      </c>
      <c r="G247" s="141" t="s">
        <v>652</v>
      </c>
      <c r="H247" s="142">
        <v>0</v>
      </c>
      <c r="I247" s="143"/>
      <c r="J247" s="144">
        <f t="shared" si="60"/>
        <v>0</v>
      </c>
      <c r="K247" s="140" t="s">
        <v>430</v>
      </c>
      <c r="L247" s="33"/>
      <c r="M247" s="145" t="s">
        <v>1</v>
      </c>
      <c r="N247" s="146" t="s">
        <v>47</v>
      </c>
      <c r="P247" s="147">
        <f t="shared" si="61"/>
        <v>0</v>
      </c>
      <c r="Q247" s="147">
        <v>0</v>
      </c>
      <c r="R247" s="147">
        <f t="shared" si="62"/>
        <v>0</v>
      </c>
      <c r="S247" s="147">
        <v>0</v>
      </c>
      <c r="T247" s="148">
        <f t="shared" si="63"/>
        <v>0</v>
      </c>
      <c r="AR247" s="149" t="s">
        <v>108</v>
      </c>
      <c r="AT247" s="149" t="s">
        <v>312</v>
      </c>
      <c r="AU247" s="149" t="s">
        <v>86</v>
      </c>
      <c r="AY247" s="17" t="s">
        <v>310</v>
      </c>
      <c r="BE247" s="150">
        <f t="shared" si="64"/>
        <v>0</v>
      </c>
      <c r="BF247" s="150">
        <f t="shared" si="65"/>
        <v>0</v>
      </c>
      <c r="BG247" s="150">
        <f t="shared" si="66"/>
        <v>0</v>
      </c>
      <c r="BH247" s="150">
        <f t="shared" si="67"/>
        <v>0</v>
      </c>
      <c r="BI247" s="150">
        <f t="shared" si="68"/>
        <v>0</v>
      </c>
      <c r="BJ247" s="17" t="s">
        <v>86</v>
      </c>
      <c r="BK247" s="150">
        <f t="shared" si="69"/>
        <v>0</v>
      </c>
      <c r="BL247" s="17" t="s">
        <v>108</v>
      </c>
      <c r="BM247" s="149" t="s">
        <v>1542</v>
      </c>
    </row>
    <row r="248" spans="2:65" s="1" customFormat="1" ht="16.5" customHeight="1">
      <c r="B248" s="33"/>
      <c r="C248" s="138" t="s">
        <v>1096</v>
      </c>
      <c r="D248" s="138" t="s">
        <v>312</v>
      </c>
      <c r="E248" s="139" t="s">
        <v>3918</v>
      </c>
      <c r="F248" s="140" t="s">
        <v>3919</v>
      </c>
      <c r="G248" s="141" t="s">
        <v>652</v>
      </c>
      <c r="H248" s="142">
        <v>0</v>
      </c>
      <c r="I248" s="143"/>
      <c r="J248" s="144">
        <f t="shared" si="60"/>
        <v>0</v>
      </c>
      <c r="K248" s="140" t="s">
        <v>430</v>
      </c>
      <c r="L248" s="33"/>
      <c r="M248" s="145" t="s">
        <v>1</v>
      </c>
      <c r="N248" s="146" t="s">
        <v>47</v>
      </c>
      <c r="P248" s="147">
        <f t="shared" si="61"/>
        <v>0</v>
      </c>
      <c r="Q248" s="147">
        <v>0</v>
      </c>
      <c r="R248" s="147">
        <f t="shared" si="62"/>
        <v>0</v>
      </c>
      <c r="S248" s="147">
        <v>0</v>
      </c>
      <c r="T248" s="148">
        <f t="shared" si="63"/>
        <v>0</v>
      </c>
      <c r="AR248" s="149" t="s">
        <v>108</v>
      </c>
      <c r="AT248" s="149" t="s">
        <v>312</v>
      </c>
      <c r="AU248" s="149" t="s">
        <v>86</v>
      </c>
      <c r="AY248" s="17" t="s">
        <v>310</v>
      </c>
      <c r="BE248" s="150">
        <f t="shared" si="64"/>
        <v>0</v>
      </c>
      <c r="BF248" s="150">
        <f t="shared" si="65"/>
        <v>0</v>
      </c>
      <c r="BG248" s="150">
        <f t="shared" si="66"/>
        <v>0</v>
      </c>
      <c r="BH248" s="150">
        <f t="shared" si="67"/>
        <v>0</v>
      </c>
      <c r="BI248" s="150">
        <f t="shared" si="68"/>
        <v>0</v>
      </c>
      <c r="BJ248" s="17" t="s">
        <v>86</v>
      </c>
      <c r="BK248" s="150">
        <f t="shared" si="69"/>
        <v>0</v>
      </c>
      <c r="BL248" s="17" t="s">
        <v>108</v>
      </c>
      <c r="BM248" s="149" t="s">
        <v>1551</v>
      </c>
    </row>
    <row r="249" spans="2:65" s="1" customFormat="1" ht="16.5" customHeight="1">
      <c r="B249" s="33"/>
      <c r="C249" s="138" t="s">
        <v>1111</v>
      </c>
      <c r="D249" s="138" t="s">
        <v>312</v>
      </c>
      <c r="E249" s="139" t="s">
        <v>3920</v>
      </c>
      <c r="F249" s="140" t="s">
        <v>3921</v>
      </c>
      <c r="G249" s="141" t="s">
        <v>652</v>
      </c>
      <c r="H249" s="142">
        <v>0</v>
      </c>
      <c r="I249" s="143"/>
      <c r="J249" s="144">
        <f t="shared" si="60"/>
        <v>0</v>
      </c>
      <c r="K249" s="140" t="s">
        <v>430</v>
      </c>
      <c r="L249" s="33"/>
      <c r="M249" s="145" t="s">
        <v>1</v>
      </c>
      <c r="N249" s="146" t="s">
        <v>47</v>
      </c>
      <c r="P249" s="147">
        <f t="shared" si="61"/>
        <v>0</v>
      </c>
      <c r="Q249" s="147">
        <v>0</v>
      </c>
      <c r="R249" s="147">
        <f t="shared" si="62"/>
        <v>0</v>
      </c>
      <c r="S249" s="147">
        <v>0</v>
      </c>
      <c r="T249" s="148">
        <f t="shared" si="63"/>
        <v>0</v>
      </c>
      <c r="AR249" s="149" t="s">
        <v>108</v>
      </c>
      <c r="AT249" s="149" t="s">
        <v>312</v>
      </c>
      <c r="AU249" s="149" t="s">
        <v>86</v>
      </c>
      <c r="AY249" s="17" t="s">
        <v>310</v>
      </c>
      <c r="BE249" s="150">
        <f t="shared" si="64"/>
        <v>0</v>
      </c>
      <c r="BF249" s="150">
        <f t="shared" si="65"/>
        <v>0</v>
      </c>
      <c r="BG249" s="150">
        <f t="shared" si="66"/>
        <v>0</v>
      </c>
      <c r="BH249" s="150">
        <f t="shared" si="67"/>
        <v>0</v>
      </c>
      <c r="BI249" s="150">
        <f t="shared" si="68"/>
        <v>0</v>
      </c>
      <c r="BJ249" s="17" t="s">
        <v>86</v>
      </c>
      <c r="BK249" s="150">
        <f t="shared" si="69"/>
        <v>0</v>
      </c>
      <c r="BL249" s="17" t="s">
        <v>108</v>
      </c>
      <c r="BM249" s="149" t="s">
        <v>1560</v>
      </c>
    </row>
    <row r="250" spans="2:65" s="1" customFormat="1" ht="16.5" customHeight="1">
      <c r="B250" s="33"/>
      <c r="C250" s="138" t="s">
        <v>1115</v>
      </c>
      <c r="D250" s="138" t="s">
        <v>312</v>
      </c>
      <c r="E250" s="139" t="s">
        <v>3922</v>
      </c>
      <c r="F250" s="140" t="s">
        <v>3923</v>
      </c>
      <c r="G250" s="141" t="s">
        <v>1972</v>
      </c>
      <c r="H250" s="142">
        <v>0</v>
      </c>
      <c r="I250" s="143"/>
      <c r="J250" s="144">
        <f t="shared" si="60"/>
        <v>0</v>
      </c>
      <c r="K250" s="140" t="s">
        <v>430</v>
      </c>
      <c r="L250" s="33"/>
      <c r="M250" s="145" t="s">
        <v>1</v>
      </c>
      <c r="N250" s="146" t="s">
        <v>47</v>
      </c>
      <c r="P250" s="147">
        <f t="shared" si="61"/>
        <v>0</v>
      </c>
      <c r="Q250" s="147">
        <v>0</v>
      </c>
      <c r="R250" s="147">
        <f t="shared" si="62"/>
        <v>0</v>
      </c>
      <c r="S250" s="147">
        <v>0</v>
      </c>
      <c r="T250" s="148">
        <f t="shared" si="63"/>
        <v>0</v>
      </c>
      <c r="AR250" s="149" t="s">
        <v>108</v>
      </c>
      <c r="AT250" s="149" t="s">
        <v>312</v>
      </c>
      <c r="AU250" s="149" t="s">
        <v>86</v>
      </c>
      <c r="AY250" s="17" t="s">
        <v>310</v>
      </c>
      <c r="BE250" s="150">
        <f t="shared" si="64"/>
        <v>0</v>
      </c>
      <c r="BF250" s="150">
        <f t="shared" si="65"/>
        <v>0</v>
      </c>
      <c r="BG250" s="150">
        <f t="shared" si="66"/>
        <v>0</v>
      </c>
      <c r="BH250" s="150">
        <f t="shared" si="67"/>
        <v>0</v>
      </c>
      <c r="BI250" s="150">
        <f t="shared" si="68"/>
        <v>0</v>
      </c>
      <c r="BJ250" s="17" t="s">
        <v>86</v>
      </c>
      <c r="BK250" s="150">
        <f t="shared" si="69"/>
        <v>0</v>
      </c>
      <c r="BL250" s="17" t="s">
        <v>108</v>
      </c>
      <c r="BM250" s="149" t="s">
        <v>1568</v>
      </c>
    </row>
    <row r="251" spans="2:65" s="1" customFormat="1" ht="16.5" customHeight="1">
      <c r="B251" s="33"/>
      <c r="C251" s="138" t="s">
        <v>1122</v>
      </c>
      <c r="D251" s="138" t="s">
        <v>312</v>
      </c>
      <c r="E251" s="139" t="s">
        <v>3924</v>
      </c>
      <c r="F251" s="140" t="s">
        <v>3925</v>
      </c>
      <c r="G251" s="141" t="s">
        <v>460</v>
      </c>
      <c r="H251" s="142">
        <v>0</v>
      </c>
      <c r="I251" s="143"/>
      <c r="J251" s="144">
        <f t="shared" si="60"/>
        <v>0</v>
      </c>
      <c r="K251" s="140" t="s">
        <v>430</v>
      </c>
      <c r="L251" s="33"/>
      <c r="M251" s="145" t="s">
        <v>1</v>
      </c>
      <c r="N251" s="146" t="s">
        <v>47</v>
      </c>
      <c r="P251" s="147">
        <f t="shared" si="61"/>
        <v>0</v>
      </c>
      <c r="Q251" s="147">
        <v>0</v>
      </c>
      <c r="R251" s="147">
        <f t="shared" si="62"/>
        <v>0</v>
      </c>
      <c r="S251" s="147">
        <v>0</v>
      </c>
      <c r="T251" s="148">
        <f t="shared" si="63"/>
        <v>0</v>
      </c>
      <c r="AR251" s="149" t="s">
        <v>108</v>
      </c>
      <c r="AT251" s="149" t="s">
        <v>312</v>
      </c>
      <c r="AU251" s="149" t="s">
        <v>86</v>
      </c>
      <c r="AY251" s="17" t="s">
        <v>310</v>
      </c>
      <c r="BE251" s="150">
        <f t="shared" si="64"/>
        <v>0</v>
      </c>
      <c r="BF251" s="150">
        <f t="shared" si="65"/>
        <v>0</v>
      </c>
      <c r="BG251" s="150">
        <f t="shared" si="66"/>
        <v>0</v>
      </c>
      <c r="BH251" s="150">
        <f t="shared" si="67"/>
        <v>0</v>
      </c>
      <c r="BI251" s="150">
        <f t="shared" si="68"/>
        <v>0</v>
      </c>
      <c r="BJ251" s="17" t="s">
        <v>86</v>
      </c>
      <c r="BK251" s="150">
        <f t="shared" si="69"/>
        <v>0</v>
      </c>
      <c r="BL251" s="17" t="s">
        <v>108</v>
      </c>
      <c r="BM251" s="149" t="s">
        <v>1576</v>
      </c>
    </row>
    <row r="252" spans="2:65" s="1" customFormat="1" ht="16.5" customHeight="1">
      <c r="B252" s="33"/>
      <c r="C252" s="138" t="s">
        <v>1127</v>
      </c>
      <c r="D252" s="138" t="s">
        <v>312</v>
      </c>
      <c r="E252" s="139" t="s">
        <v>3926</v>
      </c>
      <c r="F252" s="140" t="s">
        <v>3927</v>
      </c>
      <c r="G252" s="141" t="s">
        <v>460</v>
      </c>
      <c r="H252" s="142">
        <v>3</v>
      </c>
      <c r="I252" s="143"/>
      <c r="J252" s="144">
        <f t="shared" si="60"/>
        <v>0</v>
      </c>
      <c r="K252" s="140" t="s">
        <v>430</v>
      </c>
      <c r="L252" s="33"/>
      <c r="M252" s="145" t="s">
        <v>1</v>
      </c>
      <c r="N252" s="146" t="s">
        <v>47</v>
      </c>
      <c r="P252" s="147">
        <f t="shared" si="61"/>
        <v>0</v>
      </c>
      <c r="Q252" s="147">
        <v>0</v>
      </c>
      <c r="R252" s="147">
        <f t="shared" si="62"/>
        <v>0</v>
      </c>
      <c r="S252" s="147">
        <v>0</v>
      </c>
      <c r="T252" s="148">
        <f t="shared" si="63"/>
        <v>0</v>
      </c>
      <c r="AR252" s="149" t="s">
        <v>108</v>
      </c>
      <c r="AT252" s="149" t="s">
        <v>312</v>
      </c>
      <c r="AU252" s="149" t="s">
        <v>86</v>
      </c>
      <c r="AY252" s="17" t="s">
        <v>310</v>
      </c>
      <c r="BE252" s="150">
        <f t="shared" si="64"/>
        <v>0</v>
      </c>
      <c r="BF252" s="150">
        <f t="shared" si="65"/>
        <v>0</v>
      </c>
      <c r="BG252" s="150">
        <f t="shared" si="66"/>
        <v>0</v>
      </c>
      <c r="BH252" s="150">
        <f t="shared" si="67"/>
        <v>0</v>
      </c>
      <c r="BI252" s="150">
        <f t="shared" si="68"/>
        <v>0</v>
      </c>
      <c r="BJ252" s="17" t="s">
        <v>86</v>
      </c>
      <c r="BK252" s="150">
        <f t="shared" si="69"/>
        <v>0</v>
      </c>
      <c r="BL252" s="17" t="s">
        <v>108</v>
      </c>
      <c r="BM252" s="149" t="s">
        <v>1584</v>
      </c>
    </row>
    <row r="253" spans="2:65" s="11" customFormat="1" ht="25.9" customHeight="1">
      <c r="B253" s="126"/>
      <c r="D253" s="127" t="s">
        <v>81</v>
      </c>
      <c r="E253" s="128" t="s">
        <v>3928</v>
      </c>
      <c r="F253" s="128" t="s">
        <v>3929</v>
      </c>
      <c r="I253" s="129"/>
      <c r="J253" s="130">
        <f>BK253</f>
        <v>0</v>
      </c>
      <c r="L253" s="126"/>
      <c r="M253" s="131"/>
      <c r="P253" s="132">
        <f>SUM(P254:P255)</f>
        <v>0</v>
      </c>
      <c r="R253" s="132">
        <f>SUM(R254:R255)</f>
        <v>0</v>
      </c>
      <c r="T253" s="133">
        <f>SUM(T254:T255)</f>
        <v>0</v>
      </c>
      <c r="AR253" s="127" t="s">
        <v>86</v>
      </c>
      <c r="AT253" s="134" t="s">
        <v>81</v>
      </c>
      <c r="AU253" s="134" t="s">
        <v>82</v>
      </c>
      <c r="AY253" s="127" t="s">
        <v>310</v>
      </c>
      <c r="BK253" s="135">
        <f>SUM(BK254:BK255)</f>
        <v>0</v>
      </c>
    </row>
    <row r="254" spans="2:65" s="1" customFormat="1" ht="16.5" customHeight="1">
      <c r="B254" s="33"/>
      <c r="C254" s="138" t="s">
        <v>1131</v>
      </c>
      <c r="D254" s="138" t="s">
        <v>312</v>
      </c>
      <c r="E254" s="139" t="s">
        <v>3930</v>
      </c>
      <c r="F254" s="140" t="s">
        <v>3931</v>
      </c>
      <c r="G254" s="141" t="s">
        <v>1972</v>
      </c>
      <c r="H254" s="142">
        <v>0.3</v>
      </c>
      <c r="I254" s="143"/>
      <c r="J254" s="144">
        <f>ROUND(I254*H254,2)</f>
        <v>0</v>
      </c>
      <c r="K254" s="140" t="s">
        <v>430</v>
      </c>
      <c r="L254" s="33"/>
      <c r="M254" s="145" t="s">
        <v>1</v>
      </c>
      <c r="N254" s="146" t="s">
        <v>47</v>
      </c>
      <c r="P254" s="147">
        <f>O254*H254</f>
        <v>0</v>
      </c>
      <c r="Q254" s="147">
        <v>0</v>
      </c>
      <c r="R254" s="147">
        <f>Q254*H254</f>
        <v>0</v>
      </c>
      <c r="S254" s="147">
        <v>0</v>
      </c>
      <c r="T254" s="148">
        <f>S254*H254</f>
        <v>0</v>
      </c>
      <c r="AR254" s="149" t="s">
        <v>108</v>
      </c>
      <c r="AT254" s="149" t="s">
        <v>312</v>
      </c>
      <c r="AU254" s="149" t="s">
        <v>86</v>
      </c>
      <c r="AY254" s="17" t="s">
        <v>310</v>
      </c>
      <c r="BE254" s="150">
        <f>IF(N254="základní",J254,0)</f>
        <v>0</v>
      </c>
      <c r="BF254" s="150">
        <f>IF(N254="snížená",J254,0)</f>
        <v>0</v>
      </c>
      <c r="BG254" s="150">
        <f>IF(N254="zákl. přenesená",J254,0)</f>
        <v>0</v>
      </c>
      <c r="BH254" s="150">
        <f>IF(N254="sníž. přenesená",J254,0)</f>
        <v>0</v>
      </c>
      <c r="BI254" s="150">
        <f>IF(N254="nulová",J254,0)</f>
        <v>0</v>
      </c>
      <c r="BJ254" s="17" t="s">
        <v>86</v>
      </c>
      <c r="BK254" s="150">
        <f>ROUND(I254*H254,2)</f>
        <v>0</v>
      </c>
      <c r="BL254" s="17" t="s">
        <v>108</v>
      </c>
      <c r="BM254" s="149" t="s">
        <v>1594</v>
      </c>
    </row>
    <row r="255" spans="2:65" s="1" customFormat="1" ht="16.5" customHeight="1">
      <c r="B255" s="33"/>
      <c r="C255" s="138" t="s">
        <v>1137</v>
      </c>
      <c r="D255" s="138" t="s">
        <v>312</v>
      </c>
      <c r="E255" s="139" t="s">
        <v>3932</v>
      </c>
      <c r="F255" s="140" t="s">
        <v>3933</v>
      </c>
      <c r="G255" s="141" t="s">
        <v>1972</v>
      </c>
      <c r="H255" s="142">
        <v>0.3</v>
      </c>
      <c r="I255" s="143"/>
      <c r="J255" s="144">
        <f>ROUND(I255*H255,2)</f>
        <v>0</v>
      </c>
      <c r="K255" s="140" t="s">
        <v>430</v>
      </c>
      <c r="L255" s="33"/>
      <c r="M255" s="188" t="s">
        <v>1</v>
      </c>
      <c r="N255" s="189" t="s">
        <v>47</v>
      </c>
      <c r="O255" s="176"/>
      <c r="P255" s="190">
        <f>O255*H255</f>
        <v>0</v>
      </c>
      <c r="Q255" s="190">
        <v>0</v>
      </c>
      <c r="R255" s="190">
        <f>Q255*H255</f>
        <v>0</v>
      </c>
      <c r="S255" s="190">
        <v>0</v>
      </c>
      <c r="T255" s="191">
        <f>S255*H255</f>
        <v>0</v>
      </c>
      <c r="AR255" s="149" t="s">
        <v>108</v>
      </c>
      <c r="AT255" s="149" t="s">
        <v>312</v>
      </c>
      <c r="AU255" s="149" t="s">
        <v>86</v>
      </c>
      <c r="AY255" s="17" t="s">
        <v>310</v>
      </c>
      <c r="BE255" s="150">
        <f>IF(N255="základní",J255,0)</f>
        <v>0</v>
      </c>
      <c r="BF255" s="150">
        <f>IF(N255="snížená",J255,0)</f>
        <v>0</v>
      </c>
      <c r="BG255" s="150">
        <f>IF(N255="zákl. přenesená",J255,0)</f>
        <v>0</v>
      </c>
      <c r="BH255" s="150">
        <f>IF(N255="sníž. přenesená",J255,0)</f>
        <v>0</v>
      </c>
      <c r="BI255" s="150">
        <f>IF(N255="nulová",J255,0)</f>
        <v>0</v>
      </c>
      <c r="BJ255" s="17" t="s">
        <v>86</v>
      </c>
      <c r="BK255" s="150">
        <f>ROUND(I255*H255,2)</f>
        <v>0</v>
      </c>
      <c r="BL255" s="17" t="s">
        <v>108</v>
      </c>
      <c r="BM255" s="149" t="s">
        <v>1601</v>
      </c>
    </row>
    <row r="256" spans="2:65" s="1" customFormat="1" ht="6.95" customHeight="1">
      <c r="B256" s="45"/>
      <c r="C256" s="46"/>
      <c r="D256" s="46"/>
      <c r="E256" s="46"/>
      <c r="F256" s="46"/>
      <c r="G256" s="46"/>
      <c r="H256" s="46"/>
      <c r="I256" s="46"/>
      <c r="J256" s="46"/>
      <c r="K256" s="46"/>
      <c r="L256" s="33"/>
    </row>
  </sheetData>
  <sheetProtection algorithmName="SHA-512" hashValue="8ZUIrjQLhlLCSyb1SXgw6jSnTpQJD7UEzh2th+qCNPhcVN+nKo6DaKWMWpdYQPpzJ1WErh2o67QHCe9N7Xrqcw==" saltValue="ws3Ipe+sX9BMxbi+YjVlnKQeOvs0zIt/ki3KYp1fwk9vVDskJQJKN0fe/JvtOhoZxGKgXr9iJPpBz+o37yLzrQ==" spinCount="100000" sheet="1" objects="1" scenarios="1" formatColumns="0" formatRows="0" autoFilter="0"/>
  <autoFilter ref="C135:K255" xr:uid="{00000000-0009-0000-0000-000031000000}"/>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19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245</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5006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ROUND(J128,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ROUND((SUM(BE128:BE189)),  2)</f>
        <v>0</v>
      </c>
      <c r="I37" s="98">
        <v>0.21</v>
      </c>
      <c r="J37" s="86">
        <f>ROUND(((SUM(BE128:BE189))*I37),  2)</f>
        <v>0</v>
      </c>
      <c r="L37" s="33"/>
    </row>
    <row r="38" spans="2:12" s="1" customFormat="1" ht="14.45" customHeight="1">
      <c r="B38" s="33"/>
      <c r="E38" s="27" t="s">
        <v>48</v>
      </c>
      <c r="F38" s="86">
        <f>ROUND((SUM(BF128:BF189)),  2)</f>
        <v>0</v>
      </c>
      <c r="I38" s="98">
        <v>0.15</v>
      </c>
      <c r="J38" s="86">
        <f>ROUND(((SUM(BF128:BF189))*I38),  2)</f>
        <v>0</v>
      </c>
      <c r="L38" s="33"/>
    </row>
    <row r="39" spans="2:12" s="1" customFormat="1" ht="14.45" hidden="1" customHeight="1">
      <c r="B39" s="33"/>
      <c r="E39" s="27" t="s">
        <v>49</v>
      </c>
      <c r="F39" s="86">
        <f>ROUND((SUM(BG128:BG189)),  2)</f>
        <v>0</v>
      </c>
      <c r="I39" s="98">
        <v>0.21</v>
      </c>
      <c r="J39" s="86">
        <f>0</f>
        <v>0</v>
      </c>
      <c r="L39" s="33"/>
    </row>
    <row r="40" spans="2:12" s="1" customFormat="1" ht="14.45" hidden="1" customHeight="1">
      <c r="B40" s="33"/>
      <c r="E40" s="27" t="s">
        <v>50</v>
      </c>
      <c r="F40" s="86">
        <f>ROUND((SUM(BH128:BH189)),  2)</f>
        <v>0</v>
      </c>
      <c r="I40" s="98">
        <v>0.15</v>
      </c>
      <c r="J40" s="86">
        <f>0</f>
        <v>0</v>
      </c>
      <c r="L40" s="33"/>
    </row>
    <row r="41" spans="2:12" s="1" customFormat="1" ht="14.45" hidden="1" customHeight="1">
      <c r="B41" s="33"/>
      <c r="E41" s="27" t="s">
        <v>51</v>
      </c>
      <c r="F41" s="86">
        <f>ROUND((SUM(BI128:BI189)),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01 - KT - Kabelové trasy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J128</f>
        <v>0</v>
      </c>
      <c r="L100" s="33"/>
      <c r="AU100" s="17" t="s">
        <v>288</v>
      </c>
    </row>
    <row r="101" spans="2:47" s="8" customFormat="1" ht="24.95" customHeight="1">
      <c r="B101" s="110"/>
      <c r="D101" s="111" t="s">
        <v>3973</v>
      </c>
      <c r="E101" s="112"/>
      <c r="F101" s="112"/>
      <c r="G101" s="112"/>
      <c r="H101" s="112"/>
      <c r="I101" s="112"/>
      <c r="J101" s="113">
        <f>J129</f>
        <v>0</v>
      </c>
      <c r="L101" s="110"/>
    </row>
    <row r="102" spans="2:47" s="8" customFormat="1" ht="24.95" customHeight="1">
      <c r="B102" s="110"/>
      <c r="D102" s="111" t="s">
        <v>6301</v>
      </c>
      <c r="E102" s="112"/>
      <c r="F102" s="112"/>
      <c r="G102" s="112"/>
      <c r="H102" s="112"/>
      <c r="I102" s="112"/>
      <c r="J102" s="113">
        <f>J140</f>
        <v>0</v>
      </c>
      <c r="L102" s="110"/>
    </row>
    <row r="103" spans="2:47" s="8" customFormat="1" ht="24.95" customHeight="1">
      <c r="B103" s="110"/>
      <c r="D103" s="111" t="s">
        <v>6302</v>
      </c>
      <c r="E103" s="112"/>
      <c r="F103" s="112"/>
      <c r="G103" s="112"/>
      <c r="H103" s="112"/>
      <c r="I103" s="112"/>
      <c r="J103" s="113">
        <f>J165</f>
        <v>0</v>
      </c>
      <c r="L103" s="110"/>
    </row>
    <row r="104" spans="2:47" s="8" customFormat="1" ht="24.95" customHeight="1">
      <c r="B104" s="110"/>
      <c r="D104" s="111" t="s">
        <v>6303</v>
      </c>
      <c r="E104" s="112"/>
      <c r="F104" s="112"/>
      <c r="G104" s="112"/>
      <c r="H104" s="112"/>
      <c r="I104" s="112"/>
      <c r="J104" s="113">
        <f>J182</f>
        <v>0</v>
      </c>
      <c r="L104" s="110"/>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1" t="s">
        <v>295</v>
      </c>
      <c r="L111" s="33"/>
    </row>
    <row r="112" spans="2:47" s="1" customFormat="1" ht="6.95" customHeight="1">
      <c r="B112" s="33"/>
      <c r="L112" s="33"/>
    </row>
    <row r="113" spans="2:63" s="1" customFormat="1" ht="12" customHeight="1">
      <c r="B113" s="33"/>
      <c r="C113" s="27" t="s">
        <v>16</v>
      </c>
      <c r="L113" s="33"/>
    </row>
    <row r="114" spans="2:63" s="1" customFormat="1" ht="16.5" customHeight="1">
      <c r="B114" s="33"/>
      <c r="E114" s="254" t="str">
        <f>E7</f>
        <v>HODONÍN NEMOCNICE – VÝSTAVBA PAVILONU MAGNETICKÉ REZONANCE</v>
      </c>
      <c r="F114" s="255"/>
      <c r="G114" s="255"/>
      <c r="H114" s="255"/>
      <c r="L114" s="33"/>
    </row>
    <row r="115" spans="2:63" ht="12" customHeight="1">
      <c r="B115" s="20"/>
      <c r="C115" s="27" t="s">
        <v>277</v>
      </c>
      <c r="L115" s="20"/>
    </row>
    <row r="116" spans="2:63" ht="16.5" customHeight="1">
      <c r="B116" s="20"/>
      <c r="E116" s="254" t="s">
        <v>5405</v>
      </c>
      <c r="F116" s="215"/>
      <c r="G116" s="215"/>
      <c r="H116" s="215"/>
      <c r="L116" s="20"/>
    </row>
    <row r="117" spans="2:63" ht="12" customHeight="1">
      <c r="B117" s="20"/>
      <c r="C117" s="27" t="s">
        <v>279</v>
      </c>
      <c r="L117" s="20"/>
    </row>
    <row r="118" spans="2:63" s="1" customFormat="1" ht="16.5" customHeight="1">
      <c r="B118" s="33"/>
      <c r="E118" s="249" t="s">
        <v>280</v>
      </c>
      <c r="F118" s="256"/>
      <c r="G118" s="256"/>
      <c r="H118" s="256"/>
      <c r="L118" s="33"/>
    </row>
    <row r="119" spans="2:63" s="1" customFormat="1" ht="12" customHeight="1">
      <c r="B119" s="33"/>
      <c r="C119" s="27" t="s">
        <v>3934</v>
      </c>
      <c r="L119" s="33"/>
    </row>
    <row r="120" spans="2:63" s="1" customFormat="1" ht="16.5" customHeight="1">
      <c r="B120" s="33"/>
      <c r="E120" s="236" t="str">
        <f>E13</f>
        <v>01 - KT - Kabelové trasy</v>
      </c>
      <c r="F120" s="256"/>
      <c r="G120" s="256"/>
      <c r="H120" s="256"/>
      <c r="L120" s="33"/>
    </row>
    <row r="121" spans="2:63" s="1" customFormat="1" ht="6.95" customHeight="1">
      <c r="B121" s="33"/>
      <c r="L121" s="33"/>
    </row>
    <row r="122" spans="2:63" s="1" customFormat="1" ht="12" customHeight="1">
      <c r="B122" s="33"/>
      <c r="C122" s="27" t="s">
        <v>22</v>
      </c>
      <c r="F122" s="25" t="str">
        <f>F16</f>
        <v xml:space="preserve"> </v>
      </c>
      <c r="I122" s="27" t="s">
        <v>24</v>
      </c>
      <c r="J122" s="53" t="str">
        <f>IF(J16="","",J16)</f>
        <v>2. 12. 2022</v>
      </c>
      <c r="L122" s="33"/>
    </row>
    <row r="123" spans="2:63" s="1" customFormat="1" ht="6.95" customHeight="1">
      <c r="B123" s="33"/>
      <c r="L123" s="33"/>
    </row>
    <row r="124" spans="2:63" s="1" customFormat="1" ht="15.2" customHeight="1">
      <c r="B124" s="33"/>
      <c r="C124" s="27" t="s">
        <v>30</v>
      </c>
      <c r="F124" s="25" t="str">
        <f>E19</f>
        <v>NEMOCNICE TGM HODONÍN, p.o.</v>
      </c>
      <c r="I124" s="27" t="s">
        <v>36</v>
      </c>
      <c r="J124" s="31" t="str">
        <f>E25</f>
        <v>KANIA a.s.</v>
      </c>
      <c r="L124" s="33"/>
    </row>
    <row r="125" spans="2:63" s="1" customFormat="1" ht="15.2" customHeight="1">
      <c r="B125" s="33"/>
      <c r="C125" s="27" t="s">
        <v>34</v>
      </c>
      <c r="F125" s="25" t="str">
        <f>IF(E22="","",E22)</f>
        <v>Vyplň údaj</v>
      </c>
      <c r="I125" s="27" t="s">
        <v>39</v>
      </c>
      <c r="J125" s="31" t="str">
        <f>E28</f>
        <v xml:space="preserve"> </v>
      </c>
      <c r="L125" s="33"/>
    </row>
    <row r="126" spans="2:63" s="1" customFormat="1" ht="10.35" customHeight="1">
      <c r="B126" s="33"/>
      <c r="L126" s="33"/>
    </row>
    <row r="127" spans="2:63" s="10" customFormat="1" ht="29.25" customHeight="1">
      <c r="B127" s="118"/>
      <c r="C127" s="119" t="s">
        <v>296</v>
      </c>
      <c r="D127" s="120" t="s">
        <v>67</v>
      </c>
      <c r="E127" s="120" t="s">
        <v>63</v>
      </c>
      <c r="F127" s="120" t="s">
        <v>64</v>
      </c>
      <c r="G127" s="120" t="s">
        <v>297</v>
      </c>
      <c r="H127" s="120" t="s">
        <v>298</v>
      </c>
      <c r="I127" s="120" t="s">
        <v>299</v>
      </c>
      <c r="J127" s="120" t="s">
        <v>286</v>
      </c>
      <c r="K127" s="121" t="s">
        <v>300</v>
      </c>
      <c r="L127" s="118"/>
      <c r="M127" s="60" t="s">
        <v>1</v>
      </c>
      <c r="N127" s="61" t="s">
        <v>46</v>
      </c>
      <c r="O127" s="61" t="s">
        <v>301</v>
      </c>
      <c r="P127" s="61" t="s">
        <v>302</v>
      </c>
      <c r="Q127" s="61" t="s">
        <v>303</v>
      </c>
      <c r="R127" s="61" t="s">
        <v>304</v>
      </c>
      <c r="S127" s="61" t="s">
        <v>305</v>
      </c>
      <c r="T127" s="62" t="s">
        <v>306</v>
      </c>
    </row>
    <row r="128" spans="2:63" s="1" customFormat="1" ht="22.9" customHeight="1">
      <c r="B128" s="33"/>
      <c r="C128" s="65" t="s">
        <v>307</v>
      </c>
      <c r="J128" s="122">
        <f>BK128</f>
        <v>0</v>
      </c>
      <c r="L128" s="33"/>
      <c r="M128" s="63"/>
      <c r="N128" s="54"/>
      <c r="O128" s="54"/>
      <c r="P128" s="123">
        <f>P129+P140+P165+P182</f>
        <v>0</v>
      </c>
      <c r="Q128" s="54"/>
      <c r="R128" s="123">
        <f>R129+R140+R165+R182</f>
        <v>0</v>
      </c>
      <c r="S128" s="54"/>
      <c r="T128" s="124">
        <f>T129+T140+T165+T182</f>
        <v>0</v>
      </c>
      <c r="AT128" s="17" t="s">
        <v>81</v>
      </c>
      <c r="AU128" s="17" t="s">
        <v>288</v>
      </c>
      <c r="BK128" s="125">
        <f>BK129+BK140+BK165+BK182</f>
        <v>0</v>
      </c>
    </row>
    <row r="129" spans="2:65" s="11" customFormat="1" ht="25.9" customHeight="1">
      <c r="B129" s="126"/>
      <c r="D129" s="127" t="s">
        <v>81</v>
      </c>
      <c r="E129" s="128" t="s">
        <v>3940</v>
      </c>
      <c r="F129" s="128" t="s">
        <v>3977</v>
      </c>
      <c r="I129" s="129"/>
      <c r="J129" s="130">
        <f>BK129</f>
        <v>0</v>
      </c>
      <c r="L129" s="126"/>
      <c r="M129" s="131"/>
      <c r="P129" s="132">
        <f>SUM(P130:P139)</f>
        <v>0</v>
      </c>
      <c r="R129" s="132">
        <f>SUM(R130:R139)</f>
        <v>0</v>
      </c>
      <c r="T129" s="133">
        <f>SUM(T130:T139)</f>
        <v>0</v>
      </c>
      <c r="AR129" s="127" t="s">
        <v>86</v>
      </c>
      <c r="AT129" s="134" t="s">
        <v>81</v>
      </c>
      <c r="AU129" s="134" t="s">
        <v>82</v>
      </c>
      <c r="AY129" s="127" t="s">
        <v>310</v>
      </c>
      <c r="BK129" s="135">
        <f>SUM(BK130:BK139)</f>
        <v>0</v>
      </c>
    </row>
    <row r="130" spans="2:65" s="1" customFormat="1" ht="16.5" customHeight="1">
      <c r="B130" s="33"/>
      <c r="C130" s="138" t="s">
        <v>86</v>
      </c>
      <c r="D130" s="138" t="s">
        <v>312</v>
      </c>
      <c r="E130" s="139" t="s">
        <v>86</v>
      </c>
      <c r="F130" s="140" t="s">
        <v>3978</v>
      </c>
      <c r="G130" s="141" t="s">
        <v>718</v>
      </c>
      <c r="H130" s="142">
        <v>200</v>
      </c>
      <c r="I130" s="143"/>
      <c r="J130" s="144">
        <f t="shared" ref="J130:J139" si="0">ROUND(I130*H130,2)</f>
        <v>0</v>
      </c>
      <c r="K130" s="140" t="s">
        <v>430</v>
      </c>
      <c r="L130" s="33"/>
      <c r="M130" s="145" t="s">
        <v>1</v>
      </c>
      <c r="N130" s="146" t="s">
        <v>47</v>
      </c>
      <c r="P130" s="147">
        <f t="shared" ref="P130:P139" si="1">O130*H130</f>
        <v>0</v>
      </c>
      <c r="Q130" s="147">
        <v>0</v>
      </c>
      <c r="R130" s="147">
        <f t="shared" ref="R130:R139" si="2">Q130*H130</f>
        <v>0</v>
      </c>
      <c r="S130" s="147">
        <v>0</v>
      </c>
      <c r="T130" s="148">
        <f t="shared" ref="T130:T139" si="3">S130*H130</f>
        <v>0</v>
      </c>
      <c r="AR130" s="149" t="s">
        <v>108</v>
      </c>
      <c r="AT130" s="149" t="s">
        <v>312</v>
      </c>
      <c r="AU130" s="149" t="s">
        <v>86</v>
      </c>
      <c r="AY130" s="17" t="s">
        <v>310</v>
      </c>
      <c r="BE130" s="150">
        <f t="shared" ref="BE130:BE139" si="4">IF(N130="základní",J130,0)</f>
        <v>0</v>
      </c>
      <c r="BF130" s="150">
        <f t="shared" ref="BF130:BF139" si="5">IF(N130="snížená",J130,0)</f>
        <v>0</v>
      </c>
      <c r="BG130" s="150">
        <f t="shared" ref="BG130:BG139" si="6">IF(N130="zákl. přenesená",J130,0)</f>
        <v>0</v>
      </c>
      <c r="BH130" s="150">
        <f t="shared" ref="BH130:BH139" si="7">IF(N130="sníž. přenesená",J130,0)</f>
        <v>0</v>
      </c>
      <c r="BI130" s="150">
        <f t="shared" ref="BI130:BI139" si="8">IF(N130="nulová",J130,0)</f>
        <v>0</v>
      </c>
      <c r="BJ130" s="17" t="s">
        <v>86</v>
      </c>
      <c r="BK130" s="150">
        <f t="shared" ref="BK130:BK139" si="9">ROUND(I130*H130,2)</f>
        <v>0</v>
      </c>
      <c r="BL130" s="17" t="s">
        <v>108</v>
      </c>
      <c r="BM130" s="149" t="s">
        <v>90</v>
      </c>
    </row>
    <row r="131" spans="2:65" s="1" customFormat="1" ht="16.5" customHeight="1">
      <c r="B131" s="33"/>
      <c r="C131" s="138" t="s">
        <v>90</v>
      </c>
      <c r="D131" s="138" t="s">
        <v>312</v>
      </c>
      <c r="E131" s="139" t="s">
        <v>90</v>
      </c>
      <c r="F131" s="140" t="s">
        <v>3979</v>
      </c>
      <c r="G131" s="141" t="s">
        <v>718</v>
      </c>
      <c r="H131" s="142">
        <v>200</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108</v>
      </c>
    </row>
    <row r="132" spans="2:65" s="1" customFormat="1" ht="16.5" customHeight="1">
      <c r="B132" s="33"/>
      <c r="C132" s="138" t="s">
        <v>98</v>
      </c>
      <c r="D132" s="138" t="s">
        <v>312</v>
      </c>
      <c r="E132" s="139" t="s">
        <v>98</v>
      </c>
      <c r="F132" s="140" t="s">
        <v>3980</v>
      </c>
      <c r="G132" s="141" t="s">
        <v>718</v>
      </c>
      <c r="H132" s="142">
        <v>200</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137</v>
      </c>
    </row>
    <row r="133" spans="2:65" s="1" customFormat="1" ht="16.5" customHeight="1">
      <c r="B133" s="33"/>
      <c r="C133" s="138" t="s">
        <v>108</v>
      </c>
      <c r="D133" s="138" t="s">
        <v>312</v>
      </c>
      <c r="E133" s="139" t="s">
        <v>108</v>
      </c>
      <c r="F133" s="140" t="s">
        <v>3981</v>
      </c>
      <c r="G133" s="141" t="s">
        <v>1972</v>
      </c>
      <c r="H133" s="142">
        <v>190</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347</v>
      </c>
    </row>
    <row r="134" spans="2:65" s="1" customFormat="1" ht="16.5" customHeight="1">
      <c r="B134" s="33"/>
      <c r="C134" s="138" t="s">
        <v>121</v>
      </c>
      <c r="D134" s="138" t="s">
        <v>312</v>
      </c>
      <c r="E134" s="139" t="s">
        <v>121</v>
      </c>
      <c r="F134" s="140" t="s">
        <v>3982</v>
      </c>
      <c r="G134" s="141" t="s">
        <v>1972</v>
      </c>
      <c r="H134" s="142">
        <v>36</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312</v>
      </c>
      <c r="E135" s="139" t="s">
        <v>137</v>
      </c>
      <c r="F135" s="140" t="s">
        <v>3983</v>
      </c>
      <c r="G135" s="141" t="s">
        <v>1972</v>
      </c>
      <c r="H135" s="142">
        <v>20</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371</v>
      </c>
    </row>
    <row r="136" spans="2:65" s="1" customFormat="1" ht="16.5" customHeight="1">
      <c r="B136" s="33"/>
      <c r="C136" s="138" t="s">
        <v>342</v>
      </c>
      <c r="D136" s="138" t="s">
        <v>312</v>
      </c>
      <c r="E136" s="139" t="s">
        <v>342</v>
      </c>
      <c r="F136" s="140" t="s">
        <v>3984</v>
      </c>
      <c r="G136" s="141" t="s">
        <v>1972</v>
      </c>
      <c r="H136" s="142">
        <v>40</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388</v>
      </c>
    </row>
    <row r="137" spans="2:65" s="1" customFormat="1" ht="16.5" customHeight="1">
      <c r="B137" s="33"/>
      <c r="C137" s="138" t="s">
        <v>347</v>
      </c>
      <c r="D137" s="138" t="s">
        <v>312</v>
      </c>
      <c r="E137" s="139" t="s">
        <v>347</v>
      </c>
      <c r="F137" s="140" t="s">
        <v>3985</v>
      </c>
      <c r="G137" s="141" t="s">
        <v>718</v>
      </c>
      <c r="H137" s="142">
        <v>40</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404</v>
      </c>
    </row>
    <row r="138" spans="2:65" s="1" customFormat="1" ht="16.5" customHeight="1">
      <c r="B138" s="33"/>
      <c r="C138" s="138" t="s">
        <v>354</v>
      </c>
      <c r="D138" s="138" t="s">
        <v>312</v>
      </c>
      <c r="E138" s="139" t="s">
        <v>354</v>
      </c>
      <c r="F138" s="140" t="s">
        <v>3986</v>
      </c>
      <c r="G138" s="141" t="s">
        <v>718</v>
      </c>
      <c r="H138" s="142">
        <v>40</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412</v>
      </c>
    </row>
    <row r="139" spans="2:65" s="1" customFormat="1" ht="16.5" customHeight="1">
      <c r="B139" s="33"/>
      <c r="C139" s="138" t="s">
        <v>180</v>
      </c>
      <c r="D139" s="138" t="s">
        <v>312</v>
      </c>
      <c r="E139" s="139" t="s">
        <v>180</v>
      </c>
      <c r="F139" s="140" t="s">
        <v>3987</v>
      </c>
      <c r="G139" s="141" t="s">
        <v>718</v>
      </c>
      <c r="H139" s="142">
        <v>40</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421</v>
      </c>
    </row>
    <row r="140" spans="2:65" s="11" customFormat="1" ht="25.9" customHeight="1">
      <c r="B140" s="126"/>
      <c r="D140" s="127" t="s">
        <v>81</v>
      </c>
      <c r="E140" s="128" t="s">
        <v>180</v>
      </c>
      <c r="F140" s="128" t="s">
        <v>3990</v>
      </c>
      <c r="I140" s="129"/>
      <c r="J140" s="130">
        <f>BK140</f>
        <v>0</v>
      </c>
      <c r="L140" s="126"/>
      <c r="M140" s="131"/>
      <c r="P140" s="132">
        <f>SUM(P141:P164)</f>
        <v>0</v>
      </c>
      <c r="R140" s="132">
        <f>SUM(R141:R164)</f>
        <v>0</v>
      </c>
      <c r="T140" s="133">
        <f>SUM(T141:T164)</f>
        <v>0</v>
      </c>
      <c r="AR140" s="127" t="s">
        <v>86</v>
      </c>
      <c r="AT140" s="134" t="s">
        <v>81</v>
      </c>
      <c r="AU140" s="134" t="s">
        <v>82</v>
      </c>
      <c r="AY140" s="127" t="s">
        <v>310</v>
      </c>
      <c r="BK140" s="135">
        <f>SUM(BK141:BK164)</f>
        <v>0</v>
      </c>
    </row>
    <row r="141" spans="2:65" s="1" customFormat="1" ht="16.5" customHeight="1">
      <c r="B141" s="33"/>
      <c r="C141" s="138" t="s">
        <v>364</v>
      </c>
      <c r="D141" s="138" t="s">
        <v>312</v>
      </c>
      <c r="E141" s="139" t="s">
        <v>364</v>
      </c>
      <c r="F141" s="140" t="s">
        <v>5015</v>
      </c>
      <c r="G141" s="141" t="s">
        <v>718</v>
      </c>
      <c r="H141" s="142">
        <v>70</v>
      </c>
      <c r="I141" s="143"/>
      <c r="J141" s="144">
        <f t="shared" ref="J141:J164" si="10">ROUND(I141*H141,2)</f>
        <v>0</v>
      </c>
      <c r="K141" s="140" t="s">
        <v>430</v>
      </c>
      <c r="L141" s="33"/>
      <c r="M141" s="145" t="s">
        <v>1</v>
      </c>
      <c r="N141" s="146" t="s">
        <v>47</v>
      </c>
      <c r="P141" s="147">
        <f t="shared" ref="P141:P164" si="11">O141*H141</f>
        <v>0</v>
      </c>
      <c r="Q141" s="147">
        <v>0</v>
      </c>
      <c r="R141" s="147">
        <f t="shared" ref="R141:R164" si="12">Q141*H141</f>
        <v>0</v>
      </c>
      <c r="S141" s="147">
        <v>0</v>
      </c>
      <c r="T141" s="148">
        <f t="shared" ref="T141:T164" si="13">S141*H141</f>
        <v>0</v>
      </c>
      <c r="AR141" s="149" t="s">
        <v>108</v>
      </c>
      <c r="AT141" s="149" t="s">
        <v>312</v>
      </c>
      <c r="AU141" s="149" t="s">
        <v>86</v>
      </c>
      <c r="AY141" s="17" t="s">
        <v>310</v>
      </c>
      <c r="BE141" s="150">
        <f t="shared" ref="BE141:BE164" si="14">IF(N141="základní",J141,0)</f>
        <v>0</v>
      </c>
      <c r="BF141" s="150">
        <f t="shared" ref="BF141:BF164" si="15">IF(N141="snížená",J141,0)</f>
        <v>0</v>
      </c>
      <c r="BG141" s="150">
        <f t="shared" ref="BG141:BG164" si="16">IF(N141="zákl. přenesená",J141,0)</f>
        <v>0</v>
      </c>
      <c r="BH141" s="150">
        <f t="shared" ref="BH141:BH164" si="17">IF(N141="sníž. přenesená",J141,0)</f>
        <v>0</v>
      </c>
      <c r="BI141" s="150">
        <f t="shared" ref="BI141:BI164" si="18">IF(N141="nulová",J141,0)</f>
        <v>0</v>
      </c>
      <c r="BJ141" s="17" t="s">
        <v>86</v>
      </c>
      <c r="BK141" s="150">
        <f t="shared" ref="BK141:BK164" si="19">ROUND(I141*H141,2)</f>
        <v>0</v>
      </c>
      <c r="BL141" s="17" t="s">
        <v>108</v>
      </c>
      <c r="BM141" s="149" t="s">
        <v>434</v>
      </c>
    </row>
    <row r="142" spans="2:65" s="1" customFormat="1" ht="16.5" customHeight="1">
      <c r="B142" s="33"/>
      <c r="C142" s="138" t="s">
        <v>371</v>
      </c>
      <c r="D142" s="138" t="s">
        <v>312</v>
      </c>
      <c r="E142" s="139" t="s">
        <v>371</v>
      </c>
      <c r="F142" s="140" t="s">
        <v>6304</v>
      </c>
      <c r="G142" s="141" t="s">
        <v>718</v>
      </c>
      <c r="H142" s="142">
        <v>60</v>
      </c>
      <c r="I142" s="143"/>
      <c r="J142" s="144">
        <f t="shared" si="10"/>
        <v>0</v>
      </c>
      <c r="K142" s="140" t="s">
        <v>430</v>
      </c>
      <c r="L142" s="33"/>
      <c r="M142" s="145" t="s">
        <v>1</v>
      </c>
      <c r="N142" s="146" t="s">
        <v>47</v>
      </c>
      <c r="P142" s="147">
        <f t="shared" si="11"/>
        <v>0</v>
      </c>
      <c r="Q142" s="147">
        <v>0</v>
      </c>
      <c r="R142" s="147">
        <f t="shared" si="12"/>
        <v>0</v>
      </c>
      <c r="S142" s="147">
        <v>0</v>
      </c>
      <c r="T142" s="148">
        <f t="shared" si="13"/>
        <v>0</v>
      </c>
      <c r="AR142" s="149" t="s">
        <v>108</v>
      </c>
      <c r="AT142" s="149" t="s">
        <v>312</v>
      </c>
      <c r="AU142" s="149" t="s">
        <v>86</v>
      </c>
      <c r="AY142" s="17" t="s">
        <v>310</v>
      </c>
      <c r="BE142" s="150">
        <f t="shared" si="14"/>
        <v>0</v>
      </c>
      <c r="BF142" s="150">
        <f t="shared" si="15"/>
        <v>0</v>
      </c>
      <c r="BG142" s="150">
        <f t="shared" si="16"/>
        <v>0</v>
      </c>
      <c r="BH142" s="150">
        <f t="shared" si="17"/>
        <v>0</v>
      </c>
      <c r="BI142" s="150">
        <f t="shared" si="18"/>
        <v>0</v>
      </c>
      <c r="BJ142" s="17" t="s">
        <v>86</v>
      </c>
      <c r="BK142" s="150">
        <f t="shared" si="19"/>
        <v>0</v>
      </c>
      <c r="BL142" s="17" t="s">
        <v>108</v>
      </c>
      <c r="BM142" s="149" t="s">
        <v>539</v>
      </c>
    </row>
    <row r="143" spans="2:65" s="1" customFormat="1" ht="16.5" customHeight="1">
      <c r="B143" s="33"/>
      <c r="C143" s="138" t="s">
        <v>379</v>
      </c>
      <c r="D143" s="138" t="s">
        <v>312</v>
      </c>
      <c r="E143" s="139" t="s">
        <v>379</v>
      </c>
      <c r="F143" s="140" t="s">
        <v>6305</v>
      </c>
      <c r="G143" s="141" t="s">
        <v>718</v>
      </c>
      <c r="H143" s="142">
        <v>50</v>
      </c>
      <c r="I143" s="143"/>
      <c r="J143" s="144">
        <f t="shared" si="10"/>
        <v>0</v>
      </c>
      <c r="K143" s="140" t="s">
        <v>430</v>
      </c>
      <c r="L143" s="33"/>
      <c r="M143" s="145" t="s">
        <v>1</v>
      </c>
      <c r="N143" s="146" t="s">
        <v>47</v>
      </c>
      <c r="P143" s="147">
        <f t="shared" si="11"/>
        <v>0</v>
      </c>
      <c r="Q143" s="147">
        <v>0</v>
      </c>
      <c r="R143" s="147">
        <f t="shared" si="12"/>
        <v>0</v>
      </c>
      <c r="S143" s="147">
        <v>0</v>
      </c>
      <c r="T143" s="148">
        <f t="shared" si="13"/>
        <v>0</v>
      </c>
      <c r="AR143" s="149" t="s">
        <v>108</v>
      </c>
      <c r="AT143" s="149" t="s">
        <v>312</v>
      </c>
      <c r="AU143" s="149" t="s">
        <v>86</v>
      </c>
      <c r="AY143" s="17" t="s">
        <v>310</v>
      </c>
      <c r="BE143" s="150">
        <f t="shared" si="14"/>
        <v>0</v>
      </c>
      <c r="BF143" s="150">
        <f t="shared" si="15"/>
        <v>0</v>
      </c>
      <c r="BG143" s="150">
        <f t="shared" si="16"/>
        <v>0</v>
      </c>
      <c r="BH143" s="150">
        <f t="shared" si="17"/>
        <v>0</v>
      </c>
      <c r="BI143" s="150">
        <f t="shared" si="18"/>
        <v>0</v>
      </c>
      <c r="BJ143" s="17" t="s">
        <v>86</v>
      </c>
      <c r="BK143" s="150">
        <f t="shared" si="19"/>
        <v>0</v>
      </c>
      <c r="BL143" s="17" t="s">
        <v>108</v>
      </c>
      <c r="BM143" s="149" t="s">
        <v>548</v>
      </c>
    </row>
    <row r="144" spans="2:65" s="1" customFormat="1" ht="16.5" customHeight="1">
      <c r="B144" s="33"/>
      <c r="C144" s="138" t="s">
        <v>388</v>
      </c>
      <c r="D144" s="138" t="s">
        <v>312</v>
      </c>
      <c r="E144" s="139" t="s">
        <v>388</v>
      </c>
      <c r="F144" s="140" t="s">
        <v>5016</v>
      </c>
      <c r="G144" s="141" t="s">
        <v>718</v>
      </c>
      <c r="H144" s="142">
        <v>10</v>
      </c>
      <c r="I144" s="143"/>
      <c r="J144" s="144">
        <f t="shared" si="10"/>
        <v>0</v>
      </c>
      <c r="K144" s="140" t="s">
        <v>430</v>
      </c>
      <c r="L144" s="33"/>
      <c r="M144" s="145" t="s">
        <v>1</v>
      </c>
      <c r="N144" s="146" t="s">
        <v>47</v>
      </c>
      <c r="P144" s="147">
        <f t="shared" si="11"/>
        <v>0</v>
      </c>
      <c r="Q144" s="147">
        <v>0</v>
      </c>
      <c r="R144" s="147">
        <f t="shared" si="12"/>
        <v>0</v>
      </c>
      <c r="S144" s="147">
        <v>0</v>
      </c>
      <c r="T144" s="148">
        <f t="shared" si="13"/>
        <v>0</v>
      </c>
      <c r="AR144" s="149" t="s">
        <v>108</v>
      </c>
      <c r="AT144" s="149" t="s">
        <v>312</v>
      </c>
      <c r="AU144" s="149" t="s">
        <v>86</v>
      </c>
      <c r="AY144" s="17" t="s">
        <v>310</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558</v>
      </c>
    </row>
    <row r="145" spans="2:65" s="1" customFormat="1" ht="16.5" customHeight="1">
      <c r="B145" s="33"/>
      <c r="C145" s="138" t="s">
        <v>8</v>
      </c>
      <c r="D145" s="138" t="s">
        <v>312</v>
      </c>
      <c r="E145" s="139" t="s">
        <v>8</v>
      </c>
      <c r="F145" s="140" t="s">
        <v>6306</v>
      </c>
      <c r="G145" s="141" t="s">
        <v>718</v>
      </c>
      <c r="H145" s="142">
        <v>30</v>
      </c>
      <c r="I145" s="143"/>
      <c r="J145" s="144">
        <f t="shared" si="10"/>
        <v>0</v>
      </c>
      <c r="K145" s="140" t="s">
        <v>430</v>
      </c>
      <c r="L145" s="33"/>
      <c r="M145" s="145" t="s">
        <v>1</v>
      </c>
      <c r="N145" s="146" t="s">
        <v>47</v>
      </c>
      <c r="P145" s="147">
        <f t="shared" si="11"/>
        <v>0</v>
      </c>
      <c r="Q145" s="147">
        <v>0</v>
      </c>
      <c r="R145" s="147">
        <f t="shared" si="12"/>
        <v>0</v>
      </c>
      <c r="S145" s="147">
        <v>0</v>
      </c>
      <c r="T145" s="148">
        <f t="shared" si="13"/>
        <v>0</v>
      </c>
      <c r="AR145" s="149" t="s">
        <v>108</v>
      </c>
      <c r="AT145" s="149" t="s">
        <v>312</v>
      </c>
      <c r="AU145" s="149" t="s">
        <v>86</v>
      </c>
      <c r="AY145" s="17" t="s">
        <v>310</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566</v>
      </c>
    </row>
    <row r="146" spans="2:65" s="1" customFormat="1" ht="16.5" customHeight="1">
      <c r="B146" s="33"/>
      <c r="C146" s="138" t="s">
        <v>404</v>
      </c>
      <c r="D146" s="138" t="s">
        <v>312</v>
      </c>
      <c r="E146" s="139" t="s">
        <v>404</v>
      </c>
      <c r="F146" s="140" t="s">
        <v>3991</v>
      </c>
      <c r="G146" s="141" t="s">
        <v>718</v>
      </c>
      <c r="H146" s="142">
        <v>400</v>
      </c>
      <c r="I146" s="143"/>
      <c r="J146" s="144">
        <f t="shared" si="10"/>
        <v>0</v>
      </c>
      <c r="K146" s="140" t="s">
        <v>430</v>
      </c>
      <c r="L146" s="33"/>
      <c r="M146" s="145" t="s">
        <v>1</v>
      </c>
      <c r="N146" s="146" t="s">
        <v>47</v>
      </c>
      <c r="P146" s="147">
        <f t="shared" si="11"/>
        <v>0</v>
      </c>
      <c r="Q146" s="147">
        <v>0</v>
      </c>
      <c r="R146" s="147">
        <f t="shared" si="12"/>
        <v>0</v>
      </c>
      <c r="S146" s="147">
        <v>0</v>
      </c>
      <c r="T146" s="148">
        <f t="shared" si="13"/>
        <v>0</v>
      </c>
      <c r="AR146" s="149" t="s">
        <v>108</v>
      </c>
      <c r="AT146" s="149" t="s">
        <v>312</v>
      </c>
      <c r="AU146" s="149" t="s">
        <v>86</v>
      </c>
      <c r="AY146" s="17" t="s">
        <v>310</v>
      </c>
      <c r="BE146" s="150">
        <f t="shared" si="14"/>
        <v>0</v>
      </c>
      <c r="BF146" s="150">
        <f t="shared" si="15"/>
        <v>0</v>
      </c>
      <c r="BG146" s="150">
        <f t="shared" si="16"/>
        <v>0</v>
      </c>
      <c r="BH146" s="150">
        <f t="shared" si="17"/>
        <v>0</v>
      </c>
      <c r="BI146" s="150">
        <f t="shared" si="18"/>
        <v>0</v>
      </c>
      <c r="BJ146" s="17" t="s">
        <v>86</v>
      </c>
      <c r="BK146" s="150">
        <f t="shared" si="19"/>
        <v>0</v>
      </c>
      <c r="BL146" s="17" t="s">
        <v>108</v>
      </c>
      <c r="BM146" s="149" t="s">
        <v>574</v>
      </c>
    </row>
    <row r="147" spans="2:65" s="1" customFormat="1" ht="16.5" customHeight="1">
      <c r="B147" s="33"/>
      <c r="C147" s="138" t="s">
        <v>408</v>
      </c>
      <c r="D147" s="138" t="s">
        <v>312</v>
      </c>
      <c r="E147" s="139" t="s">
        <v>408</v>
      </c>
      <c r="F147" s="140" t="s">
        <v>3992</v>
      </c>
      <c r="G147" s="141" t="s">
        <v>718</v>
      </c>
      <c r="H147" s="142">
        <v>2465</v>
      </c>
      <c r="I147" s="143"/>
      <c r="J147" s="144">
        <f t="shared" si="10"/>
        <v>0</v>
      </c>
      <c r="K147" s="140" t="s">
        <v>430</v>
      </c>
      <c r="L147" s="33"/>
      <c r="M147" s="145" t="s">
        <v>1</v>
      </c>
      <c r="N147" s="146" t="s">
        <v>47</v>
      </c>
      <c r="P147" s="147">
        <f t="shared" si="11"/>
        <v>0</v>
      </c>
      <c r="Q147" s="147">
        <v>0</v>
      </c>
      <c r="R147" s="147">
        <f t="shared" si="12"/>
        <v>0</v>
      </c>
      <c r="S147" s="147">
        <v>0</v>
      </c>
      <c r="T147" s="148">
        <f t="shared" si="13"/>
        <v>0</v>
      </c>
      <c r="AR147" s="149" t="s">
        <v>108</v>
      </c>
      <c r="AT147" s="149" t="s">
        <v>312</v>
      </c>
      <c r="AU147" s="149" t="s">
        <v>86</v>
      </c>
      <c r="AY147" s="17" t="s">
        <v>310</v>
      </c>
      <c r="BE147" s="150">
        <f t="shared" si="14"/>
        <v>0</v>
      </c>
      <c r="BF147" s="150">
        <f t="shared" si="15"/>
        <v>0</v>
      </c>
      <c r="BG147" s="150">
        <f t="shared" si="16"/>
        <v>0</v>
      </c>
      <c r="BH147" s="150">
        <f t="shared" si="17"/>
        <v>0</v>
      </c>
      <c r="BI147" s="150">
        <f t="shared" si="18"/>
        <v>0</v>
      </c>
      <c r="BJ147" s="17" t="s">
        <v>86</v>
      </c>
      <c r="BK147" s="150">
        <f t="shared" si="19"/>
        <v>0</v>
      </c>
      <c r="BL147" s="17" t="s">
        <v>108</v>
      </c>
      <c r="BM147" s="149" t="s">
        <v>582</v>
      </c>
    </row>
    <row r="148" spans="2:65" s="1" customFormat="1" ht="16.5" customHeight="1">
      <c r="B148" s="33"/>
      <c r="C148" s="138" t="s">
        <v>412</v>
      </c>
      <c r="D148" s="138" t="s">
        <v>312</v>
      </c>
      <c r="E148" s="139" t="s">
        <v>412</v>
      </c>
      <c r="F148" s="140" t="s">
        <v>3993</v>
      </c>
      <c r="G148" s="141" t="s">
        <v>718</v>
      </c>
      <c r="H148" s="142">
        <v>700</v>
      </c>
      <c r="I148" s="143"/>
      <c r="J148" s="144">
        <f t="shared" si="10"/>
        <v>0</v>
      </c>
      <c r="K148" s="140" t="s">
        <v>430</v>
      </c>
      <c r="L148" s="33"/>
      <c r="M148" s="145" t="s">
        <v>1</v>
      </c>
      <c r="N148" s="146" t="s">
        <v>47</v>
      </c>
      <c r="P148" s="147">
        <f t="shared" si="11"/>
        <v>0</v>
      </c>
      <c r="Q148" s="147">
        <v>0</v>
      </c>
      <c r="R148" s="147">
        <f t="shared" si="12"/>
        <v>0</v>
      </c>
      <c r="S148" s="147">
        <v>0</v>
      </c>
      <c r="T148" s="148">
        <f t="shared" si="13"/>
        <v>0</v>
      </c>
      <c r="AR148" s="149" t="s">
        <v>108</v>
      </c>
      <c r="AT148" s="149" t="s">
        <v>312</v>
      </c>
      <c r="AU148" s="149" t="s">
        <v>86</v>
      </c>
      <c r="AY148" s="17" t="s">
        <v>310</v>
      </c>
      <c r="BE148" s="150">
        <f t="shared" si="14"/>
        <v>0</v>
      </c>
      <c r="BF148" s="150">
        <f t="shared" si="15"/>
        <v>0</v>
      </c>
      <c r="BG148" s="150">
        <f t="shared" si="16"/>
        <v>0</v>
      </c>
      <c r="BH148" s="150">
        <f t="shared" si="17"/>
        <v>0</v>
      </c>
      <c r="BI148" s="150">
        <f t="shared" si="18"/>
        <v>0</v>
      </c>
      <c r="BJ148" s="17" t="s">
        <v>86</v>
      </c>
      <c r="BK148" s="150">
        <f t="shared" si="19"/>
        <v>0</v>
      </c>
      <c r="BL148" s="17" t="s">
        <v>108</v>
      </c>
      <c r="BM148" s="149" t="s">
        <v>590</v>
      </c>
    </row>
    <row r="149" spans="2:65" s="1" customFormat="1" ht="16.5" customHeight="1">
      <c r="B149" s="33"/>
      <c r="C149" s="138" t="s">
        <v>417</v>
      </c>
      <c r="D149" s="138" t="s">
        <v>312</v>
      </c>
      <c r="E149" s="139" t="s">
        <v>417</v>
      </c>
      <c r="F149" s="140" t="s">
        <v>3994</v>
      </c>
      <c r="G149" s="141" t="s">
        <v>718</v>
      </c>
      <c r="H149" s="142">
        <v>1800</v>
      </c>
      <c r="I149" s="143"/>
      <c r="J149" s="144">
        <f t="shared" si="10"/>
        <v>0</v>
      </c>
      <c r="K149" s="140" t="s">
        <v>430</v>
      </c>
      <c r="L149" s="33"/>
      <c r="M149" s="145" t="s">
        <v>1</v>
      </c>
      <c r="N149" s="146" t="s">
        <v>47</v>
      </c>
      <c r="P149" s="147">
        <f t="shared" si="11"/>
        <v>0</v>
      </c>
      <c r="Q149" s="147">
        <v>0</v>
      </c>
      <c r="R149" s="147">
        <f t="shared" si="12"/>
        <v>0</v>
      </c>
      <c r="S149" s="147">
        <v>0</v>
      </c>
      <c r="T149" s="148">
        <f t="shared" si="13"/>
        <v>0</v>
      </c>
      <c r="AR149" s="149" t="s">
        <v>108</v>
      </c>
      <c r="AT149" s="149" t="s">
        <v>312</v>
      </c>
      <c r="AU149" s="149" t="s">
        <v>86</v>
      </c>
      <c r="AY149" s="17" t="s">
        <v>310</v>
      </c>
      <c r="BE149" s="150">
        <f t="shared" si="14"/>
        <v>0</v>
      </c>
      <c r="BF149" s="150">
        <f t="shared" si="15"/>
        <v>0</v>
      </c>
      <c r="BG149" s="150">
        <f t="shared" si="16"/>
        <v>0</v>
      </c>
      <c r="BH149" s="150">
        <f t="shared" si="17"/>
        <v>0</v>
      </c>
      <c r="BI149" s="150">
        <f t="shared" si="18"/>
        <v>0</v>
      </c>
      <c r="BJ149" s="17" t="s">
        <v>86</v>
      </c>
      <c r="BK149" s="150">
        <f t="shared" si="19"/>
        <v>0</v>
      </c>
      <c r="BL149" s="17" t="s">
        <v>108</v>
      </c>
      <c r="BM149" s="149" t="s">
        <v>598</v>
      </c>
    </row>
    <row r="150" spans="2:65" s="1" customFormat="1" ht="16.5" customHeight="1">
      <c r="B150" s="33"/>
      <c r="C150" s="138" t="s">
        <v>421</v>
      </c>
      <c r="D150" s="138" t="s">
        <v>312</v>
      </c>
      <c r="E150" s="139" t="s">
        <v>421</v>
      </c>
      <c r="F150" s="140" t="s">
        <v>3995</v>
      </c>
      <c r="G150" s="141" t="s">
        <v>718</v>
      </c>
      <c r="H150" s="142">
        <v>230</v>
      </c>
      <c r="I150" s="143"/>
      <c r="J150" s="144">
        <f t="shared" si="10"/>
        <v>0</v>
      </c>
      <c r="K150" s="140" t="s">
        <v>430</v>
      </c>
      <c r="L150" s="33"/>
      <c r="M150" s="145" t="s">
        <v>1</v>
      </c>
      <c r="N150" s="146" t="s">
        <v>47</v>
      </c>
      <c r="P150" s="147">
        <f t="shared" si="11"/>
        <v>0</v>
      </c>
      <c r="Q150" s="147">
        <v>0</v>
      </c>
      <c r="R150" s="147">
        <f t="shared" si="12"/>
        <v>0</v>
      </c>
      <c r="S150" s="147">
        <v>0</v>
      </c>
      <c r="T150" s="148">
        <f t="shared" si="13"/>
        <v>0</v>
      </c>
      <c r="AR150" s="149" t="s">
        <v>108</v>
      </c>
      <c r="AT150" s="149" t="s">
        <v>312</v>
      </c>
      <c r="AU150" s="149" t="s">
        <v>86</v>
      </c>
      <c r="AY150" s="17" t="s">
        <v>310</v>
      </c>
      <c r="BE150" s="150">
        <f t="shared" si="14"/>
        <v>0</v>
      </c>
      <c r="BF150" s="150">
        <f t="shared" si="15"/>
        <v>0</v>
      </c>
      <c r="BG150" s="150">
        <f t="shared" si="16"/>
        <v>0</v>
      </c>
      <c r="BH150" s="150">
        <f t="shared" si="17"/>
        <v>0</v>
      </c>
      <c r="BI150" s="150">
        <f t="shared" si="18"/>
        <v>0</v>
      </c>
      <c r="BJ150" s="17" t="s">
        <v>86</v>
      </c>
      <c r="BK150" s="150">
        <f t="shared" si="19"/>
        <v>0</v>
      </c>
      <c r="BL150" s="17" t="s">
        <v>108</v>
      </c>
      <c r="BM150" s="149" t="s">
        <v>617</v>
      </c>
    </row>
    <row r="151" spans="2:65" s="1" customFormat="1" ht="16.5" customHeight="1">
      <c r="B151" s="33"/>
      <c r="C151" s="138" t="s">
        <v>7</v>
      </c>
      <c r="D151" s="138" t="s">
        <v>312</v>
      </c>
      <c r="E151" s="139" t="s">
        <v>7</v>
      </c>
      <c r="F151" s="140" t="s">
        <v>6307</v>
      </c>
      <c r="G151" s="141" t="s">
        <v>718</v>
      </c>
      <c r="H151" s="142">
        <v>40</v>
      </c>
      <c r="I151" s="143"/>
      <c r="J151" s="144">
        <f t="shared" si="10"/>
        <v>0</v>
      </c>
      <c r="K151" s="140" t="s">
        <v>430</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607</v>
      </c>
    </row>
    <row r="152" spans="2:65" s="1" customFormat="1" ht="16.5" customHeight="1">
      <c r="B152" s="33"/>
      <c r="C152" s="138" t="s">
        <v>434</v>
      </c>
      <c r="D152" s="138" t="s">
        <v>312</v>
      </c>
      <c r="E152" s="139" t="s">
        <v>434</v>
      </c>
      <c r="F152" s="140" t="s">
        <v>3996</v>
      </c>
      <c r="G152" s="141" t="s">
        <v>718</v>
      </c>
      <c r="H152" s="142">
        <v>40</v>
      </c>
      <c r="I152" s="143"/>
      <c r="J152" s="144">
        <f t="shared" si="10"/>
        <v>0</v>
      </c>
      <c r="K152" s="140" t="s">
        <v>430</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828</v>
      </c>
    </row>
    <row r="153" spans="2:65" s="1" customFormat="1" ht="16.5" customHeight="1">
      <c r="B153" s="33"/>
      <c r="C153" s="138" t="s">
        <v>534</v>
      </c>
      <c r="D153" s="138" t="s">
        <v>312</v>
      </c>
      <c r="E153" s="139" t="s">
        <v>534</v>
      </c>
      <c r="F153" s="140" t="s">
        <v>3997</v>
      </c>
      <c r="G153" s="141" t="s">
        <v>718</v>
      </c>
      <c r="H153" s="142">
        <v>30</v>
      </c>
      <c r="I153" s="143"/>
      <c r="J153" s="144">
        <f t="shared" si="10"/>
        <v>0</v>
      </c>
      <c r="K153" s="140" t="s">
        <v>430</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839</v>
      </c>
    </row>
    <row r="154" spans="2:65" s="1" customFormat="1" ht="16.5" customHeight="1">
      <c r="B154" s="33"/>
      <c r="C154" s="138" t="s">
        <v>539</v>
      </c>
      <c r="D154" s="138" t="s">
        <v>312</v>
      </c>
      <c r="E154" s="139" t="s">
        <v>539</v>
      </c>
      <c r="F154" s="140" t="s">
        <v>6308</v>
      </c>
      <c r="G154" s="141" t="s">
        <v>718</v>
      </c>
      <c r="H154" s="142">
        <v>185</v>
      </c>
      <c r="I154" s="143"/>
      <c r="J154" s="144">
        <f t="shared" si="10"/>
        <v>0</v>
      </c>
      <c r="K154" s="140" t="s">
        <v>430</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850</v>
      </c>
    </row>
    <row r="155" spans="2:65" s="1" customFormat="1" ht="16.5" customHeight="1">
      <c r="B155" s="33"/>
      <c r="C155" s="138" t="s">
        <v>543</v>
      </c>
      <c r="D155" s="138" t="s">
        <v>312</v>
      </c>
      <c r="E155" s="139" t="s">
        <v>543</v>
      </c>
      <c r="F155" s="140" t="s">
        <v>6309</v>
      </c>
      <c r="G155" s="141" t="s">
        <v>718</v>
      </c>
      <c r="H155" s="142">
        <v>5</v>
      </c>
      <c r="I155" s="143"/>
      <c r="J155" s="144">
        <f t="shared" si="10"/>
        <v>0</v>
      </c>
      <c r="K155" s="140" t="s">
        <v>430</v>
      </c>
      <c r="L155" s="33"/>
      <c r="M155" s="145" t="s">
        <v>1</v>
      </c>
      <c r="N155" s="146" t="s">
        <v>47</v>
      </c>
      <c r="P155" s="147">
        <f t="shared" si="11"/>
        <v>0</v>
      </c>
      <c r="Q155" s="147">
        <v>0</v>
      </c>
      <c r="R155" s="147">
        <f t="shared" si="12"/>
        <v>0</v>
      </c>
      <c r="S155" s="147">
        <v>0</v>
      </c>
      <c r="T155" s="148">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860</v>
      </c>
    </row>
    <row r="156" spans="2:65" s="1" customFormat="1" ht="16.5" customHeight="1">
      <c r="B156" s="33"/>
      <c r="C156" s="138" t="s">
        <v>548</v>
      </c>
      <c r="D156" s="138" t="s">
        <v>312</v>
      </c>
      <c r="E156" s="139" t="s">
        <v>548</v>
      </c>
      <c r="F156" s="140" t="s">
        <v>4003</v>
      </c>
      <c r="G156" s="141" t="s">
        <v>718</v>
      </c>
      <c r="H156" s="142">
        <v>1700</v>
      </c>
      <c r="I156" s="143"/>
      <c r="J156" s="144">
        <f t="shared" si="10"/>
        <v>0</v>
      </c>
      <c r="K156" s="140" t="s">
        <v>430</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868</v>
      </c>
    </row>
    <row r="157" spans="2:65" s="1" customFormat="1" ht="16.5" customHeight="1">
      <c r="B157" s="33"/>
      <c r="C157" s="138" t="s">
        <v>553</v>
      </c>
      <c r="D157" s="138" t="s">
        <v>312</v>
      </c>
      <c r="E157" s="139" t="s">
        <v>553</v>
      </c>
      <c r="F157" s="140" t="s">
        <v>4004</v>
      </c>
      <c r="G157" s="141" t="s">
        <v>718</v>
      </c>
      <c r="H157" s="142">
        <v>1250</v>
      </c>
      <c r="I157" s="143"/>
      <c r="J157" s="144">
        <f t="shared" si="10"/>
        <v>0</v>
      </c>
      <c r="K157" s="140" t="s">
        <v>430</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876</v>
      </c>
    </row>
    <row r="158" spans="2:65" s="1" customFormat="1" ht="16.5" customHeight="1">
      <c r="B158" s="33"/>
      <c r="C158" s="138" t="s">
        <v>558</v>
      </c>
      <c r="D158" s="138" t="s">
        <v>312</v>
      </c>
      <c r="E158" s="139" t="s">
        <v>558</v>
      </c>
      <c r="F158" s="140" t="s">
        <v>4005</v>
      </c>
      <c r="G158" s="141" t="s">
        <v>718</v>
      </c>
      <c r="H158" s="142">
        <v>920</v>
      </c>
      <c r="I158" s="143"/>
      <c r="J158" s="144">
        <f t="shared" si="10"/>
        <v>0</v>
      </c>
      <c r="K158" s="140" t="s">
        <v>430</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886</v>
      </c>
    </row>
    <row r="159" spans="2:65" s="1" customFormat="1" ht="16.5" customHeight="1">
      <c r="B159" s="33"/>
      <c r="C159" s="138" t="s">
        <v>562</v>
      </c>
      <c r="D159" s="138" t="s">
        <v>312</v>
      </c>
      <c r="E159" s="139" t="s">
        <v>562</v>
      </c>
      <c r="F159" s="140" t="s">
        <v>4006</v>
      </c>
      <c r="G159" s="141" t="s">
        <v>718</v>
      </c>
      <c r="H159" s="142">
        <v>200</v>
      </c>
      <c r="I159" s="143"/>
      <c r="J159" s="144">
        <f t="shared" si="10"/>
        <v>0</v>
      </c>
      <c r="K159" s="140" t="s">
        <v>430</v>
      </c>
      <c r="L159" s="33"/>
      <c r="M159" s="145" t="s">
        <v>1</v>
      </c>
      <c r="N159" s="146" t="s">
        <v>47</v>
      </c>
      <c r="P159" s="147">
        <f t="shared" si="11"/>
        <v>0</v>
      </c>
      <c r="Q159" s="147">
        <v>0</v>
      </c>
      <c r="R159" s="147">
        <f t="shared" si="12"/>
        <v>0</v>
      </c>
      <c r="S159" s="147">
        <v>0</v>
      </c>
      <c r="T159" s="148">
        <f t="shared" si="13"/>
        <v>0</v>
      </c>
      <c r="AR159" s="149" t="s">
        <v>108</v>
      </c>
      <c r="AT159" s="149" t="s">
        <v>312</v>
      </c>
      <c r="AU159" s="149" t="s">
        <v>86</v>
      </c>
      <c r="AY159" s="17" t="s">
        <v>310</v>
      </c>
      <c r="BE159" s="150">
        <f t="shared" si="14"/>
        <v>0</v>
      </c>
      <c r="BF159" s="150">
        <f t="shared" si="15"/>
        <v>0</v>
      </c>
      <c r="BG159" s="150">
        <f t="shared" si="16"/>
        <v>0</v>
      </c>
      <c r="BH159" s="150">
        <f t="shared" si="17"/>
        <v>0</v>
      </c>
      <c r="BI159" s="150">
        <f t="shared" si="18"/>
        <v>0</v>
      </c>
      <c r="BJ159" s="17" t="s">
        <v>86</v>
      </c>
      <c r="BK159" s="150">
        <f t="shared" si="19"/>
        <v>0</v>
      </c>
      <c r="BL159" s="17" t="s">
        <v>108</v>
      </c>
      <c r="BM159" s="149" t="s">
        <v>900</v>
      </c>
    </row>
    <row r="160" spans="2:65" s="1" customFormat="1" ht="16.5" customHeight="1">
      <c r="B160" s="33"/>
      <c r="C160" s="138" t="s">
        <v>566</v>
      </c>
      <c r="D160" s="138" t="s">
        <v>312</v>
      </c>
      <c r="E160" s="139" t="s">
        <v>566</v>
      </c>
      <c r="F160" s="140" t="s">
        <v>4007</v>
      </c>
      <c r="G160" s="141" t="s">
        <v>718</v>
      </c>
      <c r="H160" s="142">
        <v>250</v>
      </c>
      <c r="I160" s="143"/>
      <c r="J160" s="144">
        <f t="shared" si="10"/>
        <v>0</v>
      </c>
      <c r="K160" s="140" t="s">
        <v>430</v>
      </c>
      <c r="L160" s="33"/>
      <c r="M160" s="145" t="s">
        <v>1</v>
      </c>
      <c r="N160" s="146" t="s">
        <v>47</v>
      </c>
      <c r="P160" s="147">
        <f t="shared" si="11"/>
        <v>0</v>
      </c>
      <c r="Q160" s="147">
        <v>0</v>
      </c>
      <c r="R160" s="147">
        <f t="shared" si="12"/>
        <v>0</v>
      </c>
      <c r="S160" s="147">
        <v>0</v>
      </c>
      <c r="T160" s="148">
        <f t="shared" si="13"/>
        <v>0</v>
      </c>
      <c r="AR160" s="149" t="s">
        <v>108</v>
      </c>
      <c r="AT160" s="149" t="s">
        <v>312</v>
      </c>
      <c r="AU160" s="149" t="s">
        <v>86</v>
      </c>
      <c r="AY160" s="17" t="s">
        <v>310</v>
      </c>
      <c r="BE160" s="150">
        <f t="shared" si="14"/>
        <v>0</v>
      </c>
      <c r="BF160" s="150">
        <f t="shared" si="15"/>
        <v>0</v>
      </c>
      <c r="BG160" s="150">
        <f t="shared" si="16"/>
        <v>0</v>
      </c>
      <c r="BH160" s="150">
        <f t="shared" si="17"/>
        <v>0</v>
      </c>
      <c r="BI160" s="150">
        <f t="shared" si="18"/>
        <v>0</v>
      </c>
      <c r="BJ160" s="17" t="s">
        <v>86</v>
      </c>
      <c r="BK160" s="150">
        <f t="shared" si="19"/>
        <v>0</v>
      </c>
      <c r="BL160" s="17" t="s">
        <v>108</v>
      </c>
      <c r="BM160" s="149" t="s">
        <v>910</v>
      </c>
    </row>
    <row r="161" spans="2:65" s="1" customFormat="1" ht="16.5" customHeight="1">
      <c r="B161" s="33"/>
      <c r="C161" s="138" t="s">
        <v>570</v>
      </c>
      <c r="D161" s="138" t="s">
        <v>312</v>
      </c>
      <c r="E161" s="139" t="s">
        <v>570</v>
      </c>
      <c r="F161" s="140" t="s">
        <v>4008</v>
      </c>
      <c r="G161" s="141" t="s">
        <v>718</v>
      </c>
      <c r="H161" s="142">
        <v>50</v>
      </c>
      <c r="I161" s="143"/>
      <c r="J161" s="144">
        <f t="shared" si="10"/>
        <v>0</v>
      </c>
      <c r="K161" s="140" t="s">
        <v>430</v>
      </c>
      <c r="L161" s="33"/>
      <c r="M161" s="145" t="s">
        <v>1</v>
      </c>
      <c r="N161" s="146" t="s">
        <v>47</v>
      </c>
      <c r="P161" s="147">
        <f t="shared" si="11"/>
        <v>0</v>
      </c>
      <c r="Q161" s="147">
        <v>0</v>
      </c>
      <c r="R161" s="147">
        <f t="shared" si="12"/>
        <v>0</v>
      </c>
      <c r="S161" s="147">
        <v>0</v>
      </c>
      <c r="T161" s="148">
        <f t="shared" si="13"/>
        <v>0</v>
      </c>
      <c r="AR161" s="149" t="s">
        <v>108</v>
      </c>
      <c r="AT161" s="149" t="s">
        <v>312</v>
      </c>
      <c r="AU161" s="149" t="s">
        <v>86</v>
      </c>
      <c r="AY161" s="17" t="s">
        <v>310</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921</v>
      </c>
    </row>
    <row r="162" spans="2:65" s="1" customFormat="1" ht="16.5" customHeight="1">
      <c r="B162" s="33"/>
      <c r="C162" s="138" t="s">
        <v>574</v>
      </c>
      <c r="D162" s="138" t="s">
        <v>312</v>
      </c>
      <c r="E162" s="139" t="s">
        <v>574</v>
      </c>
      <c r="F162" s="140" t="s">
        <v>6310</v>
      </c>
      <c r="G162" s="141" t="s">
        <v>718</v>
      </c>
      <c r="H162" s="142">
        <v>120</v>
      </c>
      <c r="I162" s="143"/>
      <c r="J162" s="144">
        <f t="shared" si="10"/>
        <v>0</v>
      </c>
      <c r="K162" s="140" t="s">
        <v>430</v>
      </c>
      <c r="L162" s="33"/>
      <c r="M162" s="145" t="s">
        <v>1</v>
      </c>
      <c r="N162" s="146" t="s">
        <v>47</v>
      </c>
      <c r="P162" s="147">
        <f t="shared" si="11"/>
        <v>0</v>
      </c>
      <c r="Q162" s="147">
        <v>0</v>
      </c>
      <c r="R162" s="147">
        <f t="shared" si="12"/>
        <v>0</v>
      </c>
      <c r="S162" s="147">
        <v>0</v>
      </c>
      <c r="T162" s="148">
        <f t="shared" si="13"/>
        <v>0</v>
      </c>
      <c r="AR162" s="149" t="s">
        <v>108</v>
      </c>
      <c r="AT162" s="149" t="s">
        <v>312</v>
      </c>
      <c r="AU162" s="149" t="s">
        <v>86</v>
      </c>
      <c r="AY162" s="17" t="s">
        <v>310</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930</v>
      </c>
    </row>
    <row r="163" spans="2:65" s="1" customFormat="1" ht="16.5" customHeight="1">
      <c r="B163" s="33"/>
      <c r="C163" s="138" t="s">
        <v>578</v>
      </c>
      <c r="D163" s="138" t="s">
        <v>312</v>
      </c>
      <c r="E163" s="139" t="s">
        <v>578</v>
      </c>
      <c r="F163" s="140" t="s">
        <v>4010</v>
      </c>
      <c r="G163" s="141" t="s">
        <v>1972</v>
      </c>
      <c r="H163" s="142">
        <v>600</v>
      </c>
      <c r="I163" s="143"/>
      <c r="J163" s="144">
        <f t="shared" si="10"/>
        <v>0</v>
      </c>
      <c r="K163" s="140" t="s">
        <v>430</v>
      </c>
      <c r="L163" s="33"/>
      <c r="M163" s="145" t="s">
        <v>1</v>
      </c>
      <c r="N163" s="146" t="s">
        <v>47</v>
      </c>
      <c r="P163" s="147">
        <f t="shared" si="11"/>
        <v>0</v>
      </c>
      <c r="Q163" s="147">
        <v>0</v>
      </c>
      <c r="R163" s="147">
        <f t="shared" si="12"/>
        <v>0</v>
      </c>
      <c r="S163" s="147">
        <v>0</v>
      </c>
      <c r="T163" s="148">
        <f t="shared" si="13"/>
        <v>0</v>
      </c>
      <c r="AR163" s="149" t="s">
        <v>108</v>
      </c>
      <c r="AT163" s="149" t="s">
        <v>312</v>
      </c>
      <c r="AU163" s="149" t="s">
        <v>86</v>
      </c>
      <c r="AY163" s="17" t="s">
        <v>310</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938</v>
      </c>
    </row>
    <row r="164" spans="2:65" s="1" customFormat="1" ht="16.5" customHeight="1">
      <c r="B164" s="33"/>
      <c r="C164" s="138" t="s">
        <v>582</v>
      </c>
      <c r="D164" s="138" t="s">
        <v>312</v>
      </c>
      <c r="E164" s="139" t="s">
        <v>582</v>
      </c>
      <c r="F164" s="140" t="s">
        <v>4011</v>
      </c>
      <c r="G164" s="141" t="s">
        <v>1972</v>
      </c>
      <c r="H164" s="142">
        <v>200</v>
      </c>
      <c r="I164" s="143"/>
      <c r="J164" s="144">
        <f t="shared" si="10"/>
        <v>0</v>
      </c>
      <c r="K164" s="140" t="s">
        <v>430</v>
      </c>
      <c r="L164" s="33"/>
      <c r="M164" s="145" t="s">
        <v>1</v>
      </c>
      <c r="N164" s="146" t="s">
        <v>47</v>
      </c>
      <c r="P164" s="147">
        <f t="shared" si="11"/>
        <v>0</v>
      </c>
      <c r="Q164" s="147">
        <v>0</v>
      </c>
      <c r="R164" s="147">
        <f t="shared" si="12"/>
        <v>0</v>
      </c>
      <c r="S164" s="147">
        <v>0</v>
      </c>
      <c r="T164" s="148">
        <f t="shared" si="13"/>
        <v>0</v>
      </c>
      <c r="AR164" s="149" t="s">
        <v>108</v>
      </c>
      <c r="AT164" s="149" t="s">
        <v>312</v>
      </c>
      <c r="AU164" s="149" t="s">
        <v>86</v>
      </c>
      <c r="AY164" s="17" t="s">
        <v>310</v>
      </c>
      <c r="BE164" s="150">
        <f t="shared" si="14"/>
        <v>0</v>
      </c>
      <c r="BF164" s="150">
        <f t="shared" si="15"/>
        <v>0</v>
      </c>
      <c r="BG164" s="150">
        <f t="shared" si="16"/>
        <v>0</v>
      </c>
      <c r="BH164" s="150">
        <f t="shared" si="17"/>
        <v>0</v>
      </c>
      <c r="BI164" s="150">
        <f t="shared" si="18"/>
        <v>0</v>
      </c>
      <c r="BJ164" s="17" t="s">
        <v>86</v>
      </c>
      <c r="BK164" s="150">
        <f t="shared" si="19"/>
        <v>0</v>
      </c>
      <c r="BL164" s="17" t="s">
        <v>108</v>
      </c>
      <c r="BM164" s="149" t="s">
        <v>949</v>
      </c>
    </row>
    <row r="165" spans="2:65" s="11" customFormat="1" ht="25.9" customHeight="1">
      <c r="B165" s="126"/>
      <c r="D165" s="127" t="s">
        <v>81</v>
      </c>
      <c r="E165" s="128" t="s">
        <v>582</v>
      </c>
      <c r="F165" s="128" t="s">
        <v>4012</v>
      </c>
      <c r="I165" s="129"/>
      <c r="J165" s="130">
        <f>BK165</f>
        <v>0</v>
      </c>
      <c r="L165" s="126"/>
      <c r="M165" s="131"/>
      <c r="P165" s="132">
        <f>SUM(P166:P181)</f>
        <v>0</v>
      </c>
      <c r="R165" s="132">
        <f>SUM(R166:R181)</f>
        <v>0</v>
      </c>
      <c r="T165" s="133">
        <f>SUM(T166:T181)</f>
        <v>0</v>
      </c>
      <c r="AR165" s="127" t="s">
        <v>86</v>
      </c>
      <c r="AT165" s="134" t="s">
        <v>81</v>
      </c>
      <c r="AU165" s="134" t="s">
        <v>82</v>
      </c>
      <c r="AY165" s="127" t="s">
        <v>310</v>
      </c>
      <c r="BK165" s="135">
        <f>SUM(BK166:BK181)</f>
        <v>0</v>
      </c>
    </row>
    <row r="166" spans="2:65" s="1" customFormat="1" ht="16.5" customHeight="1">
      <c r="B166" s="33"/>
      <c r="C166" s="138" t="s">
        <v>586</v>
      </c>
      <c r="D166" s="138" t="s">
        <v>312</v>
      </c>
      <c r="E166" s="139" t="s">
        <v>586</v>
      </c>
      <c r="F166" s="140" t="s">
        <v>4013</v>
      </c>
      <c r="G166" s="141" t="s">
        <v>1972</v>
      </c>
      <c r="H166" s="142">
        <v>28</v>
      </c>
      <c r="I166" s="143"/>
      <c r="J166" s="144">
        <f t="shared" ref="J166:J181" si="20">ROUND(I166*H166,2)</f>
        <v>0</v>
      </c>
      <c r="K166" s="140" t="s">
        <v>430</v>
      </c>
      <c r="L166" s="33"/>
      <c r="M166" s="145" t="s">
        <v>1</v>
      </c>
      <c r="N166" s="146" t="s">
        <v>47</v>
      </c>
      <c r="P166" s="147">
        <f t="shared" ref="P166:P181" si="21">O166*H166</f>
        <v>0</v>
      </c>
      <c r="Q166" s="147">
        <v>0</v>
      </c>
      <c r="R166" s="147">
        <f t="shared" ref="R166:R181" si="22">Q166*H166</f>
        <v>0</v>
      </c>
      <c r="S166" s="147">
        <v>0</v>
      </c>
      <c r="T166" s="148">
        <f t="shared" ref="T166:T181" si="23">S166*H166</f>
        <v>0</v>
      </c>
      <c r="AR166" s="149" t="s">
        <v>108</v>
      </c>
      <c r="AT166" s="149" t="s">
        <v>312</v>
      </c>
      <c r="AU166" s="149" t="s">
        <v>86</v>
      </c>
      <c r="AY166" s="17" t="s">
        <v>310</v>
      </c>
      <c r="BE166" s="150">
        <f t="shared" ref="BE166:BE181" si="24">IF(N166="základní",J166,0)</f>
        <v>0</v>
      </c>
      <c r="BF166" s="150">
        <f t="shared" ref="BF166:BF181" si="25">IF(N166="snížená",J166,0)</f>
        <v>0</v>
      </c>
      <c r="BG166" s="150">
        <f t="shared" ref="BG166:BG181" si="26">IF(N166="zákl. přenesená",J166,0)</f>
        <v>0</v>
      </c>
      <c r="BH166" s="150">
        <f t="shared" ref="BH166:BH181" si="27">IF(N166="sníž. přenesená",J166,0)</f>
        <v>0</v>
      </c>
      <c r="BI166" s="150">
        <f t="shared" ref="BI166:BI181" si="28">IF(N166="nulová",J166,0)</f>
        <v>0</v>
      </c>
      <c r="BJ166" s="17" t="s">
        <v>86</v>
      </c>
      <c r="BK166" s="150">
        <f t="shared" ref="BK166:BK181" si="29">ROUND(I166*H166,2)</f>
        <v>0</v>
      </c>
      <c r="BL166" s="17" t="s">
        <v>108</v>
      </c>
      <c r="BM166" s="149" t="s">
        <v>958</v>
      </c>
    </row>
    <row r="167" spans="2:65" s="1" customFormat="1" ht="16.5" customHeight="1">
      <c r="B167" s="33"/>
      <c r="C167" s="138" t="s">
        <v>590</v>
      </c>
      <c r="D167" s="138" t="s">
        <v>312</v>
      </c>
      <c r="E167" s="139" t="s">
        <v>590</v>
      </c>
      <c r="F167" s="140" t="s">
        <v>4014</v>
      </c>
      <c r="G167" s="141" t="s">
        <v>1972</v>
      </c>
      <c r="H167" s="142">
        <v>22</v>
      </c>
      <c r="I167" s="143"/>
      <c r="J167" s="144">
        <f t="shared" si="20"/>
        <v>0</v>
      </c>
      <c r="K167" s="140" t="s">
        <v>430</v>
      </c>
      <c r="L167" s="33"/>
      <c r="M167" s="145" t="s">
        <v>1</v>
      </c>
      <c r="N167" s="146" t="s">
        <v>47</v>
      </c>
      <c r="P167" s="147">
        <f t="shared" si="21"/>
        <v>0</v>
      </c>
      <c r="Q167" s="147">
        <v>0</v>
      </c>
      <c r="R167" s="147">
        <f t="shared" si="22"/>
        <v>0</v>
      </c>
      <c r="S167" s="147">
        <v>0</v>
      </c>
      <c r="T167" s="148">
        <f t="shared" si="23"/>
        <v>0</v>
      </c>
      <c r="AR167" s="149" t="s">
        <v>108</v>
      </c>
      <c r="AT167" s="149" t="s">
        <v>312</v>
      </c>
      <c r="AU167" s="149" t="s">
        <v>86</v>
      </c>
      <c r="AY167" s="17" t="s">
        <v>310</v>
      </c>
      <c r="BE167" s="150">
        <f t="shared" si="24"/>
        <v>0</v>
      </c>
      <c r="BF167" s="150">
        <f t="shared" si="25"/>
        <v>0</v>
      </c>
      <c r="BG167" s="150">
        <f t="shared" si="26"/>
        <v>0</v>
      </c>
      <c r="BH167" s="150">
        <f t="shared" si="27"/>
        <v>0</v>
      </c>
      <c r="BI167" s="150">
        <f t="shared" si="28"/>
        <v>0</v>
      </c>
      <c r="BJ167" s="17" t="s">
        <v>86</v>
      </c>
      <c r="BK167" s="150">
        <f t="shared" si="29"/>
        <v>0</v>
      </c>
      <c r="BL167" s="17" t="s">
        <v>108</v>
      </c>
      <c r="BM167" s="149" t="s">
        <v>968</v>
      </c>
    </row>
    <row r="168" spans="2:65" s="1" customFormat="1" ht="16.5" customHeight="1">
      <c r="B168" s="33"/>
      <c r="C168" s="138" t="s">
        <v>594</v>
      </c>
      <c r="D168" s="138" t="s">
        <v>312</v>
      </c>
      <c r="E168" s="139" t="s">
        <v>594</v>
      </c>
      <c r="F168" s="140" t="s">
        <v>4015</v>
      </c>
      <c r="G168" s="141" t="s">
        <v>1972</v>
      </c>
      <c r="H168" s="142">
        <v>20</v>
      </c>
      <c r="I168" s="143"/>
      <c r="J168" s="144">
        <f t="shared" si="20"/>
        <v>0</v>
      </c>
      <c r="K168" s="140" t="s">
        <v>430</v>
      </c>
      <c r="L168" s="33"/>
      <c r="M168" s="145" t="s">
        <v>1</v>
      </c>
      <c r="N168" s="146" t="s">
        <v>47</v>
      </c>
      <c r="P168" s="147">
        <f t="shared" si="21"/>
        <v>0</v>
      </c>
      <c r="Q168" s="147">
        <v>0</v>
      </c>
      <c r="R168" s="147">
        <f t="shared" si="22"/>
        <v>0</v>
      </c>
      <c r="S168" s="147">
        <v>0</v>
      </c>
      <c r="T168" s="148">
        <f t="shared" si="23"/>
        <v>0</v>
      </c>
      <c r="AR168" s="149" t="s">
        <v>108</v>
      </c>
      <c r="AT168" s="149" t="s">
        <v>312</v>
      </c>
      <c r="AU168" s="149" t="s">
        <v>86</v>
      </c>
      <c r="AY168" s="17" t="s">
        <v>310</v>
      </c>
      <c r="BE168" s="150">
        <f t="shared" si="24"/>
        <v>0</v>
      </c>
      <c r="BF168" s="150">
        <f t="shared" si="25"/>
        <v>0</v>
      </c>
      <c r="BG168" s="150">
        <f t="shared" si="26"/>
        <v>0</v>
      </c>
      <c r="BH168" s="150">
        <f t="shared" si="27"/>
        <v>0</v>
      </c>
      <c r="BI168" s="150">
        <f t="shared" si="28"/>
        <v>0</v>
      </c>
      <c r="BJ168" s="17" t="s">
        <v>86</v>
      </c>
      <c r="BK168" s="150">
        <f t="shared" si="29"/>
        <v>0</v>
      </c>
      <c r="BL168" s="17" t="s">
        <v>108</v>
      </c>
      <c r="BM168" s="149" t="s">
        <v>978</v>
      </c>
    </row>
    <row r="169" spans="2:65" s="1" customFormat="1" ht="16.5" customHeight="1">
      <c r="B169" s="33"/>
      <c r="C169" s="138" t="s">
        <v>598</v>
      </c>
      <c r="D169" s="138" t="s">
        <v>312</v>
      </c>
      <c r="E169" s="139" t="s">
        <v>598</v>
      </c>
      <c r="F169" s="140" t="s">
        <v>4016</v>
      </c>
      <c r="G169" s="141" t="s">
        <v>1972</v>
      </c>
      <c r="H169" s="142">
        <v>246</v>
      </c>
      <c r="I169" s="143"/>
      <c r="J169" s="144">
        <f t="shared" si="20"/>
        <v>0</v>
      </c>
      <c r="K169" s="140" t="s">
        <v>430</v>
      </c>
      <c r="L169" s="33"/>
      <c r="M169" s="145" t="s">
        <v>1</v>
      </c>
      <c r="N169" s="146" t="s">
        <v>47</v>
      </c>
      <c r="P169" s="147">
        <f t="shared" si="21"/>
        <v>0</v>
      </c>
      <c r="Q169" s="147">
        <v>0</v>
      </c>
      <c r="R169" s="147">
        <f t="shared" si="22"/>
        <v>0</v>
      </c>
      <c r="S169" s="147">
        <v>0</v>
      </c>
      <c r="T169" s="148">
        <f t="shared" si="23"/>
        <v>0</v>
      </c>
      <c r="AR169" s="149" t="s">
        <v>108</v>
      </c>
      <c r="AT169" s="149" t="s">
        <v>312</v>
      </c>
      <c r="AU169" s="149" t="s">
        <v>86</v>
      </c>
      <c r="AY169" s="17" t="s">
        <v>310</v>
      </c>
      <c r="BE169" s="150">
        <f t="shared" si="24"/>
        <v>0</v>
      </c>
      <c r="BF169" s="150">
        <f t="shared" si="25"/>
        <v>0</v>
      </c>
      <c r="BG169" s="150">
        <f t="shared" si="26"/>
        <v>0</v>
      </c>
      <c r="BH169" s="150">
        <f t="shared" si="27"/>
        <v>0</v>
      </c>
      <c r="BI169" s="150">
        <f t="shared" si="28"/>
        <v>0</v>
      </c>
      <c r="BJ169" s="17" t="s">
        <v>86</v>
      </c>
      <c r="BK169" s="150">
        <f t="shared" si="29"/>
        <v>0</v>
      </c>
      <c r="BL169" s="17" t="s">
        <v>108</v>
      </c>
      <c r="BM169" s="149" t="s">
        <v>988</v>
      </c>
    </row>
    <row r="170" spans="2:65" s="1" customFormat="1" ht="16.5" customHeight="1">
      <c r="B170" s="33"/>
      <c r="C170" s="138" t="s">
        <v>613</v>
      </c>
      <c r="D170" s="138" t="s">
        <v>312</v>
      </c>
      <c r="E170" s="139" t="s">
        <v>613</v>
      </c>
      <c r="F170" s="140" t="s">
        <v>4017</v>
      </c>
      <c r="G170" s="141" t="s">
        <v>718</v>
      </c>
      <c r="H170" s="142">
        <v>350</v>
      </c>
      <c r="I170" s="143"/>
      <c r="J170" s="144">
        <f t="shared" si="20"/>
        <v>0</v>
      </c>
      <c r="K170" s="140" t="s">
        <v>430</v>
      </c>
      <c r="L170" s="33"/>
      <c r="M170" s="145" t="s">
        <v>1</v>
      </c>
      <c r="N170" s="146" t="s">
        <v>47</v>
      </c>
      <c r="P170" s="147">
        <f t="shared" si="21"/>
        <v>0</v>
      </c>
      <c r="Q170" s="147">
        <v>0</v>
      </c>
      <c r="R170" s="147">
        <f t="shared" si="22"/>
        <v>0</v>
      </c>
      <c r="S170" s="147">
        <v>0</v>
      </c>
      <c r="T170" s="148">
        <f t="shared" si="23"/>
        <v>0</v>
      </c>
      <c r="AR170" s="149" t="s">
        <v>108</v>
      </c>
      <c r="AT170" s="149" t="s">
        <v>312</v>
      </c>
      <c r="AU170" s="149" t="s">
        <v>86</v>
      </c>
      <c r="AY170" s="17" t="s">
        <v>310</v>
      </c>
      <c r="BE170" s="150">
        <f t="shared" si="24"/>
        <v>0</v>
      </c>
      <c r="BF170" s="150">
        <f t="shared" si="25"/>
        <v>0</v>
      </c>
      <c r="BG170" s="150">
        <f t="shared" si="26"/>
        <v>0</v>
      </c>
      <c r="BH170" s="150">
        <f t="shared" si="27"/>
        <v>0</v>
      </c>
      <c r="BI170" s="150">
        <f t="shared" si="28"/>
        <v>0</v>
      </c>
      <c r="BJ170" s="17" t="s">
        <v>86</v>
      </c>
      <c r="BK170" s="150">
        <f t="shared" si="29"/>
        <v>0</v>
      </c>
      <c r="BL170" s="17" t="s">
        <v>108</v>
      </c>
      <c r="BM170" s="149" t="s">
        <v>997</v>
      </c>
    </row>
    <row r="171" spans="2:65" s="1" customFormat="1" ht="16.5" customHeight="1">
      <c r="B171" s="33"/>
      <c r="C171" s="138" t="s">
        <v>617</v>
      </c>
      <c r="D171" s="138" t="s">
        <v>312</v>
      </c>
      <c r="E171" s="139" t="s">
        <v>617</v>
      </c>
      <c r="F171" s="140" t="s">
        <v>4018</v>
      </c>
      <c r="G171" s="141" t="s">
        <v>718</v>
      </c>
      <c r="H171" s="142">
        <v>260</v>
      </c>
      <c r="I171" s="143"/>
      <c r="J171" s="144">
        <f t="shared" si="20"/>
        <v>0</v>
      </c>
      <c r="K171" s="140" t="s">
        <v>430</v>
      </c>
      <c r="L171" s="33"/>
      <c r="M171" s="145" t="s">
        <v>1</v>
      </c>
      <c r="N171" s="146" t="s">
        <v>47</v>
      </c>
      <c r="P171" s="147">
        <f t="shared" si="21"/>
        <v>0</v>
      </c>
      <c r="Q171" s="147">
        <v>0</v>
      </c>
      <c r="R171" s="147">
        <f t="shared" si="22"/>
        <v>0</v>
      </c>
      <c r="S171" s="147">
        <v>0</v>
      </c>
      <c r="T171" s="148">
        <f t="shared" si="23"/>
        <v>0</v>
      </c>
      <c r="AR171" s="149" t="s">
        <v>108</v>
      </c>
      <c r="AT171" s="149" t="s">
        <v>312</v>
      </c>
      <c r="AU171" s="149" t="s">
        <v>86</v>
      </c>
      <c r="AY171" s="17" t="s">
        <v>310</v>
      </c>
      <c r="BE171" s="150">
        <f t="shared" si="24"/>
        <v>0</v>
      </c>
      <c r="BF171" s="150">
        <f t="shared" si="25"/>
        <v>0</v>
      </c>
      <c r="BG171" s="150">
        <f t="shared" si="26"/>
        <v>0</v>
      </c>
      <c r="BH171" s="150">
        <f t="shared" si="27"/>
        <v>0</v>
      </c>
      <c r="BI171" s="150">
        <f t="shared" si="28"/>
        <v>0</v>
      </c>
      <c r="BJ171" s="17" t="s">
        <v>86</v>
      </c>
      <c r="BK171" s="150">
        <f t="shared" si="29"/>
        <v>0</v>
      </c>
      <c r="BL171" s="17" t="s">
        <v>108</v>
      </c>
      <c r="BM171" s="149" t="s">
        <v>1007</v>
      </c>
    </row>
    <row r="172" spans="2:65" s="1" customFormat="1" ht="16.5" customHeight="1">
      <c r="B172" s="33"/>
      <c r="C172" s="138" t="s">
        <v>602</v>
      </c>
      <c r="D172" s="138" t="s">
        <v>312</v>
      </c>
      <c r="E172" s="139" t="s">
        <v>602</v>
      </c>
      <c r="F172" s="140" t="s">
        <v>4019</v>
      </c>
      <c r="G172" s="141" t="s">
        <v>718</v>
      </c>
      <c r="H172" s="142">
        <v>80</v>
      </c>
      <c r="I172" s="143"/>
      <c r="J172" s="144">
        <f t="shared" si="20"/>
        <v>0</v>
      </c>
      <c r="K172" s="140" t="s">
        <v>430</v>
      </c>
      <c r="L172" s="33"/>
      <c r="M172" s="145" t="s">
        <v>1</v>
      </c>
      <c r="N172" s="146" t="s">
        <v>47</v>
      </c>
      <c r="P172" s="147">
        <f t="shared" si="21"/>
        <v>0</v>
      </c>
      <c r="Q172" s="147">
        <v>0</v>
      </c>
      <c r="R172" s="147">
        <f t="shared" si="22"/>
        <v>0</v>
      </c>
      <c r="S172" s="147">
        <v>0</v>
      </c>
      <c r="T172" s="148">
        <f t="shared" si="23"/>
        <v>0</v>
      </c>
      <c r="AR172" s="149" t="s">
        <v>108</v>
      </c>
      <c r="AT172" s="149" t="s">
        <v>312</v>
      </c>
      <c r="AU172" s="149" t="s">
        <v>86</v>
      </c>
      <c r="AY172" s="17" t="s">
        <v>310</v>
      </c>
      <c r="BE172" s="150">
        <f t="shared" si="24"/>
        <v>0</v>
      </c>
      <c r="BF172" s="150">
        <f t="shared" si="25"/>
        <v>0</v>
      </c>
      <c r="BG172" s="150">
        <f t="shared" si="26"/>
        <v>0</v>
      </c>
      <c r="BH172" s="150">
        <f t="shared" si="27"/>
        <v>0</v>
      </c>
      <c r="BI172" s="150">
        <f t="shared" si="28"/>
        <v>0</v>
      </c>
      <c r="BJ172" s="17" t="s">
        <v>86</v>
      </c>
      <c r="BK172" s="150">
        <f t="shared" si="29"/>
        <v>0</v>
      </c>
      <c r="BL172" s="17" t="s">
        <v>108</v>
      </c>
      <c r="BM172" s="149" t="s">
        <v>1017</v>
      </c>
    </row>
    <row r="173" spans="2:65" s="1" customFormat="1" ht="16.5" customHeight="1">
      <c r="B173" s="33"/>
      <c r="C173" s="138" t="s">
        <v>607</v>
      </c>
      <c r="D173" s="138" t="s">
        <v>312</v>
      </c>
      <c r="E173" s="139" t="s">
        <v>607</v>
      </c>
      <c r="F173" s="140" t="s">
        <v>4020</v>
      </c>
      <c r="G173" s="141" t="s">
        <v>718</v>
      </c>
      <c r="H173" s="142">
        <v>30</v>
      </c>
      <c r="I173" s="143"/>
      <c r="J173" s="144">
        <f t="shared" si="20"/>
        <v>0</v>
      </c>
      <c r="K173" s="140" t="s">
        <v>430</v>
      </c>
      <c r="L173" s="33"/>
      <c r="M173" s="145" t="s">
        <v>1</v>
      </c>
      <c r="N173" s="146" t="s">
        <v>47</v>
      </c>
      <c r="P173" s="147">
        <f t="shared" si="21"/>
        <v>0</v>
      </c>
      <c r="Q173" s="147">
        <v>0</v>
      </c>
      <c r="R173" s="147">
        <f t="shared" si="22"/>
        <v>0</v>
      </c>
      <c r="S173" s="147">
        <v>0</v>
      </c>
      <c r="T173" s="148">
        <f t="shared" si="23"/>
        <v>0</v>
      </c>
      <c r="AR173" s="149" t="s">
        <v>108</v>
      </c>
      <c r="AT173" s="149" t="s">
        <v>312</v>
      </c>
      <c r="AU173" s="149" t="s">
        <v>86</v>
      </c>
      <c r="AY173" s="17" t="s">
        <v>310</v>
      </c>
      <c r="BE173" s="150">
        <f t="shared" si="24"/>
        <v>0</v>
      </c>
      <c r="BF173" s="150">
        <f t="shared" si="25"/>
        <v>0</v>
      </c>
      <c r="BG173" s="150">
        <f t="shared" si="26"/>
        <v>0</v>
      </c>
      <c r="BH173" s="150">
        <f t="shared" si="27"/>
        <v>0</v>
      </c>
      <c r="BI173" s="150">
        <f t="shared" si="28"/>
        <v>0</v>
      </c>
      <c r="BJ173" s="17" t="s">
        <v>86</v>
      </c>
      <c r="BK173" s="150">
        <f t="shared" si="29"/>
        <v>0</v>
      </c>
      <c r="BL173" s="17" t="s">
        <v>108</v>
      </c>
      <c r="BM173" s="149" t="s">
        <v>1025</v>
      </c>
    </row>
    <row r="174" spans="2:65" s="1" customFormat="1" ht="16.5" customHeight="1">
      <c r="B174" s="33"/>
      <c r="C174" s="138" t="s">
        <v>824</v>
      </c>
      <c r="D174" s="138" t="s">
        <v>312</v>
      </c>
      <c r="E174" s="139" t="s">
        <v>824</v>
      </c>
      <c r="F174" s="140" t="s">
        <v>4021</v>
      </c>
      <c r="G174" s="141" t="s">
        <v>718</v>
      </c>
      <c r="H174" s="142">
        <v>350</v>
      </c>
      <c r="I174" s="143"/>
      <c r="J174" s="144">
        <f t="shared" si="20"/>
        <v>0</v>
      </c>
      <c r="K174" s="140" t="s">
        <v>430</v>
      </c>
      <c r="L174" s="33"/>
      <c r="M174" s="145" t="s">
        <v>1</v>
      </c>
      <c r="N174" s="146" t="s">
        <v>47</v>
      </c>
      <c r="P174" s="147">
        <f t="shared" si="21"/>
        <v>0</v>
      </c>
      <c r="Q174" s="147">
        <v>0</v>
      </c>
      <c r="R174" s="147">
        <f t="shared" si="22"/>
        <v>0</v>
      </c>
      <c r="S174" s="147">
        <v>0</v>
      </c>
      <c r="T174" s="148">
        <f t="shared" si="23"/>
        <v>0</v>
      </c>
      <c r="AR174" s="149" t="s">
        <v>108</v>
      </c>
      <c r="AT174" s="149" t="s">
        <v>312</v>
      </c>
      <c r="AU174" s="149" t="s">
        <v>86</v>
      </c>
      <c r="AY174" s="17" t="s">
        <v>310</v>
      </c>
      <c r="BE174" s="150">
        <f t="shared" si="24"/>
        <v>0</v>
      </c>
      <c r="BF174" s="150">
        <f t="shared" si="25"/>
        <v>0</v>
      </c>
      <c r="BG174" s="150">
        <f t="shared" si="26"/>
        <v>0</v>
      </c>
      <c r="BH174" s="150">
        <f t="shared" si="27"/>
        <v>0</v>
      </c>
      <c r="BI174" s="150">
        <f t="shared" si="28"/>
        <v>0</v>
      </c>
      <c r="BJ174" s="17" t="s">
        <v>86</v>
      </c>
      <c r="BK174" s="150">
        <f t="shared" si="29"/>
        <v>0</v>
      </c>
      <c r="BL174" s="17" t="s">
        <v>108</v>
      </c>
      <c r="BM174" s="149" t="s">
        <v>1033</v>
      </c>
    </row>
    <row r="175" spans="2:65" s="1" customFormat="1" ht="16.5" customHeight="1">
      <c r="B175" s="33"/>
      <c r="C175" s="138" t="s">
        <v>828</v>
      </c>
      <c r="D175" s="138" t="s">
        <v>312</v>
      </c>
      <c r="E175" s="139" t="s">
        <v>828</v>
      </c>
      <c r="F175" s="140" t="s">
        <v>4022</v>
      </c>
      <c r="G175" s="141" t="s">
        <v>718</v>
      </c>
      <c r="H175" s="142">
        <v>260</v>
      </c>
      <c r="I175" s="143"/>
      <c r="J175" s="144">
        <f t="shared" si="20"/>
        <v>0</v>
      </c>
      <c r="K175" s="140" t="s">
        <v>430</v>
      </c>
      <c r="L175" s="33"/>
      <c r="M175" s="145" t="s">
        <v>1</v>
      </c>
      <c r="N175" s="146" t="s">
        <v>47</v>
      </c>
      <c r="P175" s="147">
        <f t="shared" si="21"/>
        <v>0</v>
      </c>
      <c r="Q175" s="147">
        <v>0</v>
      </c>
      <c r="R175" s="147">
        <f t="shared" si="22"/>
        <v>0</v>
      </c>
      <c r="S175" s="147">
        <v>0</v>
      </c>
      <c r="T175" s="148">
        <f t="shared" si="23"/>
        <v>0</v>
      </c>
      <c r="AR175" s="149" t="s">
        <v>108</v>
      </c>
      <c r="AT175" s="149" t="s">
        <v>312</v>
      </c>
      <c r="AU175" s="149" t="s">
        <v>86</v>
      </c>
      <c r="AY175" s="17" t="s">
        <v>310</v>
      </c>
      <c r="BE175" s="150">
        <f t="shared" si="24"/>
        <v>0</v>
      </c>
      <c r="BF175" s="150">
        <f t="shared" si="25"/>
        <v>0</v>
      </c>
      <c r="BG175" s="150">
        <f t="shared" si="26"/>
        <v>0</v>
      </c>
      <c r="BH175" s="150">
        <f t="shared" si="27"/>
        <v>0</v>
      </c>
      <c r="BI175" s="150">
        <f t="shared" si="28"/>
        <v>0</v>
      </c>
      <c r="BJ175" s="17" t="s">
        <v>86</v>
      </c>
      <c r="BK175" s="150">
        <f t="shared" si="29"/>
        <v>0</v>
      </c>
      <c r="BL175" s="17" t="s">
        <v>108</v>
      </c>
      <c r="BM175" s="149" t="s">
        <v>1052</v>
      </c>
    </row>
    <row r="176" spans="2:65" s="1" customFormat="1" ht="16.5" customHeight="1">
      <c r="B176" s="33"/>
      <c r="C176" s="138" t="s">
        <v>833</v>
      </c>
      <c r="D176" s="138" t="s">
        <v>312</v>
      </c>
      <c r="E176" s="139" t="s">
        <v>833</v>
      </c>
      <c r="F176" s="140" t="s">
        <v>4023</v>
      </c>
      <c r="G176" s="141" t="s">
        <v>718</v>
      </c>
      <c r="H176" s="142">
        <v>80</v>
      </c>
      <c r="I176" s="143"/>
      <c r="J176" s="144">
        <f t="shared" si="20"/>
        <v>0</v>
      </c>
      <c r="K176" s="140" t="s">
        <v>430</v>
      </c>
      <c r="L176" s="33"/>
      <c r="M176" s="145" t="s">
        <v>1</v>
      </c>
      <c r="N176" s="146" t="s">
        <v>47</v>
      </c>
      <c r="P176" s="147">
        <f t="shared" si="21"/>
        <v>0</v>
      </c>
      <c r="Q176" s="147">
        <v>0</v>
      </c>
      <c r="R176" s="147">
        <f t="shared" si="22"/>
        <v>0</v>
      </c>
      <c r="S176" s="147">
        <v>0</v>
      </c>
      <c r="T176" s="148">
        <f t="shared" si="23"/>
        <v>0</v>
      </c>
      <c r="AR176" s="149" t="s">
        <v>108</v>
      </c>
      <c r="AT176" s="149" t="s">
        <v>312</v>
      </c>
      <c r="AU176" s="149" t="s">
        <v>86</v>
      </c>
      <c r="AY176" s="17" t="s">
        <v>310</v>
      </c>
      <c r="BE176" s="150">
        <f t="shared" si="24"/>
        <v>0</v>
      </c>
      <c r="BF176" s="150">
        <f t="shared" si="25"/>
        <v>0</v>
      </c>
      <c r="BG176" s="150">
        <f t="shared" si="26"/>
        <v>0</v>
      </c>
      <c r="BH176" s="150">
        <f t="shared" si="27"/>
        <v>0</v>
      </c>
      <c r="BI176" s="150">
        <f t="shared" si="28"/>
        <v>0</v>
      </c>
      <c r="BJ176" s="17" t="s">
        <v>86</v>
      </c>
      <c r="BK176" s="150">
        <f t="shared" si="29"/>
        <v>0</v>
      </c>
      <c r="BL176" s="17" t="s">
        <v>108</v>
      </c>
      <c r="BM176" s="149" t="s">
        <v>1061</v>
      </c>
    </row>
    <row r="177" spans="2:65" s="1" customFormat="1" ht="16.5" customHeight="1">
      <c r="B177" s="33"/>
      <c r="C177" s="138" t="s">
        <v>839</v>
      </c>
      <c r="D177" s="138" t="s">
        <v>312</v>
      </c>
      <c r="E177" s="139" t="s">
        <v>839</v>
      </c>
      <c r="F177" s="140" t="s">
        <v>4024</v>
      </c>
      <c r="G177" s="141" t="s">
        <v>718</v>
      </c>
      <c r="H177" s="142">
        <v>30</v>
      </c>
      <c r="I177" s="143"/>
      <c r="J177" s="144">
        <f t="shared" si="20"/>
        <v>0</v>
      </c>
      <c r="K177" s="140" t="s">
        <v>430</v>
      </c>
      <c r="L177" s="33"/>
      <c r="M177" s="145" t="s">
        <v>1</v>
      </c>
      <c r="N177" s="146" t="s">
        <v>47</v>
      </c>
      <c r="P177" s="147">
        <f t="shared" si="21"/>
        <v>0</v>
      </c>
      <c r="Q177" s="147">
        <v>0</v>
      </c>
      <c r="R177" s="147">
        <f t="shared" si="22"/>
        <v>0</v>
      </c>
      <c r="S177" s="147">
        <v>0</v>
      </c>
      <c r="T177" s="148">
        <f t="shared" si="23"/>
        <v>0</v>
      </c>
      <c r="AR177" s="149" t="s">
        <v>108</v>
      </c>
      <c r="AT177" s="149" t="s">
        <v>312</v>
      </c>
      <c r="AU177" s="149" t="s">
        <v>86</v>
      </c>
      <c r="AY177" s="17" t="s">
        <v>310</v>
      </c>
      <c r="BE177" s="150">
        <f t="shared" si="24"/>
        <v>0</v>
      </c>
      <c r="BF177" s="150">
        <f t="shared" si="25"/>
        <v>0</v>
      </c>
      <c r="BG177" s="150">
        <f t="shared" si="26"/>
        <v>0</v>
      </c>
      <c r="BH177" s="150">
        <f t="shared" si="27"/>
        <v>0</v>
      </c>
      <c r="BI177" s="150">
        <f t="shared" si="28"/>
        <v>0</v>
      </c>
      <c r="BJ177" s="17" t="s">
        <v>86</v>
      </c>
      <c r="BK177" s="150">
        <f t="shared" si="29"/>
        <v>0</v>
      </c>
      <c r="BL177" s="17" t="s">
        <v>108</v>
      </c>
      <c r="BM177" s="149" t="s">
        <v>1069</v>
      </c>
    </row>
    <row r="178" spans="2:65" s="1" customFormat="1" ht="16.5" customHeight="1">
      <c r="B178" s="33"/>
      <c r="C178" s="138" t="s">
        <v>845</v>
      </c>
      <c r="D178" s="138" t="s">
        <v>312</v>
      </c>
      <c r="E178" s="139" t="s">
        <v>845</v>
      </c>
      <c r="F178" s="140" t="s">
        <v>4025</v>
      </c>
      <c r="G178" s="141" t="s">
        <v>361</v>
      </c>
      <c r="H178" s="142">
        <v>3.21</v>
      </c>
      <c r="I178" s="143"/>
      <c r="J178" s="144">
        <f t="shared" si="20"/>
        <v>0</v>
      </c>
      <c r="K178" s="140" t="s">
        <v>430</v>
      </c>
      <c r="L178" s="33"/>
      <c r="M178" s="145" t="s">
        <v>1</v>
      </c>
      <c r="N178" s="146" t="s">
        <v>47</v>
      </c>
      <c r="P178" s="147">
        <f t="shared" si="21"/>
        <v>0</v>
      </c>
      <c r="Q178" s="147">
        <v>0</v>
      </c>
      <c r="R178" s="147">
        <f t="shared" si="22"/>
        <v>0</v>
      </c>
      <c r="S178" s="147">
        <v>0</v>
      </c>
      <c r="T178" s="148">
        <f t="shared" si="23"/>
        <v>0</v>
      </c>
      <c r="AR178" s="149" t="s">
        <v>108</v>
      </c>
      <c r="AT178" s="149" t="s">
        <v>312</v>
      </c>
      <c r="AU178" s="149" t="s">
        <v>86</v>
      </c>
      <c r="AY178" s="17" t="s">
        <v>310</v>
      </c>
      <c r="BE178" s="150">
        <f t="shared" si="24"/>
        <v>0</v>
      </c>
      <c r="BF178" s="150">
        <f t="shared" si="25"/>
        <v>0</v>
      </c>
      <c r="BG178" s="150">
        <f t="shared" si="26"/>
        <v>0</v>
      </c>
      <c r="BH178" s="150">
        <f t="shared" si="27"/>
        <v>0</v>
      </c>
      <c r="BI178" s="150">
        <f t="shared" si="28"/>
        <v>0</v>
      </c>
      <c r="BJ178" s="17" t="s">
        <v>86</v>
      </c>
      <c r="BK178" s="150">
        <f t="shared" si="29"/>
        <v>0</v>
      </c>
      <c r="BL178" s="17" t="s">
        <v>108</v>
      </c>
      <c r="BM178" s="149" t="s">
        <v>1090</v>
      </c>
    </row>
    <row r="179" spans="2:65" s="1" customFormat="1" ht="16.5" customHeight="1">
      <c r="B179" s="33"/>
      <c r="C179" s="138" t="s">
        <v>850</v>
      </c>
      <c r="D179" s="138" t="s">
        <v>312</v>
      </c>
      <c r="E179" s="139" t="s">
        <v>850</v>
      </c>
      <c r="F179" s="140" t="s">
        <v>4026</v>
      </c>
      <c r="G179" s="141" t="s">
        <v>361</v>
      </c>
      <c r="H179" s="142">
        <v>3.21</v>
      </c>
      <c r="I179" s="143"/>
      <c r="J179" s="144">
        <f t="shared" si="20"/>
        <v>0</v>
      </c>
      <c r="K179" s="140" t="s">
        <v>430</v>
      </c>
      <c r="L179" s="33"/>
      <c r="M179" s="145" t="s">
        <v>1</v>
      </c>
      <c r="N179" s="146" t="s">
        <v>47</v>
      </c>
      <c r="P179" s="147">
        <f t="shared" si="21"/>
        <v>0</v>
      </c>
      <c r="Q179" s="147">
        <v>0</v>
      </c>
      <c r="R179" s="147">
        <f t="shared" si="22"/>
        <v>0</v>
      </c>
      <c r="S179" s="147">
        <v>0</v>
      </c>
      <c r="T179" s="148">
        <f t="shared" si="23"/>
        <v>0</v>
      </c>
      <c r="AR179" s="149" t="s">
        <v>108</v>
      </c>
      <c r="AT179" s="149" t="s">
        <v>312</v>
      </c>
      <c r="AU179" s="149" t="s">
        <v>86</v>
      </c>
      <c r="AY179" s="17" t="s">
        <v>310</v>
      </c>
      <c r="BE179" s="150">
        <f t="shared" si="24"/>
        <v>0</v>
      </c>
      <c r="BF179" s="150">
        <f t="shared" si="25"/>
        <v>0</v>
      </c>
      <c r="BG179" s="150">
        <f t="shared" si="26"/>
        <v>0</v>
      </c>
      <c r="BH179" s="150">
        <f t="shared" si="27"/>
        <v>0</v>
      </c>
      <c r="BI179" s="150">
        <f t="shared" si="28"/>
        <v>0</v>
      </c>
      <c r="BJ179" s="17" t="s">
        <v>86</v>
      </c>
      <c r="BK179" s="150">
        <f t="shared" si="29"/>
        <v>0</v>
      </c>
      <c r="BL179" s="17" t="s">
        <v>108</v>
      </c>
      <c r="BM179" s="149" t="s">
        <v>1111</v>
      </c>
    </row>
    <row r="180" spans="2:65" s="1" customFormat="1" ht="16.5" customHeight="1">
      <c r="B180" s="33"/>
      <c r="C180" s="138" t="s">
        <v>856</v>
      </c>
      <c r="D180" s="138" t="s">
        <v>312</v>
      </c>
      <c r="E180" s="139" t="s">
        <v>856</v>
      </c>
      <c r="F180" s="140" t="s">
        <v>414</v>
      </c>
      <c r="G180" s="141" t="s">
        <v>361</v>
      </c>
      <c r="H180" s="142">
        <v>16.07</v>
      </c>
      <c r="I180" s="143"/>
      <c r="J180" s="144">
        <f t="shared" si="20"/>
        <v>0</v>
      </c>
      <c r="K180" s="140" t="s">
        <v>430</v>
      </c>
      <c r="L180" s="33"/>
      <c r="M180" s="145" t="s">
        <v>1</v>
      </c>
      <c r="N180" s="146" t="s">
        <v>47</v>
      </c>
      <c r="P180" s="147">
        <f t="shared" si="21"/>
        <v>0</v>
      </c>
      <c r="Q180" s="147">
        <v>0</v>
      </c>
      <c r="R180" s="147">
        <f t="shared" si="22"/>
        <v>0</v>
      </c>
      <c r="S180" s="147">
        <v>0</v>
      </c>
      <c r="T180" s="148">
        <f t="shared" si="23"/>
        <v>0</v>
      </c>
      <c r="AR180" s="149" t="s">
        <v>108</v>
      </c>
      <c r="AT180" s="149" t="s">
        <v>312</v>
      </c>
      <c r="AU180" s="149" t="s">
        <v>86</v>
      </c>
      <c r="AY180" s="17" t="s">
        <v>310</v>
      </c>
      <c r="BE180" s="150">
        <f t="shared" si="24"/>
        <v>0</v>
      </c>
      <c r="BF180" s="150">
        <f t="shared" si="25"/>
        <v>0</v>
      </c>
      <c r="BG180" s="150">
        <f t="shared" si="26"/>
        <v>0</v>
      </c>
      <c r="BH180" s="150">
        <f t="shared" si="27"/>
        <v>0</v>
      </c>
      <c r="BI180" s="150">
        <f t="shared" si="28"/>
        <v>0</v>
      </c>
      <c r="BJ180" s="17" t="s">
        <v>86</v>
      </c>
      <c r="BK180" s="150">
        <f t="shared" si="29"/>
        <v>0</v>
      </c>
      <c r="BL180" s="17" t="s">
        <v>108</v>
      </c>
      <c r="BM180" s="149" t="s">
        <v>1122</v>
      </c>
    </row>
    <row r="181" spans="2:65" s="1" customFormat="1" ht="16.5" customHeight="1">
      <c r="B181" s="33"/>
      <c r="C181" s="138" t="s">
        <v>860</v>
      </c>
      <c r="D181" s="138" t="s">
        <v>312</v>
      </c>
      <c r="E181" s="139" t="s">
        <v>860</v>
      </c>
      <c r="F181" s="140" t="s">
        <v>4027</v>
      </c>
      <c r="G181" s="141" t="s">
        <v>361</v>
      </c>
      <c r="H181" s="142">
        <v>3.21</v>
      </c>
      <c r="I181" s="143"/>
      <c r="J181" s="144">
        <f t="shared" si="20"/>
        <v>0</v>
      </c>
      <c r="K181" s="140" t="s">
        <v>430</v>
      </c>
      <c r="L181" s="33"/>
      <c r="M181" s="145" t="s">
        <v>1</v>
      </c>
      <c r="N181" s="146" t="s">
        <v>47</v>
      </c>
      <c r="P181" s="147">
        <f t="shared" si="21"/>
        <v>0</v>
      </c>
      <c r="Q181" s="147">
        <v>0</v>
      </c>
      <c r="R181" s="147">
        <f t="shared" si="22"/>
        <v>0</v>
      </c>
      <c r="S181" s="147">
        <v>0</v>
      </c>
      <c r="T181" s="148">
        <f t="shared" si="23"/>
        <v>0</v>
      </c>
      <c r="AR181" s="149" t="s">
        <v>108</v>
      </c>
      <c r="AT181" s="149" t="s">
        <v>312</v>
      </c>
      <c r="AU181" s="149" t="s">
        <v>86</v>
      </c>
      <c r="AY181" s="17" t="s">
        <v>310</v>
      </c>
      <c r="BE181" s="150">
        <f t="shared" si="24"/>
        <v>0</v>
      </c>
      <c r="BF181" s="150">
        <f t="shared" si="25"/>
        <v>0</v>
      </c>
      <c r="BG181" s="150">
        <f t="shared" si="26"/>
        <v>0</v>
      </c>
      <c r="BH181" s="150">
        <f t="shared" si="27"/>
        <v>0</v>
      </c>
      <c r="BI181" s="150">
        <f t="shared" si="28"/>
        <v>0</v>
      </c>
      <c r="BJ181" s="17" t="s">
        <v>86</v>
      </c>
      <c r="BK181" s="150">
        <f t="shared" si="29"/>
        <v>0</v>
      </c>
      <c r="BL181" s="17" t="s">
        <v>108</v>
      </c>
      <c r="BM181" s="149" t="s">
        <v>1131</v>
      </c>
    </row>
    <row r="182" spans="2:65" s="11" customFormat="1" ht="25.9" customHeight="1">
      <c r="B182" s="126"/>
      <c r="D182" s="127" t="s">
        <v>81</v>
      </c>
      <c r="E182" s="128" t="s">
        <v>860</v>
      </c>
      <c r="F182" s="128" t="s">
        <v>426</v>
      </c>
      <c r="I182" s="129"/>
      <c r="J182" s="130">
        <f>BK182</f>
        <v>0</v>
      </c>
      <c r="L182" s="126"/>
      <c r="M182" s="131"/>
      <c r="P182" s="132">
        <f>SUM(P183:P189)</f>
        <v>0</v>
      </c>
      <c r="R182" s="132">
        <f>SUM(R183:R189)</f>
        <v>0</v>
      </c>
      <c r="T182" s="133">
        <f>SUM(T183:T189)</f>
        <v>0</v>
      </c>
      <c r="AR182" s="127" t="s">
        <v>86</v>
      </c>
      <c r="AT182" s="134" t="s">
        <v>81</v>
      </c>
      <c r="AU182" s="134" t="s">
        <v>82</v>
      </c>
      <c r="AY182" s="127" t="s">
        <v>310</v>
      </c>
      <c r="BK182" s="135">
        <f>SUM(BK183:BK189)</f>
        <v>0</v>
      </c>
    </row>
    <row r="183" spans="2:65" s="1" customFormat="1" ht="16.5" customHeight="1">
      <c r="B183" s="33"/>
      <c r="C183" s="138" t="s">
        <v>864</v>
      </c>
      <c r="D183" s="138" t="s">
        <v>312</v>
      </c>
      <c r="E183" s="139" t="s">
        <v>864</v>
      </c>
      <c r="F183" s="140" t="s">
        <v>4028</v>
      </c>
      <c r="G183" s="141" t="s">
        <v>652</v>
      </c>
      <c r="H183" s="142">
        <v>30</v>
      </c>
      <c r="I183" s="143"/>
      <c r="J183" s="144">
        <f t="shared" ref="J183:J189" si="30">ROUND(I183*H183,2)</f>
        <v>0</v>
      </c>
      <c r="K183" s="140" t="s">
        <v>430</v>
      </c>
      <c r="L183" s="33"/>
      <c r="M183" s="145" t="s">
        <v>1</v>
      </c>
      <c r="N183" s="146" t="s">
        <v>47</v>
      </c>
      <c r="P183" s="147">
        <f t="shared" ref="P183:P189" si="31">O183*H183</f>
        <v>0</v>
      </c>
      <c r="Q183" s="147">
        <v>0</v>
      </c>
      <c r="R183" s="147">
        <f t="shared" ref="R183:R189" si="32">Q183*H183</f>
        <v>0</v>
      </c>
      <c r="S183" s="147">
        <v>0</v>
      </c>
      <c r="T183" s="148">
        <f t="shared" ref="T183:T189" si="33">S183*H183</f>
        <v>0</v>
      </c>
      <c r="AR183" s="149" t="s">
        <v>108</v>
      </c>
      <c r="AT183" s="149" t="s">
        <v>312</v>
      </c>
      <c r="AU183" s="149" t="s">
        <v>86</v>
      </c>
      <c r="AY183" s="17" t="s">
        <v>310</v>
      </c>
      <c r="BE183" s="150">
        <f t="shared" ref="BE183:BE189" si="34">IF(N183="základní",J183,0)</f>
        <v>0</v>
      </c>
      <c r="BF183" s="150">
        <f t="shared" ref="BF183:BF189" si="35">IF(N183="snížená",J183,0)</f>
        <v>0</v>
      </c>
      <c r="BG183" s="150">
        <f t="shared" ref="BG183:BG189" si="36">IF(N183="zákl. přenesená",J183,0)</f>
        <v>0</v>
      </c>
      <c r="BH183" s="150">
        <f t="shared" ref="BH183:BH189" si="37">IF(N183="sníž. přenesená",J183,0)</f>
        <v>0</v>
      </c>
      <c r="BI183" s="150">
        <f t="shared" ref="BI183:BI189" si="38">IF(N183="nulová",J183,0)</f>
        <v>0</v>
      </c>
      <c r="BJ183" s="17" t="s">
        <v>86</v>
      </c>
      <c r="BK183" s="150">
        <f t="shared" ref="BK183:BK189" si="39">ROUND(I183*H183,2)</f>
        <v>0</v>
      </c>
      <c r="BL183" s="17" t="s">
        <v>108</v>
      </c>
      <c r="BM183" s="149" t="s">
        <v>1142</v>
      </c>
    </row>
    <row r="184" spans="2:65" s="1" customFormat="1" ht="16.5" customHeight="1">
      <c r="B184" s="33"/>
      <c r="C184" s="138" t="s">
        <v>868</v>
      </c>
      <c r="D184" s="138" t="s">
        <v>312</v>
      </c>
      <c r="E184" s="139" t="s">
        <v>868</v>
      </c>
      <c r="F184" s="140" t="s">
        <v>4029</v>
      </c>
      <c r="G184" s="141" t="s">
        <v>652</v>
      </c>
      <c r="H184" s="142">
        <v>10</v>
      </c>
      <c r="I184" s="143"/>
      <c r="J184" s="144">
        <f t="shared" si="30"/>
        <v>0</v>
      </c>
      <c r="K184" s="140" t="s">
        <v>430</v>
      </c>
      <c r="L184" s="33"/>
      <c r="M184" s="145" t="s">
        <v>1</v>
      </c>
      <c r="N184" s="146" t="s">
        <v>47</v>
      </c>
      <c r="P184" s="147">
        <f t="shared" si="31"/>
        <v>0</v>
      </c>
      <c r="Q184" s="147">
        <v>0</v>
      </c>
      <c r="R184" s="147">
        <f t="shared" si="32"/>
        <v>0</v>
      </c>
      <c r="S184" s="147">
        <v>0</v>
      </c>
      <c r="T184" s="148">
        <f t="shared" si="33"/>
        <v>0</v>
      </c>
      <c r="AR184" s="149" t="s">
        <v>108</v>
      </c>
      <c r="AT184" s="149" t="s">
        <v>312</v>
      </c>
      <c r="AU184" s="149" t="s">
        <v>86</v>
      </c>
      <c r="AY184" s="17" t="s">
        <v>310</v>
      </c>
      <c r="BE184" s="150">
        <f t="shared" si="34"/>
        <v>0</v>
      </c>
      <c r="BF184" s="150">
        <f t="shared" si="35"/>
        <v>0</v>
      </c>
      <c r="BG184" s="150">
        <f t="shared" si="36"/>
        <v>0</v>
      </c>
      <c r="BH184" s="150">
        <f t="shared" si="37"/>
        <v>0</v>
      </c>
      <c r="BI184" s="150">
        <f t="shared" si="38"/>
        <v>0</v>
      </c>
      <c r="BJ184" s="17" t="s">
        <v>86</v>
      </c>
      <c r="BK184" s="150">
        <f t="shared" si="39"/>
        <v>0</v>
      </c>
      <c r="BL184" s="17" t="s">
        <v>108</v>
      </c>
      <c r="BM184" s="149" t="s">
        <v>1152</v>
      </c>
    </row>
    <row r="185" spans="2:65" s="1" customFormat="1" ht="16.5" customHeight="1">
      <c r="B185" s="33"/>
      <c r="C185" s="138" t="s">
        <v>872</v>
      </c>
      <c r="D185" s="138" t="s">
        <v>312</v>
      </c>
      <c r="E185" s="139" t="s">
        <v>872</v>
      </c>
      <c r="F185" s="140" t="s">
        <v>4030</v>
      </c>
      <c r="G185" s="141" t="s">
        <v>429</v>
      </c>
      <c r="H185" s="142">
        <v>1</v>
      </c>
      <c r="I185" s="143"/>
      <c r="J185" s="144">
        <f t="shared" si="30"/>
        <v>0</v>
      </c>
      <c r="K185" s="140" t="s">
        <v>430</v>
      </c>
      <c r="L185" s="33"/>
      <c r="M185" s="145" t="s">
        <v>1</v>
      </c>
      <c r="N185" s="146" t="s">
        <v>47</v>
      </c>
      <c r="P185" s="147">
        <f t="shared" si="31"/>
        <v>0</v>
      </c>
      <c r="Q185" s="147">
        <v>0</v>
      </c>
      <c r="R185" s="147">
        <f t="shared" si="32"/>
        <v>0</v>
      </c>
      <c r="S185" s="147">
        <v>0</v>
      </c>
      <c r="T185" s="148">
        <f t="shared" si="33"/>
        <v>0</v>
      </c>
      <c r="AR185" s="149" t="s">
        <v>108</v>
      </c>
      <c r="AT185" s="149" t="s">
        <v>312</v>
      </c>
      <c r="AU185" s="149" t="s">
        <v>86</v>
      </c>
      <c r="AY185" s="17" t="s">
        <v>310</v>
      </c>
      <c r="BE185" s="150">
        <f t="shared" si="34"/>
        <v>0</v>
      </c>
      <c r="BF185" s="150">
        <f t="shared" si="35"/>
        <v>0</v>
      </c>
      <c r="BG185" s="150">
        <f t="shared" si="36"/>
        <v>0</v>
      </c>
      <c r="BH185" s="150">
        <f t="shared" si="37"/>
        <v>0</v>
      </c>
      <c r="BI185" s="150">
        <f t="shared" si="38"/>
        <v>0</v>
      </c>
      <c r="BJ185" s="17" t="s">
        <v>86</v>
      </c>
      <c r="BK185" s="150">
        <f t="shared" si="39"/>
        <v>0</v>
      </c>
      <c r="BL185" s="17" t="s">
        <v>108</v>
      </c>
      <c r="BM185" s="149" t="s">
        <v>1168</v>
      </c>
    </row>
    <row r="186" spans="2:65" s="1" customFormat="1" ht="16.5" customHeight="1">
      <c r="B186" s="33"/>
      <c r="C186" s="138" t="s">
        <v>876</v>
      </c>
      <c r="D186" s="138" t="s">
        <v>312</v>
      </c>
      <c r="E186" s="139" t="s">
        <v>876</v>
      </c>
      <c r="F186" s="140" t="s">
        <v>4031</v>
      </c>
      <c r="G186" s="141" t="s">
        <v>652</v>
      </c>
      <c r="H186" s="142">
        <v>20</v>
      </c>
      <c r="I186" s="143"/>
      <c r="J186" s="144">
        <f t="shared" si="30"/>
        <v>0</v>
      </c>
      <c r="K186" s="140" t="s">
        <v>430</v>
      </c>
      <c r="L186" s="33"/>
      <c r="M186" s="145" t="s">
        <v>1</v>
      </c>
      <c r="N186" s="146" t="s">
        <v>47</v>
      </c>
      <c r="P186" s="147">
        <f t="shared" si="31"/>
        <v>0</v>
      </c>
      <c r="Q186" s="147">
        <v>0</v>
      </c>
      <c r="R186" s="147">
        <f t="shared" si="32"/>
        <v>0</v>
      </c>
      <c r="S186" s="147">
        <v>0</v>
      </c>
      <c r="T186" s="148">
        <f t="shared" si="33"/>
        <v>0</v>
      </c>
      <c r="AR186" s="149" t="s">
        <v>108</v>
      </c>
      <c r="AT186" s="149" t="s">
        <v>312</v>
      </c>
      <c r="AU186" s="149" t="s">
        <v>86</v>
      </c>
      <c r="AY186" s="17" t="s">
        <v>310</v>
      </c>
      <c r="BE186" s="150">
        <f t="shared" si="34"/>
        <v>0</v>
      </c>
      <c r="BF186" s="150">
        <f t="shared" si="35"/>
        <v>0</v>
      </c>
      <c r="BG186" s="150">
        <f t="shared" si="36"/>
        <v>0</v>
      </c>
      <c r="BH186" s="150">
        <f t="shared" si="37"/>
        <v>0</v>
      </c>
      <c r="BI186" s="150">
        <f t="shared" si="38"/>
        <v>0</v>
      </c>
      <c r="BJ186" s="17" t="s">
        <v>86</v>
      </c>
      <c r="BK186" s="150">
        <f t="shared" si="39"/>
        <v>0</v>
      </c>
      <c r="BL186" s="17" t="s">
        <v>108</v>
      </c>
      <c r="BM186" s="149" t="s">
        <v>1181</v>
      </c>
    </row>
    <row r="187" spans="2:65" s="1" customFormat="1" ht="16.5" customHeight="1">
      <c r="B187" s="33"/>
      <c r="C187" s="138" t="s">
        <v>880</v>
      </c>
      <c r="D187" s="138" t="s">
        <v>312</v>
      </c>
      <c r="E187" s="139" t="s">
        <v>880</v>
      </c>
      <c r="F187" s="140" t="s">
        <v>3968</v>
      </c>
      <c r="G187" s="141" t="s">
        <v>652</v>
      </c>
      <c r="H187" s="142">
        <v>25</v>
      </c>
      <c r="I187" s="143"/>
      <c r="J187" s="144">
        <f t="shared" si="30"/>
        <v>0</v>
      </c>
      <c r="K187" s="140" t="s">
        <v>430</v>
      </c>
      <c r="L187" s="33"/>
      <c r="M187" s="145" t="s">
        <v>1</v>
      </c>
      <c r="N187" s="146" t="s">
        <v>47</v>
      </c>
      <c r="P187" s="147">
        <f t="shared" si="31"/>
        <v>0</v>
      </c>
      <c r="Q187" s="147">
        <v>0</v>
      </c>
      <c r="R187" s="147">
        <f t="shared" si="32"/>
        <v>0</v>
      </c>
      <c r="S187" s="147">
        <v>0</v>
      </c>
      <c r="T187" s="148">
        <f t="shared" si="33"/>
        <v>0</v>
      </c>
      <c r="AR187" s="149" t="s">
        <v>108</v>
      </c>
      <c r="AT187" s="149" t="s">
        <v>312</v>
      </c>
      <c r="AU187" s="149" t="s">
        <v>86</v>
      </c>
      <c r="AY187" s="17" t="s">
        <v>310</v>
      </c>
      <c r="BE187" s="150">
        <f t="shared" si="34"/>
        <v>0</v>
      </c>
      <c r="BF187" s="150">
        <f t="shared" si="35"/>
        <v>0</v>
      </c>
      <c r="BG187" s="150">
        <f t="shared" si="36"/>
        <v>0</v>
      </c>
      <c r="BH187" s="150">
        <f t="shared" si="37"/>
        <v>0</v>
      </c>
      <c r="BI187" s="150">
        <f t="shared" si="38"/>
        <v>0</v>
      </c>
      <c r="BJ187" s="17" t="s">
        <v>86</v>
      </c>
      <c r="BK187" s="150">
        <f t="shared" si="39"/>
        <v>0</v>
      </c>
      <c r="BL187" s="17" t="s">
        <v>108</v>
      </c>
      <c r="BM187" s="149" t="s">
        <v>1190</v>
      </c>
    </row>
    <row r="188" spans="2:65" s="1" customFormat="1" ht="16.5" customHeight="1">
      <c r="B188" s="33"/>
      <c r="C188" s="138" t="s">
        <v>886</v>
      </c>
      <c r="D188" s="138" t="s">
        <v>312</v>
      </c>
      <c r="E188" s="139" t="s">
        <v>886</v>
      </c>
      <c r="F188" s="140" t="s">
        <v>3971</v>
      </c>
      <c r="G188" s="141" t="s">
        <v>652</v>
      </c>
      <c r="H188" s="142">
        <v>40</v>
      </c>
      <c r="I188" s="143"/>
      <c r="J188" s="144">
        <f t="shared" si="30"/>
        <v>0</v>
      </c>
      <c r="K188" s="140" t="s">
        <v>430</v>
      </c>
      <c r="L188" s="33"/>
      <c r="M188" s="145" t="s">
        <v>1</v>
      </c>
      <c r="N188" s="146" t="s">
        <v>47</v>
      </c>
      <c r="P188" s="147">
        <f t="shared" si="31"/>
        <v>0</v>
      </c>
      <c r="Q188" s="147">
        <v>0</v>
      </c>
      <c r="R188" s="147">
        <f t="shared" si="32"/>
        <v>0</v>
      </c>
      <c r="S188" s="147">
        <v>0</v>
      </c>
      <c r="T188" s="148">
        <f t="shared" si="33"/>
        <v>0</v>
      </c>
      <c r="AR188" s="149" t="s">
        <v>108</v>
      </c>
      <c r="AT188" s="149" t="s">
        <v>312</v>
      </c>
      <c r="AU188" s="149" t="s">
        <v>86</v>
      </c>
      <c r="AY188" s="17" t="s">
        <v>310</v>
      </c>
      <c r="BE188" s="150">
        <f t="shared" si="34"/>
        <v>0</v>
      </c>
      <c r="BF188" s="150">
        <f t="shared" si="35"/>
        <v>0</v>
      </c>
      <c r="BG188" s="150">
        <f t="shared" si="36"/>
        <v>0</v>
      </c>
      <c r="BH188" s="150">
        <f t="shared" si="37"/>
        <v>0</v>
      </c>
      <c r="BI188" s="150">
        <f t="shared" si="38"/>
        <v>0</v>
      </c>
      <c r="BJ188" s="17" t="s">
        <v>86</v>
      </c>
      <c r="BK188" s="150">
        <f t="shared" si="39"/>
        <v>0</v>
      </c>
      <c r="BL188" s="17" t="s">
        <v>108</v>
      </c>
      <c r="BM188" s="149" t="s">
        <v>1201</v>
      </c>
    </row>
    <row r="189" spans="2:65" s="1" customFormat="1" ht="16.5" customHeight="1">
      <c r="B189" s="33"/>
      <c r="C189" s="138" t="s">
        <v>895</v>
      </c>
      <c r="D189" s="138" t="s">
        <v>312</v>
      </c>
      <c r="E189" s="139" t="s">
        <v>895</v>
      </c>
      <c r="F189" s="140" t="s">
        <v>4032</v>
      </c>
      <c r="G189" s="141" t="s">
        <v>315</v>
      </c>
      <c r="H189" s="142">
        <v>8</v>
      </c>
      <c r="I189" s="143"/>
      <c r="J189" s="144">
        <f t="shared" si="30"/>
        <v>0</v>
      </c>
      <c r="K189" s="140" t="s">
        <v>430</v>
      </c>
      <c r="L189" s="33"/>
      <c r="M189" s="188" t="s">
        <v>1</v>
      </c>
      <c r="N189" s="189" t="s">
        <v>47</v>
      </c>
      <c r="O189" s="176"/>
      <c r="P189" s="190">
        <f t="shared" si="31"/>
        <v>0</v>
      </c>
      <c r="Q189" s="190">
        <v>0</v>
      </c>
      <c r="R189" s="190">
        <f t="shared" si="32"/>
        <v>0</v>
      </c>
      <c r="S189" s="190">
        <v>0</v>
      </c>
      <c r="T189" s="191">
        <f t="shared" si="33"/>
        <v>0</v>
      </c>
      <c r="AR189" s="149" t="s">
        <v>108</v>
      </c>
      <c r="AT189" s="149" t="s">
        <v>312</v>
      </c>
      <c r="AU189" s="149" t="s">
        <v>86</v>
      </c>
      <c r="AY189" s="17" t="s">
        <v>310</v>
      </c>
      <c r="BE189" s="150">
        <f t="shared" si="34"/>
        <v>0</v>
      </c>
      <c r="BF189" s="150">
        <f t="shared" si="35"/>
        <v>0</v>
      </c>
      <c r="BG189" s="150">
        <f t="shared" si="36"/>
        <v>0</v>
      </c>
      <c r="BH189" s="150">
        <f t="shared" si="37"/>
        <v>0</v>
      </c>
      <c r="BI189" s="150">
        <f t="shared" si="38"/>
        <v>0</v>
      </c>
      <c r="BJ189" s="17" t="s">
        <v>86</v>
      </c>
      <c r="BK189" s="150">
        <f t="shared" si="39"/>
        <v>0</v>
      </c>
      <c r="BL189" s="17" t="s">
        <v>108</v>
      </c>
      <c r="BM189" s="149" t="s">
        <v>1210</v>
      </c>
    </row>
    <row r="190" spans="2:65" s="1" customFormat="1" ht="6.95" customHeight="1">
      <c r="B190" s="45"/>
      <c r="C190" s="46"/>
      <c r="D190" s="46"/>
      <c r="E190" s="46"/>
      <c r="F190" s="46"/>
      <c r="G190" s="46"/>
      <c r="H190" s="46"/>
      <c r="I190" s="46"/>
      <c r="J190" s="46"/>
      <c r="K190" s="46"/>
      <c r="L190" s="33"/>
    </row>
  </sheetData>
  <sheetProtection algorithmName="SHA-512" hashValue="yMTGFl/2yzLHjgCtxCBuCovXg9zF68pfiGqyIGSskOLI268tMhKDfdrS39VxSzsPwz1IblKjkc2ffJ8FYxPsrg==" saltValue="7UUL0f56mHn2V7wIFz6S9AV4nacYWocBwTCucl76qGRQQIRqFkLv9M02GBoIARKgot2OhTGfrPtb3H/ASKzeUg==" spinCount="100000" sheet="1" objects="1" scenarios="1" formatColumns="0" formatRows="0" autoFilter="0"/>
  <autoFilter ref="C127:K189" xr:uid="{00000000-0009-0000-0000-00003200000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246</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6311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ROUND((SUM(BE126:BE167)),  2)</f>
        <v>0</v>
      </c>
      <c r="I37" s="98">
        <v>0.21</v>
      </c>
      <c r="J37" s="86">
        <f>ROUND(((SUM(BE126:BE167))*I37),  2)</f>
        <v>0</v>
      </c>
      <c r="L37" s="33"/>
    </row>
    <row r="38" spans="2:12" s="1" customFormat="1" ht="14.45" customHeight="1">
      <c r="B38" s="33"/>
      <c r="E38" s="27" t="s">
        <v>48</v>
      </c>
      <c r="F38" s="86">
        <f>ROUND((SUM(BF126:BF167)),  2)</f>
        <v>0</v>
      </c>
      <c r="I38" s="98">
        <v>0.15</v>
      </c>
      <c r="J38" s="86">
        <f>ROUND(((SUM(BF126:BF167))*I38),  2)</f>
        <v>0</v>
      </c>
      <c r="L38" s="33"/>
    </row>
    <row r="39" spans="2:12" s="1" customFormat="1" ht="14.45" hidden="1" customHeight="1">
      <c r="B39" s="33"/>
      <c r="E39" s="27" t="s">
        <v>49</v>
      </c>
      <c r="F39" s="86">
        <f>ROUND((SUM(BG126:BG167)),  2)</f>
        <v>0</v>
      </c>
      <c r="I39" s="98">
        <v>0.21</v>
      </c>
      <c r="J39" s="86">
        <f>0</f>
        <v>0</v>
      </c>
      <c r="L39" s="33"/>
    </row>
    <row r="40" spans="2:12" s="1" customFormat="1" ht="14.45" hidden="1" customHeight="1">
      <c r="B40" s="33"/>
      <c r="E40" s="27" t="s">
        <v>50</v>
      </c>
      <c r="F40" s="86">
        <f>ROUND((SUM(BH126:BH167)),  2)</f>
        <v>0</v>
      </c>
      <c r="I40" s="98">
        <v>0.15</v>
      </c>
      <c r="J40" s="86">
        <f>0</f>
        <v>0</v>
      </c>
      <c r="L40" s="33"/>
    </row>
    <row r="41" spans="2:12" s="1" customFormat="1" ht="14.45" hidden="1" customHeight="1">
      <c r="B41" s="33"/>
      <c r="E41" s="27" t="s">
        <v>51</v>
      </c>
      <c r="F41" s="86">
        <f>ROUND((SUM(BI126:BI167)),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02 - SP - Silnoproudé instalace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6312</v>
      </c>
      <c r="E101" s="112"/>
      <c r="F101" s="112"/>
      <c r="G101" s="112"/>
      <c r="H101" s="112"/>
      <c r="I101" s="112"/>
      <c r="J101" s="113">
        <f>J127</f>
        <v>0</v>
      </c>
      <c r="L101" s="110"/>
    </row>
    <row r="102" spans="2:47" s="8" customFormat="1" ht="24.95" customHeight="1">
      <c r="B102" s="110"/>
      <c r="D102" s="111" t="s">
        <v>6313</v>
      </c>
      <c r="E102" s="112"/>
      <c r="F102" s="112"/>
      <c r="G102" s="112"/>
      <c r="H102" s="112"/>
      <c r="I102" s="112"/>
      <c r="J102" s="113">
        <f>J164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02 - SP - Silnoproudé instalace</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P127+P164</f>
        <v>0</v>
      </c>
      <c r="Q126" s="54"/>
      <c r="R126" s="123">
        <f>R127+R164</f>
        <v>0</v>
      </c>
      <c r="S126" s="54"/>
      <c r="T126" s="124">
        <f>T127+T164</f>
        <v>0</v>
      </c>
      <c r="AT126" s="17" t="s">
        <v>81</v>
      </c>
      <c r="AU126" s="17" t="s">
        <v>288</v>
      </c>
      <c r="BK126" s="125">
        <f>BK127+BK164</f>
        <v>0</v>
      </c>
    </row>
    <row r="127" spans="2:65" s="11" customFormat="1" ht="25.9" customHeight="1">
      <c r="B127" s="126"/>
      <c r="D127" s="127" t="s">
        <v>81</v>
      </c>
      <c r="E127" s="128" t="s">
        <v>90</v>
      </c>
      <c r="F127" s="128" t="s">
        <v>4037</v>
      </c>
      <c r="I127" s="129"/>
      <c r="J127" s="130">
        <f>BK127</f>
        <v>0</v>
      </c>
      <c r="L127" s="126"/>
      <c r="M127" s="131"/>
      <c r="P127" s="132">
        <f>SUM(P128:P163)</f>
        <v>0</v>
      </c>
      <c r="R127" s="132">
        <f>SUM(R128:R163)</f>
        <v>0</v>
      </c>
      <c r="T127" s="133">
        <f>SUM(T128:T163)</f>
        <v>0</v>
      </c>
      <c r="AR127" s="127" t="s">
        <v>86</v>
      </c>
      <c r="AT127" s="134" t="s">
        <v>81</v>
      </c>
      <c r="AU127" s="134" t="s">
        <v>82</v>
      </c>
      <c r="AY127" s="127" t="s">
        <v>310</v>
      </c>
      <c r="BK127" s="135">
        <f>SUM(BK128:BK163)</f>
        <v>0</v>
      </c>
    </row>
    <row r="128" spans="2:65" s="1" customFormat="1" ht="16.5" customHeight="1">
      <c r="B128" s="33"/>
      <c r="C128" s="138" t="s">
        <v>86</v>
      </c>
      <c r="D128" s="138" t="s">
        <v>312</v>
      </c>
      <c r="E128" s="139" t="s">
        <v>98</v>
      </c>
      <c r="F128" s="140" t="s">
        <v>6314</v>
      </c>
      <c r="G128" s="141" t="s">
        <v>1972</v>
      </c>
      <c r="H128" s="142">
        <v>1</v>
      </c>
      <c r="I128" s="143"/>
      <c r="J128" s="144">
        <f>ROUND(I128*H128,2)</f>
        <v>0</v>
      </c>
      <c r="K128" s="140" t="s">
        <v>430</v>
      </c>
      <c r="L128" s="33"/>
      <c r="M128" s="145" t="s">
        <v>1</v>
      </c>
      <c r="N128" s="146" t="s">
        <v>47</v>
      </c>
      <c r="P128" s="147">
        <f>O128*H128</f>
        <v>0</v>
      </c>
      <c r="Q128" s="147">
        <v>0</v>
      </c>
      <c r="R128" s="147">
        <f>Q128*H128</f>
        <v>0</v>
      </c>
      <c r="S128" s="147">
        <v>0</v>
      </c>
      <c r="T128" s="148">
        <f>S128*H128</f>
        <v>0</v>
      </c>
      <c r="AR128" s="149" t="s">
        <v>108</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48.75">
      <c r="B129" s="33"/>
      <c r="D129" s="152" t="s">
        <v>375</v>
      </c>
      <c r="F129" s="172" t="s">
        <v>6315</v>
      </c>
      <c r="I129" s="173"/>
      <c r="L129" s="33"/>
      <c r="M129" s="174"/>
      <c r="T129" s="57"/>
      <c r="AT129" s="17" t="s">
        <v>375</v>
      </c>
      <c r="AU129" s="17" t="s">
        <v>86</v>
      </c>
    </row>
    <row r="130" spans="2:65" s="1" customFormat="1" ht="16.5" customHeight="1">
      <c r="B130" s="33"/>
      <c r="C130" s="138" t="s">
        <v>90</v>
      </c>
      <c r="D130" s="138" t="s">
        <v>312</v>
      </c>
      <c r="E130" s="139" t="s">
        <v>108</v>
      </c>
      <c r="F130" s="140" t="s">
        <v>4040</v>
      </c>
      <c r="G130" s="141" t="s">
        <v>1972</v>
      </c>
      <c r="H130" s="142">
        <v>468</v>
      </c>
      <c r="I130" s="143"/>
      <c r="J130" s="144">
        <f t="shared" ref="J130:J153" si="0">ROUND(I130*H130,2)</f>
        <v>0</v>
      </c>
      <c r="K130" s="140" t="s">
        <v>430</v>
      </c>
      <c r="L130" s="33"/>
      <c r="M130" s="145" t="s">
        <v>1</v>
      </c>
      <c r="N130" s="146" t="s">
        <v>47</v>
      </c>
      <c r="P130" s="147">
        <f t="shared" ref="P130:P153" si="1">O130*H130</f>
        <v>0</v>
      </c>
      <c r="Q130" s="147">
        <v>0</v>
      </c>
      <c r="R130" s="147">
        <f t="shared" ref="R130:R153" si="2">Q130*H130</f>
        <v>0</v>
      </c>
      <c r="S130" s="147">
        <v>0</v>
      </c>
      <c r="T130" s="148">
        <f t="shared" ref="T130:T153" si="3">S130*H130</f>
        <v>0</v>
      </c>
      <c r="AR130" s="149" t="s">
        <v>108</v>
      </c>
      <c r="AT130" s="149" t="s">
        <v>312</v>
      </c>
      <c r="AU130" s="149" t="s">
        <v>86</v>
      </c>
      <c r="AY130" s="17" t="s">
        <v>310</v>
      </c>
      <c r="BE130" s="150">
        <f t="shared" ref="BE130:BE153" si="4">IF(N130="základní",J130,0)</f>
        <v>0</v>
      </c>
      <c r="BF130" s="150">
        <f t="shared" ref="BF130:BF153" si="5">IF(N130="snížená",J130,0)</f>
        <v>0</v>
      </c>
      <c r="BG130" s="150">
        <f t="shared" ref="BG130:BG153" si="6">IF(N130="zákl. přenesená",J130,0)</f>
        <v>0</v>
      </c>
      <c r="BH130" s="150">
        <f t="shared" ref="BH130:BH153" si="7">IF(N130="sníž. přenesená",J130,0)</f>
        <v>0</v>
      </c>
      <c r="BI130" s="150">
        <f t="shared" ref="BI130:BI153" si="8">IF(N130="nulová",J130,0)</f>
        <v>0</v>
      </c>
      <c r="BJ130" s="17" t="s">
        <v>86</v>
      </c>
      <c r="BK130" s="150">
        <f t="shared" ref="BK130:BK153" si="9">ROUND(I130*H130,2)</f>
        <v>0</v>
      </c>
      <c r="BL130" s="17" t="s">
        <v>108</v>
      </c>
      <c r="BM130" s="149" t="s">
        <v>108</v>
      </c>
    </row>
    <row r="131" spans="2:65" s="1" customFormat="1" ht="16.5" customHeight="1">
      <c r="B131" s="33"/>
      <c r="C131" s="138" t="s">
        <v>98</v>
      </c>
      <c r="D131" s="138" t="s">
        <v>312</v>
      </c>
      <c r="E131" s="139" t="s">
        <v>121</v>
      </c>
      <c r="F131" s="140" t="s">
        <v>6316</v>
      </c>
      <c r="G131" s="141" t="s">
        <v>1972</v>
      </c>
      <c r="H131" s="142">
        <v>12</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312</v>
      </c>
      <c r="E132" s="139" t="s">
        <v>137</v>
      </c>
      <c r="F132" s="140" t="s">
        <v>4041</v>
      </c>
      <c r="G132" s="141" t="s">
        <v>1972</v>
      </c>
      <c r="H132" s="142">
        <v>10</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347</v>
      </c>
    </row>
    <row r="133" spans="2:65" s="1" customFormat="1" ht="16.5" customHeight="1">
      <c r="B133" s="33"/>
      <c r="C133" s="138" t="s">
        <v>121</v>
      </c>
      <c r="D133" s="138" t="s">
        <v>312</v>
      </c>
      <c r="E133" s="139" t="s">
        <v>342</v>
      </c>
      <c r="F133" s="140" t="s">
        <v>4042</v>
      </c>
      <c r="G133" s="141" t="s">
        <v>1972</v>
      </c>
      <c r="H133" s="142">
        <v>10</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312</v>
      </c>
      <c r="E134" s="139" t="s">
        <v>347</v>
      </c>
      <c r="F134" s="140" t="s">
        <v>4043</v>
      </c>
      <c r="G134" s="141" t="s">
        <v>1972</v>
      </c>
      <c r="H134" s="142">
        <v>28</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371</v>
      </c>
    </row>
    <row r="135" spans="2:65" s="1" customFormat="1" ht="16.5" customHeight="1">
      <c r="B135" s="33"/>
      <c r="C135" s="138" t="s">
        <v>342</v>
      </c>
      <c r="D135" s="138" t="s">
        <v>312</v>
      </c>
      <c r="E135" s="139" t="s">
        <v>354</v>
      </c>
      <c r="F135" s="140" t="s">
        <v>4044</v>
      </c>
      <c r="G135" s="141" t="s">
        <v>1972</v>
      </c>
      <c r="H135" s="142">
        <v>48</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388</v>
      </c>
    </row>
    <row r="136" spans="2:65" s="1" customFormat="1" ht="16.5" customHeight="1">
      <c r="B136" s="33"/>
      <c r="C136" s="138" t="s">
        <v>347</v>
      </c>
      <c r="D136" s="138" t="s">
        <v>312</v>
      </c>
      <c r="E136" s="139" t="s">
        <v>180</v>
      </c>
      <c r="F136" s="140" t="s">
        <v>4045</v>
      </c>
      <c r="G136" s="141" t="s">
        <v>1972</v>
      </c>
      <c r="H136" s="142">
        <v>13</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404</v>
      </c>
    </row>
    <row r="137" spans="2:65" s="1" customFormat="1" ht="16.5" customHeight="1">
      <c r="B137" s="33"/>
      <c r="C137" s="138" t="s">
        <v>354</v>
      </c>
      <c r="D137" s="138" t="s">
        <v>312</v>
      </c>
      <c r="E137" s="139" t="s">
        <v>364</v>
      </c>
      <c r="F137" s="140" t="s">
        <v>6317</v>
      </c>
      <c r="G137" s="141" t="s">
        <v>1972</v>
      </c>
      <c r="H137" s="142">
        <v>8</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412</v>
      </c>
    </row>
    <row r="138" spans="2:65" s="1" customFormat="1" ht="16.5" customHeight="1">
      <c r="B138" s="33"/>
      <c r="C138" s="138" t="s">
        <v>180</v>
      </c>
      <c r="D138" s="138" t="s">
        <v>312</v>
      </c>
      <c r="E138" s="139" t="s">
        <v>371</v>
      </c>
      <c r="F138" s="140" t="s">
        <v>4046</v>
      </c>
      <c r="G138" s="141" t="s">
        <v>1972</v>
      </c>
      <c r="H138" s="142">
        <v>8</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421</v>
      </c>
    </row>
    <row r="139" spans="2:65" s="1" customFormat="1" ht="16.5" customHeight="1">
      <c r="B139" s="33"/>
      <c r="C139" s="138" t="s">
        <v>364</v>
      </c>
      <c r="D139" s="138" t="s">
        <v>312</v>
      </c>
      <c r="E139" s="139" t="s">
        <v>379</v>
      </c>
      <c r="F139" s="140" t="s">
        <v>6318</v>
      </c>
      <c r="G139" s="141" t="s">
        <v>1972</v>
      </c>
      <c r="H139" s="142">
        <v>2</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434</v>
      </c>
    </row>
    <row r="140" spans="2:65" s="1" customFormat="1" ht="16.5" customHeight="1">
      <c r="B140" s="33"/>
      <c r="C140" s="138" t="s">
        <v>371</v>
      </c>
      <c r="D140" s="138" t="s">
        <v>312</v>
      </c>
      <c r="E140" s="139" t="s">
        <v>388</v>
      </c>
      <c r="F140" s="140" t="s">
        <v>6319</v>
      </c>
      <c r="G140" s="141" t="s">
        <v>1972</v>
      </c>
      <c r="H140" s="142">
        <v>1</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539</v>
      </c>
    </row>
    <row r="141" spans="2:65" s="1" customFormat="1" ht="16.5" customHeight="1">
      <c r="B141" s="33"/>
      <c r="C141" s="138" t="s">
        <v>379</v>
      </c>
      <c r="D141" s="138" t="s">
        <v>312</v>
      </c>
      <c r="E141" s="139" t="s">
        <v>8</v>
      </c>
      <c r="F141" s="140" t="s">
        <v>6320</v>
      </c>
      <c r="G141" s="141" t="s">
        <v>1972</v>
      </c>
      <c r="H141" s="142">
        <v>1</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548</v>
      </c>
    </row>
    <row r="142" spans="2:65" s="1" customFormat="1" ht="16.5" customHeight="1">
      <c r="B142" s="33"/>
      <c r="C142" s="138" t="s">
        <v>388</v>
      </c>
      <c r="D142" s="138" t="s">
        <v>312</v>
      </c>
      <c r="E142" s="139" t="s">
        <v>404</v>
      </c>
      <c r="F142" s="140" t="s">
        <v>6321</v>
      </c>
      <c r="G142" s="141" t="s">
        <v>1972</v>
      </c>
      <c r="H142" s="142">
        <v>1</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558</v>
      </c>
    </row>
    <row r="143" spans="2:65" s="1" customFormat="1" ht="16.5" customHeight="1">
      <c r="B143" s="33"/>
      <c r="C143" s="138" t="s">
        <v>8</v>
      </c>
      <c r="D143" s="138" t="s">
        <v>312</v>
      </c>
      <c r="E143" s="139" t="s">
        <v>408</v>
      </c>
      <c r="F143" s="140" t="s">
        <v>4047</v>
      </c>
      <c r="G143" s="141" t="s">
        <v>1972</v>
      </c>
      <c r="H143" s="142">
        <v>57</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566</v>
      </c>
    </row>
    <row r="144" spans="2:65" s="1" customFormat="1" ht="16.5" customHeight="1">
      <c r="B144" s="33"/>
      <c r="C144" s="138" t="s">
        <v>404</v>
      </c>
      <c r="D144" s="138" t="s">
        <v>312</v>
      </c>
      <c r="E144" s="139" t="s">
        <v>412</v>
      </c>
      <c r="F144" s="140" t="s">
        <v>4048</v>
      </c>
      <c r="G144" s="141" t="s">
        <v>1972</v>
      </c>
      <c r="H144" s="142">
        <v>28</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574</v>
      </c>
    </row>
    <row r="145" spans="2:65" s="1" customFormat="1" ht="16.5" customHeight="1">
      <c r="B145" s="33"/>
      <c r="C145" s="138" t="s">
        <v>408</v>
      </c>
      <c r="D145" s="138" t="s">
        <v>312</v>
      </c>
      <c r="E145" s="139" t="s">
        <v>417</v>
      </c>
      <c r="F145" s="140" t="s">
        <v>4049</v>
      </c>
      <c r="G145" s="141" t="s">
        <v>1972</v>
      </c>
      <c r="H145" s="142">
        <v>21</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582</v>
      </c>
    </row>
    <row r="146" spans="2:65" s="1" customFormat="1" ht="16.5" customHeight="1">
      <c r="B146" s="33"/>
      <c r="C146" s="138" t="s">
        <v>412</v>
      </c>
      <c r="D146" s="138" t="s">
        <v>312</v>
      </c>
      <c r="E146" s="139" t="s">
        <v>421</v>
      </c>
      <c r="F146" s="140" t="s">
        <v>4050</v>
      </c>
      <c r="G146" s="141" t="s">
        <v>1972</v>
      </c>
      <c r="H146" s="142">
        <v>9</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590</v>
      </c>
    </row>
    <row r="147" spans="2:65" s="1" customFormat="1" ht="16.5" customHeight="1">
      <c r="B147" s="33"/>
      <c r="C147" s="138" t="s">
        <v>417</v>
      </c>
      <c r="D147" s="138" t="s">
        <v>312</v>
      </c>
      <c r="E147" s="139" t="s">
        <v>7</v>
      </c>
      <c r="F147" s="140" t="s">
        <v>4051</v>
      </c>
      <c r="G147" s="141" t="s">
        <v>1972</v>
      </c>
      <c r="H147" s="142">
        <v>9</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598</v>
      </c>
    </row>
    <row r="148" spans="2:65" s="1" customFormat="1" ht="16.5" customHeight="1">
      <c r="B148" s="33"/>
      <c r="C148" s="138" t="s">
        <v>421</v>
      </c>
      <c r="D148" s="138" t="s">
        <v>312</v>
      </c>
      <c r="E148" s="139" t="s">
        <v>434</v>
      </c>
      <c r="F148" s="140" t="s">
        <v>4052</v>
      </c>
      <c r="G148" s="141" t="s">
        <v>1972</v>
      </c>
      <c r="H148" s="142">
        <v>10</v>
      </c>
      <c r="I148" s="143"/>
      <c r="J148" s="144">
        <f t="shared" si="0"/>
        <v>0</v>
      </c>
      <c r="K148" s="140" t="s">
        <v>430</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617</v>
      </c>
    </row>
    <row r="149" spans="2:65" s="1" customFormat="1" ht="16.5" customHeight="1">
      <c r="B149" s="33"/>
      <c r="C149" s="138" t="s">
        <v>7</v>
      </c>
      <c r="D149" s="138" t="s">
        <v>312</v>
      </c>
      <c r="E149" s="139" t="s">
        <v>534</v>
      </c>
      <c r="F149" s="140" t="s">
        <v>4053</v>
      </c>
      <c r="G149" s="141" t="s">
        <v>1972</v>
      </c>
      <c r="H149" s="142">
        <v>97</v>
      </c>
      <c r="I149" s="143"/>
      <c r="J149" s="144">
        <f t="shared" si="0"/>
        <v>0</v>
      </c>
      <c r="K149" s="140" t="s">
        <v>430</v>
      </c>
      <c r="L149" s="33"/>
      <c r="M149" s="145" t="s">
        <v>1</v>
      </c>
      <c r="N149" s="146" t="s">
        <v>47</v>
      </c>
      <c r="P149" s="147">
        <f t="shared" si="1"/>
        <v>0</v>
      </c>
      <c r="Q149" s="147">
        <v>0</v>
      </c>
      <c r="R149" s="147">
        <f t="shared" si="2"/>
        <v>0</v>
      </c>
      <c r="S149" s="147">
        <v>0</v>
      </c>
      <c r="T149" s="148">
        <f t="shared" si="3"/>
        <v>0</v>
      </c>
      <c r="AR149" s="149" t="s">
        <v>108</v>
      </c>
      <c r="AT149" s="149" t="s">
        <v>312</v>
      </c>
      <c r="AU149" s="149" t="s">
        <v>86</v>
      </c>
      <c r="AY149" s="17" t="s">
        <v>310</v>
      </c>
      <c r="BE149" s="150">
        <f t="shared" si="4"/>
        <v>0</v>
      </c>
      <c r="BF149" s="150">
        <f t="shared" si="5"/>
        <v>0</v>
      </c>
      <c r="BG149" s="150">
        <f t="shared" si="6"/>
        <v>0</v>
      </c>
      <c r="BH149" s="150">
        <f t="shared" si="7"/>
        <v>0</v>
      </c>
      <c r="BI149" s="150">
        <f t="shared" si="8"/>
        <v>0</v>
      </c>
      <c r="BJ149" s="17" t="s">
        <v>86</v>
      </c>
      <c r="BK149" s="150">
        <f t="shared" si="9"/>
        <v>0</v>
      </c>
      <c r="BL149" s="17" t="s">
        <v>108</v>
      </c>
      <c r="BM149" s="149" t="s">
        <v>607</v>
      </c>
    </row>
    <row r="150" spans="2:65" s="1" customFormat="1" ht="16.5" customHeight="1">
      <c r="B150" s="33"/>
      <c r="C150" s="138" t="s">
        <v>434</v>
      </c>
      <c r="D150" s="138" t="s">
        <v>312</v>
      </c>
      <c r="E150" s="139" t="s">
        <v>539</v>
      </c>
      <c r="F150" s="140" t="s">
        <v>4054</v>
      </c>
      <c r="G150" s="141" t="s">
        <v>1972</v>
      </c>
      <c r="H150" s="142">
        <v>146</v>
      </c>
      <c r="I150" s="143"/>
      <c r="J150" s="144">
        <f t="shared" si="0"/>
        <v>0</v>
      </c>
      <c r="K150" s="140" t="s">
        <v>430</v>
      </c>
      <c r="L150" s="33"/>
      <c r="M150" s="145" t="s">
        <v>1</v>
      </c>
      <c r="N150" s="146" t="s">
        <v>47</v>
      </c>
      <c r="P150" s="147">
        <f t="shared" si="1"/>
        <v>0</v>
      </c>
      <c r="Q150" s="147">
        <v>0</v>
      </c>
      <c r="R150" s="147">
        <f t="shared" si="2"/>
        <v>0</v>
      </c>
      <c r="S150" s="147">
        <v>0</v>
      </c>
      <c r="T150" s="148">
        <f t="shared" si="3"/>
        <v>0</v>
      </c>
      <c r="AR150" s="149" t="s">
        <v>108</v>
      </c>
      <c r="AT150" s="149" t="s">
        <v>312</v>
      </c>
      <c r="AU150" s="149" t="s">
        <v>86</v>
      </c>
      <c r="AY150" s="17" t="s">
        <v>310</v>
      </c>
      <c r="BE150" s="150">
        <f t="shared" si="4"/>
        <v>0</v>
      </c>
      <c r="BF150" s="150">
        <f t="shared" si="5"/>
        <v>0</v>
      </c>
      <c r="BG150" s="150">
        <f t="shared" si="6"/>
        <v>0</v>
      </c>
      <c r="BH150" s="150">
        <f t="shared" si="7"/>
        <v>0</v>
      </c>
      <c r="BI150" s="150">
        <f t="shared" si="8"/>
        <v>0</v>
      </c>
      <c r="BJ150" s="17" t="s">
        <v>86</v>
      </c>
      <c r="BK150" s="150">
        <f t="shared" si="9"/>
        <v>0</v>
      </c>
      <c r="BL150" s="17" t="s">
        <v>108</v>
      </c>
      <c r="BM150" s="149" t="s">
        <v>828</v>
      </c>
    </row>
    <row r="151" spans="2:65" s="1" customFormat="1" ht="16.5" customHeight="1">
      <c r="B151" s="33"/>
      <c r="C151" s="138" t="s">
        <v>534</v>
      </c>
      <c r="D151" s="138" t="s">
        <v>312</v>
      </c>
      <c r="E151" s="139" t="s">
        <v>543</v>
      </c>
      <c r="F151" s="140" t="s">
        <v>4055</v>
      </c>
      <c r="G151" s="141" t="s">
        <v>1972</v>
      </c>
      <c r="H151" s="142">
        <v>4</v>
      </c>
      <c r="I151" s="143"/>
      <c r="J151" s="144">
        <f t="shared" si="0"/>
        <v>0</v>
      </c>
      <c r="K151" s="140" t="s">
        <v>430</v>
      </c>
      <c r="L151" s="33"/>
      <c r="M151" s="145" t="s">
        <v>1</v>
      </c>
      <c r="N151" s="146" t="s">
        <v>47</v>
      </c>
      <c r="P151" s="147">
        <f t="shared" si="1"/>
        <v>0</v>
      </c>
      <c r="Q151" s="147">
        <v>0</v>
      </c>
      <c r="R151" s="147">
        <f t="shared" si="2"/>
        <v>0</v>
      </c>
      <c r="S151" s="147">
        <v>0</v>
      </c>
      <c r="T151" s="148">
        <f t="shared" si="3"/>
        <v>0</v>
      </c>
      <c r="AR151" s="149" t="s">
        <v>108</v>
      </c>
      <c r="AT151" s="149" t="s">
        <v>312</v>
      </c>
      <c r="AU151" s="149" t="s">
        <v>86</v>
      </c>
      <c r="AY151" s="17" t="s">
        <v>310</v>
      </c>
      <c r="BE151" s="150">
        <f t="shared" si="4"/>
        <v>0</v>
      </c>
      <c r="BF151" s="150">
        <f t="shared" si="5"/>
        <v>0</v>
      </c>
      <c r="BG151" s="150">
        <f t="shared" si="6"/>
        <v>0</v>
      </c>
      <c r="BH151" s="150">
        <f t="shared" si="7"/>
        <v>0</v>
      </c>
      <c r="BI151" s="150">
        <f t="shared" si="8"/>
        <v>0</v>
      </c>
      <c r="BJ151" s="17" t="s">
        <v>86</v>
      </c>
      <c r="BK151" s="150">
        <f t="shared" si="9"/>
        <v>0</v>
      </c>
      <c r="BL151" s="17" t="s">
        <v>108</v>
      </c>
      <c r="BM151" s="149" t="s">
        <v>839</v>
      </c>
    </row>
    <row r="152" spans="2:65" s="1" customFormat="1" ht="16.5" customHeight="1">
      <c r="B152" s="33"/>
      <c r="C152" s="138" t="s">
        <v>539</v>
      </c>
      <c r="D152" s="138" t="s">
        <v>312</v>
      </c>
      <c r="E152" s="139" t="s">
        <v>548</v>
      </c>
      <c r="F152" s="140" t="s">
        <v>4056</v>
      </c>
      <c r="G152" s="141" t="s">
        <v>1972</v>
      </c>
      <c r="H152" s="142">
        <v>40</v>
      </c>
      <c r="I152" s="143"/>
      <c r="J152" s="144">
        <f t="shared" si="0"/>
        <v>0</v>
      </c>
      <c r="K152" s="140" t="s">
        <v>430</v>
      </c>
      <c r="L152" s="33"/>
      <c r="M152" s="145" t="s">
        <v>1</v>
      </c>
      <c r="N152" s="146" t="s">
        <v>47</v>
      </c>
      <c r="P152" s="147">
        <f t="shared" si="1"/>
        <v>0</v>
      </c>
      <c r="Q152" s="147">
        <v>0</v>
      </c>
      <c r="R152" s="147">
        <f t="shared" si="2"/>
        <v>0</v>
      </c>
      <c r="S152" s="147">
        <v>0</v>
      </c>
      <c r="T152" s="148">
        <f t="shared" si="3"/>
        <v>0</v>
      </c>
      <c r="AR152" s="149" t="s">
        <v>108</v>
      </c>
      <c r="AT152" s="149" t="s">
        <v>312</v>
      </c>
      <c r="AU152" s="149" t="s">
        <v>86</v>
      </c>
      <c r="AY152" s="17" t="s">
        <v>310</v>
      </c>
      <c r="BE152" s="150">
        <f t="shared" si="4"/>
        <v>0</v>
      </c>
      <c r="BF152" s="150">
        <f t="shared" si="5"/>
        <v>0</v>
      </c>
      <c r="BG152" s="150">
        <f t="shared" si="6"/>
        <v>0</v>
      </c>
      <c r="BH152" s="150">
        <f t="shared" si="7"/>
        <v>0</v>
      </c>
      <c r="BI152" s="150">
        <f t="shared" si="8"/>
        <v>0</v>
      </c>
      <c r="BJ152" s="17" t="s">
        <v>86</v>
      </c>
      <c r="BK152" s="150">
        <f t="shared" si="9"/>
        <v>0</v>
      </c>
      <c r="BL152" s="17" t="s">
        <v>108</v>
      </c>
      <c r="BM152" s="149" t="s">
        <v>850</v>
      </c>
    </row>
    <row r="153" spans="2:65" s="1" customFormat="1" ht="16.5" customHeight="1">
      <c r="B153" s="33"/>
      <c r="C153" s="138" t="s">
        <v>543</v>
      </c>
      <c r="D153" s="138" t="s">
        <v>312</v>
      </c>
      <c r="E153" s="139" t="s">
        <v>553</v>
      </c>
      <c r="F153" s="140" t="s">
        <v>4057</v>
      </c>
      <c r="G153" s="141" t="s">
        <v>1972</v>
      </c>
      <c r="H153" s="142">
        <v>2</v>
      </c>
      <c r="I153" s="143"/>
      <c r="J153" s="144">
        <f t="shared" si="0"/>
        <v>0</v>
      </c>
      <c r="K153" s="140" t="s">
        <v>430</v>
      </c>
      <c r="L153" s="33"/>
      <c r="M153" s="145" t="s">
        <v>1</v>
      </c>
      <c r="N153" s="146" t="s">
        <v>47</v>
      </c>
      <c r="P153" s="147">
        <f t="shared" si="1"/>
        <v>0</v>
      </c>
      <c r="Q153" s="147">
        <v>0</v>
      </c>
      <c r="R153" s="147">
        <f t="shared" si="2"/>
        <v>0</v>
      </c>
      <c r="S153" s="147">
        <v>0</v>
      </c>
      <c r="T153" s="148">
        <f t="shared" si="3"/>
        <v>0</v>
      </c>
      <c r="AR153" s="149" t="s">
        <v>108</v>
      </c>
      <c r="AT153" s="149" t="s">
        <v>312</v>
      </c>
      <c r="AU153" s="149" t="s">
        <v>86</v>
      </c>
      <c r="AY153" s="17" t="s">
        <v>310</v>
      </c>
      <c r="BE153" s="150">
        <f t="shared" si="4"/>
        <v>0</v>
      </c>
      <c r="BF153" s="150">
        <f t="shared" si="5"/>
        <v>0</v>
      </c>
      <c r="BG153" s="150">
        <f t="shared" si="6"/>
        <v>0</v>
      </c>
      <c r="BH153" s="150">
        <f t="shared" si="7"/>
        <v>0</v>
      </c>
      <c r="BI153" s="150">
        <f t="shared" si="8"/>
        <v>0</v>
      </c>
      <c r="BJ153" s="17" t="s">
        <v>86</v>
      </c>
      <c r="BK153" s="150">
        <f t="shared" si="9"/>
        <v>0</v>
      </c>
      <c r="BL153" s="17" t="s">
        <v>108</v>
      </c>
      <c r="BM153" s="149" t="s">
        <v>860</v>
      </c>
    </row>
    <row r="154" spans="2:65" s="1" customFormat="1" ht="48.75">
      <c r="B154" s="33"/>
      <c r="D154" s="152" t="s">
        <v>375</v>
      </c>
      <c r="F154" s="172" t="s">
        <v>4058</v>
      </c>
      <c r="I154" s="173"/>
      <c r="L154" s="33"/>
      <c r="M154" s="174"/>
      <c r="T154" s="57"/>
      <c r="AT154" s="17" t="s">
        <v>375</v>
      </c>
      <c r="AU154" s="17" t="s">
        <v>86</v>
      </c>
    </row>
    <row r="155" spans="2:65" s="1" customFormat="1" ht="16.5" customHeight="1">
      <c r="B155" s="33"/>
      <c r="C155" s="138" t="s">
        <v>548</v>
      </c>
      <c r="D155" s="138" t="s">
        <v>312</v>
      </c>
      <c r="E155" s="139" t="s">
        <v>558</v>
      </c>
      <c r="F155" s="140" t="s">
        <v>4060</v>
      </c>
      <c r="G155" s="141" t="s">
        <v>1972</v>
      </c>
      <c r="H155" s="142">
        <v>5</v>
      </c>
      <c r="I155" s="143"/>
      <c r="J155" s="144">
        <f t="shared" ref="J155:J163" si="10">ROUND(I155*H155,2)</f>
        <v>0</v>
      </c>
      <c r="K155" s="140" t="s">
        <v>430</v>
      </c>
      <c r="L155" s="33"/>
      <c r="M155" s="145" t="s">
        <v>1</v>
      </c>
      <c r="N155" s="146" t="s">
        <v>47</v>
      </c>
      <c r="P155" s="147">
        <f t="shared" ref="P155:P163" si="11">O155*H155</f>
        <v>0</v>
      </c>
      <c r="Q155" s="147">
        <v>0</v>
      </c>
      <c r="R155" s="147">
        <f t="shared" ref="R155:R163" si="12">Q155*H155</f>
        <v>0</v>
      </c>
      <c r="S155" s="147">
        <v>0</v>
      </c>
      <c r="T155" s="148">
        <f t="shared" ref="T155:T163" si="13">S155*H155</f>
        <v>0</v>
      </c>
      <c r="AR155" s="149" t="s">
        <v>108</v>
      </c>
      <c r="AT155" s="149" t="s">
        <v>312</v>
      </c>
      <c r="AU155" s="149" t="s">
        <v>86</v>
      </c>
      <c r="AY155" s="17" t="s">
        <v>310</v>
      </c>
      <c r="BE155" s="150">
        <f t="shared" ref="BE155:BE163" si="14">IF(N155="základní",J155,0)</f>
        <v>0</v>
      </c>
      <c r="BF155" s="150">
        <f t="shared" ref="BF155:BF163" si="15">IF(N155="snížená",J155,0)</f>
        <v>0</v>
      </c>
      <c r="BG155" s="150">
        <f t="shared" ref="BG155:BG163" si="16">IF(N155="zákl. přenesená",J155,0)</f>
        <v>0</v>
      </c>
      <c r="BH155" s="150">
        <f t="shared" ref="BH155:BH163" si="17">IF(N155="sníž. přenesená",J155,0)</f>
        <v>0</v>
      </c>
      <c r="BI155" s="150">
        <f t="shared" ref="BI155:BI163" si="18">IF(N155="nulová",J155,0)</f>
        <v>0</v>
      </c>
      <c r="BJ155" s="17" t="s">
        <v>86</v>
      </c>
      <c r="BK155" s="150">
        <f t="shared" ref="BK155:BK163" si="19">ROUND(I155*H155,2)</f>
        <v>0</v>
      </c>
      <c r="BL155" s="17" t="s">
        <v>108</v>
      </c>
      <c r="BM155" s="149" t="s">
        <v>868</v>
      </c>
    </row>
    <row r="156" spans="2:65" s="1" customFormat="1" ht="16.5" customHeight="1">
      <c r="B156" s="33"/>
      <c r="C156" s="138" t="s">
        <v>553</v>
      </c>
      <c r="D156" s="138" t="s">
        <v>312</v>
      </c>
      <c r="E156" s="139" t="s">
        <v>562</v>
      </c>
      <c r="F156" s="140" t="s">
        <v>4061</v>
      </c>
      <c r="G156" s="141" t="s">
        <v>1972</v>
      </c>
      <c r="H156" s="142">
        <v>9</v>
      </c>
      <c r="I156" s="143"/>
      <c r="J156" s="144">
        <f t="shared" si="10"/>
        <v>0</v>
      </c>
      <c r="K156" s="140" t="s">
        <v>430</v>
      </c>
      <c r="L156" s="33"/>
      <c r="M156" s="145" t="s">
        <v>1</v>
      </c>
      <c r="N156" s="146" t="s">
        <v>47</v>
      </c>
      <c r="P156" s="147">
        <f t="shared" si="11"/>
        <v>0</v>
      </c>
      <c r="Q156" s="147">
        <v>0</v>
      </c>
      <c r="R156" s="147">
        <f t="shared" si="12"/>
        <v>0</v>
      </c>
      <c r="S156" s="147">
        <v>0</v>
      </c>
      <c r="T156" s="148">
        <f t="shared" si="13"/>
        <v>0</v>
      </c>
      <c r="AR156" s="149" t="s">
        <v>108</v>
      </c>
      <c r="AT156" s="149" t="s">
        <v>312</v>
      </c>
      <c r="AU156" s="149" t="s">
        <v>86</v>
      </c>
      <c r="AY156" s="17" t="s">
        <v>310</v>
      </c>
      <c r="BE156" s="150">
        <f t="shared" si="14"/>
        <v>0</v>
      </c>
      <c r="BF156" s="150">
        <f t="shared" si="15"/>
        <v>0</v>
      </c>
      <c r="BG156" s="150">
        <f t="shared" si="16"/>
        <v>0</v>
      </c>
      <c r="BH156" s="150">
        <f t="shared" si="17"/>
        <v>0</v>
      </c>
      <c r="BI156" s="150">
        <f t="shared" si="18"/>
        <v>0</v>
      </c>
      <c r="BJ156" s="17" t="s">
        <v>86</v>
      </c>
      <c r="BK156" s="150">
        <f t="shared" si="19"/>
        <v>0</v>
      </c>
      <c r="BL156" s="17" t="s">
        <v>108</v>
      </c>
      <c r="BM156" s="149" t="s">
        <v>876</v>
      </c>
    </row>
    <row r="157" spans="2:65" s="1" customFormat="1" ht="16.5" customHeight="1">
      <c r="B157" s="33"/>
      <c r="C157" s="138" t="s">
        <v>558</v>
      </c>
      <c r="D157" s="138" t="s">
        <v>312</v>
      </c>
      <c r="E157" s="139" t="s">
        <v>566</v>
      </c>
      <c r="F157" s="140" t="s">
        <v>4062</v>
      </c>
      <c r="G157" s="141" t="s">
        <v>1972</v>
      </c>
      <c r="H157" s="142">
        <v>80</v>
      </c>
      <c r="I157" s="143"/>
      <c r="J157" s="144">
        <f t="shared" si="10"/>
        <v>0</v>
      </c>
      <c r="K157" s="140" t="s">
        <v>430</v>
      </c>
      <c r="L157" s="33"/>
      <c r="M157" s="145" t="s">
        <v>1</v>
      </c>
      <c r="N157" s="146" t="s">
        <v>47</v>
      </c>
      <c r="P157" s="147">
        <f t="shared" si="11"/>
        <v>0</v>
      </c>
      <c r="Q157" s="147">
        <v>0</v>
      </c>
      <c r="R157" s="147">
        <f t="shared" si="12"/>
        <v>0</v>
      </c>
      <c r="S157" s="147">
        <v>0</v>
      </c>
      <c r="T157" s="148">
        <f t="shared" si="13"/>
        <v>0</v>
      </c>
      <c r="AR157" s="149" t="s">
        <v>108</v>
      </c>
      <c r="AT157" s="149" t="s">
        <v>312</v>
      </c>
      <c r="AU157" s="149" t="s">
        <v>86</v>
      </c>
      <c r="AY157" s="17" t="s">
        <v>310</v>
      </c>
      <c r="BE157" s="150">
        <f t="shared" si="14"/>
        <v>0</v>
      </c>
      <c r="BF157" s="150">
        <f t="shared" si="15"/>
        <v>0</v>
      </c>
      <c r="BG157" s="150">
        <f t="shared" si="16"/>
        <v>0</v>
      </c>
      <c r="BH157" s="150">
        <f t="shared" si="17"/>
        <v>0</v>
      </c>
      <c r="BI157" s="150">
        <f t="shared" si="18"/>
        <v>0</v>
      </c>
      <c r="BJ157" s="17" t="s">
        <v>86</v>
      </c>
      <c r="BK157" s="150">
        <f t="shared" si="19"/>
        <v>0</v>
      </c>
      <c r="BL157" s="17" t="s">
        <v>108</v>
      </c>
      <c r="BM157" s="149" t="s">
        <v>886</v>
      </c>
    </row>
    <row r="158" spans="2:65" s="1" customFormat="1" ht="16.5" customHeight="1">
      <c r="B158" s="33"/>
      <c r="C158" s="138" t="s">
        <v>562</v>
      </c>
      <c r="D158" s="138" t="s">
        <v>312</v>
      </c>
      <c r="E158" s="139" t="s">
        <v>570</v>
      </c>
      <c r="F158" s="140" t="s">
        <v>6322</v>
      </c>
      <c r="G158" s="141" t="s">
        <v>1972</v>
      </c>
      <c r="H158" s="142">
        <v>1</v>
      </c>
      <c r="I158" s="143"/>
      <c r="J158" s="144">
        <f t="shared" si="10"/>
        <v>0</v>
      </c>
      <c r="K158" s="140" t="s">
        <v>430</v>
      </c>
      <c r="L158" s="33"/>
      <c r="M158" s="145" t="s">
        <v>1</v>
      </c>
      <c r="N158" s="146" t="s">
        <v>47</v>
      </c>
      <c r="P158" s="147">
        <f t="shared" si="11"/>
        <v>0</v>
      </c>
      <c r="Q158" s="147">
        <v>0</v>
      </c>
      <c r="R158" s="147">
        <f t="shared" si="12"/>
        <v>0</v>
      </c>
      <c r="S158" s="147">
        <v>0</v>
      </c>
      <c r="T158" s="148">
        <f t="shared" si="13"/>
        <v>0</v>
      </c>
      <c r="AR158" s="149" t="s">
        <v>108</v>
      </c>
      <c r="AT158" s="149" t="s">
        <v>312</v>
      </c>
      <c r="AU158" s="149" t="s">
        <v>86</v>
      </c>
      <c r="AY158" s="17" t="s">
        <v>310</v>
      </c>
      <c r="BE158" s="150">
        <f t="shared" si="14"/>
        <v>0</v>
      </c>
      <c r="BF158" s="150">
        <f t="shared" si="15"/>
        <v>0</v>
      </c>
      <c r="BG158" s="150">
        <f t="shared" si="16"/>
        <v>0</v>
      </c>
      <c r="BH158" s="150">
        <f t="shared" si="17"/>
        <v>0</v>
      </c>
      <c r="BI158" s="150">
        <f t="shared" si="18"/>
        <v>0</v>
      </c>
      <c r="BJ158" s="17" t="s">
        <v>86</v>
      </c>
      <c r="BK158" s="150">
        <f t="shared" si="19"/>
        <v>0</v>
      </c>
      <c r="BL158" s="17" t="s">
        <v>108</v>
      </c>
      <c r="BM158" s="149" t="s">
        <v>900</v>
      </c>
    </row>
    <row r="159" spans="2:65" s="1" customFormat="1" ht="16.5" customHeight="1">
      <c r="B159" s="33"/>
      <c r="C159" s="138" t="s">
        <v>566</v>
      </c>
      <c r="D159" s="138" t="s">
        <v>312</v>
      </c>
      <c r="E159" s="139" t="s">
        <v>574</v>
      </c>
      <c r="F159" s="140" t="s">
        <v>4063</v>
      </c>
      <c r="G159" s="141" t="s">
        <v>1972</v>
      </c>
      <c r="H159" s="142">
        <v>14</v>
      </c>
      <c r="I159" s="143"/>
      <c r="J159" s="144">
        <f t="shared" si="10"/>
        <v>0</v>
      </c>
      <c r="K159" s="140" t="s">
        <v>430</v>
      </c>
      <c r="L159" s="33"/>
      <c r="M159" s="145" t="s">
        <v>1</v>
      </c>
      <c r="N159" s="146" t="s">
        <v>47</v>
      </c>
      <c r="P159" s="147">
        <f t="shared" si="11"/>
        <v>0</v>
      </c>
      <c r="Q159" s="147">
        <v>0</v>
      </c>
      <c r="R159" s="147">
        <f t="shared" si="12"/>
        <v>0</v>
      </c>
      <c r="S159" s="147">
        <v>0</v>
      </c>
      <c r="T159" s="148">
        <f t="shared" si="13"/>
        <v>0</v>
      </c>
      <c r="AR159" s="149" t="s">
        <v>108</v>
      </c>
      <c r="AT159" s="149" t="s">
        <v>312</v>
      </c>
      <c r="AU159" s="149" t="s">
        <v>86</v>
      </c>
      <c r="AY159" s="17" t="s">
        <v>310</v>
      </c>
      <c r="BE159" s="150">
        <f t="shared" si="14"/>
        <v>0</v>
      </c>
      <c r="BF159" s="150">
        <f t="shared" si="15"/>
        <v>0</v>
      </c>
      <c r="BG159" s="150">
        <f t="shared" si="16"/>
        <v>0</v>
      </c>
      <c r="BH159" s="150">
        <f t="shared" si="17"/>
        <v>0</v>
      </c>
      <c r="BI159" s="150">
        <f t="shared" si="18"/>
        <v>0</v>
      </c>
      <c r="BJ159" s="17" t="s">
        <v>86</v>
      </c>
      <c r="BK159" s="150">
        <f t="shared" si="19"/>
        <v>0</v>
      </c>
      <c r="BL159" s="17" t="s">
        <v>108</v>
      </c>
      <c r="BM159" s="149" t="s">
        <v>910</v>
      </c>
    </row>
    <row r="160" spans="2:65" s="1" customFormat="1" ht="16.5" customHeight="1">
      <c r="B160" s="33"/>
      <c r="C160" s="138" t="s">
        <v>570</v>
      </c>
      <c r="D160" s="138" t="s">
        <v>312</v>
      </c>
      <c r="E160" s="139" t="s">
        <v>578</v>
      </c>
      <c r="F160" s="140" t="s">
        <v>4064</v>
      </c>
      <c r="G160" s="141" t="s">
        <v>1972</v>
      </c>
      <c r="H160" s="142">
        <v>20</v>
      </c>
      <c r="I160" s="143"/>
      <c r="J160" s="144">
        <f t="shared" si="10"/>
        <v>0</v>
      </c>
      <c r="K160" s="140" t="s">
        <v>430</v>
      </c>
      <c r="L160" s="33"/>
      <c r="M160" s="145" t="s">
        <v>1</v>
      </c>
      <c r="N160" s="146" t="s">
        <v>47</v>
      </c>
      <c r="P160" s="147">
        <f t="shared" si="11"/>
        <v>0</v>
      </c>
      <c r="Q160" s="147">
        <v>0</v>
      </c>
      <c r="R160" s="147">
        <f t="shared" si="12"/>
        <v>0</v>
      </c>
      <c r="S160" s="147">
        <v>0</v>
      </c>
      <c r="T160" s="148">
        <f t="shared" si="13"/>
        <v>0</v>
      </c>
      <c r="AR160" s="149" t="s">
        <v>108</v>
      </c>
      <c r="AT160" s="149" t="s">
        <v>312</v>
      </c>
      <c r="AU160" s="149" t="s">
        <v>86</v>
      </c>
      <c r="AY160" s="17" t="s">
        <v>310</v>
      </c>
      <c r="BE160" s="150">
        <f t="shared" si="14"/>
        <v>0</v>
      </c>
      <c r="BF160" s="150">
        <f t="shared" si="15"/>
        <v>0</v>
      </c>
      <c r="BG160" s="150">
        <f t="shared" si="16"/>
        <v>0</v>
      </c>
      <c r="BH160" s="150">
        <f t="shared" si="17"/>
        <v>0</v>
      </c>
      <c r="BI160" s="150">
        <f t="shared" si="18"/>
        <v>0</v>
      </c>
      <c r="BJ160" s="17" t="s">
        <v>86</v>
      </c>
      <c r="BK160" s="150">
        <f t="shared" si="19"/>
        <v>0</v>
      </c>
      <c r="BL160" s="17" t="s">
        <v>108</v>
      </c>
      <c r="BM160" s="149" t="s">
        <v>921</v>
      </c>
    </row>
    <row r="161" spans="2:65" s="1" customFormat="1" ht="16.5" customHeight="1">
      <c r="B161" s="33"/>
      <c r="C161" s="138" t="s">
        <v>574</v>
      </c>
      <c r="D161" s="138" t="s">
        <v>312</v>
      </c>
      <c r="E161" s="139" t="s">
        <v>582</v>
      </c>
      <c r="F161" s="140" t="s">
        <v>6323</v>
      </c>
      <c r="G161" s="141" t="s">
        <v>1972</v>
      </c>
      <c r="H161" s="142">
        <v>11</v>
      </c>
      <c r="I161" s="143"/>
      <c r="J161" s="144">
        <f t="shared" si="10"/>
        <v>0</v>
      </c>
      <c r="K161" s="140" t="s">
        <v>430</v>
      </c>
      <c r="L161" s="33"/>
      <c r="M161" s="145" t="s">
        <v>1</v>
      </c>
      <c r="N161" s="146" t="s">
        <v>47</v>
      </c>
      <c r="P161" s="147">
        <f t="shared" si="11"/>
        <v>0</v>
      </c>
      <c r="Q161" s="147">
        <v>0</v>
      </c>
      <c r="R161" s="147">
        <f t="shared" si="12"/>
        <v>0</v>
      </c>
      <c r="S161" s="147">
        <v>0</v>
      </c>
      <c r="T161" s="148">
        <f t="shared" si="13"/>
        <v>0</v>
      </c>
      <c r="AR161" s="149" t="s">
        <v>108</v>
      </c>
      <c r="AT161" s="149" t="s">
        <v>312</v>
      </c>
      <c r="AU161" s="149" t="s">
        <v>86</v>
      </c>
      <c r="AY161" s="17" t="s">
        <v>310</v>
      </c>
      <c r="BE161" s="150">
        <f t="shared" si="14"/>
        <v>0</v>
      </c>
      <c r="BF161" s="150">
        <f t="shared" si="15"/>
        <v>0</v>
      </c>
      <c r="BG161" s="150">
        <f t="shared" si="16"/>
        <v>0</v>
      </c>
      <c r="BH161" s="150">
        <f t="shared" si="17"/>
        <v>0</v>
      </c>
      <c r="BI161" s="150">
        <f t="shared" si="18"/>
        <v>0</v>
      </c>
      <c r="BJ161" s="17" t="s">
        <v>86</v>
      </c>
      <c r="BK161" s="150">
        <f t="shared" si="19"/>
        <v>0</v>
      </c>
      <c r="BL161" s="17" t="s">
        <v>108</v>
      </c>
      <c r="BM161" s="149" t="s">
        <v>930</v>
      </c>
    </row>
    <row r="162" spans="2:65" s="1" customFormat="1" ht="16.5" customHeight="1">
      <c r="B162" s="33"/>
      <c r="C162" s="138" t="s">
        <v>578</v>
      </c>
      <c r="D162" s="138" t="s">
        <v>312</v>
      </c>
      <c r="E162" s="139" t="s">
        <v>586</v>
      </c>
      <c r="F162" s="140" t="s">
        <v>6324</v>
      </c>
      <c r="G162" s="141" t="s">
        <v>1972</v>
      </c>
      <c r="H162" s="142">
        <v>11</v>
      </c>
      <c r="I162" s="143"/>
      <c r="J162" s="144">
        <f t="shared" si="10"/>
        <v>0</v>
      </c>
      <c r="K162" s="140" t="s">
        <v>430</v>
      </c>
      <c r="L162" s="33"/>
      <c r="M162" s="145" t="s">
        <v>1</v>
      </c>
      <c r="N162" s="146" t="s">
        <v>47</v>
      </c>
      <c r="P162" s="147">
        <f t="shared" si="11"/>
        <v>0</v>
      </c>
      <c r="Q162" s="147">
        <v>0</v>
      </c>
      <c r="R162" s="147">
        <f t="shared" si="12"/>
        <v>0</v>
      </c>
      <c r="S162" s="147">
        <v>0</v>
      </c>
      <c r="T162" s="148">
        <f t="shared" si="13"/>
        <v>0</v>
      </c>
      <c r="AR162" s="149" t="s">
        <v>108</v>
      </c>
      <c r="AT162" s="149" t="s">
        <v>312</v>
      </c>
      <c r="AU162" s="149" t="s">
        <v>86</v>
      </c>
      <c r="AY162" s="17" t="s">
        <v>310</v>
      </c>
      <c r="BE162" s="150">
        <f t="shared" si="14"/>
        <v>0</v>
      </c>
      <c r="BF162" s="150">
        <f t="shared" si="15"/>
        <v>0</v>
      </c>
      <c r="BG162" s="150">
        <f t="shared" si="16"/>
        <v>0</v>
      </c>
      <c r="BH162" s="150">
        <f t="shared" si="17"/>
        <v>0</v>
      </c>
      <c r="BI162" s="150">
        <f t="shared" si="18"/>
        <v>0</v>
      </c>
      <c r="BJ162" s="17" t="s">
        <v>86</v>
      </c>
      <c r="BK162" s="150">
        <f t="shared" si="19"/>
        <v>0</v>
      </c>
      <c r="BL162" s="17" t="s">
        <v>108</v>
      </c>
      <c r="BM162" s="149" t="s">
        <v>938</v>
      </c>
    </row>
    <row r="163" spans="2:65" s="1" customFormat="1" ht="16.5" customHeight="1">
      <c r="B163" s="33"/>
      <c r="C163" s="138" t="s">
        <v>582</v>
      </c>
      <c r="D163" s="138" t="s">
        <v>312</v>
      </c>
      <c r="E163" s="139" t="s">
        <v>590</v>
      </c>
      <c r="F163" s="140" t="s">
        <v>4065</v>
      </c>
      <c r="G163" s="141" t="s">
        <v>4066</v>
      </c>
      <c r="H163" s="142">
        <v>1</v>
      </c>
      <c r="I163" s="143"/>
      <c r="J163" s="144">
        <f t="shared" si="10"/>
        <v>0</v>
      </c>
      <c r="K163" s="140" t="s">
        <v>430</v>
      </c>
      <c r="L163" s="33"/>
      <c r="M163" s="145" t="s">
        <v>1</v>
      </c>
      <c r="N163" s="146" t="s">
        <v>47</v>
      </c>
      <c r="P163" s="147">
        <f t="shared" si="11"/>
        <v>0</v>
      </c>
      <c r="Q163" s="147">
        <v>0</v>
      </c>
      <c r="R163" s="147">
        <f t="shared" si="12"/>
        <v>0</v>
      </c>
      <c r="S163" s="147">
        <v>0</v>
      </c>
      <c r="T163" s="148">
        <f t="shared" si="13"/>
        <v>0</v>
      </c>
      <c r="AR163" s="149" t="s">
        <v>108</v>
      </c>
      <c r="AT163" s="149" t="s">
        <v>312</v>
      </c>
      <c r="AU163" s="149" t="s">
        <v>86</v>
      </c>
      <c r="AY163" s="17" t="s">
        <v>310</v>
      </c>
      <c r="BE163" s="150">
        <f t="shared" si="14"/>
        <v>0</v>
      </c>
      <c r="BF163" s="150">
        <f t="shared" si="15"/>
        <v>0</v>
      </c>
      <c r="BG163" s="150">
        <f t="shared" si="16"/>
        <v>0</v>
      </c>
      <c r="BH163" s="150">
        <f t="shared" si="17"/>
        <v>0</v>
      </c>
      <c r="BI163" s="150">
        <f t="shared" si="18"/>
        <v>0</v>
      </c>
      <c r="BJ163" s="17" t="s">
        <v>86</v>
      </c>
      <c r="BK163" s="150">
        <f t="shared" si="19"/>
        <v>0</v>
      </c>
      <c r="BL163" s="17" t="s">
        <v>108</v>
      </c>
      <c r="BM163" s="149" t="s">
        <v>949</v>
      </c>
    </row>
    <row r="164" spans="2:65" s="11" customFormat="1" ht="25.9" customHeight="1">
      <c r="B164" s="126"/>
      <c r="D164" s="127" t="s">
        <v>81</v>
      </c>
      <c r="E164" s="128" t="s">
        <v>590</v>
      </c>
      <c r="F164" s="128" t="s">
        <v>426</v>
      </c>
      <c r="I164" s="129"/>
      <c r="J164" s="130">
        <f>BK164</f>
        <v>0</v>
      </c>
      <c r="L164" s="126"/>
      <c r="M164" s="131"/>
      <c r="P164" s="132">
        <f>SUM(P165:P167)</f>
        <v>0</v>
      </c>
      <c r="R164" s="132">
        <f>SUM(R165:R167)</f>
        <v>0</v>
      </c>
      <c r="T164" s="133">
        <f>SUM(T165:T167)</f>
        <v>0</v>
      </c>
      <c r="AR164" s="127" t="s">
        <v>86</v>
      </c>
      <c r="AT164" s="134" t="s">
        <v>81</v>
      </c>
      <c r="AU164" s="134" t="s">
        <v>82</v>
      </c>
      <c r="AY164" s="127" t="s">
        <v>310</v>
      </c>
      <c r="BK164" s="135">
        <f>SUM(BK165:BK167)</f>
        <v>0</v>
      </c>
    </row>
    <row r="165" spans="2:65" s="1" customFormat="1" ht="16.5" customHeight="1">
      <c r="B165" s="33"/>
      <c r="C165" s="138" t="s">
        <v>586</v>
      </c>
      <c r="D165" s="138" t="s">
        <v>312</v>
      </c>
      <c r="E165" s="139" t="s">
        <v>594</v>
      </c>
      <c r="F165" s="140" t="s">
        <v>3968</v>
      </c>
      <c r="G165" s="141" t="s">
        <v>652</v>
      </c>
      <c r="H165" s="142">
        <v>20</v>
      </c>
      <c r="I165" s="143"/>
      <c r="J165" s="144">
        <f>ROUND(I165*H165,2)</f>
        <v>0</v>
      </c>
      <c r="K165" s="140" t="s">
        <v>430</v>
      </c>
      <c r="L165" s="33"/>
      <c r="M165" s="145" t="s">
        <v>1</v>
      </c>
      <c r="N165" s="146" t="s">
        <v>47</v>
      </c>
      <c r="P165" s="147">
        <f>O165*H165</f>
        <v>0</v>
      </c>
      <c r="Q165" s="147">
        <v>0</v>
      </c>
      <c r="R165" s="147">
        <f>Q165*H165</f>
        <v>0</v>
      </c>
      <c r="S165" s="147">
        <v>0</v>
      </c>
      <c r="T165" s="148">
        <f>S165*H165</f>
        <v>0</v>
      </c>
      <c r="AR165" s="149" t="s">
        <v>108</v>
      </c>
      <c r="AT165" s="149" t="s">
        <v>312</v>
      </c>
      <c r="AU165" s="149" t="s">
        <v>86</v>
      </c>
      <c r="AY165" s="17" t="s">
        <v>310</v>
      </c>
      <c r="BE165" s="150">
        <f>IF(N165="základní",J165,0)</f>
        <v>0</v>
      </c>
      <c r="BF165" s="150">
        <f>IF(N165="snížená",J165,0)</f>
        <v>0</v>
      </c>
      <c r="BG165" s="150">
        <f>IF(N165="zákl. přenesená",J165,0)</f>
        <v>0</v>
      </c>
      <c r="BH165" s="150">
        <f>IF(N165="sníž. přenesená",J165,0)</f>
        <v>0</v>
      </c>
      <c r="BI165" s="150">
        <f>IF(N165="nulová",J165,0)</f>
        <v>0</v>
      </c>
      <c r="BJ165" s="17" t="s">
        <v>86</v>
      </c>
      <c r="BK165" s="150">
        <f>ROUND(I165*H165,2)</f>
        <v>0</v>
      </c>
      <c r="BL165" s="17" t="s">
        <v>108</v>
      </c>
      <c r="BM165" s="149" t="s">
        <v>958</v>
      </c>
    </row>
    <row r="166" spans="2:65" s="1" customFormat="1" ht="16.5" customHeight="1">
      <c r="B166" s="33"/>
      <c r="C166" s="138" t="s">
        <v>590</v>
      </c>
      <c r="D166" s="138" t="s">
        <v>312</v>
      </c>
      <c r="E166" s="139" t="s">
        <v>598</v>
      </c>
      <c r="F166" s="140" t="s">
        <v>4067</v>
      </c>
      <c r="G166" s="141" t="s">
        <v>652</v>
      </c>
      <c r="H166" s="142">
        <v>80</v>
      </c>
      <c r="I166" s="143"/>
      <c r="J166" s="144">
        <f>ROUND(I166*H166,2)</f>
        <v>0</v>
      </c>
      <c r="K166" s="140" t="s">
        <v>430</v>
      </c>
      <c r="L166" s="33"/>
      <c r="M166" s="145" t="s">
        <v>1</v>
      </c>
      <c r="N166" s="146" t="s">
        <v>47</v>
      </c>
      <c r="P166" s="147">
        <f>O166*H166</f>
        <v>0</v>
      </c>
      <c r="Q166" s="147">
        <v>0</v>
      </c>
      <c r="R166" s="147">
        <f>Q166*H166</f>
        <v>0</v>
      </c>
      <c r="S166" s="147">
        <v>0</v>
      </c>
      <c r="T166" s="148">
        <f>S166*H166</f>
        <v>0</v>
      </c>
      <c r="AR166" s="149" t="s">
        <v>108</v>
      </c>
      <c r="AT166" s="149" t="s">
        <v>312</v>
      </c>
      <c r="AU166" s="149" t="s">
        <v>86</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968</v>
      </c>
    </row>
    <row r="167" spans="2:65" s="1" customFormat="1" ht="16.5" customHeight="1">
      <c r="B167" s="33"/>
      <c r="C167" s="138" t="s">
        <v>594</v>
      </c>
      <c r="D167" s="138" t="s">
        <v>312</v>
      </c>
      <c r="E167" s="139" t="s">
        <v>613</v>
      </c>
      <c r="F167" s="140" t="s">
        <v>3971</v>
      </c>
      <c r="G167" s="141" t="s">
        <v>652</v>
      </c>
      <c r="H167" s="142">
        <v>20</v>
      </c>
      <c r="I167" s="143"/>
      <c r="J167" s="144">
        <f>ROUND(I167*H167,2)</f>
        <v>0</v>
      </c>
      <c r="K167" s="140" t="s">
        <v>430</v>
      </c>
      <c r="L167" s="33"/>
      <c r="M167" s="188" t="s">
        <v>1</v>
      </c>
      <c r="N167" s="189" t="s">
        <v>47</v>
      </c>
      <c r="O167" s="176"/>
      <c r="P167" s="190">
        <f>O167*H167</f>
        <v>0</v>
      </c>
      <c r="Q167" s="190">
        <v>0</v>
      </c>
      <c r="R167" s="190">
        <f>Q167*H167</f>
        <v>0</v>
      </c>
      <c r="S167" s="190">
        <v>0</v>
      </c>
      <c r="T167" s="191">
        <f>S167*H167</f>
        <v>0</v>
      </c>
      <c r="AR167" s="149" t="s">
        <v>108</v>
      </c>
      <c r="AT167" s="149" t="s">
        <v>312</v>
      </c>
      <c r="AU167" s="149" t="s">
        <v>86</v>
      </c>
      <c r="AY167" s="17" t="s">
        <v>310</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978</v>
      </c>
    </row>
    <row r="168" spans="2:65" s="1" customFormat="1" ht="6.95" customHeight="1">
      <c r="B168" s="45"/>
      <c r="C168" s="46"/>
      <c r="D168" s="46"/>
      <c r="E168" s="46"/>
      <c r="F168" s="46"/>
      <c r="G168" s="46"/>
      <c r="H168" s="46"/>
      <c r="I168" s="46"/>
      <c r="J168" s="46"/>
      <c r="K168" s="46"/>
      <c r="L168" s="33"/>
    </row>
  </sheetData>
  <sheetProtection algorithmName="SHA-512" hashValue="09Lnc9nZjxZs24fp+vBGoMGzRARqDlq6llrH1IOFZsI3MxHdYxwqFIBFrXnQdEud8zOImukXQ9klCxdPlKDbmg==" saltValue="qdenaBET6gPdWEuqdjruaEm5/GT2eMfGJxYbX6nCwDLySduIk3wiwbjGUJAHz0R/os2qJ+dj1hbeQFvcA81eaA==" spinCount="100000" sheet="1" objects="1" scenarios="1" formatColumns="0" formatRows="0" autoFilter="0"/>
  <autoFilter ref="C125:K167" xr:uid="{00000000-0009-0000-0000-000033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15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247</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5028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ROUND((SUM(BE126:BE154)),  2)</f>
        <v>0</v>
      </c>
      <c r="I37" s="98">
        <v>0.21</v>
      </c>
      <c r="J37" s="86">
        <f>ROUND(((SUM(BE126:BE154))*I37),  2)</f>
        <v>0</v>
      </c>
      <c r="L37" s="33"/>
    </row>
    <row r="38" spans="2:12" s="1" customFormat="1" ht="14.45" customHeight="1">
      <c r="B38" s="33"/>
      <c r="E38" s="27" t="s">
        <v>48</v>
      </c>
      <c r="F38" s="86">
        <f>ROUND((SUM(BF126:BF154)),  2)</f>
        <v>0</v>
      </c>
      <c r="I38" s="98">
        <v>0.15</v>
      </c>
      <c r="J38" s="86">
        <f>ROUND(((SUM(BF126:BF154))*I38),  2)</f>
        <v>0</v>
      </c>
      <c r="L38" s="33"/>
    </row>
    <row r="39" spans="2:12" s="1" customFormat="1" ht="14.45" hidden="1" customHeight="1">
      <c r="B39" s="33"/>
      <c r="E39" s="27" t="s">
        <v>49</v>
      </c>
      <c r="F39" s="86">
        <f>ROUND((SUM(BG126:BG154)),  2)</f>
        <v>0</v>
      </c>
      <c r="I39" s="98">
        <v>0.21</v>
      </c>
      <c r="J39" s="86">
        <f>0</f>
        <v>0</v>
      </c>
      <c r="L39" s="33"/>
    </row>
    <row r="40" spans="2:12" s="1" customFormat="1" ht="14.45" hidden="1" customHeight="1">
      <c r="B40" s="33"/>
      <c r="E40" s="27" t="s">
        <v>50</v>
      </c>
      <c r="F40" s="86">
        <f>ROUND((SUM(BH126:BH154)),  2)</f>
        <v>0</v>
      </c>
      <c r="I40" s="98">
        <v>0.15</v>
      </c>
      <c r="J40" s="86">
        <f>0</f>
        <v>0</v>
      </c>
      <c r="L40" s="33"/>
    </row>
    <row r="41" spans="2:12" s="1" customFormat="1" ht="14.45" hidden="1" customHeight="1">
      <c r="B41" s="33"/>
      <c r="E41" s="27" t="s">
        <v>51</v>
      </c>
      <c r="F41" s="86">
        <f>ROUND((SUM(BI126:BI154)),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03 - SV - Svítidla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4069</v>
      </c>
      <c r="E101" s="112"/>
      <c r="F101" s="112"/>
      <c r="G101" s="112"/>
      <c r="H101" s="112"/>
      <c r="I101" s="112"/>
      <c r="J101" s="113">
        <f>J127</f>
        <v>0</v>
      </c>
      <c r="L101" s="110"/>
    </row>
    <row r="102" spans="2:47" s="8" customFormat="1" ht="24.95" customHeight="1">
      <c r="B102" s="110"/>
      <c r="D102" s="111" t="s">
        <v>6325</v>
      </c>
      <c r="E102" s="112"/>
      <c r="F102" s="112"/>
      <c r="G102" s="112"/>
      <c r="H102" s="112"/>
      <c r="I102" s="112"/>
      <c r="J102" s="113">
        <f>J151</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03 - SV - Svítidla</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P127+P151</f>
        <v>0</v>
      </c>
      <c r="Q126" s="54"/>
      <c r="R126" s="123">
        <f>R127+R151</f>
        <v>0</v>
      </c>
      <c r="S126" s="54"/>
      <c r="T126" s="124">
        <f>T127+T151</f>
        <v>0</v>
      </c>
      <c r="AT126" s="17" t="s">
        <v>81</v>
      </c>
      <c r="AU126" s="17" t="s">
        <v>288</v>
      </c>
      <c r="BK126" s="125">
        <f>BK127+BK151</f>
        <v>0</v>
      </c>
    </row>
    <row r="127" spans="2:65" s="11" customFormat="1" ht="25.9" customHeight="1">
      <c r="B127" s="126"/>
      <c r="D127" s="127" t="s">
        <v>81</v>
      </c>
      <c r="E127" s="128" t="s">
        <v>3940</v>
      </c>
      <c r="F127" s="128" t="s">
        <v>4071</v>
      </c>
      <c r="I127" s="129"/>
      <c r="J127" s="130">
        <f>BK127</f>
        <v>0</v>
      </c>
      <c r="L127" s="126"/>
      <c r="M127" s="131"/>
      <c r="P127" s="132">
        <f>SUM(P128:P150)</f>
        <v>0</v>
      </c>
      <c r="R127" s="132">
        <f>SUM(R128:R150)</f>
        <v>0</v>
      </c>
      <c r="T127" s="133">
        <f>SUM(T128:T150)</f>
        <v>0</v>
      </c>
      <c r="AR127" s="127" t="s">
        <v>86</v>
      </c>
      <c r="AT127" s="134" t="s">
        <v>81</v>
      </c>
      <c r="AU127" s="134" t="s">
        <v>82</v>
      </c>
      <c r="AY127" s="127" t="s">
        <v>310</v>
      </c>
      <c r="BK127" s="135">
        <f>SUM(BK128:BK150)</f>
        <v>0</v>
      </c>
    </row>
    <row r="128" spans="2:65" s="1" customFormat="1" ht="16.5" customHeight="1">
      <c r="B128" s="33"/>
      <c r="C128" s="138" t="s">
        <v>86</v>
      </c>
      <c r="D128" s="138" t="s">
        <v>312</v>
      </c>
      <c r="E128" s="139" t="s">
        <v>86</v>
      </c>
      <c r="F128" s="140" t="s">
        <v>4072</v>
      </c>
      <c r="G128" s="141" t="s">
        <v>1972</v>
      </c>
      <c r="H128" s="142">
        <v>6</v>
      </c>
      <c r="I128" s="143"/>
      <c r="J128" s="144">
        <f t="shared" ref="J128:J150" si="0">ROUND(I128*H128,2)</f>
        <v>0</v>
      </c>
      <c r="K128" s="140" t="s">
        <v>430</v>
      </c>
      <c r="L128" s="33"/>
      <c r="M128" s="145" t="s">
        <v>1</v>
      </c>
      <c r="N128" s="146" t="s">
        <v>47</v>
      </c>
      <c r="P128" s="147">
        <f t="shared" ref="P128:P150" si="1">O128*H128</f>
        <v>0</v>
      </c>
      <c r="Q128" s="147">
        <v>0</v>
      </c>
      <c r="R128" s="147">
        <f t="shared" ref="R128:R150" si="2">Q128*H128</f>
        <v>0</v>
      </c>
      <c r="S128" s="147">
        <v>0</v>
      </c>
      <c r="T128" s="148">
        <f t="shared" ref="T128:T150" si="3">S128*H128</f>
        <v>0</v>
      </c>
      <c r="AR128" s="149" t="s">
        <v>108</v>
      </c>
      <c r="AT128" s="149" t="s">
        <v>312</v>
      </c>
      <c r="AU128" s="149" t="s">
        <v>86</v>
      </c>
      <c r="AY128" s="17" t="s">
        <v>310</v>
      </c>
      <c r="BE128" s="150">
        <f t="shared" ref="BE128:BE150" si="4">IF(N128="základní",J128,0)</f>
        <v>0</v>
      </c>
      <c r="BF128" s="150">
        <f t="shared" ref="BF128:BF150" si="5">IF(N128="snížená",J128,0)</f>
        <v>0</v>
      </c>
      <c r="BG128" s="150">
        <f t="shared" ref="BG128:BG150" si="6">IF(N128="zákl. přenesená",J128,0)</f>
        <v>0</v>
      </c>
      <c r="BH128" s="150">
        <f t="shared" ref="BH128:BH150" si="7">IF(N128="sníž. přenesená",J128,0)</f>
        <v>0</v>
      </c>
      <c r="BI128" s="150">
        <f t="shared" ref="BI128:BI150" si="8">IF(N128="nulová",J128,0)</f>
        <v>0</v>
      </c>
      <c r="BJ128" s="17" t="s">
        <v>86</v>
      </c>
      <c r="BK128" s="150">
        <f t="shared" ref="BK128:BK150" si="9">ROUND(I128*H128,2)</f>
        <v>0</v>
      </c>
      <c r="BL128" s="17" t="s">
        <v>108</v>
      </c>
      <c r="BM128" s="149" t="s">
        <v>90</v>
      </c>
    </row>
    <row r="129" spans="2:65" s="1" customFormat="1" ht="21.75" customHeight="1">
      <c r="B129" s="33"/>
      <c r="C129" s="138" t="s">
        <v>90</v>
      </c>
      <c r="D129" s="138" t="s">
        <v>312</v>
      </c>
      <c r="E129" s="139" t="s">
        <v>90</v>
      </c>
      <c r="F129" s="140" t="s">
        <v>6326</v>
      </c>
      <c r="G129" s="141" t="s">
        <v>1972</v>
      </c>
      <c r="H129" s="142">
        <v>37</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21.75" customHeight="1">
      <c r="B130" s="33"/>
      <c r="C130" s="138" t="s">
        <v>98</v>
      </c>
      <c r="D130" s="138" t="s">
        <v>312</v>
      </c>
      <c r="E130" s="139" t="s">
        <v>98</v>
      </c>
      <c r="F130" s="140" t="s">
        <v>6327</v>
      </c>
      <c r="G130" s="141" t="s">
        <v>1972</v>
      </c>
      <c r="H130" s="142">
        <v>4</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21.75" customHeight="1">
      <c r="B131" s="33"/>
      <c r="C131" s="138" t="s">
        <v>108</v>
      </c>
      <c r="D131" s="138" t="s">
        <v>312</v>
      </c>
      <c r="E131" s="139" t="s">
        <v>108</v>
      </c>
      <c r="F131" s="140" t="s">
        <v>4073</v>
      </c>
      <c r="G131" s="141" t="s">
        <v>1972</v>
      </c>
      <c r="H131" s="142">
        <v>27</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21.75" customHeight="1">
      <c r="B132" s="33"/>
      <c r="C132" s="138" t="s">
        <v>121</v>
      </c>
      <c r="D132" s="138" t="s">
        <v>312</v>
      </c>
      <c r="E132" s="139" t="s">
        <v>121</v>
      </c>
      <c r="F132" s="140" t="s">
        <v>6328</v>
      </c>
      <c r="G132" s="141" t="s">
        <v>1972</v>
      </c>
      <c r="H132" s="142">
        <v>8</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137</v>
      </c>
      <c r="F133" s="140" t="s">
        <v>6329</v>
      </c>
      <c r="G133" s="141" t="s">
        <v>1972</v>
      </c>
      <c r="H133" s="142">
        <v>8</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342</v>
      </c>
      <c r="F134" s="140" t="s">
        <v>4075</v>
      </c>
      <c r="G134" s="141" t="s">
        <v>1972</v>
      </c>
      <c r="H134" s="142">
        <v>6</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347</v>
      </c>
      <c r="F135" s="140" t="s">
        <v>6330</v>
      </c>
      <c r="G135" s="141" t="s">
        <v>1972</v>
      </c>
      <c r="H135" s="142">
        <v>9</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354</v>
      </c>
      <c r="F136" s="140" t="s">
        <v>6331</v>
      </c>
      <c r="G136" s="141" t="s">
        <v>1972</v>
      </c>
      <c r="H136" s="142">
        <v>1</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180</v>
      </c>
      <c r="F137" s="140" t="s">
        <v>4076</v>
      </c>
      <c r="G137" s="141" t="s">
        <v>1972</v>
      </c>
      <c r="H137" s="142">
        <v>24</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364</v>
      </c>
      <c r="F138" s="140" t="s">
        <v>4077</v>
      </c>
      <c r="G138" s="141" t="s">
        <v>1972</v>
      </c>
      <c r="H138" s="142">
        <v>31</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 customFormat="1" ht="21.75" customHeight="1">
      <c r="B139" s="33"/>
      <c r="C139" s="138" t="s">
        <v>371</v>
      </c>
      <c r="D139" s="138" t="s">
        <v>312</v>
      </c>
      <c r="E139" s="139" t="s">
        <v>371</v>
      </c>
      <c r="F139" s="140" t="s">
        <v>6332</v>
      </c>
      <c r="G139" s="141" t="s">
        <v>1972</v>
      </c>
      <c r="H139" s="142">
        <v>8</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539</v>
      </c>
    </row>
    <row r="140" spans="2:65" s="1" customFormat="1" ht="16.5" customHeight="1">
      <c r="B140" s="33"/>
      <c r="C140" s="138" t="s">
        <v>379</v>
      </c>
      <c r="D140" s="138" t="s">
        <v>312</v>
      </c>
      <c r="E140" s="139" t="s">
        <v>379</v>
      </c>
      <c r="F140" s="140" t="s">
        <v>6333</v>
      </c>
      <c r="G140" s="141" t="s">
        <v>1972</v>
      </c>
      <c r="H140" s="142">
        <v>2</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548</v>
      </c>
    </row>
    <row r="141" spans="2:65" s="1" customFormat="1" ht="16.5" customHeight="1">
      <c r="B141" s="33"/>
      <c r="C141" s="138" t="s">
        <v>388</v>
      </c>
      <c r="D141" s="138" t="s">
        <v>312</v>
      </c>
      <c r="E141" s="139" t="s">
        <v>388</v>
      </c>
      <c r="F141" s="140" t="s">
        <v>6334</v>
      </c>
      <c r="G141" s="141" t="s">
        <v>1972</v>
      </c>
      <c r="H141" s="142">
        <v>3</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558</v>
      </c>
    </row>
    <row r="142" spans="2:65" s="1" customFormat="1" ht="16.5" customHeight="1">
      <c r="B142" s="33"/>
      <c r="C142" s="138" t="s">
        <v>8</v>
      </c>
      <c r="D142" s="138" t="s">
        <v>312</v>
      </c>
      <c r="E142" s="139" t="s">
        <v>8</v>
      </c>
      <c r="F142" s="140" t="s">
        <v>6335</v>
      </c>
      <c r="G142" s="141" t="s">
        <v>1972</v>
      </c>
      <c r="H142" s="142">
        <v>5</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566</v>
      </c>
    </row>
    <row r="143" spans="2:65" s="1" customFormat="1" ht="21.75" customHeight="1">
      <c r="B143" s="33"/>
      <c r="C143" s="138" t="s">
        <v>404</v>
      </c>
      <c r="D143" s="138" t="s">
        <v>312</v>
      </c>
      <c r="E143" s="139" t="s">
        <v>404</v>
      </c>
      <c r="F143" s="140" t="s">
        <v>4078</v>
      </c>
      <c r="G143" s="141" t="s">
        <v>1972</v>
      </c>
      <c r="H143" s="142">
        <v>27</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574</v>
      </c>
    </row>
    <row r="144" spans="2:65" s="1" customFormat="1" ht="24.2" customHeight="1">
      <c r="B144" s="33"/>
      <c r="C144" s="138" t="s">
        <v>408</v>
      </c>
      <c r="D144" s="138" t="s">
        <v>312</v>
      </c>
      <c r="E144" s="139" t="s">
        <v>408</v>
      </c>
      <c r="F144" s="140" t="s">
        <v>6336</v>
      </c>
      <c r="G144" s="141" t="s">
        <v>1972</v>
      </c>
      <c r="H144" s="142">
        <v>9</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582</v>
      </c>
    </row>
    <row r="145" spans="2:65" s="1" customFormat="1" ht="21.75" customHeight="1">
      <c r="B145" s="33"/>
      <c r="C145" s="138" t="s">
        <v>412</v>
      </c>
      <c r="D145" s="138" t="s">
        <v>312</v>
      </c>
      <c r="E145" s="139" t="s">
        <v>412</v>
      </c>
      <c r="F145" s="140" t="s">
        <v>6337</v>
      </c>
      <c r="G145" s="141" t="s">
        <v>1972</v>
      </c>
      <c r="H145" s="142">
        <v>15</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590</v>
      </c>
    </row>
    <row r="146" spans="2:65" s="1" customFormat="1" ht="24.2" customHeight="1">
      <c r="B146" s="33"/>
      <c r="C146" s="138" t="s">
        <v>417</v>
      </c>
      <c r="D146" s="138" t="s">
        <v>312</v>
      </c>
      <c r="E146" s="139" t="s">
        <v>417</v>
      </c>
      <c r="F146" s="140" t="s">
        <v>4079</v>
      </c>
      <c r="G146" s="141" t="s">
        <v>1972</v>
      </c>
      <c r="H146" s="142">
        <v>3</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598</v>
      </c>
    </row>
    <row r="147" spans="2:65" s="1" customFormat="1" ht="16.5" customHeight="1">
      <c r="B147" s="33"/>
      <c r="C147" s="138" t="s">
        <v>421</v>
      </c>
      <c r="D147" s="138" t="s">
        <v>312</v>
      </c>
      <c r="E147" s="139" t="s">
        <v>421</v>
      </c>
      <c r="F147" s="140" t="s">
        <v>6338</v>
      </c>
      <c r="G147" s="141" t="s">
        <v>1972</v>
      </c>
      <c r="H147" s="142">
        <v>1</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617</v>
      </c>
    </row>
    <row r="148" spans="2:65" s="1" customFormat="1" ht="16.5" customHeight="1">
      <c r="B148" s="33"/>
      <c r="C148" s="138" t="s">
        <v>7</v>
      </c>
      <c r="D148" s="138" t="s">
        <v>312</v>
      </c>
      <c r="E148" s="139" t="s">
        <v>7</v>
      </c>
      <c r="F148" s="140" t="s">
        <v>4080</v>
      </c>
      <c r="G148" s="141" t="s">
        <v>1972</v>
      </c>
      <c r="H148" s="142">
        <v>45</v>
      </c>
      <c r="I148" s="143"/>
      <c r="J148" s="144">
        <f t="shared" si="0"/>
        <v>0</v>
      </c>
      <c r="K148" s="140" t="s">
        <v>430</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607</v>
      </c>
    </row>
    <row r="149" spans="2:65" s="1" customFormat="1" ht="16.5" customHeight="1">
      <c r="B149" s="33"/>
      <c r="C149" s="138" t="s">
        <v>434</v>
      </c>
      <c r="D149" s="138" t="s">
        <v>312</v>
      </c>
      <c r="E149" s="139" t="s">
        <v>434</v>
      </c>
      <c r="F149" s="140" t="s">
        <v>6339</v>
      </c>
      <c r="G149" s="141" t="s">
        <v>1972</v>
      </c>
      <c r="H149" s="142">
        <v>10</v>
      </c>
      <c r="I149" s="143"/>
      <c r="J149" s="144">
        <f t="shared" si="0"/>
        <v>0</v>
      </c>
      <c r="K149" s="140" t="s">
        <v>430</v>
      </c>
      <c r="L149" s="33"/>
      <c r="M149" s="145" t="s">
        <v>1</v>
      </c>
      <c r="N149" s="146" t="s">
        <v>47</v>
      </c>
      <c r="P149" s="147">
        <f t="shared" si="1"/>
        <v>0</v>
      </c>
      <c r="Q149" s="147">
        <v>0</v>
      </c>
      <c r="R149" s="147">
        <f t="shared" si="2"/>
        <v>0</v>
      </c>
      <c r="S149" s="147">
        <v>0</v>
      </c>
      <c r="T149" s="148">
        <f t="shared" si="3"/>
        <v>0</v>
      </c>
      <c r="AR149" s="149" t="s">
        <v>108</v>
      </c>
      <c r="AT149" s="149" t="s">
        <v>312</v>
      </c>
      <c r="AU149" s="149" t="s">
        <v>86</v>
      </c>
      <c r="AY149" s="17" t="s">
        <v>310</v>
      </c>
      <c r="BE149" s="150">
        <f t="shared" si="4"/>
        <v>0</v>
      </c>
      <c r="BF149" s="150">
        <f t="shared" si="5"/>
        <v>0</v>
      </c>
      <c r="BG149" s="150">
        <f t="shared" si="6"/>
        <v>0</v>
      </c>
      <c r="BH149" s="150">
        <f t="shared" si="7"/>
        <v>0</v>
      </c>
      <c r="BI149" s="150">
        <f t="shared" si="8"/>
        <v>0</v>
      </c>
      <c r="BJ149" s="17" t="s">
        <v>86</v>
      </c>
      <c r="BK149" s="150">
        <f t="shared" si="9"/>
        <v>0</v>
      </c>
      <c r="BL149" s="17" t="s">
        <v>108</v>
      </c>
      <c r="BM149" s="149" t="s">
        <v>828</v>
      </c>
    </row>
    <row r="150" spans="2:65" s="1" customFormat="1" ht="16.5" customHeight="1">
      <c r="B150" s="33"/>
      <c r="C150" s="138" t="s">
        <v>534</v>
      </c>
      <c r="D150" s="138" t="s">
        <v>312</v>
      </c>
      <c r="E150" s="139" t="s">
        <v>534</v>
      </c>
      <c r="F150" s="140" t="s">
        <v>4081</v>
      </c>
      <c r="G150" s="141" t="s">
        <v>4066</v>
      </c>
      <c r="H150" s="142">
        <v>1</v>
      </c>
      <c r="I150" s="143"/>
      <c r="J150" s="144">
        <f t="shared" si="0"/>
        <v>0</v>
      </c>
      <c r="K150" s="140" t="s">
        <v>430</v>
      </c>
      <c r="L150" s="33"/>
      <c r="M150" s="145" t="s">
        <v>1</v>
      </c>
      <c r="N150" s="146" t="s">
        <v>47</v>
      </c>
      <c r="P150" s="147">
        <f t="shared" si="1"/>
        <v>0</v>
      </c>
      <c r="Q150" s="147">
        <v>0</v>
      </c>
      <c r="R150" s="147">
        <f t="shared" si="2"/>
        <v>0</v>
      </c>
      <c r="S150" s="147">
        <v>0</v>
      </c>
      <c r="T150" s="148">
        <f t="shared" si="3"/>
        <v>0</v>
      </c>
      <c r="AR150" s="149" t="s">
        <v>108</v>
      </c>
      <c r="AT150" s="149" t="s">
        <v>312</v>
      </c>
      <c r="AU150" s="149" t="s">
        <v>86</v>
      </c>
      <c r="AY150" s="17" t="s">
        <v>310</v>
      </c>
      <c r="BE150" s="150">
        <f t="shared" si="4"/>
        <v>0</v>
      </c>
      <c r="BF150" s="150">
        <f t="shared" si="5"/>
        <v>0</v>
      </c>
      <c r="BG150" s="150">
        <f t="shared" si="6"/>
        <v>0</v>
      </c>
      <c r="BH150" s="150">
        <f t="shared" si="7"/>
        <v>0</v>
      </c>
      <c r="BI150" s="150">
        <f t="shared" si="8"/>
        <v>0</v>
      </c>
      <c r="BJ150" s="17" t="s">
        <v>86</v>
      </c>
      <c r="BK150" s="150">
        <f t="shared" si="9"/>
        <v>0</v>
      </c>
      <c r="BL150" s="17" t="s">
        <v>108</v>
      </c>
      <c r="BM150" s="149" t="s">
        <v>839</v>
      </c>
    </row>
    <row r="151" spans="2:65" s="11" customFormat="1" ht="25.9" customHeight="1">
      <c r="B151" s="126"/>
      <c r="D151" s="127" t="s">
        <v>81</v>
      </c>
      <c r="E151" s="128" t="s">
        <v>534</v>
      </c>
      <c r="F151" s="128" t="s">
        <v>426</v>
      </c>
      <c r="I151" s="129"/>
      <c r="J151" s="130">
        <f>BK151</f>
        <v>0</v>
      </c>
      <c r="L151" s="126"/>
      <c r="M151" s="131"/>
      <c r="P151" s="132">
        <f>SUM(P152:P154)</f>
        <v>0</v>
      </c>
      <c r="R151" s="132">
        <f>SUM(R152:R154)</f>
        <v>0</v>
      </c>
      <c r="T151" s="133">
        <f>SUM(T152:T154)</f>
        <v>0</v>
      </c>
      <c r="AR151" s="127" t="s">
        <v>86</v>
      </c>
      <c r="AT151" s="134" t="s">
        <v>81</v>
      </c>
      <c r="AU151" s="134" t="s">
        <v>82</v>
      </c>
      <c r="AY151" s="127" t="s">
        <v>310</v>
      </c>
      <c r="BK151" s="135">
        <f>SUM(BK152:BK154)</f>
        <v>0</v>
      </c>
    </row>
    <row r="152" spans="2:65" s="1" customFormat="1" ht="16.5" customHeight="1">
      <c r="B152" s="33"/>
      <c r="C152" s="138" t="s">
        <v>539</v>
      </c>
      <c r="D152" s="138" t="s">
        <v>312</v>
      </c>
      <c r="E152" s="139" t="s">
        <v>539</v>
      </c>
      <c r="F152" s="140" t="s">
        <v>6340</v>
      </c>
      <c r="G152" s="141" t="s">
        <v>429</v>
      </c>
      <c r="H152" s="142">
        <v>1</v>
      </c>
      <c r="I152" s="143"/>
      <c r="J152" s="144">
        <f>ROUND(I152*H152,2)</f>
        <v>0</v>
      </c>
      <c r="K152" s="140" t="s">
        <v>430</v>
      </c>
      <c r="L152" s="33"/>
      <c r="M152" s="145" t="s">
        <v>1</v>
      </c>
      <c r="N152" s="146" t="s">
        <v>47</v>
      </c>
      <c r="P152" s="147">
        <f>O152*H152</f>
        <v>0</v>
      </c>
      <c r="Q152" s="147">
        <v>0</v>
      </c>
      <c r="R152" s="147">
        <f>Q152*H152</f>
        <v>0</v>
      </c>
      <c r="S152" s="147">
        <v>0</v>
      </c>
      <c r="T152" s="148">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850</v>
      </c>
    </row>
    <row r="153" spans="2:65" s="1" customFormat="1" ht="16.5" customHeight="1">
      <c r="B153" s="33"/>
      <c r="C153" s="138" t="s">
        <v>543</v>
      </c>
      <c r="D153" s="138" t="s">
        <v>312</v>
      </c>
      <c r="E153" s="139" t="s">
        <v>543</v>
      </c>
      <c r="F153" s="140" t="s">
        <v>3968</v>
      </c>
      <c r="G153" s="141" t="s">
        <v>652</v>
      </c>
      <c r="H153" s="142">
        <v>10</v>
      </c>
      <c r="I153" s="143"/>
      <c r="J153" s="144">
        <f>ROUND(I153*H153,2)</f>
        <v>0</v>
      </c>
      <c r="K153" s="140" t="s">
        <v>430</v>
      </c>
      <c r="L153" s="33"/>
      <c r="M153" s="145" t="s">
        <v>1</v>
      </c>
      <c r="N153" s="146" t="s">
        <v>47</v>
      </c>
      <c r="P153" s="147">
        <f>O153*H153</f>
        <v>0</v>
      </c>
      <c r="Q153" s="147">
        <v>0</v>
      </c>
      <c r="R153" s="147">
        <f>Q153*H153</f>
        <v>0</v>
      </c>
      <c r="S153" s="147">
        <v>0</v>
      </c>
      <c r="T153" s="148">
        <f>S153*H153</f>
        <v>0</v>
      </c>
      <c r="AR153" s="149" t="s">
        <v>108</v>
      </c>
      <c r="AT153" s="149" t="s">
        <v>312</v>
      </c>
      <c r="AU153" s="149" t="s">
        <v>86</v>
      </c>
      <c r="AY153" s="17" t="s">
        <v>310</v>
      </c>
      <c r="BE153" s="150">
        <f>IF(N153="základní",J153,0)</f>
        <v>0</v>
      </c>
      <c r="BF153" s="150">
        <f>IF(N153="snížená",J153,0)</f>
        <v>0</v>
      </c>
      <c r="BG153" s="150">
        <f>IF(N153="zákl. přenesená",J153,0)</f>
        <v>0</v>
      </c>
      <c r="BH153" s="150">
        <f>IF(N153="sníž. přenesená",J153,0)</f>
        <v>0</v>
      </c>
      <c r="BI153" s="150">
        <f>IF(N153="nulová",J153,0)</f>
        <v>0</v>
      </c>
      <c r="BJ153" s="17" t="s">
        <v>86</v>
      </c>
      <c r="BK153" s="150">
        <f>ROUND(I153*H153,2)</f>
        <v>0</v>
      </c>
      <c r="BL153" s="17" t="s">
        <v>108</v>
      </c>
      <c r="BM153" s="149" t="s">
        <v>860</v>
      </c>
    </row>
    <row r="154" spans="2:65" s="1" customFormat="1" ht="16.5" customHeight="1">
      <c r="B154" s="33"/>
      <c r="C154" s="138" t="s">
        <v>548</v>
      </c>
      <c r="D154" s="138" t="s">
        <v>312</v>
      </c>
      <c r="E154" s="139" t="s">
        <v>548</v>
      </c>
      <c r="F154" s="140" t="s">
        <v>3971</v>
      </c>
      <c r="G154" s="141" t="s">
        <v>652</v>
      </c>
      <c r="H154" s="142">
        <v>20</v>
      </c>
      <c r="I154" s="143"/>
      <c r="J154" s="144">
        <f>ROUND(I154*H154,2)</f>
        <v>0</v>
      </c>
      <c r="K154" s="140" t="s">
        <v>430</v>
      </c>
      <c r="L154" s="33"/>
      <c r="M154" s="188" t="s">
        <v>1</v>
      </c>
      <c r="N154" s="189" t="s">
        <v>47</v>
      </c>
      <c r="O154" s="176"/>
      <c r="P154" s="190">
        <f>O154*H154</f>
        <v>0</v>
      </c>
      <c r="Q154" s="190">
        <v>0</v>
      </c>
      <c r="R154" s="190">
        <f>Q154*H154</f>
        <v>0</v>
      </c>
      <c r="S154" s="190">
        <v>0</v>
      </c>
      <c r="T154" s="191">
        <f>S154*H154</f>
        <v>0</v>
      </c>
      <c r="AR154" s="149" t="s">
        <v>108</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868</v>
      </c>
    </row>
    <row r="155" spans="2:65" s="1" customFormat="1" ht="6.95" customHeight="1">
      <c r="B155" s="45"/>
      <c r="C155" s="46"/>
      <c r="D155" s="46"/>
      <c r="E155" s="46"/>
      <c r="F155" s="46"/>
      <c r="G155" s="46"/>
      <c r="H155" s="46"/>
      <c r="I155" s="46"/>
      <c r="J155" s="46"/>
      <c r="K155" s="46"/>
      <c r="L155" s="33"/>
    </row>
  </sheetData>
  <sheetProtection algorithmName="SHA-512" hashValue="cXTgXroXxP75w/Ur+tX34jIISEFb74CEFP69TE8YoI80muaFX2D7onyyPhiWJPYtaKLj6QFy6YLHI9S0KVVVmw==" saltValue="ydWGYxRDKWoF8XTdBjVErWi50IcTy1yYNJ8jn9e86GwMmU8DbXmUzxJH9Uidav6p8Xy6KtjrMuGhiLMU5u5IOQ==" spinCount="100000" sheet="1" objects="1" scenarios="1" formatColumns="0" formatRows="0" autoFilter="0"/>
  <autoFilter ref="C125:K154" xr:uid="{00000000-0009-0000-0000-000034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249</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6341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ROUND((SUM(BE126:BE157)),  2)</f>
        <v>0</v>
      </c>
      <c r="I37" s="98">
        <v>0.21</v>
      </c>
      <c r="J37" s="86">
        <f>ROUND(((SUM(BE126:BE157))*I37),  2)</f>
        <v>0</v>
      </c>
      <c r="L37" s="33"/>
    </row>
    <row r="38" spans="2:12" s="1" customFormat="1" ht="14.45" customHeight="1">
      <c r="B38" s="33"/>
      <c r="E38" s="27" t="s">
        <v>48</v>
      </c>
      <c r="F38" s="86">
        <f>ROUND((SUM(BF126:BF157)),  2)</f>
        <v>0</v>
      </c>
      <c r="I38" s="98">
        <v>0.15</v>
      </c>
      <c r="J38" s="86">
        <f>ROUND(((SUM(BF126:BF157))*I38),  2)</f>
        <v>0</v>
      </c>
      <c r="L38" s="33"/>
    </row>
    <row r="39" spans="2:12" s="1" customFormat="1" ht="14.45" hidden="1" customHeight="1">
      <c r="B39" s="33"/>
      <c r="E39" s="27" t="s">
        <v>49</v>
      </c>
      <c r="F39" s="86">
        <f>ROUND((SUM(BG126:BG157)),  2)</f>
        <v>0</v>
      </c>
      <c r="I39" s="98">
        <v>0.21</v>
      </c>
      <c r="J39" s="86">
        <f>0</f>
        <v>0</v>
      </c>
      <c r="L39" s="33"/>
    </row>
    <row r="40" spans="2:12" s="1" customFormat="1" ht="14.45" hidden="1" customHeight="1">
      <c r="B40" s="33"/>
      <c r="E40" s="27" t="s">
        <v>50</v>
      </c>
      <c r="F40" s="86">
        <f>ROUND((SUM(BH126:BH157)),  2)</f>
        <v>0</v>
      </c>
      <c r="I40" s="98">
        <v>0.15</v>
      </c>
      <c r="J40" s="86">
        <f>0</f>
        <v>0</v>
      </c>
      <c r="L40" s="33"/>
    </row>
    <row r="41" spans="2:12" s="1" customFormat="1" ht="14.45" hidden="1" customHeight="1">
      <c r="B41" s="33"/>
      <c r="E41" s="27" t="s">
        <v>51</v>
      </c>
      <c r="F41" s="86">
        <f>ROUND((SUM(BI126:BI157)),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04 - Rozvaděč RMS02</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4084</v>
      </c>
      <c r="E101" s="112"/>
      <c r="F101" s="112"/>
      <c r="G101" s="112"/>
      <c r="H101" s="112"/>
      <c r="I101" s="112"/>
      <c r="J101" s="113">
        <f>J127</f>
        <v>0</v>
      </c>
      <c r="L101" s="110"/>
    </row>
    <row r="102" spans="2:47" s="8" customFormat="1" ht="24.95" customHeight="1">
      <c r="B102" s="110"/>
      <c r="D102" s="111" t="s">
        <v>6342</v>
      </c>
      <c r="E102" s="112"/>
      <c r="F102" s="112"/>
      <c r="G102" s="112"/>
      <c r="H102" s="112"/>
      <c r="I102" s="112"/>
      <c r="J102" s="113">
        <f>J156</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04 - Rozvaděč RMS02</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P127+P156</f>
        <v>0</v>
      </c>
      <c r="Q126" s="54"/>
      <c r="R126" s="123">
        <f>R127+R156</f>
        <v>0</v>
      </c>
      <c r="S126" s="54"/>
      <c r="T126" s="124">
        <f>T127+T156</f>
        <v>0</v>
      </c>
      <c r="AT126" s="17" t="s">
        <v>81</v>
      </c>
      <c r="AU126" s="17" t="s">
        <v>288</v>
      </c>
      <c r="BK126" s="125">
        <f>BK127+BK156</f>
        <v>0</v>
      </c>
    </row>
    <row r="127" spans="2:65" s="11" customFormat="1" ht="25.9" customHeight="1">
      <c r="B127" s="126"/>
      <c r="D127" s="127" t="s">
        <v>81</v>
      </c>
      <c r="E127" s="128" t="s">
        <v>3940</v>
      </c>
      <c r="F127" s="128" t="s">
        <v>4086</v>
      </c>
      <c r="I127" s="129"/>
      <c r="J127" s="130">
        <f>BK127</f>
        <v>0</v>
      </c>
      <c r="L127" s="126"/>
      <c r="M127" s="131"/>
      <c r="P127" s="132">
        <f>SUM(P128:P155)</f>
        <v>0</v>
      </c>
      <c r="R127" s="132">
        <f>SUM(R128:R155)</f>
        <v>0</v>
      </c>
      <c r="T127" s="133">
        <f>SUM(T128:T155)</f>
        <v>0</v>
      </c>
      <c r="AR127" s="127" t="s">
        <v>86</v>
      </c>
      <c r="AT127" s="134" t="s">
        <v>81</v>
      </c>
      <c r="AU127" s="134" t="s">
        <v>82</v>
      </c>
      <c r="AY127" s="127" t="s">
        <v>310</v>
      </c>
      <c r="BK127" s="135">
        <f>SUM(BK128:BK155)</f>
        <v>0</v>
      </c>
    </row>
    <row r="128" spans="2:65" s="1" customFormat="1" ht="16.5" customHeight="1">
      <c r="B128" s="33"/>
      <c r="C128" s="138" t="s">
        <v>86</v>
      </c>
      <c r="D128" s="138" t="s">
        <v>312</v>
      </c>
      <c r="E128" s="139" t="s">
        <v>86</v>
      </c>
      <c r="F128" s="140" t="s">
        <v>6343</v>
      </c>
      <c r="G128" s="141" t="s">
        <v>1972</v>
      </c>
      <c r="H128" s="142">
        <v>1</v>
      </c>
      <c r="I128" s="143"/>
      <c r="J128" s="144">
        <f t="shared" ref="J128:J155" si="0">ROUND(I128*H128,2)</f>
        <v>0</v>
      </c>
      <c r="K128" s="140" t="s">
        <v>430</v>
      </c>
      <c r="L128" s="33"/>
      <c r="M128" s="145" t="s">
        <v>1</v>
      </c>
      <c r="N128" s="146" t="s">
        <v>47</v>
      </c>
      <c r="P128" s="147">
        <f t="shared" ref="P128:P155" si="1">O128*H128</f>
        <v>0</v>
      </c>
      <c r="Q128" s="147">
        <v>0</v>
      </c>
      <c r="R128" s="147">
        <f t="shared" ref="R128:R155" si="2">Q128*H128</f>
        <v>0</v>
      </c>
      <c r="S128" s="147">
        <v>0</v>
      </c>
      <c r="T128" s="148">
        <f t="shared" ref="T128:T155" si="3">S128*H128</f>
        <v>0</v>
      </c>
      <c r="AR128" s="149" t="s">
        <v>108</v>
      </c>
      <c r="AT128" s="149" t="s">
        <v>312</v>
      </c>
      <c r="AU128" s="149" t="s">
        <v>86</v>
      </c>
      <c r="AY128" s="17" t="s">
        <v>310</v>
      </c>
      <c r="BE128" s="150">
        <f t="shared" ref="BE128:BE155" si="4">IF(N128="základní",J128,0)</f>
        <v>0</v>
      </c>
      <c r="BF128" s="150">
        <f t="shared" ref="BF128:BF155" si="5">IF(N128="snížená",J128,0)</f>
        <v>0</v>
      </c>
      <c r="BG128" s="150">
        <f t="shared" ref="BG128:BG155" si="6">IF(N128="zákl. přenesená",J128,0)</f>
        <v>0</v>
      </c>
      <c r="BH128" s="150">
        <f t="shared" ref="BH128:BH155" si="7">IF(N128="sníž. přenesená",J128,0)</f>
        <v>0</v>
      </c>
      <c r="BI128" s="150">
        <f t="shared" ref="BI128:BI155" si="8">IF(N128="nulová",J128,0)</f>
        <v>0</v>
      </c>
      <c r="BJ128" s="17" t="s">
        <v>86</v>
      </c>
      <c r="BK128" s="150">
        <f t="shared" ref="BK128:BK155" si="9">ROUND(I128*H128,2)</f>
        <v>0</v>
      </c>
      <c r="BL128" s="17" t="s">
        <v>108</v>
      </c>
      <c r="BM128" s="149" t="s">
        <v>90</v>
      </c>
    </row>
    <row r="129" spans="2:65" s="1" customFormat="1" ht="16.5" customHeight="1">
      <c r="B129" s="33"/>
      <c r="C129" s="138" t="s">
        <v>90</v>
      </c>
      <c r="D129" s="138" t="s">
        <v>312</v>
      </c>
      <c r="E129" s="139" t="s">
        <v>90</v>
      </c>
      <c r="F129" s="140" t="s">
        <v>4169</v>
      </c>
      <c r="G129" s="141" t="s">
        <v>1972</v>
      </c>
      <c r="H129" s="142">
        <v>2</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4111</v>
      </c>
      <c r="F130" s="140" t="s">
        <v>4116</v>
      </c>
      <c r="G130" s="141" t="s">
        <v>1972</v>
      </c>
      <c r="H130" s="142">
        <v>1</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4113</v>
      </c>
      <c r="F131" s="140" t="s">
        <v>4118</v>
      </c>
      <c r="G131" s="141" t="s">
        <v>1972</v>
      </c>
      <c r="H131" s="142">
        <v>18</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98</v>
      </c>
      <c r="F132" s="140" t="s">
        <v>4120</v>
      </c>
      <c r="G132" s="141" t="s">
        <v>1972</v>
      </c>
      <c r="H132" s="142">
        <v>1</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108</v>
      </c>
      <c r="F133" s="140" t="s">
        <v>6344</v>
      </c>
      <c r="G133" s="141" t="s">
        <v>1972</v>
      </c>
      <c r="H133" s="142">
        <v>1</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121</v>
      </c>
      <c r="F134" s="140" t="s">
        <v>4124</v>
      </c>
      <c r="G134" s="141" t="s">
        <v>1972</v>
      </c>
      <c r="H134" s="142">
        <v>4</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137</v>
      </c>
      <c r="F135" s="140" t="s">
        <v>6345</v>
      </c>
      <c r="G135" s="141" t="s">
        <v>1972</v>
      </c>
      <c r="H135" s="142">
        <v>1</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342</v>
      </c>
      <c r="F136" s="140" t="s">
        <v>4126</v>
      </c>
      <c r="G136" s="141" t="s">
        <v>1972</v>
      </c>
      <c r="H136" s="142">
        <v>2</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347</v>
      </c>
      <c r="F137" s="140" t="s">
        <v>4128</v>
      </c>
      <c r="G137" s="141" t="s">
        <v>1972</v>
      </c>
      <c r="H137" s="142">
        <v>1</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354</v>
      </c>
      <c r="F138" s="140" t="s">
        <v>4170</v>
      </c>
      <c r="G138" s="141" t="s">
        <v>1972</v>
      </c>
      <c r="H138" s="142">
        <v>1</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 customFormat="1" ht="16.5" customHeight="1">
      <c r="B139" s="33"/>
      <c r="C139" s="138" t="s">
        <v>371</v>
      </c>
      <c r="D139" s="138" t="s">
        <v>312</v>
      </c>
      <c r="E139" s="139" t="s">
        <v>180</v>
      </c>
      <c r="F139" s="140" t="s">
        <v>4171</v>
      </c>
      <c r="G139" s="141" t="s">
        <v>1972</v>
      </c>
      <c r="H139" s="142">
        <v>1</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539</v>
      </c>
    </row>
    <row r="140" spans="2:65" s="1" customFormat="1" ht="16.5" customHeight="1">
      <c r="B140" s="33"/>
      <c r="C140" s="138" t="s">
        <v>379</v>
      </c>
      <c r="D140" s="138" t="s">
        <v>312</v>
      </c>
      <c r="E140" s="139" t="s">
        <v>364</v>
      </c>
      <c r="F140" s="140" t="s">
        <v>4172</v>
      </c>
      <c r="G140" s="141" t="s">
        <v>1972</v>
      </c>
      <c r="H140" s="142">
        <v>1</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548</v>
      </c>
    </row>
    <row r="141" spans="2:65" s="1" customFormat="1" ht="16.5" customHeight="1">
      <c r="B141" s="33"/>
      <c r="C141" s="138" t="s">
        <v>388</v>
      </c>
      <c r="D141" s="138" t="s">
        <v>312</v>
      </c>
      <c r="E141" s="139" t="s">
        <v>371</v>
      </c>
      <c r="F141" s="140" t="s">
        <v>4148</v>
      </c>
      <c r="G141" s="141" t="s">
        <v>1972</v>
      </c>
      <c r="H141" s="142">
        <v>1</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558</v>
      </c>
    </row>
    <row r="142" spans="2:65" s="1" customFormat="1" ht="16.5" customHeight="1">
      <c r="B142" s="33"/>
      <c r="C142" s="138" t="s">
        <v>8</v>
      </c>
      <c r="D142" s="138" t="s">
        <v>312</v>
      </c>
      <c r="E142" s="139" t="s">
        <v>379</v>
      </c>
      <c r="F142" s="140" t="s">
        <v>4150</v>
      </c>
      <c r="G142" s="141" t="s">
        <v>1972</v>
      </c>
      <c r="H142" s="142">
        <v>6</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566</v>
      </c>
    </row>
    <row r="143" spans="2:65" s="1" customFormat="1" ht="16.5" customHeight="1">
      <c r="B143" s="33"/>
      <c r="C143" s="138" t="s">
        <v>404</v>
      </c>
      <c r="D143" s="138" t="s">
        <v>312</v>
      </c>
      <c r="E143" s="139" t="s">
        <v>388</v>
      </c>
      <c r="F143" s="140" t="s">
        <v>4152</v>
      </c>
      <c r="G143" s="141" t="s">
        <v>1972</v>
      </c>
      <c r="H143" s="142">
        <v>24</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574</v>
      </c>
    </row>
    <row r="144" spans="2:65" s="1" customFormat="1" ht="16.5" customHeight="1">
      <c r="B144" s="33"/>
      <c r="C144" s="138" t="s">
        <v>408</v>
      </c>
      <c r="D144" s="138" t="s">
        <v>312</v>
      </c>
      <c r="E144" s="139" t="s">
        <v>8</v>
      </c>
      <c r="F144" s="140" t="s">
        <v>4154</v>
      </c>
      <c r="G144" s="141" t="s">
        <v>1972</v>
      </c>
      <c r="H144" s="142">
        <v>1</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582</v>
      </c>
    </row>
    <row r="145" spans="2:65" s="1" customFormat="1" ht="16.5" customHeight="1">
      <c r="B145" s="33"/>
      <c r="C145" s="138" t="s">
        <v>412</v>
      </c>
      <c r="D145" s="138" t="s">
        <v>312</v>
      </c>
      <c r="E145" s="139" t="s">
        <v>404</v>
      </c>
      <c r="F145" s="140" t="s">
        <v>6346</v>
      </c>
      <c r="G145" s="141" t="s">
        <v>1972</v>
      </c>
      <c r="H145" s="142">
        <v>1</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590</v>
      </c>
    </row>
    <row r="146" spans="2:65" s="1" customFormat="1" ht="16.5" customHeight="1">
      <c r="B146" s="33"/>
      <c r="C146" s="138" t="s">
        <v>417</v>
      </c>
      <c r="D146" s="138" t="s">
        <v>312</v>
      </c>
      <c r="E146" s="139" t="s">
        <v>408</v>
      </c>
      <c r="F146" s="140" t="s">
        <v>6347</v>
      </c>
      <c r="G146" s="141" t="s">
        <v>1972</v>
      </c>
      <c r="H146" s="142">
        <v>2</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598</v>
      </c>
    </row>
    <row r="147" spans="2:65" s="1" customFormat="1" ht="16.5" customHeight="1">
      <c r="B147" s="33"/>
      <c r="C147" s="138" t="s">
        <v>421</v>
      </c>
      <c r="D147" s="138" t="s">
        <v>312</v>
      </c>
      <c r="E147" s="139" t="s">
        <v>412</v>
      </c>
      <c r="F147" s="140" t="s">
        <v>4156</v>
      </c>
      <c r="G147" s="141" t="s">
        <v>1972</v>
      </c>
      <c r="H147" s="142">
        <v>3</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617</v>
      </c>
    </row>
    <row r="148" spans="2:65" s="1" customFormat="1" ht="16.5" customHeight="1">
      <c r="B148" s="33"/>
      <c r="C148" s="138" t="s">
        <v>7</v>
      </c>
      <c r="D148" s="138" t="s">
        <v>312</v>
      </c>
      <c r="E148" s="139" t="s">
        <v>417</v>
      </c>
      <c r="F148" s="140" t="s">
        <v>6348</v>
      </c>
      <c r="G148" s="141" t="s">
        <v>1972</v>
      </c>
      <c r="H148" s="142">
        <v>1</v>
      </c>
      <c r="I148" s="143"/>
      <c r="J148" s="144">
        <f t="shared" si="0"/>
        <v>0</v>
      </c>
      <c r="K148" s="140" t="s">
        <v>430</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607</v>
      </c>
    </row>
    <row r="149" spans="2:65" s="1" customFormat="1" ht="16.5" customHeight="1">
      <c r="B149" s="33"/>
      <c r="C149" s="138" t="s">
        <v>434</v>
      </c>
      <c r="D149" s="138" t="s">
        <v>312</v>
      </c>
      <c r="E149" s="139" t="s">
        <v>421</v>
      </c>
      <c r="F149" s="140" t="s">
        <v>4158</v>
      </c>
      <c r="G149" s="141" t="s">
        <v>1972</v>
      </c>
      <c r="H149" s="142">
        <v>79</v>
      </c>
      <c r="I149" s="143"/>
      <c r="J149" s="144">
        <f t="shared" si="0"/>
        <v>0</v>
      </c>
      <c r="K149" s="140" t="s">
        <v>430</v>
      </c>
      <c r="L149" s="33"/>
      <c r="M149" s="145" t="s">
        <v>1</v>
      </c>
      <c r="N149" s="146" t="s">
        <v>47</v>
      </c>
      <c r="P149" s="147">
        <f t="shared" si="1"/>
        <v>0</v>
      </c>
      <c r="Q149" s="147">
        <v>0</v>
      </c>
      <c r="R149" s="147">
        <f t="shared" si="2"/>
        <v>0</v>
      </c>
      <c r="S149" s="147">
        <v>0</v>
      </c>
      <c r="T149" s="148">
        <f t="shared" si="3"/>
        <v>0</v>
      </c>
      <c r="AR149" s="149" t="s">
        <v>108</v>
      </c>
      <c r="AT149" s="149" t="s">
        <v>312</v>
      </c>
      <c r="AU149" s="149" t="s">
        <v>86</v>
      </c>
      <c r="AY149" s="17" t="s">
        <v>310</v>
      </c>
      <c r="BE149" s="150">
        <f t="shared" si="4"/>
        <v>0</v>
      </c>
      <c r="BF149" s="150">
        <f t="shared" si="5"/>
        <v>0</v>
      </c>
      <c r="BG149" s="150">
        <f t="shared" si="6"/>
        <v>0</v>
      </c>
      <c r="BH149" s="150">
        <f t="shared" si="7"/>
        <v>0</v>
      </c>
      <c r="BI149" s="150">
        <f t="shared" si="8"/>
        <v>0</v>
      </c>
      <c r="BJ149" s="17" t="s">
        <v>86</v>
      </c>
      <c r="BK149" s="150">
        <f t="shared" si="9"/>
        <v>0</v>
      </c>
      <c r="BL149" s="17" t="s">
        <v>108</v>
      </c>
      <c r="BM149" s="149" t="s">
        <v>828</v>
      </c>
    </row>
    <row r="150" spans="2:65" s="1" customFormat="1" ht="16.5" customHeight="1">
      <c r="B150" s="33"/>
      <c r="C150" s="138" t="s">
        <v>534</v>
      </c>
      <c r="D150" s="138" t="s">
        <v>312</v>
      </c>
      <c r="E150" s="139" t="s">
        <v>7</v>
      </c>
      <c r="F150" s="140" t="s">
        <v>4159</v>
      </c>
      <c r="G150" s="141" t="s">
        <v>1972</v>
      </c>
      <c r="H150" s="142">
        <v>33</v>
      </c>
      <c r="I150" s="143"/>
      <c r="J150" s="144">
        <f t="shared" si="0"/>
        <v>0</v>
      </c>
      <c r="K150" s="140" t="s">
        <v>430</v>
      </c>
      <c r="L150" s="33"/>
      <c r="M150" s="145" t="s">
        <v>1</v>
      </c>
      <c r="N150" s="146" t="s">
        <v>47</v>
      </c>
      <c r="P150" s="147">
        <f t="shared" si="1"/>
        <v>0</v>
      </c>
      <c r="Q150" s="147">
        <v>0</v>
      </c>
      <c r="R150" s="147">
        <f t="shared" si="2"/>
        <v>0</v>
      </c>
      <c r="S150" s="147">
        <v>0</v>
      </c>
      <c r="T150" s="148">
        <f t="shared" si="3"/>
        <v>0</v>
      </c>
      <c r="AR150" s="149" t="s">
        <v>108</v>
      </c>
      <c r="AT150" s="149" t="s">
        <v>312</v>
      </c>
      <c r="AU150" s="149" t="s">
        <v>86</v>
      </c>
      <c r="AY150" s="17" t="s">
        <v>310</v>
      </c>
      <c r="BE150" s="150">
        <f t="shared" si="4"/>
        <v>0</v>
      </c>
      <c r="BF150" s="150">
        <f t="shared" si="5"/>
        <v>0</v>
      </c>
      <c r="BG150" s="150">
        <f t="shared" si="6"/>
        <v>0</v>
      </c>
      <c r="BH150" s="150">
        <f t="shared" si="7"/>
        <v>0</v>
      </c>
      <c r="BI150" s="150">
        <f t="shared" si="8"/>
        <v>0</v>
      </c>
      <c r="BJ150" s="17" t="s">
        <v>86</v>
      </c>
      <c r="BK150" s="150">
        <f t="shared" si="9"/>
        <v>0</v>
      </c>
      <c r="BL150" s="17" t="s">
        <v>108</v>
      </c>
      <c r="BM150" s="149" t="s">
        <v>839</v>
      </c>
    </row>
    <row r="151" spans="2:65" s="1" customFormat="1" ht="16.5" customHeight="1">
      <c r="B151" s="33"/>
      <c r="C151" s="138" t="s">
        <v>539</v>
      </c>
      <c r="D151" s="138" t="s">
        <v>312</v>
      </c>
      <c r="E151" s="139" t="s">
        <v>434</v>
      </c>
      <c r="F151" s="140" t="s">
        <v>6349</v>
      </c>
      <c r="G151" s="141" t="s">
        <v>1972</v>
      </c>
      <c r="H151" s="142">
        <v>1</v>
      </c>
      <c r="I151" s="143"/>
      <c r="J151" s="144">
        <f t="shared" si="0"/>
        <v>0</v>
      </c>
      <c r="K151" s="140" t="s">
        <v>430</v>
      </c>
      <c r="L151" s="33"/>
      <c r="M151" s="145" t="s">
        <v>1</v>
      </c>
      <c r="N151" s="146" t="s">
        <v>47</v>
      </c>
      <c r="P151" s="147">
        <f t="shared" si="1"/>
        <v>0</v>
      </c>
      <c r="Q151" s="147">
        <v>0</v>
      </c>
      <c r="R151" s="147">
        <f t="shared" si="2"/>
        <v>0</v>
      </c>
      <c r="S151" s="147">
        <v>0</v>
      </c>
      <c r="T151" s="148">
        <f t="shared" si="3"/>
        <v>0</v>
      </c>
      <c r="AR151" s="149" t="s">
        <v>108</v>
      </c>
      <c r="AT151" s="149" t="s">
        <v>312</v>
      </c>
      <c r="AU151" s="149" t="s">
        <v>86</v>
      </c>
      <c r="AY151" s="17" t="s">
        <v>310</v>
      </c>
      <c r="BE151" s="150">
        <f t="shared" si="4"/>
        <v>0</v>
      </c>
      <c r="BF151" s="150">
        <f t="shared" si="5"/>
        <v>0</v>
      </c>
      <c r="BG151" s="150">
        <f t="shared" si="6"/>
        <v>0</v>
      </c>
      <c r="BH151" s="150">
        <f t="shared" si="7"/>
        <v>0</v>
      </c>
      <c r="BI151" s="150">
        <f t="shared" si="8"/>
        <v>0</v>
      </c>
      <c r="BJ151" s="17" t="s">
        <v>86</v>
      </c>
      <c r="BK151" s="150">
        <f t="shared" si="9"/>
        <v>0</v>
      </c>
      <c r="BL151" s="17" t="s">
        <v>108</v>
      </c>
      <c r="BM151" s="149" t="s">
        <v>850</v>
      </c>
    </row>
    <row r="152" spans="2:65" s="1" customFormat="1" ht="16.5" customHeight="1">
      <c r="B152" s="33"/>
      <c r="C152" s="138" t="s">
        <v>543</v>
      </c>
      <c r="D152" s="138" t="s">
        <v>312</v>
      </c>
      <c r="E152" s="139" t="s">
        <v>534</v>
      </c>
      <c r="F152" s="140" t="s">
        <v>4160</v>
      </c>
      <c r="G152" s="141" t="s">
        <v>1972</v>
      </c>
      <c r="H152" s="142">
        <v>12</v>
      </c>
      <c r="I152" s="143"/>
      <c r="J152" s="144">
        <f t="shared" si="0"/>
        <v>0</v>
      </c>
      <c r="K152" s="140" t="s">
        <v>430</v>
      </c>
      <c r="L152" s="33"/>
      <c r="M152" s="145" t="s">
        <v>1</v>
      </c>
      <c r="N152" s="146" t="s">
        <v>47</v>
      </c>
      <c r="P152" s="147">
        <f t="shared" si="1"/>
        <v>0</v>
      </c>
      <c r="Q152" s="147">
        <v>0</v>
      </c>
      <c r="R152" s="147">
        <f t="shared" si="2"/>
        <v>0</v>
      </c>
      <c r="S152" s="147">
        <v>0</v>
      </c>
      <c r="T152" s="148">
        <f t="shared" si="3"/>
        <v>0</v>
      </c>
      <c r="AR152" s="149" t="s">
        <v>108</v>
      </c>
      <c r="AT152" s="149" t="s">
        <v>312</v>
      </c>
      <c r="AU152" s="149" t="s">
        <v>86</v>
      </c>
      <c r="AY152" s="17" t="s">
        <v>310</v>
      </c>
      <c r="BE152" s="150">
        <f t="shared" si="4"/>
        <v>0</v>
      </c>
      <c r="BF152" s="150">
        <f t="shared" si="5"/>
        <v>0</v>
      </c>
      <c r="BG152" s="150">
        <f t="shared" si="6"/>
        <v>0</v>
      </c>
      <c r="BH152" s="150">
        <f t="shared" si="7"/>
        <v>0</v>
      </c>
      <c r="BI152" s="150">
        <f t="shared" si="8"/>
        <v>0</v>
      </c>
      <c r="BJ152" s="17" t="s">
        <v>86</v>
      </c>
      <c r="BK152" s="150">
        <f t="shared" si="9"/>
        <v>0</v>
      </c>
      <c r="BL152" s="17" t="s">
        <v>108</v>
      </c>
      <c r="BM152" s="149" t="s">
        <v>860</v>
      </c>
    </row>
    <row r="153" spans="2:65" s="1" customFormat="1" ht="16.5" customHeight="1">
      <c r="B153" s="33"/>
      <c r="C153" s="138" t="s">
        <v>548</v>
      </c>
      <c r="D153" s="138" t="s">
        <v>312</v>
      </c>
      <c r="E153" s="139" t="s">
        <v>539</v>
      </c>
      <c r="F153" s="140" t="s">
        <v>4162</v>
      </c>
      <c r="G153" s="141" t="s">
        <v>1972</v>
      </c>
      <c r="H153" s="142">
        <v>3</v>
      </c>
      <c r="I153" s="143"/>
      <c r="J153" s="144">
        <f t="shared" si="0"/>
        <v>0</v>
      </c>
      <c r="K153" s="140" t="s">
        <v>430</v>
      </c>
      <c r="L153" s="33"/>
      <c r="M153" s="145" t="s">
        <v>1</v>
      </c>
      <c r="N153" s="146" t="s">
        <v>47</v>
      </c>
      <c r="P153" s="147">
        <f t="shared" si="1"/>
        <v>0</v>
      </c>
      <c r="Q153" s="147">
        <v>0</v>
      </c>
      <c r="R153" s="147">
        <f t="shared" si="2"/>
        <v>0</v>
      </c>
      <c r="S153" s="147">
        <v>0</v>
      </c>
      <c r="T153" s="148">
        <f t="shared" si="3"/>
        <v>0</v>
      </c>
      <c r="AR153" s="149" t="s">
        <v>108</v>
      </c>
      <c r="AT153" s="149" t="s">
        <v>312</v>
      </c>
      <c r="AU153" s="149" t="s">
        <v>86</v>
      </c>
      <c r="AY153" s="17" t="s">
        <v>310</v>
      </c>
      <c r="BE153" s="150">
        <f t="shared" si="4"/>
        <v>0</v>
      </c>
      <c r="BF153" s="150">
        <f t="shared" si="5"/>
        <v>0</v>
      </c>
      <c r="BG153" s="150">
        <f t="shared" si="6"/>
        <v>0</v>
      </c>
      <c r="BH153" s="150">
        <f t="shared" si="7"/>
        <v>0</v>
      </c>
      <c r="BI153" s="150">
        <f t="shared" si="8"/>
        <v>0</v>
      </c>
      <c r="BJ153" s="17" t="s">
        <v>86</v>
      </c>
      <c r="BK153" s="150">
        <f t="shared" si="9"/>
        <v>0</v>
      </c>
      <c r="BL153" s="17" t="s">
        <v>108</v>
      </c>
      <c r="BM153" s="149" t="s">
        <v>868</v>
      </c>
    </row>
    <row r="154" spans="2:65" s="1" customFormat="1" ht="16.5" customHeight="1">
      <c r="B154" s="33"/>
      <c r="C154" s="138" t="s">
        <v>553</v>
      </c>
      <c r="D154" s="138" t="s">
        <v>312</v>
      </c>
      <c r="E154" s="139" t="s">
        <v>543</v>
      </c>
      <c r="F154" s="140" t="s">
        <v>4173</v>
      </c>
      <c r="G154" s="141" t="s">
        <v>1972</v>
      </c>
      <c r="H154" s="142">
        <v>1</v>
      </c>
      <c r="I154" s="143"/>
      <c r="J154" s="144">
        <f t="shared" si="0"/>
        <v>0</v>
      </c>
      <c r="K154" s="140" t="s">
        <v>430</v>
      </c>
      <c r="L154" s="33"/>
      <c r="M154" s="145" t="s">
        <v>1</v>
      </c>
      <c r="N154" s="146" t="s">
        <v>47</v>
      </c>
      <c r="P154" s="147">
        <f t="shared" si="1"/>
        <v>0</v>
      </c>
      <c r="Q154" s="147">
        <v>0</v>
      </c>
      <c r="R154" s="147">
        <f t="shared" si="2"/>
        <v>0</v>
      </c>
      <c r="S154" s="147">
        <v>0</v>
      </c>
      <c r="T154" s="148">
        <f t="shared" si="3"/>
        <v>0</v>
      </c>
      <c r="AR154" s="149" t="s">
        <v>108</v>
      </c>
      <c r="AT154" s="149" t="s">
        <v>312</v>
      </c>
      <c r="AU154" s="149" t="s">
        <v>86</v>
      </c>
      <c r="AY154" s="17" t="s">
        <v>310</v>
      </c>
      <c r="BE154" s="150">
        <f t="shared" si="4"/>
        <v>0</v>
      </c>
      <c r="BF154" s="150">
        <f t="shared" si="5"/>
        <v>0</v>
      </c>
      <c r="BG154" s="150">
        <f t="shared" si="6"/>
        <v>0</v>
      </c>
      <c r="BH154" s="150">
        <f t="shared" si="7"/>
        <v>0</v>
      </c>
      <c r="BI154" s="150">
        <f t="shared" si="8"/>
        <v>0</v>
      </c>
      <c r="BJ154" s="17" t="s">
        <v>86</v>
      </c>
      <c r="BK154" s="150">
        <f t="shared" si="9"/>
        <v>0</v>
      </c>
      <c r="BL154" s="17" t="s">
        <v>108</v>
      </c>
      <c r="BM154" s="149" t="s">
        <v>876</v>
      </c>
    </row>
    <row r="155" spans="2:65" s="1" customFormat="1" ht="16.5" customHeight="1">
      <c r="B155" s="33"/>
      <c r="C155" s="138" t="s">
        <v>558</v>
      </c>
      <c r="D155" s="138" t="s">
        <v>312</v>
      </c>
      <c r="E155" s="139" t="s">
        <v>548</v>
      </c>
      <c r="F155" s="140" t="s">
        <v>4164</v>
      </c>
      <c r="G155" s="141" t="s">
        <v>4066</v>
      </c>
      <c r="H155" s="142">
        <v>1</v>
      </c>
      <c r="I155" s="143"/>
      <c r="J155" s="144">
        <f t="shared" si="0"/>
        <v>0</v>
      </c>
      <c r="K155" s="140" t="s">
        <v>430</v>
      </c>
      <c r="L155" s="33"/>
      <c r="M155" s="145" t="s">
        <v>1</v>
      </c>
      <c r="N155" s="146" t="s">
        <v>47</v>
      </c>
      <c r="P155" s="147">
        <f t="shared" si="1"/>
        <v>0</v>
      </c>
      <c r="Q155" s="147">
        <v>0</v>
      </c>
      <c r="R155" s="147">
        <f t="shared" si="2"/>
        <v>0</v>
      </c>
      <c r="S155" s="147">
        <v>0</v>
      </c>
      <c r="T155" s="148">
        <f t="shared" si="3"/>
        <v>0</v>
      </c>
      <c r="AR155" s="149" t="s">
        <v>108</v>
      </c>
      <c r="AT155" s="149" t="s">
        <v>312</v>
      </c>
      <c r="AU155" s="149" t="s">
        <v>86</v>
      </c>
      <c r="AY155" s="17" t="s">
        <v>310</v>
      </c>
      <c r="BE155" s="150">
        <f t="shared" si="4"/>
        <v>0</v>
      </c>
      <c r="BF155" s="150">
        <f t="shared" si="5"/>
        <v>0</v>
      </c>
      <c r="BG155" s="150">
        <f t="shared" si="6"/>
        <v>0</v>
      </c>
      <c r="BH155" s="150">
        <f t="shared" si="7"/>
        <v>0</v>
      </c>
      <c r="BI155" s="150">
        <f t="shared" si="8"/>
        <v>0</v>
      </c>
      <c r="BJ155" s="17" t="s">
        <v>86</v>
      </c>
      <c r="BK155" s="150">
        <f t="shared" si="9"/>
        <v>0</v>
      </c>
      <c r="BL155" s="17" t="s">
        <v>108</v>
      </c>
      <c r="BM155" s="149" t="s">
        <v>886</v>
      </c>
    </row>
    <row r="156" spans="2:65" s="11" customFormat="1" ht="25.9" customHeight="1">
      <c r="B156" s="126"/>
      <c r="D156" s="127" t="s">
        <v>81</v>
      </c>
      <c r="E156" s="128" t="s">
        <v>548</v>
      </c>
      <c r="F156" s="128" t="s">
        <v>426</v>
      </c>
      <c r="I156" s="129"/>
      <c r="J156" s="130">
        <f>BK156</f>
        <v>0</v>
      </c>
      <c r="L156" s="126"/>
      <c r="M156" s="131"/>
      <c r="P156" s="132">
        <f>P157</f>
        <v>0</v>
      </c>
      <c r="R156" s="132">
        <f>R157</f>
        <v>0</v>
      </c>
      <c r="T156" s="133">
        <f>T157</f>
        <v>0</v>
      </c>
      <c r="AR156" s="127" t="s">
        <v>86</v>
      </c>
      <c r="AT156" s="134" t="s">
        <v>81</v>
      </c>
      <c r="AU156" s="134" t="s">
        <v>82</v>
      </c>
      <c r="AY156" s="127" t="s">
        <v>310</v>
      </c>
      <c r="BK156" s="135">
        <f>BK157</f>
        <v>0</v>
      </c>
    </row>
    <row r="157" spans="2:65" s="1" customFormat="1" ht="16.5" customHeight="1">
      <c r="B157" s="33"/>
      <c r="C157" s="138" t="s">
        <v>562</v>
      </c>
      <c r="D157" s="138" t="s">
        <v>312</v>
      </c>
      <c r="E157" s="139" t="s">
        <v>553</v>
      </c>
      <c r="F157" s="140" t="s">
        <v>4165</v>
      </c>
      <c r="G157" s="141" t="s">
        <v>652</v>
      </c>
      <c r="H157" s="142">
        <v>14</v>
      </c>
      <c r="I157" s="143"/>
      <c r="J157" s="144">
        <f>ROUND(I157*H157,2)</f>
        <v>0</v>
      </c>
      <c r="K157" s="140" t="s">
        <v>430</v>
      </c>
      <c r="L157" s="33"/>
      <c r="M157" s="188" t="s">
        <v>1</v>
      </c>
      <c r="N157" s="189" t="s">
        <v>47</v>
      </c>
      <c r="O157" s="176"/>
      <c r="P157" s="190">
        <f>O157*H157</f>
        <v>0</v>
      </c>
      <c r="Q157" s="190">
        <v>0</v>
      </c>
      <c r="R157" s="190">
        <f>Q157*H157</f>
        <v>0</v>
      </c>
      <c r="S157" s="190">
        <v>0</v>
      </c>
      <c r="T157" s="191">
        <f>S157*H157</f>
        <v>0</v>
      </c>
      <c r="AR157" s="149" t="s">
        <v>108</v>
      </c>
      <c r="AT157" s="149" t="s">
        <v>312</v>
      </c>
      <c r="AU157" s="149" t="s">
        <v>86</v>
      </c>
      <c r="AY157" s="17" t="s">
        <v>310</v>
      </c>
      <c r="BE157" s="150">
        <f>IF(N157="základní",J157,0)</f>
        <v>0</v>
      </c>
      <c r="BF157" s="150">
        <f>IF(N157="snížená",J157,0)</f>
        <v>0</v>
      </c>
      <c r="BG157" s="150">
        <f>IF(N157="zákl. přenesená",J157,0)</f>
        <v>0</v>
      </c>
      <c r="BH157" s="150">
        <f>IF(N157="sníž. přenesená",J157,0)</f>
        <v>0</v>
      </c>
      <c r="BI157" s="150">
        <f>IF(N157="nulová",J157,0)</f>
        <v>0</v>
      </c>
      <c r="BJ157" s="17" t="s">
        <v>86</v>
      </c>
      <c r="BK157" s="150">
        <f>ROUND(I157*H157,2)</f>
        <v>0</v>
      </c>
      <c r="BL157" s="17" t="s">
        <v>108</v>
      </c>
      <c r="BM157" s="149" t="s">
        <v>900</v>
      </c>
    </row>
    <row r="158" spans="2:65" s="1" customFormat="1" ht="6.95" customHeight="1">
      <c r="B158" s="45"/>
      <c r="C158" s="46"/>
      <c r="D158" s="46"/>
      <c r="E158" s="46"/>
      <c r="F158" s="46"/>
      <c r="G158" s="46"/>
      <c r="H158" s="46"/>
      <c r="I158" s="46"/>
      <c r="J158" s="46"/>
      <c r="K158" s="46"/>
      <c r="L158" s="33"/>
    </row>
  </sheetData>
  <sheetProtection algorithmName="SHA-512" hashValue="q6evYIgdXLJwgZV7/skxSvFoUj4gnV43Rasg1uMUkxp+rJgMqcfZSbG+InExpLMfTEn9813UTe1H7vFaaYVqdQ==" saltValue="CEoT8NJPRkxdmRj0kkQQX/RHSKNlQKmu6pM2uKIx1fmXMGwXJNNHATZsfVO3X8jDKkj63JcuD5T4NW7mVrTvrw==" spinCount="100000" sheet="1" objects="1" scenarios="1" formatColumns="0" formatRows="0" autoFilter="0"/>
  <autoFilter ref="C125:K157" xr:uid="{00000000-0009-0000-0000-000035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BM15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6350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286.5" customHeight="1">
      <c r="B31" s="96"/>
      <c r="E31" s="219" t="s">
        <v>3936</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ROUND((SUM(BE126:BE150)),  2)</f>
        <v>0</v>
      </c>
      <c r="I37" s="98">
        <v>0.21</v>
      </c>
      <c r="J37" s="86">
        <f>ROUND(((SUM(BE126:BE150))*I37),  2)</f>
        <v>0</v>
      </c>
      <c r="L37" s="33"/>
    </row>
    <row r="38" spans="2:12" s="1" customFormat="1" ht="14.45" customHeight="1">
      <c r="B38" s="33"/>
      <c r="E38" s="27" t="s">
        <v>48</v>
      </c>
      <c r="F38" s="86">
        <f>ROUND((SUM(BF126:BF150)),  2)</f>
        <v>0</v>
      </c>
      <c r="I38" s="98">
        <v>0.15</v>
      </c>
      <c r="J38" s="86">
        <f>ROUND(((SUM(BF126:BF150))*I38),  2)</f>
        <v>0</v>
      </c>
      <c r="L38" s="33"/>
    </row>
    <row r="39" spans="2:12" s="1" customFormat="1" ht="14.45" hidden="1" customHeight="1">
      <c r="B39" s="33"/>
      <c r="E39" s="27" t="s">
        <v>49</v>
      </c>
      <c r="F39" s="86">
        <f>ROUND((SUM(BG126:BG150)),  2)</f>
        <v>0</v>
      </c>
      <c r="I39" s="98">
        <v>0.21</v>
      </c>
      <c r="J39" s="86">
        <f>0</f>
        <v>0</v>
      </c>
      <c r="L39" s="33"/>
    </row>
    <row r="40" spans="2:12" s="1" customFormat="1" ht="14.45" hidden="1" customHeight="1">
      <c r="B40" s="33"/>
      <c r="E40" s="27" t="s">
        <v>50</v>
      </c>
      <c r="F40" s="86">
        <f>ROUND((SUM(BH126:BH150)),  2)</f>
        <v>0</v>
      </c>
      <c r="I40" s="98">
        <v>0.15</v>
      </c>
      <c r="J40" s="86">
        <f>0</f>
        <v>0</v>
      </c>
      <c r="L40" s="33"/>
    </row>
    <row r="41" spans="2:12" s="1" customFormat="1" ht="14.45" hidden="1" customHeight="1">
      <c r="B41" s="33"/>
      <c r="E41" s="27" t="s">
        <v>51</v>
      </c>
      <c r="F41" s="86">
        <f>ROUND((SUM(BI126:BI150)),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05 - Rozvaděč RMS21</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4084</v>
      </c>
      <c r="E101" s="112"/>
      <c r="F101" s="112"/>
      <c r="G101" s="112"/>
      <c r="H101" s="112"/>
      <c r="I101" s="112"/>
      <c r="J101" s="113">
        <f>J127</f>
        <v>0</v>
      </c>
      <c r="L101" s="110"/>
    </row>
    <row r="102" spans="2:47" s="8" customFormat="1" ht="24.95" customHeight="1">
      <c r="B102" s="110"/>
      <c r="D102" s="111" t="s">
        <v>6351</v>
      </c>
      <c r="E102" s="112"/>
      <c r="F102" s="112"/>
      <c r="G102" s="112"/>
      <c r="H102" s="112"/>
      <c r="I102" s="112"/>
      <c r="J102" s="113">
        <f>J149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05 - Rozvaděč RMS21</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P127+P149</f>
        <v>0</v>
      </c>
      <c r="Q126" s="54"/>
      <c r="R126" s="123">
        <f>R127+R149</f>
        <v>0</v>
      </c>
      <c r="S126" s="54"/>
      <c r="T126" s="124">
        <f>T127+T149</f>
        <v>0</v>
      </c>
      <c r="AT126" s="17" t="s">
        <v>81</v>
      </c>
      <c r="AU126" s="17" t="s">
        <v>288</v>
      </c>
      <c r="BK126" s="125">
        <f>BK127+BK149</f>
        <v>0</v>
      </c>
    </row>
    <row r="127" spans="2:65" s="11" customFormat="1" ht="25.9" customHeight="1">
      <c r="B127" s="126"/>
      <c r="D127" s="127" t="s">
        <v>81</v>
      </c>
      <c r="E127" s="128" t="s">
        <v>3940</v>
      </c>
      <c r="F127" s="128" t="s">
        <v>4086</v>
      </c>
      <c r="I127" s="129"/>
      <c r="J127" s="130">
        <f>BK127</f>
        <v>0</v>
      </c>
      <c r="L127" s="126"/>
      <c r="M127" s="131"/>
      <c r="P127" s="132">
        <f>SUM(P128:P148)</f>
        <v>0</v>
      </c>
      <c r="R127" s="132">
        <f>SUM(R128:R148)</f>
        <v>0</v>
      </c>
      <c r="T127" s="133">
        <f>SUM(T128:T148)</f>
        <v>0</v>
      </c>
      <c r="AR127" s="127" t="s">
        <v>86</v>
      </c>
      <c r="AT127" s="134" t="s">
        <v>81</v>
      </c>
      <c r="AU127" s="134" t="s">
        <v>82</v>
      </c>
      <c r="AY127" s="127" t="s">
        <v>310</v>
      </c>
      <c r="BK127" s="135">
        <f>SUM(BK128:BK148)</f>
        <v>0</v>
      </c>
    </row>
    <row r="128" spans="2:65" s="1" customFormat="1" ht="16.5" customHeight="1">
      <c r="B128" s="33"/>
      <c r="C128" s="138" t="s">
        <v>86</v>
      </c>
      <c r="D128" s="138" t="s">
        <v>312</v>
      </c>
      <c r="E128" s="139" t="s">
        <v>86</v>
      </c>
      <c r="F128" s="140" t="s">
        <v>6352</v>
      </c>
      <c r="G128" s="141" t="s">
        <v>1972</v>
      </c>
      <c r="H128" s="142">
        <v>1</v>
      </c>
      <c r="I128" s="143"/>
      <c r="J128" s="144">
        <f t="shared" ref="J128:J148" si="0">ROUND(I128*H128,2)</f>
        <v>0</v>
      </c>
      <c r="K128" s="140" t="s">
        <v>430</v>
      </c>
      <c r="L128" s="33"/>
      <c r="M128" s="145" t="s">
        <v>1</v>
      </c>
      <c r="N128" s="146" t="s">
        <v>47</v>
      </c>
      <c r="P128" s="147">
        <f t="shared" ref="P128:P148" si="1">O128*H128</f>
        <v>0</v>
      </c>
      <c r="Q128" s="147">
        <v>0</v>
      </c>
      <c r="R128" s="147">
        <f t="shared" ref="R128:R148" si="2">Q128*H128</f>
        <v>0</v>
      </c>
      <c r="S128" s="147">
        <v>0</v>
      </c>
      <c r="T128" s="148">
        <f t="shared" ref="T128:T148" si="3">S128*H128</f>
        <v>0</v>
      </c>
      <c r="AR128" s="149" t="s">
        <v>108</v>
      </c>
      <c r="AT128" s="149" t="s">
        <v>312</v>
      </c>
      <c r="AU128" s="149" t="s">
        <v>86</v>
      </c>
      <c r="AY128" s="17" t="s">
        <v>310</v>
      </c>
      <c r="BE128" s="150">
        <f t="shared" ref="BE128:BE148" si="4">IF(N128="základní",J128,0)</f>
        <v>0</v>
      </c>
      <c r="BF128" s="150">
        <f t="shared" ref="BF128:BF148" si="5">IF(N128="snížená",J128,0)</f>
        <v>0</v>
      </c>
      <c r="BG128" s="150">
        <f t="shared" ref="BG128:BG148" si="6">IF(N128="zákl. přenesená",J128,0)</f>
        <v>0</v>
      </c>
      <c r="BH128" s="150">
        <f t="shared" ref="BH128:BH148" si="7">IF(N128="sníž. přenesená",J128,0)</f>
        <v>0</v>
      </c>
      <c r="BI128" s="150">
        <f t="shared" ref="BI128:BI148" si="8">IF(N128="nulová",J128,0)</f>
        <v>0</v>
      </c>
      <c r="BJ128" s="17" t="s">
        <v>86</v>
      </c>
      <c r="BK128" s="150">
        <f t="shared" ref="BK128:BK148" si="9">ROUND(I128*H128,2)</f>
        <v>0</v>
      </c>
      <c r="BL128" s="17" t="s">
        <v>108</v>
      </c>
      <c r="BM128" s="149" t="s">
        <v>90</v>
      </c>
    </row>
    <row r="129" spans="2:65" s="1" customFormat="1" ht="16.5" customHeight="1">
      <c r="B129" s="33"/>
      <c r="C129" s="138" t="s">
        <v>90</v>
      </c>
      <c r="D129" s="138" t="s">
        <v>312</v>
      </c>
      <c r="E129" s="139" t="s">
        <v>90</v>
      </c>
      <c r="F129" s="140" t="s">
        <v>4169</v>
      </c>
      <c r="G129" s="141" t="s">
        <v>1972</v>
      </c>
      <c r="H129" s="142">
        <v>2</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4111</v>
      </c>
      <c r="F130" s="140" t="s">
        <v>4118</v>
      </c>
      <c r="G130" s="141" t="s">
        <v>1972</v>
      </c>
      <c r="H130" s="142">
        <v>6</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4113</v>
      </c>
      <c r="F131" s="140" t="s">
        <v>4124</v>
      </c>
      <c r="G131" s="141" t="s">
        <v>1972</v>
      </c>
      <c r="H131" s="142">
        <v>3</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98</v>
      </c>
      <c r="F132" s="140" t="s">
        <v>4126</v>
      </c>
      <c r="G132" s="141" t="s">
        <v>1972</v>
      </c>
      <c r="H132" s="142">
        <v>2</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108</v>
      </c>
      <c r="F133" s="140" t="s">
        <v>4128</v>
      </c>
      <c r="G133" s="141" t="s">
        <v>1972</v>
      </c>
      <c r="H133" s="142">
        <v>2</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16.5" customHeight="1">
      <c r="B134" s="33"/>
      <c r="C134" s="138" t="s">
        <v>342</v>
      </c>
      <c r="D134" s="138" t="s">
        <v>312</v>
      </c>
      <c r="E134" s="139" t="s">
        <v>121</v>
      </c>
      <c r="F134" s="140" t="s">
        <v>6353</v>
      </c>
      <c r="G134" s="141" t="s">
        <v>1972</v>
      </c>
      <c r="H134" s="142">
        <v>2</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137</v>
      </c>
      <c r="F135" s="140" t="s">
        <v>6354</v>
      </c>
      <c r="G135" s="141" t="s">
        <v>1972</v>
      </c>
      <c r="H135" s="142">
        <v>2</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342</v>
      </c>
      <c r="F136" s="140" t="s">
        <v>6355</v>
      </c>
      <c r="G136" s="141" t="s">
        <v>1972</v>
      </c>
      <c r="H136" s="142">
        <v>1</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 customFormat="1" ht="16.5" customHeight="1">
      <c r="B137" s="33"/>
      <c r="C137" s="138" t="s">
        <v>180</v>
      </c>
      <c r="D137" s="138" t="s">
        <v>312</v>
      </c>
      <c r="E137" s="139" t="s">
        <v>347</v>
      </c>
      <c r="F137" s="140" t="s">
        <v>4170</v>
      </c>
      <c r="G137" s="141" t="s">
        <v>1972</v>
      </c>
      <c r="H137" s="142">
        <v>1</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421</v>
      </c>
    </row>
    <row r="138" spans="2:65" s="1" customFormat="1" ht="16.5" customHeight="1">
      <c r="B138" s="33"/>
      <c r="C138" s="138" t="s">
        <v>364</v>
      </c>
      <c r="D138" s="138" t="s">
        <v>312</v>
      </c>
      <c r="E138" s="139" t="s">
        <v>354</v>
      </c>
      <c r="F138" s="140" t="s">
        <v>4172</v>
      </c>
      <c r="G138" s="141" t="s">
        <v>1972</v>
      </c>
      <c r="H138" s="142">
        <v>1</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434</v>
      </c>
    </row>
    <row r="139" spans="2:65" s="1" customFormat="1" ht="16.5" customHeight="1">
      <c r="B139" s="33"/>
      <c r="C139" s="138" t="s">
        <v>371</v>
      </c>
      <c r="D139" s="138" t="s">
        <v>312</v>
      </c>
      <c r="E139" s="139" t="s">
        <v>180</v>
      </c>
      <c r="F139" s="140" t="s">
        <v>4146</v>
      </c>
      <c r="G139" s="141" t="s">
        <v>1972</v>
      </c>
      <c r="H139" s="142">
        <v>1</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539</v>
      </c>
    </row>
    <row r="140" spans="2:65" s="1" customFormat="1" ht="16.5" customHeight="1">
      <c r="B140" s="33"/>
      <c r="C140" s="138" t="s">
        <v>379</v>
      </c>
      <c r="D140" s="138" t="s">
        <v>312</v>
      </c>
      <c r="E140" s="139" t="s">
        <v>364</v>
      </c>
      <c r="F140" s="140" t="s">
        <v>4150</v>
      </c>
      <c r="G140" s="141" t="s">
        <v>1972</v>
      </c>
      <c r="H140" s="142">
        <v>4</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548</v>
      </c>
    </row>
    <row r="141" spans="2:65" s="1" customFormat="1" ht="16.5" customHeight="1">
      <c r="B141" s="33"/>
      <c r="C141" s="138" t="s">
        <v>388</v>
      </c>
      <c r="D141" s="138" t="s">
        <v>312</v>
      </c>
      <c r="E141" s="139" t="s">
        <v>371</v>
      </c>
      <c r="F141" s="140" t="s">
        <v>4152</v>
      </c>
      <c r="G141" s="141" t="s">
        <v>1972</v>
      </c>
      <c r="H141" s="142">
        <v>8</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558</v>
      </c>
    </row>
    <row r="142" spans="2:65" s="1" customFormat="1" ht="16.5" customHeight="1">
      <c r="B142" s="33"/>
      <c r="C142" s="138" t="s">
        <v>8</v>
      </c>
      <c r="D142" s="138" t="s">
        <v>312</v>
      </c>
      <c r="E142" s="139" t="s">
        <v>379</v>
      </c>
      <c r="F142" s="140" t="s">
        <v>4158</v>
      </c>
      <c r="G142" s="141" t="s">
        <v>1972</v>
      </c>
      <c r="H142" s="142">
        <v>33</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566</v>
      </c>
    </row>
    <row r="143" spans="2:65" s="1" customFormat="1" ht="16.5" customHeight="1">
      <c r="B143" s="33"/>
      <c r="C143" s="138" t="s">
        <v>404</v>
      </c>
      <c r="D143" s="138" t="s">
        <v>312</v>
      </c>
      <c r="E143" s="139" t="s">
        <v>388</v>
      </c>
      <c r="F143" s="140" t="s">
        <v>4159</v>
      </c>
      <c r="G143" s="141" t="s">
        <v>1972</v>
      </c>
      <c r="H143" s="142">
        <v>12</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574</v>
      </c>
    </row>
    <row r="144" spans="2:65" s="1" customFormat="1" ht="16.5" customHeight="1">
      <c r="B144" s="33"/>
      <c r="C144" s="138" t="s">
        <v>408</v>
      </c>
      <c r="D144" s="138" t="s">
        <v>312</v>
      </c>
      <c r="E144" s="139" t="s">
        <v>8</v>
      </c>
      <c r="F144" s="140" t="s">
        <v>4160</v>
      </c>
      <c r="G144" s="141" t="s">
        <v>1972</v>
      </c>
      <c r="H144" s="142">
        <v>12</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582</v>
      </c>
    </row>
    <row r="145" spans="2:65" s="1" customFormat="1" ht="16.5" customHeight="1">
      <c r="B145" s="33"/>
      <c r="C145" s="138" t="s">
        <v>412</v>
      </c>
      <c r="D145" s="138" t="s">
        <v>312</v>
      </c>
      <c r="E145" s="139" t="s">
        <v>404</v>
      </c>
      <c r="F145" s="140" t="s">
        <v>4161</v>
      </c>
      <c r="G145" s="141" t="s">
        <v>1972</v>
      </c>
      <c r="H145" s="142">
        <v>9</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590</v>
      </c>
    </row>
    <row r="146" spans="2:65" s="1" customFormat="1" ht="16.5" customHeight="1">
      <c r="B146" s="33"/>
      <c r="C146" s="138" t="s">
        <v>417</v>
      </c>
      <c r="D146" s="138" t="s">
        <v>312</v>
      </c>
      <c r="E146" s="139" t="s">
        <v>408</v>
      </c>
      <c r="F146" s="140" t="s">
        <v>4162</v>
      </c>
      <c r="G146" s="141" t="s">
        <v>1972</v>
      </c>
      <c r="H146" s="142">
        <v>3</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598</v>
      </c>
    </row>
    <row r="147" spans="2:65" s="1" customFormat="1" ht="16.5" customHeight="1">
      <c r="B147" s="33"/>
      <c r="C147" s="138" t="s">
        <v>421</v>
      </c>
      <c r="D147" s="138" t="s">
        <v>312</v>
      </c>
      <c r="E147" s="139" t="s">
        <v>412</v>
      </c>
      <c r="F147" s="140" t="s">
        <v>4173</v>
      </c>
      <c r="G147" s="141" t="s">
        <v>1972</v>
      </c>
      <c r="H147" s="142">
        <v>1</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617</v>
      </c>
    </row>
    <row r="148" spans="2:65" s="1" customFormat="1" ht="16.5" customHeight="1">
      <c r="B148" s="33"/>
      <c r="C148" s="138" t="s">
        <v>7</v>
      </c>
      <c r="D148" s="138" t="s">
        <v>312</v>
      </c>
      <c r="E148" s="139" t="s">
        <v>417</v>
      </c>
      <c r="F148" s="140" t="s">
        <v>4164</v>
      </c>
      <c r="G148" s="141" t="s">
        <v>4066</v>
      </c>
      <c r="H148" s="142">
        <v>1</v>
      </c>
      <c r="I148" s="143"/>
      <c r="J148" s="144">
        <f t="shared" si="0"/>
        <v>0</v>
      </c>
      <c r="K148" s="140" t="s">
        <v>430</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607</v>
      </c>
    </row>
    <row r="149" spans="2:65" s="11" customFormat="1" ht="25.9" customHeight="1">
      <c r="B149" s="126"/>
      <c r="D149" s="127" t="s">
        <v>81</v>
      </c>
      <c r="E149" s="128" t="s">
        <v>417</v>
      </c>
      <c r="F149" s="128" t="s">
        <v>426</v>
      </c>
      <c r="I149" s="129"/>
      <c r="J149" s="130">
        <f>BK149</f>
        <v>0</v>
      </c>
      <c r="L149" s="126"/>
      <c r="M149" s="131"/>
      <c r="P149" s="132">
        <f>P150</f>
        <v>0</v>
      </c>
      <c r="R149" s="132">
        <f>R150</f>
        <v>0</v>
      </c>
      <c r="T149" s="133">
        <f>T150</f>
        <v>0</v>
      </c>
      <c r="AR149" s="127" t="s">
        <v>86</v>
      </c>
      <c r="AT149" s="134" t="s">
        <v>81</v>
      </c>
      <c r="AU149" s="134" t="s">
        <v>82</v>
      </c>
      <c r="AY149" s="127" t="s">
        <v>310</v>
      </c>
      <c r="BK149" s="135">
        <f>BK150</f>
        <v>0</v>
      </c>
    </row>
    <row r="150" spans="2:65" s="1" customFormat="1" ht="16.5" customHeight="1">
      <c r="B150" s="33"/>
      <c r="C150" s="138" t="s">
        <v>434</v>
      </c>
      <c r="D150" s="138" t="s">
        <v>312</v>
      </c>
      <c r="E150" s="139" t="s">
        <v>421</v>
      </c>
      <c r="F150" s="140" t="s">
        <v>4165</v>
      </c>
      <c r="G150" s="141" t="s">
        <v>652</v>
      </c>
      <c r="H150" s="142">
        <v>8</v>
      </c>
      <c r="I150" s="143"/>
      <c r="J150" s="144">
        <f>ROUND(I150*H150,2)</f>
        <v>0</v>
      </c>
      <c r="K150" s="140" t="s">
        <v>430</v>
      </c>
      <c r="L150" s="33"/>
      <c r="M150" s="188" t="s">
        <v>1</v>
      </c>
      <c r="N150" s="189" t="s">
        <v>47</v>
      </c>
      <c r="O150" s="176"/>
      <c r="P150" s="190">
        <f>O150*H150</f>
        <v>0</v>
      </c>
      <c r="Q150" s="190">
        <v>0</v>
      </c>
      <c r="R150" s="190">
        <f>Q150*H150</f>
        <v>0</v>
      </c>
      <c r="S150" s="190">
        <v>0</v>
      </c>
      <c r="T150" s="191">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828</v>
      </c>
    </row>
    <row r="151" spans="2:65" s="1" customFormat="1" ht="6.95" customHeight="1">
      <c r="B151" s="45"/>
      <c r="C151" s="46"/>
      <c r="D151" s="46"/>
      <c r="E151" s="46"/>
      <c r="F151" s="46"/>
      <c r="G151" s="46"/>
      <c r="H151" s="46"/>
      <c r="I151" s="46"/>
      <c r="J151" s="46"/>
      <c r="K151" s="46"/>
      <c r="L151" s="33"/>
    </row>
  </sheetData>
  <sheetProtection algorithmName="SHA-512" hashValue="5qm6zMpsPZUpYsGfDjsY2s6AQID+7sJ4/aE2T8ER39mNgzSq1zFUNLtv+QPmOyqRhqA2j+xeg6/M++OM+rCdcw==" saltValue="Qtuw3a/7g17tekLJxNUhYXjfMs+/7+TbF5a37BCmPRA0zNsbsAOdTV3ZPvnWhUh379An/etqTnyeQ04PioqH4w==" spinCount="100000" sheet="1" objects="1" scenarios="1" formatColumns="0" formatRows="0" autoFilter="0"/>
  <autoFilter ref="C125:K150" xr:uid="{00000000-0009-0000-0000-00003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2:BM14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253</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4175</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ROUND((SUM(BE126:BE145)),  2)</f>
        <v>0</v>
      </c>
      <c r="I37" s="98">
        <v>0.21</v>
      </c>
      <c r="J37" s="86">
        <f>ROUND(((SUM(BE126:BE145))*I37),  2)</f>
        <v>0</v>
      </c>
      <c r="L37" s="33"/>
    </row>
    <row r="38" spans="2:12" s="1" customFormat="1" ht="14.45" customHeight="1">
      <c r="B38" s="33"/>
      <c r="E38" s="27" t="s">
        <v>48</v>
      </c>
      <c r="F38" s="86">
        <f>ROUND((SUM(BF126:BF145)),  2)</f>
        <v>0</v>
      </c>
      <c r="I38" s="98">
        <v>0.15</v>
      </c>
      <c r="J38" s="86">
        <f>ROUND(((SUM(BF126:BF145))*I38),  2)</f>
        <v>0</v>
      </c>
      <c r="L38" s="33"/>
    </row>
    <row r="39" spans="2:12" s="1" customFormat="1" ht="14.45" hidden="1" customHeight="1">
      <c r="B39" s="33"/>
      <c r="E39" s="27" t="s">
        <v>49</v>
      </c>
      <c r="F39" s="86">
        <f>ROUND((SUM(BG126:BG145)),  2)</f>
        <v>0</v>
      </c>
      <c r="I39" s="98">
        <v>0.21</v>
      </c>
      <c r="J39" s="86">
        <f>0</f>
        <v>0</v>
      </c>
      <c r="L39" s="33"/>
    </row>
    <row r="40" spans="2:12" s="1" customFormat="1" ht="14.45" hidden="1" customHeight="1">
      <c r="B40" s="33"/>
      <c r="E40" s="27" t="s">
        <v>50</v>
      </c>
      <c r="F40" s="86">
        <f>ROUND((SUM(BH126:BH145)),  2)</f>
        <v>0</v>
      </c>
      <c r="I40" s="98">
        <v>0.15</v>
      </c>
      <c r="J40" s="86">
        <f>0</f>
        <v>0</v>
      </c>
      <c r="L40" s="33"/>
    </row>
    <row r="41" spans="2:12" s="1" customFormat="1" ht="14.45" hidden="1" customHeight="1">
      <c r="B41" s="33"/>
      <c r="E41" s="27" t="s">
        <v>51</v>
      </c>
      <c r="F41" s="86">
        <f>ROUND((SUM(BI126:BI145)),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01 - EPS_Elektrická požární signalizace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4176</v>
      </c>
      <c r="E101" s="112"/>
      <c r="F101" s="112"/>
      <c r="G101" s="112"/>
      <c r="H101" s="112"/>
      <c r="I101" s="112"/>
      <c r="J101" s="113">
        <f>J127</f>
        <v>0</v>
      </c>
      <c r="L101" s="110"/>
    </row>
    <row r="102" spans="2:47" s="8" customFormat="1" ht="24.95" customHeight="1">
      <c r="B102" s="110"/>
      <c r="D102" s="111" t="s">
        <v>4384</v>
      </c>
      <c r="E102" s="112"/>
      <c r="F102" s="112"/>
      <c r="G102" s="112"/>
      <c r="H102" s="112"/>
      <c r="I102" s="112"/>
      <c r="J102" s="113">
        <f>J137</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01 - EPS_Elektrická požární signalizace</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P127+P137</f>
        <v>0</v>
      </c>
      <c r="Q126" s="54"/>
      <c r="R126" s="123">
        <f>R127+R137</f>
        <v>0</v>
      </c>
      <c r="S126" s="54"/>
      <c r="T126" s="124">
        <f>T127+T137</f>
        <v>0</v>
      </c>
      <c r="AT126" s="17" t="s">
        <v>81</v>
      </c>
      <c r="AU126" s="17" t="s">
        <v>288</v>
      </c>
      <c r="BK126" s="125">
        <f>BK127+BK137</f>
        <v>0</v>
      </c>
    </row>
    <row r="127" spans="2:65" s="11" customFormat="1" ht="25.9" customHeight="1">
      <c r="B127" s="126"/>
      <c r="D127" s="127" t="s">
        <v>81</v>
      </c>
      <c r="E127" s="128" t="s">
        <v>3940</v>
      </c>
      <c r="F127" s="128" t="s">
        <v>4181</v>
      </c>
      <c r="I127" s="129"/>
      <c r="J127" s="130">
        <f>BK127</f>
        <v>0</v>
      </c>
      <c r="L127" s="126"/>
      <c r="M127" s="131"/>
      <c r="P127" s="132">
        <f>SUM(P128:P136)</f>
        <v>0</v>
      </c>
      <c r="R127" s="132">
        <f>SUM(R128:R136)</f>
        <v>0</v>
      </c>
      <c r="T127" s="133">
        <f>SUM(T128:T136)</f>
        <v>0</v>
      </c>
      <c r="AR127" s="127" t="s">
        <v>86</v>
      </c>
      <c r="AT127" s="134" t="s">
        <v>81</v>
      </c>
      <c r="AU127" s="134" t="s">
        <v>82</v>
      </c>
      <c r="AY127" s="127" t="s">
        <v>310</v>
      </c>
      <c r="BK127" s="135">
        <f>SUM(BK128:BK136)</f>
        <v>0</v>
      </c>
    </row>
    <row r="128" spans="2:65" s="1" customFormat="1" ht="16.5" customHeight="1">
      <c r="B128" s="33"/>
      <c r="C128" s="138" t="s">
        <v>86</v>
      </c>
      <c r="D128" s="138" t="s">
        <v>312</v>
      </c>
      <c r="E128" s="139" t="s">
        <v>4182</v>
      </c>
      <c r="F128" s="140" t="s">
        <v>4205</v>
      </c>
      <c r="G128" s="141" t="s">
        <v>1972</v>
      </c>
      <c r="H128" s="142">
        <v>122</v>
      </c>
      <c r="I128" s="143"/>
      <c r="J128" s="144">
        <f t="shared" ref="J128:J136" si="0">ROUND(I128*H128,2)</f>
        <v>0</v>
      </c>
      <c r="K128" s="140" t="s">
        <v>4184</v>
      </c>
      <c r="L128" s="33"/>
      <c r="M128" s="145" t="s">
        <v>1</v>
      </c>
      <c r="N128" s="146" t="s">
        <v>47</v>
      </c>
      <c r="P128" s="147">
        <f t="shared" ref="P128:P136" si="1">O128*H128</f>
        <v>0</v>
      </c>
      <c r="Q128" s="147">
        <v>0</v>
      </c>
      <c r="R128" s="147">
        <f t="shared" ref="R128:R136" si="2">Q128*H128</f>
        <v>0</v>
      </c>
      <c r="S128" s="147">
        <v>0</v>
      </c>
      <c r="T128" s="148">
        <f t="shared" ref="T128:T136" si="3">S128*H128</f>
        <v>0</v>
      </c>
      <c r="AR128" s="149" t="s">
        <v>108</v>
      </c>
      <c r="AT128" s="149" t="s">
        <v>312</v>
      </c>
      <c r="AU128" s="149" t="s">
        <v>86</v>
      </c>
      <c r="AY128" s="17" t="s">
        <v>310</v>
      </c>
      <c r="BE128" s="150">
        <f t="shared" ref="BE128:BE136" si="4">IF(N128="základní",J128,0)</f>
        <v>0</v>
      </c>
      <c r="BF128" s="150">
        <f t="shared" ref="BF128:BF136" si="5">IF(N128="snížená",J128,0)</f>
        <v>0</v>
      </c>
      <c r="BG128" s="150">
        <f t="shared" ref="BG128:BG136" si="6">IF(N128="zákl. přenesená",J128,0)</f>
        <v>0</v>
      </c>
      <c r="BH128" s="150">
        <f t="shared" ref="BH128:BH136" si="7">IF(N128="sníž. přenesená",J128,0)</f>
        <v>0</v>
      </c>
      <c r="BI128" s="150">
        <f t="shared" ref="BI128:BI136" si="8">IF(N128="nulová",J128,0)</f>
        <v>0</v>
      </c>
      <c r="BJ128" s="17" t="s">
        <v>86</v>
      </c>
      <c r="BK128" s="150">
        <f t="shared" ref="BK128:BK136" si="9">ROUND(I128*H128,2)</f>
        <v>0</v>
      </c>
      <c r="BL128" s="17" t="s">
        <v>108</v>
      </c>
      <c r="BM128" s="149" t="s">
        <v>90</v>
      </c>
    </row>
    <row r="129" spans="2:65" s="1" customFormat="1" ht="16.5" customHeight="1">
      <c r="B129" s="33"/>
      <c r="C129" s="138" t="s">
        <v>90</v>
      </c>
      <c r="D129" s="138" t="s">
        <v>312</v>
      </c>
      <c r="E129" s="139" t="s">
        <v>4186</v>
      </c>
      <c r="F129" s="140" t="s">
        <v>4207</v>
      </c>
      <c r="G129" s="141" t="s">
        <v>1972</v>
      </c>
      <c r="H129" s="142">
        <v>122</v>
      </c>
      <c r="I129" s="143"/>
      <c r="J129" s="144">
        <f t="shared" si="0"/>
        <v>0</v>
      </c>
      <c r="K129" s="140" t="s">
        <v>4184</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4188</v>
      </c>
      <c r="F130" s="140" t="s">
        <v>6356</v>
      </c>
      <c r="G130" s="141" t="s">
        <v>1972</v>
      </c>
      <c r="H130" s="142">
        <v>8</v>
      </c>
      <c r="I130" s="143"/>
      <c r="J130" s="144">
        <f t="shared" si="0"/>
        <v>0</v>
      </c>
      <c r="K130" s="140" t="s">
        <v>4184</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4190</v>
      </c>
      <c r="F131" s="140" t="s">
        <v>6357</v>
      </c>
      <c r="G131" s="141" t="s">
        <v>1972</v>
      </c>
      <c r="H131" s="142">
        <v>5</v>
      </c>
      <c r="I131" s="143"/>
      <c r="J131" s="144">
        <f t="shared" si="0"/>
        <v>0</v>
      </c>
      <c r="K131" s="140" t="s">
        <v>4184</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4192</v>
      </c>
      <c r="F132" s="140" t="s">
        <v>6358</v>
      </c>
      <c r="G132" s="141" t="s">
        <v>1972</v>
      </c>
      <c r="H132" s="142">
        <v>5</v>
      </c>
      <c r="I132" s="143"/>
      <c r="J132" s="144">
        <f t="shared" si="0"/>
        <v>0</v>
      </c>
      <c r="K132" s="140" t="s">
        <v>4184</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4194</v>
      </c>
      <c r="F133" s="140" t="s">
        <v>4213</v>
      </c>
      <c r="G133" s="141" t="s">
        <v>1972</v>
      </c>
      <c r="H133" s="142">
        <v>1</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24.2" customHeight="1">
      <c r="B134" s="33"/>
      <c r="C134" s="138" t="s">
        <v>342</v>
      </c>
      <c r="D134" s="138" t="s">
        <v>312</v>
      </c>
      <c r="E134" s="139" t="s">
        <v>4196</v>
      </c>
      <c r="F134" s="140" t="s">
        <v>4233</v>
      </c>
      <c r="G134" s="141" t="s">
        <v>1972</v>
      </c>
      <c r="H134" s="142">
        <v>1</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388</v>
      </c>
    </row>
    <row r="135" spans="2:65" s="1" customFormat="1" ht="16.5" customHeight="1">
      <c r="B135" s="33"/>
      <c r="C135" s="138" t="s">
        <v>347</v>
      </c>
      <c r="D135" s="138" t="s">
        <v>312</v>
      </c>
      <c r="E135" s="139" t="s">
        <v>4198</v>
      </c>
      <c r="F135" s="140" t="s">
        <v>4235</v>
      </c>
      <c r="G135" s="141" t="s">
        <v>1972</v>
      </c>
      <c r="H135" s="142">
        <v>150</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404</v>
      </c>
    </row>
    <row r="136" spans="2:65" s="1" customFormat="1" ht="16.5" customHeight="1">
      <c r="B136" s="33"/>
      <c r="C136" s="138" t="s">
        <v>354</v>
      </c>
      <c r="D136" s="138" t="s">
        <v>312</v>
      </c>
      <c r="E136" s="139" t="s">
        <v>4200</v>
      </c>
      <c r="F136" s="140" t="s">
        <v>4274</v>
      </c>
      <c r="G136" s="141" t="s">
        <v>4066</v>
      </c>
      <c r="H136" s="142">
        <v>1</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412</v>
      </c>
    </row>
    <row r="137" spans="2:65" s="11" customFormat="1" ht="25.9" customHeight="1">
      <c r="B137" s="126"/>
      <c r="D137" s="127" t="s">
        <v>81</v>
      </c>
      <c r="E137" s="128" t="s">
        <v>4216</v>
      </c>
      <c r="F137" s="128" t="s">
        <v>426</v>
      </c>
      <c r="I137" s="129"/>
      <c r="J137" s="130">
        <f>BK137</f>
        <v>0</v>
      </c>
      <c r="L137" s="126"/>
      <c r="M137" s="131"/>
      <c r="P137" s="132">
        <f>SUM(P138:P145)</f>
        <v>0</v>
      </c>
      <c r="R137" s="132">
        <f>SUM(R138:R145)</f>
        <v>0</v>
      </c>
      <c r="T137" s="133">
        <f>SUM(T138:T145)</f>
        <v>0</v>
      </c>
      <c r="AR137" s="127" t="s">
        <v>86</v>
      </c>
      <c r="AT137" s="134" t="s">
        <v>81</v>
      </c>
      <c r="AU137" s="134" t="s">
        <v>82</v>
      </c>
      <c r="AY137" s="127" t="s">
        <v>310</v>
      </c>
      <c r="BK137" s="135">
        <f>SUM(BK138:BK145)</f>
        <v>0</v>
      </c>
    </row>
    <row r="138" spans="2:65" s="1" customFormat="1" ht="16.5" customHeight="1">
      <c r="B138" s="33"/>
      <c r="C138" s="138" t="s">
        <v>180</v>
      </c>
      <c r="D138" s="138" t="s">
        <v>312</v>
      </c>
      <c r="E138" s="139" t="s">
        <v>4202</v>
      </c>
      <c r="F138" s="140" t="s">
        <v>4277</v>
      </c>
      <c r="G138" s="141" t="s">
        <v>652</v>
      </c>
      <c r="H138" s="142">
        <v>20</v>
      </c>
      <c r="I138" s="143"/>
      <c r="J138" s="144">
        <f t="shared" ref="J138:J145" si="10">ROUND(I138*H138,2)</f>
        <v>0</v>
      </c>
      <c r="K138" s="140" t="s">
        <v>4184</v>
      </c>
      <c r="L138" s="33"/>
      <c r="M138" s="145" t="s">
        <v>1</v>
      </c>
      <c r="N138" s="146" t="s">
        <v>47</v>
      </c>
      <c r="P138" s="147">
        <f t="shared" ref="P138:P145" si="11">O138*H138</f>
        <v>0</v>
      </c>
      <c r="Q138" s="147">
        <v>0</v>
      </c>
      <c r="R138" s="147">
        <f t="shared" ref="R138:R145" si="12">Q138*H138</f>
        <v>0</v>
      </c>
      <c r="S138" s="147">
        <v>0</v>
      </c>
      <c r="T138" s="148">
        <f t="shared" ref="T138:T145" si="13">S138*H138</f>
        <v>0</v>
      </c>
      <c r="AR138" s="149" t="s">
        <v>108</v>
      </c>
      <c r="AT138" s="149" t="s">
        <v>312</v>
      </c>
      <c r="AU138" s="149" t="s">
        <v>86</v>
      </c>
      <c r="AY138" s="17" t="s">
        <v>310</v>
      </c>
      <c r="BE138" s="150">
        <f t="shared" ref="BE138:BE145" si="14">IF(N138="základní",J138,0)</f>
        <v>0</v>
      </c>
      <c r="BF138" s="150">
        <f t="shared" ref="BF138:BF145" si="15">IF(N138="snížená",J138,0)</f>
        <v>0</v>
      </c>
      <c r="BG138" s="150">
        <f t="shared" ref="BG138:BG145" si="16">IF(N138="zákl. přenesená",J138,0)</f>
        <v>0</v>
      </c>
      <c r="BH138" s="150">
        <f t="shared" ref="BH138:BH145" si="17">IF(N138="sníž. přenesená",J138,0)</f>
        <v>0</v>
      </c>
      <c r="BI138" s="150">
        <f t="shared" ref="BI138:BI145" si="18">IF(N138="nulová",J138,0)</f>
        <v>0</v>
      </c>
      <c r="BJ138" s="17" t="s">
        <v>86</v>
      </c>
      <c r="BK138" s="150">
        <f t="shared" ref="BK138:BK145" si="19">ROUND(I138*H138,2)</f>
        <v>0</v>
      </c>
      <c r="BL138" s="17" t="s">
        <v>108</v>
      </c>
      <c r="BM138" s="149" t="s">
        <v>421</v>
      </c>
    </row>
    <row r="139" spans="2:65" s="1" customFormat="1" ht="16.5" customHeight="1">
      <c r="B139" s="33"/>
      <c r="C139" s="138" t="s">
        <v>364</v>
      </c>
      <c r="D139" s="138" t="s">
        <v>312</v>
      </c>
      <c r="E139" s="139" t="s">
        <v>4204</v>
      </c>
      <c r="F139" s="140" t="s">
        <v>4279</v>
      </c>
      <c r="G139" s="141" t="s">
        <v>652</v>
      </c>
      <c r="H139" s="142">
        <v>4</v>
      </c>
      <c r="I139" s="143"/>
      <c r="J139" s="144">
        <f t="shared" si="10"/>
        <v>0</v>
      </c>
      <c r="K139" s="140" t="s">
        <v>4184</v>
      </c>
      <c r="L139" s="33"/>
      <c r="M139" s="145" t="s">
        <v>1</v>
      </c>
      <c r="N139" s="146" t="s">
        <v>47</v>
      </c>
      <c r="P139" s="147">
        <f t="shared" si="11"/>
        <v>0</v>
      </c>
      <c r="Q139" s="147">
        <v>0</v>
      </c>
      <c r="R139" s="147">
        <f t="shared" si="12"/>
        <v>0</v>
      </c>
      <c r="S139" s="147">
        <v>0</v>
      </c>
      <c r="T139" s="148">
        <f t="shared" si="13"/>
        <v>0</v>
      </c>
      <c r="AR139" s="149" t="s">
        <v>108</v>
      </c>
      <c r="AT139" s="149" t="s">
        <v>312</v>
      </c>
      <c r="AU139" s="149" t="s">
        <v>86</v>
      </c>
      <c r="AY139" s="17" t="s">
        <v>310</v>
      </c>
      <c r="BE139" s="150">
        <f t="shared" si="14"/>
        <v>0</v>
      </c>
      <c r="BF139" s="150">
        <f t="shared" si="15"/>
        <v>0</v>
      </c>
      <c r="BG139" s="150">
        <f t="shared" si="16"/>
        <v>0</v>
      </c>
      <c r="BH139" s="150">
        <f t="shared" si="17"/>
        <v>0</v>
      </c>
      <c r="BI139" s="150">
        <f t="shared" si="18"/>
        <v>0</v>
      </c>
      <c r="BJ139" s="17" t="s">
        <v>86</v>
      </c>
      <c r="BK139" s="150">
        <f t="shared" si="19"/>
        <v>0</v>
      </c>
      <c r="BL139" s="17" t="s">
        <v>108</v>
      </c>
      <c r="BM139" s="149" t="s">
        <v>434</v>
      </c>
    </row>
    <row r="140" spans="2:65" s="1" customFormat="1" ht="16.5" customHeight="1">
      <c r="B140" s="33"/>
      <c r="C140" s="138" t="s">
        <v>371</v>
      </c>
      <c r="D140" s="138" t="s">
        <v>312</v>
      </c>
      <c r="E140" s="139" t="s">
        <v>4206</v>
      </c>
      <c r="F140" s="140" t="s">
        <v>4281</v>
      </c>
      <c r="G140" s="141" t="s">
        <v>652</v>
      </c>
      <c r="H140" s="142">
        <v>4</v>
      </c>
      <c r="I140" s="143"/>
      <c r="J140" s="144">
        <f t="shared" si="10"/>
        <v>0</v>
      </c>
      <c r="K140" s="140" t="s">
        <v>4184</v>
      </c>
      <c r="L140" s="33"/>
      <c r="M140" s="145" t="s">
        <v>1</v>
      </c>
      <c r="N140" s="146" t="s">
        <v>47</v>
      </c>
      <c r="P140" s="147">
        <f t="shared" si="11"/>
        <v>0</v>
      </c>
      <c r="Q140" s="147">
        <v>0</v>
      </c>
      <c r="R140" s="147">
        <f t="shared" si="12"/>
        <v>0</v>
      </c>
      <c r="S140" s="147">
        <v>0</v>
      </c>
      <c r="T140" s="148">
        <f t="shared" si="13"/>
        <v>0</v>
      </c>
      <c r="AR140" s="149" t="s">
        <v>108</v>
      </c>
      <c r="AT140" s="149" t="s">
        <v>312</v>
      </c>
      <c r="AU140" s="149" t="s">
        <v>86</v>
      </c>
      <c r="AY140" s="17" t="s">
        <v>310</v>
      </c>
      <c r="BE140" s="150">
        <f t="shared" si="14"/>
        <v>0</v>
      </c>
      <c r="BF140" s="150">
        <f t="shared" si="15"/>
        <v>0</v>
      </c>
      <c r="BG140" s="150">
        <f t="shared" si="16"/>
        <v>0</v>
      </c>
      <c r="BH140" s="150">
        <f t="shared" si="17"/>
        <v>0</v>
      </c>
      <c r="BI140" s="150">
        <f t="shared" si="18"/>
        <v>0</v>
      </c>
      <c r="BJ140" s="17" t="s">
        <v>86</v>
      </c>
      <c r="BK140" s="150">
        <f t="shared" si="19"/>
        <v>0</v>
      </c>
      <c r="BL140" s="17" t="s">
        <v>108</v>
      </c>
      <c r="BM140" s="149" t="s">
        <v>539</v>
      </c>
    </row>
    <row r="141" spans="2:65" s="1" customFormat="1" ht="16.5" customHeight="1">
      <c r="B141" s="33"/>
      <c r="C141" s="138" t="s">
        <v>379</v>
      </c>
      <c r="D141" s="138" t="s">
        <v>312</v>
      </c>
      <c r="E141" s="139" t="s">
        <v>4208</v>
      </c>
      <c r="F141" s="140" t="s">
        <v>4283</v>
      </c>
      <c r="G141" s="141" t="s">
        <v>652</v>
      </c>
      <c r="H141" s="142">
        <v>8</v>
      </c>
      <c r="I141" s="143"/>
      <c r="J141" s="144">
        <f t="shared" si="10"/>
        <v>0</v>
      </c>
      <c r="K141" s="140" t="s">
        <v>4184</v>
      </c>
      <c r="L141" s="33"/>
      <c r="M141" s="145" t="s">
        <v>1</v>
      </c>
      <c r="N141" s="146" t="s">
        <v>47</v>
      </c>
      <c r="P141" s="147">
        <f t="shared" si="11"/>
        <v>0</v>
      </c>
      <c r="Q141" s="147">
        <v>0</v>
      </c>
      <c r="R141" s="147">
        <f t="shared" si="12"/>
        <v>0</v>
      </c>
      <c r="S141" s="147">
        <v>0</v>
      </c>
      <c r="T141" s="148">
        <f t="shared" si="13"/>
        <v>0</v>
      </c>
      <c r="AR141" s="149" t="s">
        <v>108</v>
      </c>
      <c r="AT141" s="149" t="s">
        <v>312</v>
      </c>
      <c r="AU141" s="149" t="s">
        <v>86</v>
      </c>
      <c r="AY141" s="17" t="s">
        <v>310</v>
      </c>
      <c r="BE141" s="150">
        <f t="shared" si="14"/>
        <v>0</v>
      </c>
      <c r="BF141" s="150">
        <f t="shared" si="15"/>
        <v>0</v>
      </c>
      <c r="BG141" s="150">
        <f t="shared" si="16"/>
        <v>0</v>
      </c>
      <c r="BH141" s="150">
        <f t="shared" si="17"/>
        <v>0</v>
      </c>
      <c r="BI141" s="150">
        <f t="shared" si="18"/>
        <v>0</v>
      </c>
      <c r="BJ141" s="17" t="s">
        <v>86</v>
      </c>
      <c r="BK141" s="150">
        <f t="shared" si="19"/>
        <v>0</v>
      </c>
      <c r="BL141" s="17" t="s">
        <v>108</v>
      </c>
      <c r="BM141" s="149" t="s">
        <v>548</v>
      </c>
    </row>
    <row r="142" spans="2:65" s="1" customFormat="1" ht="16.5" customHeight="1">
      <c r="B142" s="33"/>
      <c r="C142" s="138" t="s">
        <v>388</v>
      </c>
      <c r="D142" s="138" t="s">
        <v>312</v>
      </c>
      <c r="E142" s="139" t="s">
        <v>4210</v>
      </c>
      <c r="F142" s="140" t="s">
        <v>4285</v>
      </c>
      <c r="G142" s="141" t="s">
        <v>652</v>
      </c>
      <c r="H142" s="142">
        <v>20</v>
      </c>
      <c r="I142" s="143"/>
      <c r="J142" s="144">
        <f t="shared" si="10"/>
        <v>0</v>
      </c>
      <c r="K142" s="140" t="s">
        <v>4184</v>
      </c>
      <c r="L142" s="33"/>
      <c r="M142" s="145" t="s">
        <v>1</v>
      </c>
      <c r="N142" s="146" t="s">
        <v>47</v>
      </c>
      <c r="P142" s="147">
        <f t="shared" si="11"/>
        <v>0</v>
      </c>
      <c r="Q142" s="147">
        <v>0</v>
      </c>
      <c r="R142" s="147">
        <f t="shared" si="12"/>
        <v>0</v>
      </c>
      <c r="S142" s="147">
        <v>0</v>
      </c>
      <c r="T142" s="148">
        <f t="shared" si="13"/>
        <v>0</v>
      </c>
      <c r="AR142" s="149" t="s">
        <v>108</v>
      </c>
      <c r="AT142" s="149" t="s">
        <v>312</v>
      </c>
      <c r="AU142" s="149" t="s">
        <v>86</v>
      </c>
      <c r="AY142" s="17" t="s">
        <v>310</v>
      </c>
      <c r="BE142" s="150">
        <f t="shared" si="14"/>
        <v>0</v>
      </c>
      <c r="BF142" s="150">
        <f t="shared" si="15"/>
        <v>0</v>
      </c>
      <c r="BG142" s="150">
        <f t="shared" si="16"/>
        <v>0</v>
      </c>
      <c r="BH142" s="150">
        <f t="shared" si="17"/>
        <v>0</v>
      </c>
      <c r="BI142" s="150">
        <f t="shared" si="18"/>
        <v>0</v>
      </c>
      <c r="BJ142" s="17" t="s">
        <v>86</v>
      </c>
      <c r="BK142" s="150">
        <f t="shared" si="19"/>
        <v>0</v>
      </c>
      <c r="BL142" s="17" t="s">
        <v>108</v>
      </c>
      <c r="BM142" s="149" t="s">
        <v>558</v>
      </c>
    </row>
    <row r="143" spans="2:65" s="1" customFormat="1" ht="16.5" customHeight="1">
      <c r="B143" s="33"/>
      <c r="C143" s="138" t="s">
        <v>8</v>
      </c>
      <c r="D143" s="138" t="s">
        <v>312</v>
      </c>
      <c r="E143" s="139" t="s">
        <v>4212</v>
      </c>
      <c r="F143" s="140" t="s">
        <v>4287</v>
      </c>
      <c r="G143" s="141" t="s">
        <v>652</v>
      </c>
      <c r="H143" s="142">
        <v>0</v>
      </c>
      <c r="I143" s="143"/>
      <c r="J143" s="144">
        <f t="shared" si="10"/>
        <v>0</v>
      </c>
      <c r="K143" s="140" t="s">
        <v>4184</v>
      </c>
      <c r="L143" s="33"/>
      <c r="M143" s="145" t="s">
        <v>1</v>
      </c>
      <c r="N143" s="146" t="s">
        <v>47</v>
      </c>
      <c r="P143" s="147">
        <f t="shared" si="11"/>
        <v>0</v>
      </c>
      <c r="Q143" s="147">
        <v>0</v>
      </c>
      <c r="R143" s="147">
        <f t="shared" si="12"/>
        <v>0</v>
      </c>
      <c r="S143" s="147">
        <v>0</v>
      </c>
      <c r="T143" s="148">
        <f t="shared" si="13"/>
        <v>0</v>
      </c>
      <c r="AR143" s="149" t="s">
        <v>108</v>
      </c>
      <c r="AT143" s="149" t="s">
        <v>312</v>
      </c>
      <c r="AU143" s="149" t="s">
        <v>86</v>
      </c>
      <c r="AY143" s="17" t="s">
        <v>310</v>
      </c>
      <c r="BE143" s="150">
        <f t="shared" si="14"/>
        <v>0</v>
      </c>
      <c r="BF143" s="150">
        <f t="shared" si="15"/>
        <v>0</v>
      </c>
      <c r="BG143" s="150">
        <f t="shared" si="16"/>
        <v>0</v>
      </c>
      <c r="BH143" s="150">
        <f t="shared" si="17"/>
        <v>0</v>
      </c>
      <c r="BI143" s="150">
        <f t="shared" si="18"/>
        <v>0</v>
      </c>
      <c r="BJ143" s="17" t="s">
        <v>86</v>
      </c>
      <c r="BK143" s="150">
        <f t="shared" si="19"/>
        <v>0</v>
      </c>
      <c r="BL143" s="17" t="s">
        <v>108</v>
      </c>
      <c r="BM143" s="149" t="s">
        <v>566</v>
      </c>
    </row>
    <row r="144" spans="2:65" s="1" customFormat="1" ht="16.5" customHeight="1">
      <c r="B144" s="33"/>
      <c r="C144" s="138" t="s">
        <v>404</v>
      </c>
      <c r="D144" s="138" t="s">
        <v>312</v>
      </c>
      <c r="E144" s="139" t="s">
        <v>4214</v>
      </c>
      <c r="F144" s="140" t="s">
        <v>4289</v>
      </c>
      <c r="G144" s="141" t="s">
        <v>652</v>
      </c>
      <c r="H144" s="142">
        <v>16</v>
      </c>
      <c r="I144" s="143"/>
      <c r="J144" s="144">
        <f t="shared" si="10"/>
        <v>0</v>
      </c>
      <c r="K144" s="140" t="s">
        <v>4184</v>
      </c>
      <c r="L144" s="33"/>
      <c r="M144" s="145" t="s">
        <v>1</v>
      </c>
      <c r="N144" s="146" t="s">
        <v>47</v>
      </c>
      <c r="P144" s="147">
        <f t="shared" si="11"/>
        <v>0</v>
      </c>
      <c r="Q144" s="147">
        <v>0</v>
      </c>
      <c r="R144" s="147">
        <f t="shared" si="12"/>
        <v>0</v>
      </c>
      <c r="S144" s="147">
        <v>0</v>
      </c>
      <c r="T144" s="148">
        <f t="shared" si="13"/>
        <v>0</v>
      </c>
      <c r="AR144" s="149" t="s">
        <v>108</v>
      </c>
      <c r="AT144" s="149" t="s">
        <v>312</v>
      </c>
      <c r="AU144" s="149" t="s">
        <v>86</v>
      </c>
      <c r="AY144" s="17" t="s">
        <v>310</v>
      </c>
      <c r="BE144" s="150">
        <f t="shared" si="14"/>
        <v>0</v>
      </c>
      <c r="BF144" s="150">
        <f t="shared" si="15"/>
        <v>0</v>
      </c>
      <c r="BG144" s="150">
        <f t="shared" si="16"/>
        <v>0</v>
      </c>
      <c r="BH144" s="150">
        <f t="shared" si="17"/>
        <v>0</v>
      </c>
      <c r="BI144" s="150">
        <f t="shared" si="18"/>
        <v>0</v>
      </c>
      <c r="BJ144" s="17" t="s">
        <v>86</v>
      </c>
      <c r="BK144" s="150">
        <f t="shared" si="19"/>
        <v>0</v>
      </c>
      <c r="BL144" s="17" t="s">
        <v>108</v>
      </c>
      <c r="BM144" s="149" t="s">
        <v>574</v>
      </c>
    </row>
    <row r="145" spans="2:65" s="1" customFormat="1" ht="16.5" customHeight="1">
      <c r="B145" s="33"/>
      <c r="C145" s="138" t="s">
        <v>408</v>
      </c>
      <c r="D145" s="138" t="s">
        <v>312</v>
      </c>
      <c r="E145" s="139" t="s">
        <v>4218</v>
      </c>
      <c r="F145" s="140" t="s">
        <v>4291</v>
      </c>
      <c r="G145" s="141" t="s">
        <v>652</v>
      </c>
      <c r="H145" s="142">
        <v>6</v>
      </c>
      <c r="I145" s="143"/>
      <c r="J145" s="144">
        <f t="shared" si="10"/>
        <v>0</v>
      </c>
      <c r="K145" s="140" t="s">
        <v>4184</v>
      </c>
      <c r="L145" s="33"/>
      <c r="M145" s="188" t="s">
        <v>1</v>
      </c>
      <c r="N145" s="189" t="s">
        <v>47</v>
      </c>
      <c r="O145" s="176"/>
      <c r="P145" s="190">
        <f t="shared" si="11"/>
        <v>0</v>
      </c>
      <c r="Q145" s="190">
        <v>0</v>
      </c>
      <c r="R145" s="190">
        <f t="shared" si="12"/>
        <v>0</v>
      </c>
      <c r="S145" s="190">
        <v>0</v>
      </c>
      <c r="T145" s="191">
        <f t="shared" si="13"/>
        <v>0</v>
      </c>
      <c r="AR145" s="149" t="s">
        <v>108</v>
      </c>
      <c r="AT145" s="149" t="s">
        <v>312</v>
      </c>
      <c r="AU145" s="149" t="s">
        <v>86</v>
      </c>
      <c r="AY145" s="17" t="s">
        <v>310</v>
      </c>
      <c r="BE145" s="150">
        <f t="shared" si="14"/>
        <v>0</v>
      </c>
      <c r="BF145" s="150">
        <f t="shared" si="15"/>
        <v>0</v>
      </c>
      <c r="BG145" s="150">
        <f t="shared" si="16"/>
        <v>0</v>
      </c>
      <c r="BH145" s="150">
        <f t="shared" si="17"/>
        <v>0</v>
      </c>
      <c r="BI145" s="150">
        <f t="shared" si="18"/>
        <v>0</v>
      </c>
      <c r="BJ145" s="17" t="s">
        <v>86</v>
      </c>
      <c r="BK145" s="150">
        <f t="shared" si="19"/>
        <v>0</v>
      </c>
      <c r="BL145" s="17" t="s">
        <v>108</v>
      </c>
      <c r="BM145" s="149" t="s">
        <v>582</v>
      </c>
    </row>
    <row r="146" spans="2:65" s="1" customFormat="1" ht="6.95" customHeight="1">
      <c r="B146" s="45"/>
      <c r="C146" s="46"/>
      <c r="D146" s="46"/>
      <c r="E146" s="46"/>
      <c r="F146" s="46"/>
      <c r="G146" s="46"/>
      <c r="H146" s="46"/>
      <c r="I146" s="46"/>
      <c r="J146" s="46"/>
      <c r="K146" s="46"/>
      <c r="L146" s="33"/>
    </row>
  </sheetData>
  <sheetProtection algorithmName="SHA-512" hashValue="JnOyE6JoNZWEktBVgolNO0pc3mBdQBQntl2VjZcaadtIP//ppkDynVtXc4+ZHW32b+ptcZKGDuKWIzGDZDpmEA==" saltValue="9IlCUQK2YL/FK/wha/lNCc4RHP8h77yPgGVbMLByQ2N60ZCGFKpuzIsPDPdq8HO3Htuw0SkUqdH6E7btaOMd/Q==" spinCount="100000" sheet="1" objects="1" scenarios="1" formatColumns="0" formatRows="0" autoFilter="0"/>
  <autoFilter ref="C125:K145" xr:uid="{00000000-0009-0000-0000-00003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254</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4292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ROUND((SUM(BE126:BE141)),  2)</f>
        <v>0</v>
      </c>
      <c r="I37" s="98">
        <v>0.21</v>
      </c>
      <c r="J37" s="86">
        <f>ROUND(((SUM(BE126:BE141))*I37),  2)</f>
        <v>0</v>
      </c>
      <c r="L37" s="33"/>
    </row>
    <row r="38" spans="2:12" s="1" customFormat="1" ht="14.45" customHeight="1">
      <c r="B38" s="33"/>
      <c r="E38" s="27" t="s">
        <v>48</v>
      </c>
      <c r="F38" s="86">
        <f>ROUND((SUM(BF126:BF141)),  2)</f>
        <v>0</v>
      </c>
      <c r="I38" s="98">
        <v>0.15</v>
      </c>
      <c r="J38" s="86">
        <f>ROUND(((SUM(BF126:BF141))*I38),  2)</f>
        <v>0</v>
      </c>
      <c r="L38" s="33"/>
    </row>
    <row r="39" spans="2:12" s="1" customFormat="1" ht="14.45" hidden="1" customHeight="1">
      <c r="B39" s="33"/>
      <c r="E39" s="27" t="s">
        <v>49</v>
      </c>
      <c r="F39" s="86">
        <f>ROUND((SUM(BG126:BG141)),  2)</f>
        <v>0</v>
      </c>
      <c r="I39" s="98">
        <v>0.21</v>
      </c>
      <c r="J39" s="86">
        <f>0</f>
        <v>0</v>
      </c>
      <c r="L39" s="33"/>
    </row>
    <row r="40" spans="2:12" s="1" customFormat="1" ht="14.45" hidden="1" customHeight="1">
      <c r="B40" s="33"/>
      <c r="E40" s="27" t="s">
        <v>50</v>
      </c>
      <c r="F40" s="86">
        <f>ROUND((SUM(BH126:BH141)),  2)</f>
        <v>0</v>
      </c>
      <c r="I40" s="98">
        <v>0.15</v>
      </c>
      <c r="J40" s="86">
        <f>0</f>
        <v>0</v>
      </c>
      <c r="L40" s="33"/>
    </row>
    <row r="41" spans="2:12" s="1" customFormat="1" ht="14.45" hidden="1" customHeight="1">
      <c r="B41" s="33"/>
      <c r="E41" s="27" t="s">
        <v>51</v>
      </c>
      <c r="F41" s="86">
        <f>ROUND((SUM(BI126:BI141)),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02 - NZS_Nouzový zvukový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4293</v>
      </c>
      <c r="E101" s="112"/>
      <c r="F101" s="112"/>
      <c r="G101" s="112"/>
      <c r="H101" s="112"/>
      <c r="I101" s="112"/>
      <c r="J101" s="113">
        <f>J127</f>
        <v>0</v>
      </c>
      <c r="L101" s="110"/>
    </row>
    <row r="102" spans="2:47" s="8" customFormat="1" ht="24.95" customHeight="1">
      <c r="B102" s="110"/>
      <c r="D102" s="111" t="s">
        <v>4384</v>
      </c>
      <c r="E102" s="112"/>
      <c r="F102" s="112"/>
      <c r="G102" s="112"/>
      <c r="H102" s="112"/>
      <c r="I102" s="112"/>
      <c r="J102" s="113">
        <f>J132</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02 - NZS_Nouzový zvukový systém</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P127+P132</f>
        <v>0</v>
      </c>
      <c r="Q126" s="54"/>
      <c r="R126" s="123">
        <f>R127+R132</f>
        <v>0</v>
      </c>
      <c r="S126" s="54"/>
      <c r="T126" s="124">
        <f>T127+T132</f>
        <v>0</v>
      </c>
      <c r="AT126" s="17" t="s">
        <v>81</v>
      </c>
      <c r="AU126" s="17" t="s">
        <v>288</v>
      </c>
      <c r="BK126" s="125">
        <f>BK127+BK132</f>
        <v>0</v>
      </c>
    </row>
    <row r="127" spans="2:65" s="11" customFormat="1" ht="25.9" customHeight="1">
      <c r="B127" s="126"/>
      <c r="D127" s="127" t="s">
        <v>81</v>
      </c>
      <c r="E127" s="128" t="s">
        <v>3940</v>
      </c>
      <c r="F127" s="128" t="s">
        <v>4294</v>
      </c>
      <c r="I127" s="129"/>
      <c r="J127" s="130">
        <f>BK127</f>
        <v>0</v>
      </c>
      <c r="L127" s="126"/>
      <c r="M127" s="131"/>
      <c r="P127" s="132">
        <f>SUM(P128:P131)</f>
        <v>0</v>
      </c>
      <c r="R127" s="132">
        <f>SUM(R128:R131)</f>
        <v>0</v>
      </c>
      <c r="T127" s="133">
        <f>SUM(T128:T131)</f>
        <v>0</v>
      </c>
      <c r="AR127" s="127" t="s">
        <v>86</v>
      </c>
      <c r="AT127" s="134" t="s">
        <v>81</v>
      </c>
      <c r="AU127" s="134" t="s">
        <v>82</v>
      </c>
      <c r="AY127" s="127" t="s">
        <v>310</v>
      </c>
      <c r="BK127" s="135">
        <f>SUM(BK128:BK131)</f>
        <v>0</v>
      </c>
    </row>
    <row r="128" spans="2:65" s="1" customFormat="1" ht="16.5" customHeight="1">
      <c r="B128" s="33"/>
      <c r="C128" s="138" t="s">
        <v>86</v>
      </c>
      <c r="D128" s="138" t="s">
        <v>312</v>
      </c>
      <c r="E128" s="139" t="s">
        <v>4295</v>
      </c>
      <c r="F128" s="140" t="s">
        <v>4305</v>
      </c>
      <c r="G128" s="141" t="s">
        <v>1972</v>
      </c>
      <c r="H128" s="142">
        <v>6</v>
      </c>
      <c r="I128" s="143"/>
      <c r="J128" s="144">
        <f>ROUND(I128*H128,2)</f>
        <v>0</v>
      </c>
      <c r="K128" s="140" t="s">
        <v>4184</v>
      </c>
      <c r="L128" s="33"/>
      <c r="M128" s="145" t="s">
        <v>1</v>
      </c>
      <c r="N128" s="146" t="s">
        <v>47</v>
      </c>
      <c r="P128" s="147">
        <f>O128*H128</f>
        <v>0</v>
      </c>
      <c r="Q128" s="147">
        <v>0</v>
      </c>
      <c r="R128" s="147">
        <f>Q128*H128</f>
        <v>0</v>
      </c>
      <c r="S128" s="147">
        <v>0</v>
      </c>
      <c r="T128" s="148">
        <f>S128*H128</f>
        <v>0</v>
      </c>
      <c r="AR128" s="149" t="s">
        <v>108</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312</v>
      </c>
      <c r="E129" s="139" t="s">
        <v>4298</v>
      </c>
      <c r="F129" s="140" t="s">
        <v>4307</v>
      </c>
      <c r="G129" s="141" t="s">
        <v>1972</v>
      </c>
      <c r="H129" s="142">
        <v>15</v>
      </c>
      <c r="I129" s="143"/>
      <c r="J129" s="144">
        <f>ROUND(I129*H129,2)</f>
        <v>0</v>
      </c>
      <c r="K129" s="140" t="s">
        <v>4184</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6.5" customHeight="1">
      <c r="B130" s="33"/>
      <c r="C130" s="138" t="s">
        <v>98</v>
      </c>
      <c r="D130" s="138" t="s">
        <v>312</v>
      </c>
      <c r="E130" s="139" t="s">
        <v>4300</v>
      </c>
      <c r="F130" s="140" t="s">
        <v>4309</v>
      </c>
      <c r="G130" s="141" t="s">
        <v>1972</v>
      </c>
      <c r="H130" s="142">
        <v>55</v>
      </c>
      <c r="I130" s="143"/>
      <c r="J130" s="144">
        <f>ROUND(I130*H130,2)</f>
        <v>0</v>
      </c>
      <c r="K130" s="140" t="s">
        <v>4184</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137</v>
      </c>
    </row>
    <row r="131" spans="2:65" s="1" customFormat="1" ht="16.5" customHeight="1">
      <c r="B131" s="33"/>
      <c r="C131" s="138" t="s">
        <v>108</v>
      </c>
      <c r="D131" s="138" t="s">
        <v>312</v>
      </c>
      <c r="E131" s="139" t="s">
        <v>4302</v>
      </c>
      <c r="F131" s="140" t="s">
        <v>4311</v>
      </c>
      <c r="G131" s="141" t="s">
        <v>1972</v>
      </c>
      <c r="H131" s="142">
        <v>55</v>
      </c>
      <c r="I131" s="143"/>
      <c r="J131" s="144">
        <f>ROUND(I131*H131,2)</f>
        <v>0</v>
      </c>
      <c r="K131" s="140" t="s">
        <v>4184</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347</v>
      </c>
    </row>
    <row r="132" spans="2:65" s="11" customFormat="1" ht="25.9" customHeight="1">
      <c r="B132" s="126"/>
      <c r="D132" s="127" t="s">
        <v>81</v>
      </c>
      <c r="E132" s="128" t="s">
        <v>4216</v>
      </c>
      <c r="F132" s="128" t="s">
        <v>426</v>
      </c>
      <c r="I132" s="129"/>
      <c r="J132" s="130">
        <f>BK132</f>
        <v>0</v>
      </c>
      <c r="L132" s="126"/>
      <c r="M132" s="131"/>
      <c r="P132" s="132">
        <f>SUM(P133:P141)</f>
        <v>0</v>
      </c>
      <c r="R132" s="132">
        <f>SUM(R133:R141)</f>
        <v>0</v>
      </c>
      <c r="T132" s="133">
        <f>SUM(T133:T141)</f>
        <v>0</v>
      </c>
      <c r="AR132" s="127" t="s">
        <v>86</v>
      </c>
      <c r="AT132" s="134" t="s">
        <v>81</v>
      </c>
      <c r="AU132" s="134" t="s">
        <v>82</v>
      </c>
      <c r="AY132" s="127" t="s">
        <v>310</v>
      </c>
      <c r="BK132" s="135">
        <f>SUM(BK133:BK141)</f>
        <v>0</v>
      </c>
    </row>
    <row r="133" spans="2:65" s="1" customFormat="1" ht="16.5" customHeight="1">
      <c r="B133" s="33"/>
      <c r="C133" s="138" t="s">
        <v>121</v>
      </c>
      <c r="D133" s="138" t="s">
        <v>312</v>
      </c>
      <c r="E133" s="139" t="s">
        <v>4304</v>
      </c>
      <c r="F133" s="140" t="s">
        <v>6359</v>
      </c>
      <c r="G133" s="141" t="s">
        <v>1972</v>
      </c>
      <c r="H133" s="142">
        <v>1</v>
      </c>
      <c r="I133" s="143"/>
      <c r="J133" s="144">
        <f t="shared" ref="J133:J141" si="0">ROUND(I133*H133,2)</f>
        <v>0</v>
      </c>
      <c r="K133" s="140" t="s">
        <v>4184</v>
      </c>
      <c r="L133" s="33"/>
      <c r="M133" s="145" t="s">
        <v>1</v>
      </c>
      <c r="N133" s="146" t="s">
        <v>47</v>
      </c>
      <c r="P133" s="147">
        <f t="shared" ref="P133:P141" si="1">O133*H133</f>
        <v>0</v>
      </c>
      <c r="Q133" s="147">
        <v>0</v>
      </c>
      <c r="R133" s="147">
        <f t="shared" ref="R133:R141" si="2">Q133*H133</f>
        <v>0</v>
      </c>
      <c r="S133" s="147">
        <v>0</v>
      </c>
      <c r="T133" s="148">
        <f t="shared" ref="T133:T141" si="3">S133*H133</f>
        <v>0</v>
      </c>
      <c r="AR133" s="149" t="s">
        <v>108</v>
      </c>
      <c r="AT133" s="149" t="s">
        <v>312</v>
      </c>
      <c r="AU133" s="149" t="s">
        <v>86</v>
      </c>
      <c r="AY133" s="17" t="s">
        <v>310</v>
      </c>
      <c r="BE133" s="150">
        <f t="shared" ref="BE133:BE141" si="4">IF(N133="základní",J133,0)</f>
        <v>0</v>
      </c>
      <c r="BF133" s="150">
        <f t="shared" ref="BF133:BF141" si="5">IF(N133="snížená",J133,0)</f>
        <v>0</v>
      </c>
      <c r="BG133" s="150">
        <f t="shared" ref="BG133:BG141" si="6">IF(N133="zákl. přenesená",J133,0)</f>
        <v>0</v>
      </c>
      <c r="BH133" s="150">
        <f t="shared" ref="BH133:BH141" si="7">IF(N133="sníž. přenesená",J133,0)</f>
        <v>0</v>
      </c>
      <c r="BI133" s="150">
        <f t="shared" ref="BI133:BI141" si="8">IF(N133="nulová",J133,0)</f>
        <v>0</v>
      </c>
      <c r="BJ133" s="17" t="s">
        <v>86</v>
      </c>
      <c r="BK133" s="150">
        <f t="shared" ref="BK133:BK141" si="9">ROUND(I133*H133,2)</f>
        <v>0</v>
      </c>
      <c r="BL133" s="17" t="s">
        <v>108</v>
      </c>
      <c r="BM133" s="149" t="s">
        <v>180</v>
      </c>
    </row>
    <row r="134" spans="2:65" s="1" customFormat="1" ht="16.5" customHeight="1">
      <c r="B134" s="33"/>
      <c r="C134" s="138" t="s">
        <v>137</v>
      </c>
      <c r="D134" s="138" t="s">
        <v>312</v>
      </c>
      <c r="E134" s="139" t="s">
        <v>4306</v>
      </c>
      <c r="F134" s="140" t="s">
        <v>6360</v>
      </c>
      <c r="G134" s="141" t="s">
        <v>1972</v>
      </c>
      <c r="H134" s="142">
        <v>1</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371</v>
      </c>
    </row>
    <row r="135" spans="2:65" s="1" customFormat="1" ht="16.5" customHeight="1">
      <c r="B135" s="33"/>
      <c r="C135" s="138" t="s">
        <v>342</v>
      </c>
      <c r="D135" s="138" t="s">
        <v>312</v>
      </c>
      <c r="E135" s="139" t="s">
        <v>4308</v>
      </c>
      <c r="F135" s="140" t="s">
        <v>6361</v>
      </c>
      <c r="G135" s="141" t="s">
        <v>652</v>
      </c>
      <c r="H135" s="142">
        <v>40</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388</v>
      </c>
    </row>
    <row r="136" spans="2:65" s="1" customFormat="1" ht="16.5" customHeight="1">
      <c r="B136" s="33"/>
      <c r="C136" s="138" t="s">
        <v>347</v>
      </c>
      <c r="D136" s="138" t="s">
        <v>312</v>
      </c>
      <c r="E136" s="139" t="s">
        <v>4310</v>
      </c>
      <c r="F136" s="140" t="s">
        <v>4378</v>
      </c>
      <c r="G136" s="141" t="s">
        <v>652</v>
      </c>
      <c r="H136" s="142">
        <v>40</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404</v>
      </c>
    </row>
    <row r="137" spans="2:65" s="1" customFormat="1" ht="16.5" customHeight="1">
      <c r="B137" s="33"/>
      <c r="C137" s="138" t="s">
        <v>354</v>
      </c>
      <c r="D137" s="138" t="s">
        <v>312</v>
      </c>
      <c r="E137" s="139" t="s">
        <v>4312</v>
      </c>
      <c r="F137" s="140" t="s">
        <v>4281</v>
      </c>
      <c r="G137" s="141" t="s">
        <v>652</v>
      </c>
      <c r="H137" s="142">
        <v>16</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412</v>
      </c>
    </row>
    <row r="138" spans="2:65" s="1" customFormat="1" ht="16.5" customHeight="1">
      <c r="B138" s="33"/>
      <c r="C138" s="138" t="s">
        <v>180</v>
      </c>
      <c r="D138" s="138" t="s">
        <v>312</v>
      </c>
      <c r="E138" s="139" t="s">
        <v>4314</v>
      </c>
      <c r="F138" s="140" t="s">
        <v>4283</v>
      </c>
      <c r="G138" s="141" t="s">
        <v>652</v>
      </c>
      <c r="H138" s="142">
        <v>8</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421</v>
      </c>
    </row>
    <row r="139" spans="2:65" s="1" customFormat="1" ht="16.5" customHeight="1">
      <c r="B139" s="33"/>
      <c r="C139" s="138" t="s">
        <v>364</v>
      </c>
      <c r="D139" s="138" t="s">
        <v>312</v>
      </c>
      <c r="E139" s="139" t="s">
        <v>4316</v>
      </c>
      <c r="F139" s="140" t="s">
        <v>4285</v>
      </c>
      <c r="G139" s="141" t="s">
        <v>652</v>
      </c>
      <c r="H139" s="142">
        <v>40</v>
      </c>
      <c r="I139" s="143"/>
      <c r="J139" s="144">
        <f t="shared" si="0"/>
        <v>0</v>
      </c>
      <c r="K139" s="140" t="s">
        <v>4184</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434</v>
      </c>
    </row>
    <row r="140" spans="2:65" s="1" customFormat="1" ht="16.5" customHeight="1">
      <c r="B140" s="33"/>
      <c r="C140" s="138" t="s">
        <v>371</v>
      </c>
      <c r="D140" s="138" t="s">
        <v>312</v>
      </c>
      <c r="E140" s="139" t="s">
        <v>4318</v>
      </c>
      <c r="F140" s="140" t="s">
        <v>4289</v>
      </c>
      <c r="G140" s="141" t="s">
        <v>652</v>
      </c>
      <c r="H140" s="142">
        <v>8</v>
      </c>
      <c r="I140" s="143"/>
      <c r="J140" s="144">
        <f t="shared" si="0"/>
        <v>0</v>
      </c>
      <c r="K140" s="140" t="s">
        <v>4184</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539</v>
      </c>
    </row>
    <row r="141" spans="2:65" s="1" customFormat="1" ht="16.5" customHeight="1">
      <c r="B141" s="33"/>
      <c r="C141" s="138" t="s">
        <v>379</v>
      </c>
      <c r="D141" s="138" t="s">
        <v>312</v>
      </c>
      <c r="E141" s="139" t="s">
        <v>4320</v>
      </c>
      <c r="F141" s="140" t="s">
        <v>4291</v>
      </c>
      <c r="G141" s="141" t="s">
        <v>652</v>
      </c>
      <c r="H141" s="142">
        <v>8</v>
      </c>
      <c r="I141" s="143"/>
      <c r="J141" s="144">
        <f t="shared" si="0"/>
        <v>0</v>
      </c>
      <c r="K141" s="140" t="s">
        <v>4184</v>
      </c>
      <c r="L141" s="33"/>
      <c r="M141" s="188" t="s">
        <v>1</v>
      </c>
      <c r="N141" s="189" t="s">
        <v>47</v>
      </c>
      <c r="O141" s="176"/>
      <c r="P141" s="190">
        <f t="shared" si="1"/>
        <v>0</v>
      </c>
      <c r="Q141" s="190">
        <v>0</v>
      </c>
      <c r="R141" s="190">
        <f t="shared" si="2"/>
        <v>0</v>
      </c>
      <c r="S141" s="190">
        <v>0</v>
      </c>
      <c r="T141" s="191">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548</v>
      </c>
    </row>
    <row r="142" spans="2:65" s="1" customFormat="1" ht="6.95" customHeight="1">
      <c r="B142" s="45"/>
      <c r="C142" s="46"/>
      <c r="D142" s="46"/>
      <c r="E142" s="46"/>
      <c r="F142" s="46"/>
      <c r="G142" s="46"/>
      <c r="H142" s="46"/>
      <c r="I142" s="46"/>
      <c r="J142" s="46"/>
      <c r="K142" s="46"/>
      <c r="L142" s="33"/>
    </row>
  </sheetData>
  <sheetProtection algorithmName="SHA-512" hashValue="bdOIAFn79MCTklWh2epF7oFQJjqqiJNQ/mimdK7fVldu1M6cuUu70MH2VJV7mIujOf+hfh+XKbyh57rm1ZKXNQ==" saltValue="9jXQNCSlRmQbgwfHg06QUU0485J4M4AePcjgNUTceu4qbNlxb2i90dhSA7k2XjZoQc0HpEI8eNL6Bj9Y2r/lQQ==" spinCount="100000" sheet="1" objects="1" scenarios="1" formatColumns="0" formatRows="0" autoFilter="0"/>
  <autoFilter ref="C125:K141" xr:uid="{00000000-0009-0000-0000-000038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255</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4382</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ROUND((SUM(BE126:BE141)),  2)</f>
        <v>0</v>
      </c>
      <c r="I37" s="98">
        <v>0.21</v>
      </c>
      <c r="J37" s="86">
        <f>ROUND(((SUM(BE126:BE141))*I37),  2)</f>
        <v>0</v>
      </c>
      <c r="L37" s="33"/>
    </row>
    <row r="38" spans="2:12" s="1" customFormat="1" ht="14.45" customHeight="1">
      <c r="B38" s="33"/>
      <c r="E38" s="27" t="s">
        <v>48</v>
      </c>
      <c r="F38" s="86">
        <f>ROUND((SUM(BF126:BF141)),  2)</f>
        <v>0</v>
      </c>
      <c r="I38" s="98">
        <v>0.15</v>
      </c>
      <c r="J38" s="86">
        <f>ROUND(((SUM(BF126:BF141))*I38),  2)</f>
        <v>0</v>
      </c>
      <c r="L38" s="33"/>
    </row>
    <row r="39" spans="2:12" s="1" customFormat="1" ht="14.45" hidden="1" customHeight="1">
      <c r="B39" s="33"/>
      <c r="E39" s="27" t="s">
        <v>49</v>
      </c>
      <c r="F39" s="86">
        <f>ROUND((SUM(BG126:BG141)),  2)</f>
        <v>0</v>
      </c>
      <c r="I39" s="98">
        <v>0.21</v>
      </c>
      <c r="J39" s="86">
        <f>0</f>
        <v>0</v>
      </c>
      <c r="L39" s="33"/>
    </row>
    <row r="40" spans="2:12" s="1" customFormat="1" ht="14.45" hidden="1" customHeight="1">
      <c r="B40" s="33"/>
      <c r="E40" s="27" t="s">
        <v>50</v>
      </c>
      <c r="F40" s="86">
        <f>ROUND((SUM(BH126:BH141)),  2)</f>
        <v>0</v>
      </c>
      <c r="I40" s="98">
        <v>0.15</v>
      </c>
      <c r="J40" s="86">
        <f>0</f>
        <v>0</v>
      </c>
      <c r="L40" s="33"/>
    </row>
    <row r="41" spans="2:12" s="1" customFormat="1" ht="14.45" hidden="1" customHeight="1">
      <c r="B41" s="33"/>
      <c r="E41" s="27" t="s">
        <v>51</v>
      </c>
      <c r="F41" s="86">
        <f>ROUND((SUM(BI126:BI141)),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03 - CCTV_Kamerový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4383</v>
      </c>
      <c r="E101" s="112"/>
      <c r="F101" s="112"/>
      <c r="G101" s="112"/>
      <c r="H101" s="112"/>
      <c r="I101" s="112"/>
      <c r="J101" s="113">
        <f>J127</f>
        <v>0</v>
      </c>
      <c r="L101" s="110"/>
    </row>
    <row r="102" spans="2:47" s="8" customFormat="1" ht="24.95" customHeight="1">
      <c r="B102" s="110"/>
      <c r="D102" s="111" t="s">
        <v>4384</v>
      </c>
      <c r="E102" s="112"/>
      <c r="F102" s="112"/>
      <c r="G102" s="112"/>
      <c r="H102" s="112"/>
      <c r="I102" s="112"/>
      <c r="J102" s="113">
        <f>J135</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03 - CCTV_Kamerový systém</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P127+P135</f>
        <v>0</v>
      </c>
      <c r="Q126" s="54"/>
      <c r="R126" s="123">
        <f>R127+R135</f>
        <v>0</v>
      </c>
      <c r="S126" s="54"/>
      <c r="T126" s="124">
        <f>T127+T135</f>
        <v>0</v>
      </c>
      <c r="AT126" s="17" t="s">
        <v>81</v>
      </c>
      <c r="AU126" s="17" t="s">
        <v>288</v>
      </c>
      <c r="BK126" s="125">
        <f>BK127+BK135</f>
        <v>0</v>
      </c>
    </row>
    <row r="127" spans="2:65" s="11" customFormat="1" ht="25.9" customHeight="1">
      <c r="B127" s="126"/>
      <c r="D127" s="127" t="s">
        <v>81</v>
      </c>
      <c r="E127" s="128" t="s">
        <v>3940</v>
      </c>
      <c r="F127" s="128" t="s">
        <v>4385</v>
      </c>
      <c r="I127" s="129"/>
      <c r="J127" s="130">
        <f>BK127</f>
        <v>0</v>
      </c>
      <c r="L127" s="126"/>
      <c r="M127" s="131"/>
      <c r="P127" s="132">
        <f>SUM(P128:P134)</f>
        <v>0</v>
      </c>
      <c r="R127" s="132">
        <f>SUM(R128:R134)</f>
        <v>0</v>
      </c>
      <c r="T127" s="133">
        <f>SUM(T128:T134)</f>
        <v>0</v>
      </c>
      <c r="AR127" s="127" t="s">
        <v>86</v>
      </c>
      <c r="AT127" s="134" t="s">
        <v>81</v>
      </c>
      <c r="AU127" s="134" t="s">
        <v>82</v>
      </c>
      <c r="AY127" s="127" t="s">
        <v>310</v>
      </c>
      <c r="BK127" s="135">
        <f>SUM(BK128:BK134)</f>
        <v>0</v>
      </c>
    </row>
    <row r="128" spans="2:65" s="1" customFormat="1" ht="16.5" customHeight="1">
      <c r="B128" s="33"/>
      <c r="C128" s="138" t="s">
        <v>86</v>
      </c>
      <c r="D128" s="138" t="s">
        <v>312</v>
      </c>
      <c r="E128" s="139" t="s">
        <v>4386</v>
      </c>
      <c r="F128" s="140" t="s">
        <v>6362</v>
      </c>
      <c r="G128" s="141" t="s">
        <v>1972</v>
      </c>
      <c r="H128" s="142">
        <v>7</v>
      </c>
      <c r="I128" s="143"/>
      <c r="J128" s="144">
        <f t="shared" ref="J128:J133" si="0">ROUND(I128*H128,2)</f>
        <v>0</v>
      </c>
      <c r="K128" s="140" t="s">
        <v>4184</v>
      </c>
      <c r="L128" s="33"/>
      <c r="M128" s="145" t="s">
        <v>1</v>
      </c>
      <c r="N128" s="146" t="s">
        <v>47</v>
      </c>
      <c r="P128" s="147">
        <f t="shared" ref="P128:P133" si="1">O128*H128</f>
        <v>0</v>
      </c>
      <c r="Q128" s="147">
        <v>0</v>
      </c>
      <c r="R128" s="147">
        <f t="shared" ref="R128:R133" si="2">Q128*H128</f>
        <v>0</v>
      </c>
      <c r="S128" s="147">
        <v>0</v>
      </c>
      <c r="T128" s="148">
        <f t="shared" ref="T128:T133" si="3">S128*H128</f>
        <v>0</v>
      </c>
      <c r="AR128" s="149" t="s">
        <v>108</v>
      </c>
      <c r="AT128" s="149" t="s">
        <v>312</v>
      </c>
      <c r="AU128" s="149" t="s">
        <v>86</v>
      </c>
      <c r="AY128" s="17" t="s">
        <v>310</v>
      </c>
      <c r="BE128" s="150">
        <f t="shared" ref="BE128:BE133" si="4">IF(N128="základní",J128,0)</f>
        <v>0</v>
      </c>
      <c r="BF128" s="150">
        <f t="shared" ref="BF128:BF133" si="5">IF(N128="snížená",J128,0)</f>
        <v>0</v>
      </c>
      <c r="BG128" s="150">
        <f t="shared" ref="BG128:BG133" si="6">IF(N128="zákl. přenesená",J128,0)</f>
        <v>0</v>
      </c>
      <c r="BH128" s="150">
        <f t="shared" ref="BH128:BH133" si="7">IF(N128="sníž. přenesená",J128,0)</f>
        <v>0</v>
      </c>
      <c r="BI128" s="150">
        <f t="shared" ref="BI128:BI133" si="8">IF(N128="nulová",J128,0)</f>
        <v>0</v>
      </c>
      <c r="BJ128" s="17" t="s">
        <v>86</v>
      </c>
      <c r="BK128" s="150">
        <f t="shared" ref="BK128:BK133" si="9">ROUND(I128*H128,2)</f>
        <v>0</v>
      </c>
      <c r="BL128" s="17" t="s">
        <v>108</v>
      </c>
      <c r="BM128" s="149" t="s">
        <v>90</v>
      </c>
    </row>
    <row r="129" spans="2:65" s="1" customFormat="1" ht="16.5" customHeight="1">
      <c r="B129" s="33"/>
      <c r="C129" s="138" t="s">
        <v>90</v>
      </c>
      <c r="D129" s="138" t="s">
        <v>312</v>
      </c>
      <c r="E129" s="139" t="s">
        <v>4388</v>
      </c>
      <c r="F129" s="140" t="s">
        <v>6363</v>
      </c>
      <c r="G129" s="141" t="s">
        <v>1972</v>
      </c>
      <c r="H129" s="142">
        <v>5</v>
      </c>
      <c r="I129" s="143"/>
      <c r="J129" s="144">
        <f t="shared" si="0"/>
        <v>0</v>
      </c>
      <c r="K129" s="140" t="s">
        <v>4184</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4390</v>
      </c>
      <c r="F130" s="140" t="s">
        <v>6364</v>
      </c>
      <c r="G130" s="141" t="s">
        <v>1972</v>
      </c>
      <c r="H130" s="142">
        <v>12</v>
      </c>
      <c r="I130" s="143"/>
      <c r="J130" s="144">
        <f t="shared" si="0"/>
        <v>0</v>
      </c>
      <c r="K130" s="140" t="s">
        <v>4184</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4392</v>
      </c>
      <c r="F131" s="140" t="s">
        <v>4389</v>
      </c>
      <c r="G131" s="141" t="s">
        <v>1972</v>
      </c>
      <c r="H131" s="142">
        <v>2</v>
      </c>
      <c r="I131" s="143"/>
      <c r="J131" s="144">
        <f t="shared" si="0"/>
        <v>0</v>
      </c>
      <c r="K131" s="140" t="s">
        <v>4184</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4394</v>
      </c>
      <c r="F132" s="140" t="s">
        <v>6365</v>
      </c>
      <c r="G132" s="141" t="s">
        <v>1972</v>
      </c>
      <c r="H132" s="142">
        <v>1</v>
      </c>
      <c r="I132" s="143"/>
      <c r="J132" s="144">
        <f t="shared" si="0"/>
        <v>0</v>
      </c>
      <c r="K132" s="140" t="s">
        <v>4184</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4396</v>
      </c>
      <c r="F133" s="140" t="s">
        <v>6366</v>
      </c>
      <c r="G133" s="141" t="s">
        <v>1972</v>
      </c>
      <c r="H133" s="142">
        <v>1</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 customFormat="1" ht="39">
      <c r="B134" s="33"/>
      <c r="D134" s="152" t="s">
        <v>375</v>
      </c>
      <c r="F134" s="172" t="s">
        <v>6367</v>
      </c>
      <c r="I134" s="173"/>
      <c r="L134" s="33"/>
      <c r="M134" s="174"/>
      <c r="T134" s="57"/>
      <c r="AT134" s="17" t="s">
        <v>375</v>
      </c>
      <c r="AU134" s="17" t="s">
        <v>86</v>
      </c>
    </row>
    <row r="135" spans="2:65" s="11" customFormat="1" ht="25.9" customHeight="1">
      <c r="B135" s="126"/>
      <c r="D135" s="127" t="s">
        <v>81</v>
      </c>
      <c r="E135" s="128" t="s">
        <v>4216</v>
      </c>
      <c r="F135" s="128" t="s">
        <v>426</v>
      </c>
      <c r="I135" s="129"/>
      <c r="J135" s="130">
        <f>BK135</f>
        <v>0</v>
      </c>
      <c r="L135" s="126"/>
      <c r="M135" s="131"/>
      <c r="P135" s="132">
        <f>SUM(P136:P141)</f>
        <v>0</v>
      </c>
      <c r="R135" s="132">
        <f>SUM(R136:R141)</f>
        <v>0</v>
      </c>
      <c r="T135" s="133">
        <f>SUM(T136:T141)</f>
        <v>0</v>
      </c>
      <c r="AR135" s="127" t="s">
        <v>86</v>
      </c>
      <c r="AT135" s="134" t="s">
        <v>81</v>
      </c>
      <c r="AU135" s="134" t="s">
        <v>82</v>
      </c>
      <c r="AY135" s="127" t="s">
        <v>310</v>
      </c>
      <c r="BK135" s="135">
        <f>SUM(BK136:BK141)</f>
        <v>0</v>
      </c>
    </row>
    <row r="136" spans="2:65" s="1" customFormat="1" ht="16.5" customHeight="1">
      <c r="B136" s="33"/>
      <c r="C136" s="138" t="s">
        <v>342</v>
      </c>
      <c r="D136" s="138" t="s">
        <v>312</v>
      </c>
      <c r="E136" s="139" t="s">
        <v>6368</v>
      </c>
      <c r="F136" s="140" t="s">
        <v>4281</v>
      </c>
      <c r="G136" s="141" t="s">
        <v>652</v>
      </c>
      <c r="H136" s="142">
        <v>12</v>
      </c>
      <c r="I136" s="143"/>
      <c r="J136" s="144">
        <f t="shared" ref="J136:J141" si="10">ROUND(I136*H136,2)</f>
        <v>0</v>
      </c>
      <c r="K136" s="140" t="s">
        <v>4184</v>
      </c>
      <c r="L136" s="33"/>
      <c r="M136" s="145" t="s">
        <v>1</v>
      </c>
      <c r="N136" s="146" t="s">
        <v>47</v>
      </c>
      <c r="P136" s="147">
        <f t="shared" ref="P136:P141" si="11">O136*H136</f>
        <v>0</v>
      </c>
      <c r="Q136" s="147">
        <v>0</v>
      </c>
      <c r="R136" s="147">
        <f t="shared" ref="R136:R141" si="12">Q136*H136</f>
        <v>0</v>
      </c>
      <c r="S136" s="147">
        <v>0</v>
      </c>
      <c r="T136" s="148">
        <f t="shared" ref="T136:T141" si="13">S136*H136</f>
        <v>0</v>
      </c>
      <c r="AR136" s="149" t="s">
        <v>108</v>
      </c>
      <c r="AT136" s="149" t="s">
        <v>312</v>
      </c>
      <c r="AU136" s="149" t="s">
        <v>86</v>
      </c>
      <c r="AY136" s="17" t="s">
        <v>310</v>
      </c>
      <c r="BE136" s="150">
        <f t="shared" ref="BE136:BE141" si="14">IF(N136="základní",J136,0)</f>
        <v>0</v>
      </c>
      <c r="BF136" s="150">
        <f t="shared" ref="BF136:BF141" si="15">IF(N136="snížená",J136,0)</f>
        <v>0</v>
      </c>
      <c r="BG136" s="150">
        <f t="shared" ref="BG136:BG141" si="16">IF(N136="zákl. přenesená",J136,0)</f>
        <v>0</v>
      </c>
      <c r="BH136" s="150">
        <f t="shared" ref="BH136:BH141" si="17">IF(N136="sníž. přenesená",J136,0)</f>
        <v>0</v>
      </c>
      <c r="BI136" s="150">
        <f t="shared" ref="BI136:BI141" si="18">IF(N136="nulová",J136,0)</f>
        <v>0</v>
      </c>
      <c r="BJ136" s="17" t="s">
        <v>86</v>
      </c>
      <c r="BK136" s="150">
        <f t="shared" ref="BK136:BK141" si="19">ROUND(I136*H136,2)</f>
        <v>0</v>
      </c>
      <c r="BL136" s="17" t="s">
        <v>108</v>
      </c>
      <c r="BM136" s="149" t="s">
        <v>388</v>
      </c>
    </row>
    <row r="137" spans="2:65" s="1" customFormat="1" ht="16.5" customHeight="1">
      <c r="B137" s="33"/>
      <c r="C137" s="138" t="s">
        <v>347</v>
      </c>
      <c r="D137" s="138" t="s">
        <v>312</v>
      </c>
      <c r="E137" s="139" t="s">
        <v>6369</v>
      </c>
      <c r="F137" s="140" t="s">
        <v>6370</v>
      </c>
      <c r="G137" s="141" t="s">
        <v>652</v>
      </c>
      <c r="H137" s="142">
        <v>8</v>
      </c>
      <c r="I137" s="143"/>
      <c r="J137" s="144">
        <f t="shared" si="10"/>
        <v>0</v>
      </c>
      <c r="K137" s="140" t="s">
        <v>4184</v>
      </c>
      <c r="L137" s="33"/>
      <c r="M137" s="145" t="s">
        <v>1</v>
      </c>
      <c r="N137" s="146" t="s">
        <v>47</v>
      </c>
      <c r="P137" s="147">
        <f t="shared" si="11"/>
        <v>0</v>
      </c>
      <c r="Q137" s="147">
        <v>0</v>
      </c>
      <c r="R137" s="147">
        <f t="shared" si="12"/>
        <v>0</v>
      </c>
      <c r="S137" s="147">
        <v>0</v>
      </c>
      <c r="T137" s="148">
        <f t="shared" si="13"/>
        <v>0</v>
      </c>
      <c r="AR137" s="149" t="s">
        <v>108</v>
      </c>
      <c r="AT137" s="149" t="s">
        <v>312</v>
      </c>
      <c r="AU137" s="149" t="s">
        <v>86</v>
      </c>
      <c r="AY137" s="17" t="s">
        <v>310</v>
      </c>
      <c r="BE137" s="150">
        <f t="shared" si="14"/>
        <v>0</v>
      </c>
      <c r="BF137" s="150">
        <f t="shared" si="15"/>
        <v>0</v>
      </c>
      <c r="BG137" s="150">
        <f t="shared" si="16"/>
        <v>0</v>
      </c>
      <c r="BH137" s="150">
        <f t="shared" si="17"/>
        <v>0</v>
      </c>
      <c r="BI137" s="150">
        <f t="shared" si="18"/>
        <v>0</v>
      </c>
      <c r="BJ137" s="17" t="s">
        <v>86</v>
      </c>
      <c r="BK137" s="150">
        <f t="shared" si="19"/>
        <v>0</v>
      </c>
      <c r="BL137" s="17" t="s">
        <v>108</v>
      </c>
      <c r="BM137" s="149" t="s">
        <v>404</v>
      </c>
    </row>
    <row r="138" spans="2:65" s="1" customFormat="1" ht="16.5" customHeight="1">
      <c r="B138" s="33"/>
      <c r="C138" s="138" t="s">
        <v>354</v>
      </c>
      <c r="D138" s="138" t="s">
        <v>312</v>
      </c>
      <c r="E138" s="139" t="s">
        <v>6371</v>
      </c>
      <c r="F138" s="140" t="s">
        <v>4283</v>
      </c>
      <c r="G138" s="141" t="s">
        <v>652</v>
      </c>
      <c r="H138" s="142">
        <v>4</v>
      </c>
      <c r="I138" s="143"/>
      <c r="J138" s="144">
        <f t="shared" si="10"/>
        <v>0</v>
      </c>
      <c r="K138" s="140" t="s">
        <v>4184</v>
      </c>
      <c r="L138" s="33"/>
      <c r="M138" s="145" t="s">
        <v>1</v>
      </c>
      <c r="N138" s="146" t="s">
        <v>47</v>
      </c>
      <c r="P138" s="147">
        <f t="shared" si="11"/>
        <v>0</v>
      </c>
      <c r="Q138" s="147">
        <v>0</v>
      </c>
      <c r="R138" s="147">
        <f t="shared" si="12"/>
        <v>0</v>
      </c>
      <c r="S138" s="147">
        <v>0</v>
      </c>
      <c r="T138" s="148">
        <f t="shared" si="13"/>
        <v>0</v>
      </c>
      <c r="AR138" s="149" t="s">
        <v>108</v>
      </c>
      <c r="AT138" s="149" t="s">
        <v>312</v>
      </c>
      <c r="AU138" s="149" t="s">
        <v>86</v>
      </c>
      <c r="AY138" s="17" t="s">
        <v>310</v>
      </c>
      <c r="BE138" s="150">
        <f t="shared" si="14"/>
        <v>0</v>
      </c>
      <c r="BF138" s="150">
        <f t="shared" si="15"/>
        <v>0</v>
      </c>
      <c r="BG138" s="150">
        <f t="shared" si="16"/>
        <v>0</v>
      </c>
      <c r="BH138" s="150">
        <f t="shared" si="17"/>
        <v>0</v>
      </c>
      <c r="BI138" s="150">
        <f t="shared" si="18"/>
        <v>0</v>
      </c>
      <c r="BJ138" s="17" t="s">
        <v>86</v>
      </c>
      <c r="BK138" s="150">
        <f t="shared" si="19"/>
        <v>0</v>
      </c>
      <c r="BL138" s="17" t="s">
        <v>108</v>
      </c>
      <c r="BM138" s="149" t="s">
        <v>412</v>
      </c>
    </row>
    <row r="139" spans="2:65" s="1" customFormat="1" ht="16.5" customHeight="1">
      <c r="B139" s="33"/>
      <c r="C139" s="138" t="s">
        <v>180</v>
      </c>
      <c r="D139" s="138" t="s">
        <v>312</v>
      </c>
      <c r="E139" s="139" t="s">
        <v>6372</v>
      </c>
      <c r="F139" s="140" t="s">
        <v>4285</v>
      </c>
      <c r="G139" s="141" t="s">
        <v>652</v>
      </c>
      <c r="H139" s="142">
        <v>16</v>
      </c>
      <c r="I139" s="143"/>
      <c r="J139" s="144">
        <f t="shared" si="10"/>
        <v>0</v>
      </c>
      <c r="K139" s="140" t="s">
        <v>4184</v>
      </c>
      <c r="L139" s="33"/>
      <c r="M139" s="145" t="s">
        <v>1</v>
      </c>
      <c r="N139" s="146" t="s">
        <v>47</v>
      </c>
      <c r="P139" s="147">
        <f t="shared" si="11"/>
        <v>0</v>
      </c>
      <c r="Q139" s="147">
        <v>0</v>
      </c>
      <c r="R139" s="147">
        <f t="shared" si="12"/>
        <v>0</v>
      </c>
      <c r="S139" s="147">
        <v>0</v>
      </c>
      <c r="T139" s="148">
        <f t="shared" si="13"/>
        <v>0</v>
      </c>
      <c r="AR139" s="149" t="s">
        <v>108</v>
      </c>
      <c r="AT139" s="149" t="s">
        <v>312</v>
      </c>
      <c r="AU139" s="149" t="s">
        <v>86</v>
      </c>
      <c r="AY139" s="17" t="s">
        <v>310</v>
      </c>
      <c r="BE139" s="150">
        <f t="shared" si="14"/>
        <v>0</v>
      </c>
      <c r="BF139" s="150">
        <f t="shared" si="15"/>
        <v>0</v>
      </c>
      <c r="BG139" s="150">
        <f t="shared" si="16"/>
        <v>0</v>
      </c>
      <c r="BH139" s="150">
        <f t="shared" si="17"/>
        <v>0</v>
      </c>
      <c r="BI139" s="150">
        <f t="shared" si="18"/>
        <v>0</v>
      </c>
      <c r="BJ139" s="17" t="s">
        <v>86</v>
      </c>
      <c r="BK139" s="150">
        <f t="shared" si="19"/>
        <v>0</v>
      </c>
      <c r="BL139" s="17" t="s">
        <v>108</v>
      </c>
      <c r="BM139" s="149" t="s">
        <v>421</v>
      </c>
    </row>
    <row r="140" spans="2:65" s="1" customFormat="1" ht="16.5" customHeight="1">
      <c r="B140" s="33"/>
      <c r="C140" s="138" t="s">
        <v>364</v>
      </c>
      <c r="D140" s="138" t="s">
        <v>312</v>
      </c>
      <c r="E140" s="139" t="s">
        <v>6373</v>
      </c>
      <c r="F140" s="140" t="s">
        <v>4287</v>
      </c>
      <c r="G140" s="141" t="s">
        <v>652</v>
      </c>
      <c r="H140" s="142">
        <v>8</v>
      </c>
      <c r="I140" s="143"/>
      <c r="J140" s="144">
        <f t="shared" si="10"/>
        <v>0</v>
      </c>
      <c r="K140" s="140" t="s">
        <v>4184</v>
      </c>
      <c r="L140" s="33"/>
      <c r="M140" s="145" t="s">
        <v>1</v>
      </c>
      <c r="N140" s="146" t="s">
        <v>47</v>
      </c>
      <c r="P140" s="147">
        <f t="shared" si="11"/>
        <v>0</v>
      </c>
      <c r="Q140" s="147">
        <v>0</v>
      </c>
      <c r="R140" s="147">
        <f t="shared" si="12"/>
        <v>0</v>
      </c>
      <c r="S140" s="147">
        <v>0</v>
      </c>
      <c r="T140" s="148">
        <f t="shared" si="13"/>
        <v>0</v>
      </c>
      <c r="AR140" s="149" t="s">
        <v>108</v>
      </c>
      <c r="AT140" s="149" t="s">
        <v>312</v>
      </c>
      <c r="AU140" s="149" t="s">
        <v>86</v>
      </c>
      <c r="AY140" s="17" t="s">
        <v>310</v>
      </c>
      <c r="BE140" s="150">
        <f t="shared" si="14"/>
        <v>0</v>
      </c>
      <c r="BF140" s="150">
        <f t="shared" si="15"/>
        <v>0</v>
      </c>
      <c r="BG140" s="150">
        <f t="shared" si="16"/>
        <v>0</v>
      </c>
      <c r="BH140" s="150">
        <f t="shared" si="17"/>
        <v>0</v>
      </c>
      <c r="BI140" s="150">
        <f t="shared" si="18"/>
        <v>0</v>
      </c>
      <c r="BJ140" s="17" t="s">
        <v>86</v>
      </c>
      <c r="BK140" s="150">
        <f t="shared" si="19"/>
        <v>0</v>
      </c>
      <c r="BL140" s="17" t="s">
        <v>108</v>
      </c>
      <c r="BM140" s="149" t="s">
        <v>434</v>
      </c>
    </row>
    <row r="141" spans="2:65" s="1" customFormat="1" ht="16.5" customHeight="1">
      <c r="B141" s="33"/>
      <c r="C141" s="138" t="s">
        <v>371</v>
      </c>
      <c r="D141" s="138" t="s">
        <v>312</v>
      </c>
      <c r="E141" s="139" t="s">
        <v>6374</v>
      </c>
      <c r="F141" s="140" t="s">
        <v>4291</v>
      </c>
      <c r="G141" s="141" t="s">
        <v>652</v>
      </c>
      <c r="H141" s="142">
        <v>8</v>
      </c>
      <c r="I141" s="143"/>
      <c r="J141" s="144">
        <f t="shared" si="10"/>
        <v>0</v>
      </c>
      <c r="K141" s="140" t="s">
        <v>4184</v>
      </c>
      <c r="L141" s="33"/>
      <c r="M141" s="188" t="s">
        <v>1</v>
      </c>
      <c r="N141" s="189" t="s">
        <v>47</v>
      </c>
      <c r="O141" s="176"/>
      <c r="P141" s="190">
        <f t="shared" si="11"/>
        <v>0</v>
      </c>
      <c r="Q141" s="190">
        <v>0</v>
      </c>
      <c r="R141" s="190">
        <f t="shared" si="12"/>
        <v>0</v>
      </c>
      <c r="S141" s="190">
        <v>0</v>
      </c>
      <c r="T141" s="191">
        <f t="shared" si="13"/>
        <v>0</v>
      </c>
      <c r="AR141" s="149" t="s">
        <v>108</v>
      </c>
      <c r="AT141" s="149" t="s">
        <v>312</v>
      </c>
      <c r="AU141" s="149" t="s">
        <v>86</v>
      </c>
      <c r="AY141" s="17" t="s">
        <v>310</v>
      </c>
      <c r="BE141" s="150">
        <f t="shared" si="14"/>
        <v>0</v>
      </c>
      <c r="BF141" s="150">
        <f t="shared" si="15"/>
        <v>0</v>
      </c>
      <c r="BG141" s="150">
        <f t="shared" si="16"/>
        <v>0</v>
      </c>
      <c r="BH141" s="150">
        <f t="shared" si="17"/>
        <v>0</v>
      </c>
      <c r="BI141" s="150">
        <f t="shared" si="18"/>
        <v>0</v>
      </c>
      <c r="BJ141" s="17" t="s">
        <v>86</v>
      </c>
      <c r="BK141" s="150">
        <f t="shared" si="19"/>
        <v>0</v>
      </c>
      <c r="BL141" s="17" t="s">
        <v>108</v>
      </c>
      <c r="BM141" s="149" t="s">
        <v>539</v>
      </c>
    </row>
    <row r="142" spans="2:65" s="1" customFormat="1" ht="6.95" customHeight="1">
      <c r="B142" s="45"/>
      <c r="C142" s="46"/>
      <c r="D142" s="46"/>
      <c r="E142" s="46"/>
      <c r="F142" s="46"/>
      <c r="G142" s="46"/>
      <c r="H142" s="46"/>
      <c r="I142" s="46"/>
      <c r="J142" s="46"/>
      <c r="K142" s="46"/>
      <c r="L142" s="33"/>
    </row>
  </sheetData>
  <sheetProtection algorithmName="SHA-512" hashValue="B/u5CBMe5ojfTK05Kaj3Ta3jL2xZzjcEBQMwvZ55XaXvqdfXe4uxyh/MfXPUAX4VazE5W0aANe/YTir/J4i2uw==" saltValue="Wy03eEhquocay+cLNswy+PfmgLEUfq9Z1URJs05k0ceDUmavkyaBIeyVIVEdzBIU68x41lEUwvOIp8+iMV50Bg==" spinCount="100000" sheet="1" objects="1" scenarios="1" formatColumns="0" formatRows="0" autoFilter="0"/>
  <autoFilter ref="C125:K141" xr:uid="{00000000-0009-0000-0000-00003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2:BM13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256</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4410</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4411</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ROUND((SUM(BE126:BE138)),  2)</f>
        <v>0</v>
      </c>
      <c r="I37" s="98">
        <v>0.21</v>
      </c>
      <c r="J37" s="86">
        <f>ROUND(((SUM(BE126:BE138))*I37),  2)</f>
        <v>0</v>
      </c>
      <c r="L37" s="33"/>
    </row>
    <row r="38" spans="2:12" s="1" customFormat="1" ht="14.45" customHeight="1">
      <c r="B38" s="33"/>
      <c r="E38" s="27" t="s">
        <v>48</v>
      </c>
      <c r="F38" s="86">
        <f>ROUND((SUM(BF126:BF138)),  2)</f>
        <v>0</v>
      </c>
      <c r="I38" s="98">
        <v>0.15</v>
      </c>
      <c r="J38" s="86">
        <f>ROUND(((SUM(BF126:BF138))*I38),  2)</f>
        <v>0</v>
      </c>
      <c r="L38" s="33"/>
    </row>
    <row r="39" spans="2:12" s="1" customFormat="1" ht="14.45" hidden="1" customHeight="1">
      <c r="B39" s="33"/>
      <c r="E39" s="27" t="s">
        <v>49</v>
      </c>
      <c r="F39" s="86">
        <f>ROUND((SUM(BG126:BG138)),  2)</f>
        <v>0</v>
      </c>
      <c r="I39" s="98">
        <v>0.21</v>
      </c>
      <c r="J39" s="86">
        <f>0</f>
        <v>0</v>
      </c>
      <c r="L39" s="33"/>
    </row>
    <row r="40" spans="2:12" s="1" customFormat="1" ht="14.45" hidden="1" customHeight="1">
      <c r="B40" s="33"/>
      <c r="E40" s="27" t="s">
        <v>50</v>
      </c>
      <c r="F40" s="86">
        <f>ROUND((SUM(BH126:BH138)),  2)</f>
        <v>0</v>
      </c>
      <c r="I40" s="98">
        <v>0.15</v>
      </c>
      <c r="J40" s="86">
        <f>0</f>
        <v>0</v>
      </c>
      <c r="L40" s="33"/>
    </row>
    <row r="41" spans="2:12" s="1" customFormat="1" ht="14.45" hidden="1" customHeight="1">
      <c r="B41" s="33"/>
      <c r="E41" s="27" t="s">
        <v>51</v>
      </c>
      <c r="F41" s="86">
        <f>ROUND((SUM(BI126:BI138)),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04 - PZTS_Poplachový zabezpečovací a tísňový systém</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4383</v>
      </c>
      <c r="E101" s="112"/>
      <c r="F101" s="112"/>
      <c r="G101" s="112"/>
      <c r="H101" s="112"/>
      <c r="I101" s="112"/>
      <c r="J101" s="113">
        <f>J127</f>
        <v>0</v>
      </c>
      <c r="L101" s="110"/>
    </row>
    <row r="102" spans="2:47" s="8" customFormat="1" ht="24.95" customHeight="1">
      <c r="B102" s="110"/>
      <c r="D102" s="111" t="s">
        <v>4384</v>
      </c>
      <c r="E102" s="112"/>
      <c r="F102" s="112"/>
      <c r="G102" s="112"/>
      <c r="H102" s="112"/>
      <c r="I102" s="112"/>
      <c r="J102" s="113">
        <f>J134</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04 - PZTS_Poplachový zabezpečovací a tísňový systém</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P127+P134</f>
        <v>0</v>
      </c>
      <c r="Q126" s="54"/>
      <c r="R126" s="123">
        <f>R127+R134</f>
        <v>0</v>
      </c>
      <c r="S126" s="54"/>
      <c r="T126" s="124">
        <f>T127+T134</f>
        <v>0</v>
      </c>
      <c r="AT126" s="17" t="s">
        <v>81</v>
      </c>
      <c r="AU126" s="17" t="s">
        <v>288</v>
      </c>
      <c r="BK126" s="125">
        <f>BK127+BK134</f>
        <v>0</v>
      </c>
    </row>
    <row r="127" spans="2:65" s="11" customFormat="1" ht="25.9" customHeight="1">
      <c r="B127" s="126"/>
      <c r="D127" s="127" t="s">
        <v>81</v>
      </c>
      <c r="E127" s="128" t="s">
        <v>3940</v>
      </c>
      <c r="F127" s="128" t="s">
        <v>4385</v>
      </c>
      <c r="I127" s="129"/>
      <c r="J127" s="130">
        <f>BK127</f>
        <v>0</v>
      </c>
      <c r="L127" s="126"/>
      <c r="M127" s="131"/>
      <c r="P127" s="132">
        <f>SUM(P128:P133)</f>
        <v>0</v>
      </c>
      <c r="R127" s="132">
        <f>SUM(R128:R133)</f>
        <v>0</v>
      </c>
      <c r="T127" s="133">
        <f>SUM(T128:T133)</f>
        <v>0</v>
      </c>
      <c r="AR127" s="127" t="s">
        <v>86</v>
      </c>
      <c r="AT127" s="134" t="s">
        <v>81</v>
      </c>
      <c r="AU127" s="134" t="s">
        <v>82</v>
      </c>
      <c r="AY127" s="127" t="s">
        <v>310</v>
      </c>
      <c r="BK127" s="135">
        <f>SUM(BK128:BK133)</f>
        <v>0</v>
      </c>
    </row>
    <row r="128" spans="2:65" s="1" customFormat="1" ht="16.5" customHeight="1">
      <c r="B128" s="33"/>
      <c r="C128" s="138" t="s">
        <v>86</v>
      </c>
      <c r="D128" s="138" t="s">
        <v>312</v>
      </c>
      <c r="E128" s="139" t="s">
        <v>4414</v>
      </c>
      <c r="F128" s="140" t="s">
        <v>4423</v>
      </c>
      <c r="G128" s="141" t="s">
        <v>1972</v>
      </c>
      <c r="H128" s="142">
        <v>4</v>
      </c>
      <c r="I128" s="143"/>
      <c r="J128" s="144">
        <f t="shared" ref="J128:J133" si="0">ROUND(I128*H128,2)</f>
        <v>0</v>
      </c>
      <c r="K128" s="140" t="s">
        <v>4184</v>
      </c>
      <c r="L128" s="33"/>
      <c r="M128" s="145" t="s">
        <v>1</v>
      </c>
      <c r="N128" s="146" t="s">
        <v>47</v>
      </c>
      <c r="P128" s="147">
        <f t="shared" ref="P128:P133" si="1">O128*H128</f>
        <v>0</v>
      </c>
      <c r="Q128" s="147">
        <v>0</v>
      </c>
      <c r="R128" s="147">
        <f t="shared" ref="R128:R133" si="2">Q128*H128</f>
        <v>0</v>
      </c>
      <c r="S128" s="147">
        <v>0</v>
      </c>
      <c r="T128" s="148">
        <f t="shared" ref="T128:T133" si="3">S128*H128</f>
        <v>0</v>
      </c>
      <c r="AR128" s="149" t="s">
        <v>108</v>
      </c>
      <c r="AT128" s="149" t="s">
        <v>312</v>
      </c>
      <c r="AU128" s="149" t="s">
        <v>86</v>
      </c>
      <c r="AY128" s="17" t="s">
        <v>310</v>
      </c>
      <c r="BE128" s="150">
        <f t="shared" ref="BE128:BE133" si="4">IF(N128="základní",J128,0)</f>
        <v>0</v>
      </c>
      <c r="BF128" s="150">
        <f t="shared" ref="BF128:BF133" si="5">IF(N128="snížená",J128,0)</f>
        <v>0</v>
      </c>
      <c r="BG128" s="150">
        <f t="shared" ref="BG128:BG133" si="6">IF(N128="zákl. přenesená",J128,0)</f>
        <v>0</v>
      </c>
      <c r="BH128" s="150">
        <f t="shared" ref="BH128:BH133" si="7">IF(N128="sníž. přenesená",J128,0)</f>
        <v>0</v>
      </c>
      <c r="BI128" s="150">
        <f t="shared" ref="BI128:BI133" si="8">IF(N128="nulová",J128,0)</f>
        <v>0</v>
      </c>
      <c r="BJ128" s="17" t="s">
        <v>86</v>
      </c>
      <c r="BK128" s="150">
        <f t="shared" ref="BK128:BK133" si="9">ROUND(I128*H128,2)</f>
        <v>0</v>
      </c>
      <c r="BL128" s="17" t="s">
        <v>108</v>
      </c>
      <c r="BM128" s="149" t="s">
        <v>90</v>
      </c>
    </row>
    <row r="129" spans="2:65" s="1" customFormat="1" ht="16.5" customHeight="1">
      <c r="B129" s="33"/>
      <c r="C129" s="138" t="s">
        <v>90</v>
      </c>
      <c r="D129" s="138" t="s">
        <v>312</v>
      </c>
      <c r="E129" s="139" t="s">
        <v>4416</v>
      </c>
      <c r="F129" s="140" t="s">
        <v>4425</v>
      </c>
      <c r="G129" s="141" t="s">
        <v>1972</v>
      </c>
      <c r="H129" s="142">
        <v>43</v>
      </c>
      <c r="I129" s="143"/>
      <c r="J129" s="144">
        <f t="shared" si="0"/>
        <v>0</v>
      </c>
      <c r="K129" s="140" t="s">
        <v>4184</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108</v>
      </c>
    </row>
    <row r="130" spans="2:65" s="1" customFormat="1" ht="16.5" customHeight="1">
      <c r="B130" s="33"/>
      <c r="C130" s="138" t="s">
        <v>98</v>
      </c>
      <c r="D130" s="138" t="s">
        <v>312</v>
      </c>
      <c r="E130" s="139" t="s">
        <v>4418</v>
      </c>
      <c r="F130" s="140" t="s">
        <v>6375</v>
      </c>
      <c r="G130" s="141" t="s">
        <v>1972</v>
      </c>
      <c r="H130" s="142">
        <v>13</v>
      </c>
      <c r="I130" s="143"/>
      <c r="J130" s="144">
        <f t="shared" si="0"/>
        <v>0</v>
      </c>
      <c r="K130" s="140" t="s">
        <v>4184</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137</v>
      </c>
    </row>
    <row r="131" spans="2:65" s="1" customFormat="1" ht="16.5" customHeight="1">
      <c r="B131" s="33"/>
      <c r="C131" s="138" t="s">
        <v>108</v>
      </c>
      <c r="D131" s="138" t="s">
        <v>312</v>
      </c>
      <c r="E131" s="139" t="s">
        <v>4420</v>
      </c>
      <c r="F131" s="140" t="s">
        <v>6376</v>
      </c>
      <c r="G131" s="141" t="s">
        <v>1972</v>
      </c>
      <c r="H131" s="142">
        <v>2</v>
      </c>
      <c r="I131" s="143"/>
      <c r="J131" s="144">
        <f t="shared" si="0"/>
        <v>0</v>
      </c>
      <c r="K131" s="140" t="s">
        <v>4184</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347</v>
      </c>
    </row>
    <row r="132" spans="2:65" s="1" customFormat="1" ht="16.5" customHeight="1">
      <c r="B132" s="33"/>
      <c r="C132" s="138" t="s">
        <v>121</v>
      </c>
      <c r="D132" s="138" t="s">
        <v>312</v>
      </c>
      <c r="E132" s="139" t="s">
        <v>4422</v>
      </c>
      <c r="F132" s="140" t="s">
        <v>4427</v>
      </c>
      <c r="G132" s="141" t="s">
        <v>1972</v>
      </c>
      <c r="H132" s="142">
        <v>10</v>
      </c>
      <c r="I132" s="143"/>
      <c r="J132" s="144">
        <f t="shared" si="0"/>
        <v>0</v>
      </c>
      <c r="K132" s="140" t="s">
        <v>4184</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180</v>
      </c>
    </row>
    <row r="133" spans="2:65" s="1" customFormat="1" ht="16.5" customHeight="1">
      <c r="B133" s="33"/>
      <c r="C133" s="138" t="s">
        <v>137</v>
      </c>
      <c r="D133" s="138" t="s">
        <v>312</v>
      </c>
      <c r="E133" s="139" t="s">
        <v>4424</v>
      </c>
      <c r="F133" s="140" t="s">
        <v>4436</v>
      </c>
      <c r="G133" s="141" t="s">
        <v>4066</v>
      </c>
      <c r="H133" s="142">
        <v>1</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371</v>
      </c>
    </row>
    <row r="134" spans="2:65" s="11" customFormat="1" ht="25.9" customHeight="1">
      <c r="B134" s="126"/>
      <c r="D134" s="127" t="s">
        <v>81</v>
      </c>
      <c r="E134" s="128" t="s">
        <v>4216</v>
      </c>
      <c r="F134" s="128" t="s">
        <v>426</v>
      </c>
      <c r="I134" s="129"/>
      <c r="J134" s="130">
        <f>BK134</f>
        <v>0</v>
      </c>
      <c r="L134" s="126"/>
      <c r="M134" s="131"/>
      <c r="P134" s="132">
        <f>SUM(P135:P138)</f>
        <v>0</v>
      </c>
      <c r="R134" s="132">
        <f>SUM(R135:R138)</f>
        <v>0</v>
      </c>
      <c r="T134" s="133">
        <f>SUM(T135:T138)</f>
        <v>0</v>
      </c>
      <c r="AR134" s="127" t="s">
        <v>86</v>
      </c>
      <c r="AT134" s="134" t="s">
        <v>81</v>
      </c>
      <c r="AU134" s="134" t="s">
        <v>82</v>
      </c>
      <c r="AY134" s="127" t="s">
        <v>310</v>
      </c>
      <c r="BK134" s="135">
        <f>SUM(BK135:BK138)</f>
        <v>0</v>
      </c>
    </row>
    <row r="135" spans="2:65" s="1" customFormat="1" ht="16.5" customHeight="1">
      <c r="B135" s="33"/>
      <c r="C135" s="138" t="s">
        <v>342</v>
      </c>
      <c r="D135" s="138" t="s">
        <v>312</v>
      </c>
      <c r="E135" s="139" t="s">
        <v>6377</v>
      </c>
      <c r="F135" s="140" t="s">
        <v>4283</v>
      </c>
      <c r="G135" s="141" t="s">
        <v>652</v>
      </c>
      <c r="H135" s="142">
        <v>6</v>
      </c>
      <c r="I135" s="143"/>
      <c r="J135" s="144">
        <f>ROUND(I135*H135,2)</f>
        <v>0</v>
      </c>
      <c r="K135" s="140" t="s">
        <v>4184</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388</v>
      </c>
    </row>
    <row r="136" spans="2:65" s="1" customFormat="1" ht="16.5" customHeight="1">
      <c r="B136" s="33"/>
      <c r="C136" s="138" t="s">
        <v>347</v>
      </c>
      <c r="D136" s="138" t="s">
        <v>312</v>
      </c>
      <c r="E136" s="139" t="s">
        <v>6378</v>
      </c>
      <c r="F136" s="140" t="s">
        <v>4285</v>
      </c>
      <c r="G136" s="141" t="s">
        <v>652</v>
      </c>
      <c r="H136" s="142">
        <v>8</v>
      </c>
      <c r="I136" s="143"/>
      <c r="J136" s="144">
        <f>ROUND(I136*H136,2)</f>
        <v>0</v>
      </c>
      <c r="K136" s="140" t="s">
        <v>4184</v>
      </c>
      <c r="L136" s="33"/>
      <c r="M136" s="145" t="s">
        <v>1</v>
      </c>
      <c r="N136" s="146" t="s">
        <v>47</v>
      </c>
      <c r="P136" s="147">
        <f>O136*H136</f>
        <v>0</v>
      </c>
      <c r="Q136" s="147">
        <v>0</v>
      </c>
      <c r="R136" s="147">
        <f>Q136*H136</f>
        <v>0</v>
      </c>
      <c r="S136" s="147">
        <v>0</v>
      </c>
      <c r="T136" s="148">
        <f>S136*H136</f>
        <v>0</v>
      </c>
      <c r="AR136" s="149" t="s">
        <v>108</v>
      </c>
      <c r="AT136" s="149" t="s">
        <v>312</v>
      </c>
      <c r="AU136" s="149" t="s">
        <v>86</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108</v>
      </c>
      <c r="BM136" s="149" t="s">
        <v>404</v>
      </c>
    </row>
    <row r="137" spans="2:65" s="1" customFormat="1" ht="16.5" customHeight="1">
      <c r="B137" s="33"/>
      <c r="C137" s="138" t="s">
        <v>354</v>
      </c>
      <c r="D137" s="138" t="s">
        <v>312</v>
      </c>
      <c r="E137" s="139" t="s">
        <v>4428</v>
      </c>
      <c r="F137" s="140" t="s">
        <v>4289</v>
      </c>
      <c r="G137" s="141" t="s">
        <v>652</v>
      </c>
      <c r="H137" s="142">
        <v>8</v>
      </c>
      <c r="I137" s="143"/>
      <c r="J137" s="144">
        <f>ROUND(I137*H137,2)</f>
        <v>0</v>
      </c>
      <c r="K137" s="140" t="s">
        <v>4184</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412</v>
      </c>
    </row>
    <row r="138" spans="2:65" s="1" customFormat="1" ht="16.5" customHeight="1">
      <c r="B138" s="33"/>
      <c r="C138" s="138" t="s">
        <v>180</v>
      </c>
      <c r="D138" s="138" t="s">
        <v>312</v>
      </c>
      <c r="E138" s="139" t="s">
        <v>4430</v>
      </c>
      <c r="F138" s="140" t="s">
        <v>4291</v>
      </c>
      <c r="G138" s="141" t="s">
        <v>652</v>
      </c>
      <c r="H138" s="142">
        <v>4</v>
      </c>
      <c r="I138" s="143"/>
      <c r="J138" s="144">
        <f>ROUND(I138*H138,2)</f>
        <v>0</v>
      </c>
      <c r="K138" s="140" t="s">
        <v>4184</v>
      </c>
      <c r="L138" s="33"/>
      <c r="M138" s="188" t="s">
        <v>1</v>
      </c>
      <c r="N138" s="189" t="s">
        <v>47</v>
      </c>
      <c r="O138" s="176"/>
      <c r="P138" s="190">
        <f>O138*H138</f>
        <v>0</v>
      </c>
      <c r="Q138" s="190">
        <v>0</v>
      </c>
      <c r="R138" s="190">
        <f>Q138*H138</f>
        <v>0</v>
      </c>
      <c r="S138" s="190">
        <v>0</v>
      </c>
      <c r="T138" s="191">
        <f>S138*H138</f>
        <v>0</v>
      </c>
      <c r="AR138" s="149" t="s">
        <v>108</v>
      </c>
      <c r="AT138" s="149" t="s">
        <v>312</v>
      </c>
      <c r="AU138" s="149" t="s">
        <v>86</v>
      </c>
      <c r="AY138" s="17" t="s">
        <v>310</v>
      </c>
      <c r="BE138" s="150">
        <f>IF(N138="základní",J138,0)</f>
        <v>0</v>
      </c>
      <c r="BF138" s="150">
        <f>IF(N138="snížená",J138,0)</f>
        <v>0</v>
      </c>
      <c r="BG138" s="150">
        <f>IF(N138="zákl. přenesená",J138,0)</f>
        <v>0</v>
      </c>
      <c r="BH138" s="150">
        <f>IF(N138="sníž. přenesená",J138,0)</f>
        <v>0</v>
      </c>
      <c r="BI138" s="150">
        <f>IF(N138="nulová",J138,0)</f>
        <v>0</v>
      </c>
      <c r="BJ138" s="17" t="s">
        <v>86</v>
      </c>
      <c r="BK138" s="150">
        <f>ROUND(I138*H138,2)</f>
        <v>0</v>
      </c>
      <c r="BL138" s="17" t="s">
        <v>108</v>
      </c>
      <c r="BM138" s="149" t="s">
        <v>421</v>
      </c>
    </row>
    <row r="139" spans="2:65" s="1" customFormat="1" ht="6.95" customHeight="1">
      <c r="B139" s="45"/>
      <c r="C139" s="46"/>
      <c r="D139" s="46"/>
      <c r="E139" s="46"/>
      <c r="F139" s="46"/>
      <c r="G139" s="46"/>
      <c r="H139" s="46"/>
      <c r="I139" s="46"/>
      <c r="J139" s="46"/>
      <c r="K139" s="46"/>
      <c r="L139" s="33"/>
    </row>
  </sheetData>
  <sheetProtection algorithmName="SHA-512" hashValue="nRH2rPCpgHT2lTMd3yqdgKunQ5qbzhu7si9iY0zwkoDlnIexJbQQM+6Y72nKICyAUi3+p3cqarPmhZbDS3enpg==" saltValue="P/VQP6BqMKDEPng96kOkz5bgvp9N3h1FqTEMlYxmcHo/wXib6cBCxuEQJyVZwe0gRPeqemKZ3mPDAkjDwPyx3g==" spinCount="100000" sheet="1" objects="1" scenarios="1" formatColumns="0" formatRows="0" autoFilter="0"/>
  <autoFilter ref="C125:K138" xr:uid="{00000000-0009-0000-0000-00003A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257</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4451</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ROUND((SUM(BE127:BE155)),  2)</f>
        <v>0</v>
      </c>
      <c r="I37" s="98">
        <v>0.21</v>
      </c>
      <c r="J37" s="86">
        <f>ROUND(((SUM(BE127:BE155))*I37),  2)</f>
        <v>0</v>
      </c>
      <c r="L37" s="33"/>
    </row>
    <row r="38" spans="2:12" s="1" customFormat="1" ht="14.45" customHeight="1">
      <c r="B38" s="33"/>
      <c r="E38" s="27" t="s">
        <v>48</v>
      </c>
      <c r="F38" s="86">
        <f>ROUND((SUM(BF127:BF155)),  2)</f>
        <v>0</v>
      </c>
      <c r="I38" s="98">
        <v>0.15</v>
      </c>
      <c r="J38" s="86">
        <f>ROUND(((SUM(BF127:BF155))*I38),  2)</f>
        <v>0</v>
      </c>
      <c r="L38" s="33"/>
    </row>
    <row r="39" spans="2:12" s="1" customFormat="1" ht="14.45" hidden="1" customHeight="1">
      <c r="B39" s="33"/>
      <c r="E39" s="27" t="s">
        <v>49</v>
      </c>
      <c r="F39" s="86">
        <f>ROUND((SUM(BG127:BG155)),  2)</f>
        <v>0</v>
      </c>
      <c r="I39" s="98">
        <v>0.21</v>
      </c>
      <c r="J39" s="86">
        <f>0</f>
        <v>0</v>
      </c>
      <c r="L39" s="33"/>
    </row>
    <row r="40" spans="2:12" s="1" customFormat="1" ht="14.45" hidden="1" customHeight="1">
      <c r="B40" s="33"/>
      <c r="E40" s="27" t="s">
        <v>50</v>
      </c>
      <c r="F40" s="86">
        <f>ROUND((SUM(BH127:BH155)),  2)</f>
        <v>0</v>
      </c>
      <c r="I40" s="98">
        <v>0.15</v>
      </c>
      <c r="J40" s="86">
        <f>0</f>
        <v>0</v>
      </c>
      <c r="L40" s="33"/>
    </row>
    <row r="41" spans="2:12" s="1" customFormat="1" ht="14.45" hidden="1" customHeight="1">
      <c r="B41" s="33"/>
      <c r="E41" s="27" t="s">
        <v>51</v>
      </c>
      <c r="F41" s="86">
        <f>ROUND((SUM(BI127:BI155)),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05 - EKV+VDT_Elektronická kontrola vstupu + Domovní telefony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J127</f>
        <v>0</v>
      </c>
      <c r="L100" s="33"/>
      <c r="AU100" s="17" t="s">
        <v>288</v>
      </c>
    </row>
    <row r="101" spans="2:47" s="8" customFormat="1" ht="24.95" customHeight="1">
      <c r="B101" s="110"/>
      <c r="D101" s="111" t="s">
        <v>4452</v>
      </c>
      <c r="E101" s="112"/>
      <c r="F101" s="112"/>
      <c r="G101" s="112"/>
      <c r="H101" s="112"/>
      <c r="I101" s="112"/>
      <c r="J101" s="113">
        <f>J128</f>
        <v>0</v>
      </c>
      <c r="L101" s="110"/>
    </row>
    <row r="102" spans="2:47" s="8" customFormat="1" ht="24.95" customHeight="1">
      <c r="B102" s="110"/>
      <c r="D102" s="111" t="s">
        <v>4453</v>
      </c>
      <c r="E102" s="112"/>
      <c r="F102" s="112"/>
      <c r="G102" s="112"/>
      <c r="H102" s="112"/>
      <c r="I102" s="112"/>
      <c r="J102" s="113">
        <f>J146</f>
        <v>0</v>
      </c>
      <c r="L102" s="110"/>
    </row>
    <row r="103" spans="2:47" s="8" customFormat="1" ht="24.95" customHeight="1">
      <c r="B103" s="110"/>
      <c r="D103" s="111" t="s">
        <v>4413</v>
      </c>
      <c r="E103" s="112"/>
      <c r="F103" s="112"/>
      <c r="G103" s="112"/>
      <c r="H103" s="112"/>
      <c r="I103" s="112"/>
      <c r="J103" s="113">
        <f>J150</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295</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277</v>
      </c>
      <c r="L114" s="20"/>
    </row>
    <row r="115" spans="2:63" ht="16.5" customHeight="1">
      <c r="B115" s="20"/>
      <c r="E115" s="254" t="s">
        <v>5405</v>
      </c>
      <c r="F115" s="215"/>
      <c r="G115" s="215"/>
      <c r="H115" s="215"/>
      <c r="L115" s="20"/>
    </row>
    <row r="116" spans="2:63" ht="12" customHeight="1">
      <c r="B116" s="20"/>
      <c r="C116" s="27" t="s">
        <v>279</v>
      </c>
      <c r="L116" s="20"/>
    </row>
    <row r="117" spans="2:63" s="1" customFormat="1" ht="16.5" customHeight="1">
      <c r="B117" s="33"/>
      <c r="E117" s="249" t="s">
        <v>280</v>
      </c>
      <c r="F117" s="256"/>
      <c r="G117" s="256"/>
      <c r="H117" s="256"/>
      <c r="L117" s="33"/>
    </row>
    <row r="118" spans="2:63" s="1" customFormat="1" ht="12" customHeight="1">
      <c r="B118" s="33"/>
      <c r="C118" s="27" t="s">
        <v>3934</v>
      </c>
      <c r="L118" s="33"/>
    </row>
    <row r="119" spans="2:63" s="1" customFormat="1" ht="16.5" customHeight="1">
      <c r="B119" s="33"/>
      <c r="E119" s="236" t="str">
        <f>E13</f>
        <v>05 - EKV+VDT_Elektronická kontrola vstupu + Domovní telefony</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296</v>
      </c>
      <c r="D126" s="120" t="s">
        <v>67</v>
      </c>
      <c r="E126" s="120" t="s">
        <v>63</v>
      </c>
      <c r="F126" s="120" t="s">
        <v>64</v>
      </c>
      <c r="G126" s="120" t="s">
        <v>297</v>
      </c>
      <c r="H126" s="120" t="s">
        <v>298</v>
      </c>
      <c r="I126" s="120" t="s">
        <v>299</v>
      </c>
      <c r="J126" s="120" t="s">
        <v>286</v>
      </c>
      <c r="K126" s="121" t="s">
        <v>300</v>
      </c>
      <c r="L126" s="118"/>
      <c r="M126" s="60" t="s">
        <v>1</v>
      </c>
      <c r="N126" s="61" t="s">
        <v>46</v>
      </c>
      <c r="O126" s="61" t="s">
        <v>301</v>
      </c>
      <c r="P126" s="61" t="s">
        <v>302</v>
      </c>
      <c r="Q126" s="61" t="s">
        <v>303</v>
      </c>
      <c r="R126" s="61" t="s">
        <v>304</v>
      </c>
      <c r="S126" s="61" t="s">
        <v>305</v>
      </c>
      <c r="T126" s="62" t="s">
        <v>306</v>
      </c>
    </row>
    <row r="127" spans="2:63" s="1" customFormat="1" ht="22.9" customHeight="1">
      <c r="B127" s="33"/>
      <c r="C127" s="65" t="s">
        <v>307</v>
      </c>
      <c r="J127" s="122">
        <f>BK127</f>
        <v>0</v>
      </c>
      <c r="L127" s="33"/>
      <c r="M127" s="63"/>
      <c r="N127" s="54"/>
      <c r="O127" s="54"/>
      <c r="P127" s="123">
        <f>P128+P146+P150</f>
        <v>0</v>
      </c>
      <c r="Q127" s="54"/>
      <c r="R127" s="123">
        <f>R128+R146+R150</f>
        <v>0</v>
      </c>
      <c r="S127" s="54"/>
      <c r="T127" s="124">
        <f>T128+T146+T150</f>
        <v>0</v>
      </c>
      <c r="AT127" s="17" t="s">
        <v>81</v>
      </c>
      <c r="AU127" s="17" t="s">
        <v>288</v>
      </c>
      <c r="BK127" s="125">
        <f>BK128+BK146+BK150</f>
        <v>0</v>
      </c>
    </row>
    <row r="128" spans="2:63" s="11" customFormat="1" ht="25.9" customHeight="1">
      <c r="B128" s="126"/>
      <c r="D128" s="127" t="s">
        <v>81</v>
      </c>
      <c r="E128" s="128" t="s">
        <v>3940</v>
      </c>
      <c r="F128" s="128" t="s">
        <v>4454</v>
      </c>
      <c r="I128" s="129"/>
      <c r="J128" s="130">
        <f>BK128</f>
        <v>0</v>
      </c>
      <c r="L128" s="126"/>
      <c r="M128" s="131"/>
      <c r="P128" s="132">
        <f>SUM(P129:P145)</f>
        <v>0</v>
      </c>
      <c r="R128" s="132">
        <f>SUM(R129:R145)</f>
        <v>0</v>
      </c>
      <c r="T128" s="133">
        <f>SUM(T129:T145)</f>
        <v>0</v>
      </c>
      <c r="AR128" s="127" t="s">
        <v>86</v>
      </c>
      <c r="AT128" s="134" t="s">
        <v>81</v>
      </c>
      <c r="AU128" s="134" t="s">
        <v>82</v>
      </c>
      <c r="AY128" s="127" t="s">
        <v>310</v>
      </c>
      <c r="BK128" s="135">
        <f>SUM(BK129:BK145)</f>
        <v>0</v>
      </c>
    </row>
    <row r="129" spans="2:65" s="1" customFormat="1" ht="16.5" customHeight="1">
      <c r="B129" s="33"/>
      <c r="C129" s="138" t="s">
        <v>86</v>
      </c>
      <c r="D129" s="138" t="s">
        <v>312</v>
      </c>
      <c r="E129" s="139" t="s">
        <v>4455</v>
      </c>
      <c r="F129" s="140" t="s">
        <v>4456</v>
      </c>
      <c r="G129" s="141" t="s">
        <v>1972</v>
      </c>
      <c r="H129" s="142">
        <v>14</v>
      </c>
      <c r="I129" s="143"/>
      <c r="J129" s="144">
        <f>ROUND(I129*H129,2)</f>
        <v>0</v>
      </c>
      <c r="K129" s="140" t="s">
        <v>4184</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90</v>
      </c>
    </row>
    <row r="130" spans="2:65" s="1" customFormat="1" ht="16.5" customHeight="1">
      <c r="B130" s="33"/>
      <c r="C130" s="138" t="s">
        <v>90</v>
      </c>
      <c r="D130" s="138" t="s">
        <v>312</v>
      </c>
      <c r="E130" s="139" t="s">
        <v>4457</v>
      </c>
      <c r="F130" s="140" t="s">
        <v>4458</v>
      </c>
      <c r="G130" s="141" t="s">
        <v>1972</v>
      </c>
      <c r="H130" s="142">
        <v>7</v>
      </c>
      <c r="I130" s="143"/>
      <c r="J130" s="144">
        <f>ROUND(I130*H130,2)</f>
        <v>0</v>
      </c>
      <c r="K130" s="140" t="s">
        <v>4184</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108</v>
      </c>
    </row>
    <row r="131" spans="2:65" s="1" customFormat="1" ht="29.25">
      <c r="B131" s="33"/>
      <c r="D131" s="152" t="s">
        <v>375</v>
      </c>
      <c r="F131" s="172" t="s">
        <v>4459</v>
      </c>
      <c r="I131" s="173"/>
      <c r="L131" s="33"/>
      <c r="M131" s="174"/>
      <c r="T131" s="57"/>
      <c r="AT131" s="17" t="s">
        <v>375</v>
      </c>
      <c r="AU131" s="17" t="s">
        <v>86</v>
      </c>
    </row>
    <row r="132" spans="2:65" s="1" customFormat="1" ht="16.5" customHeight="1">
      <c r="B132" s="33"/>
      <c r="C132" s="138" t="s">
        <v>98</v>
      </c>
      <c r="D132" s="138" t="s">
        <v>312</v>
      </c>
      <c r="E132" s="139" t="s">
        <v>4460</v>
      </c>
      <c r="F132" s="140" t="s">
        <v>6379</v>
      </c>
      <c r="G132" s="141" t="s">
        <v>1972</v>
      </c>
      <c r="H132" s="142">
        <v>4</v>
      </c>
      <c r="I132" s="143"/>
      <c r="J132" s="144">
        <f t="shared" ref="J132:J145" si="0">ROUND(I132*H132,2)</f>
        <v>0</v>
      </c>
      <c r="K132" s="140" t="s">
        <v>4184</v>
      </c>
      <c r="L132" s="33"/>
      <c r="M132" s="145" t="s">
        <v>1</v>
      </c>
      <c r="N132" s="146" t="s">
        <v>47</v>
      </c>
      <c r="P132" s="147">
        <f t="shared" ref="P132:P145" si="1">O132*H132</f>
        <v>0</v>
      </c>
      <c r="Q132" s="147">
        <v>0</v>
      </c>
      <c r="R132" s="147">
        <f t="shared" ref="R132:R145" si="2">Q132*H132</f>
        <v>0</v>
      </c>
      <c r="S132" s="147">
        <v>0</v>
      </c>
      <c r="T132" s="148">
        <f t="shared" ref="T132:T145" si="3">S132*H132</f>
        <v>0</v>
      </c>
      <c r="AR132" s="149" t="s">
        <v>108</v>
      </c>
      <c r="AT132" s="149" t="s">
        <v>312</v>
      </c>
      <c r="AU132" s="149" t="s">
        <v>86</v>
      </c>
      <c r="AY132" s="17" t="s">
        <v>310</v>
      </c>
      <c r="BE132" s="150">
        <f t="shared" ref="BE132:BE145" si="4">IF(N132="základní",J132,0)</f>
        <v>0</v>
      </c>
      <c r="BF132" s="150">
        <f t="shared" ref="BF132:BF145" si="5">IF(N132="snížená",J132,0)</f>
        <v>0</v>
      </c>
      <c r="BG132" s="150">
        <f t="shared" ref="BG132:BG145" si="6">IF(N132="zákl. přenesená",J132,0)</f>
        <v>0</v>
      </c>
      <c r="BH132" s="150">
        <f t="shared" ref="BH132:BH145" si="7">IF(N132="sníž. přenesená",J132,0)</f>
        <v>0</v>
      </c>
      <c r="BI132" s="150">
        <f t="shared" ref="BI132:BI145" si="8">IF(N132="nulová",J132,0)</f>
        <v>0</v>
      </c>
      <c r="BJ132" s="17" t="s">
        <v>86</v>
      </c>
      <c r="BK132" s="150">
        <f t="shared" ref="BK132:BK145" si="9">ROUND(I132*H132,2)</f>
        <v>0</v>
      </c>
      <c r="BL132" s="17" t="s">
        <v>108</v>
      </c>
      <c r="BM132" s="149" t="s">
        <v>137</v>
      </c>
    </row>
    <row r="133" spans="2:65" s="1" customFormat="1" ht="16.5" customHeight="1">
      <c r="B133" s="33"/>
      <c r="C133" s="138" t="s">
        <v>108</v>
      </c>
      <c r="D133" s="138" t="s">
        <v>312</v>
      </c>
      <c r="E133" s="139" t="s">
        <v>4462</v>
      </c>
      <c r="F133" s="140" t="s">
        <v>6380</v>
      </c>
      <c r="G133" s="141" t="s">
        <v>1972</v>
      </c>
      <c r="H133" s="142">
        <v>4</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347</v>
      </c>
    </row>
    <row r="134" spans="2:65" s="1" customFormat="1" ht="16.5" customHeight="1">
      <c r="B134" s="33"/>
      <c r="C134" s="138" t="s">
        <v>121</v>
      </c>
      <c r="D134" s="138" t="s">
        <v>312</v>
      </c>
      <c r="E134" s="139" t="s">
        <v>4464</v>
      </c>
      <c r="F134" s="140" t="s">
        <v>6381</v>
      </c>
      <c r="G134" s="141" t="s">
        <v>1972</v>
      </c>
      <c r="H134" s="142">
        <v>4</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180</v>
      </c>
    </row>
    <row r="135" spans="2:65" s="1" customFormat="1" ht="16.5" customHeight="1">
      <c r="B135" s="33"/>
      <c r="C135" s="138" t="s">
        <v>137</v>
      </c>
      <c r="D135" s="138" t="s">
        <v>312</v>
      </c>
      <c r="E135" s="139" t="s">
        <v>4466</v>
      </c>
      <c r="F135" s="140" t="s">
        <v>6382</v>
      </c>
      <c r="G135" s="141" t="s">
        <v>1972</v>
      </c>
      <c r="H135" s="142">
        <v>4</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371</v>
      </c>
    </row>
    <row r="136" spans="2:65" s="1" customFormat="1" ht="16.5" customHeight="1">
      <c r="B136" s="33"/>
      <c r="C136" s="138" t="s">
        <v>342</v>
      </c>
      <c r="D136" s="138" t="s">
        <v>312</v>
      </c>
      <c r="E136" s="139" t="s">
        <v>4468</v>
      </c>
      <c r="F136" s="140" t="s">
        <v>6383</v>
      </c>
      <c r="G136" s="141" t="s">
        <v>1972</v>
      </c>
      <c r="H136" s="142">
        <v>4</v>
      </c>
      <c r="I136" s="143"/>
      <c r="J136" s="144">
        <f t="shared" si="0"/>
        <v>0</v>
      </c>
      <c r="K136" s="140" t="s">
        <v>4184</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388</v>
      </c>
    </row>
    <row r="137" spans="2:65" s="1" customFormat="1" ht="16.5" customHeight="1">
      <c r="B137" s="33"/>
      <c r="C137" s="138" t="s">
        <v>347</v>
      </c>
      <c r="D137" s="138" t="s">
        <v>312</v>
      </c>
      <c r="E137" s="139" t="s">
        <v>4470</v>
      </c>
      <c r="F137" s="140" t="s">
        <v>6384</v>
      </c>
      <c r="G137" s="141" t="s">
        <v>1972</v>
      </c>
      <c r="H137" s="142">
        <v>4</v>
      </c>
      <c r="I137" s="143"/>
      <c r="J137" s="144">
        <f t="shared" si="0"/>
        <v>0</v>
      </c>
      <c r="K137" s="140" t="s">
        <v>4184</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404</v>
      </c>
    </row>
    <row r="138" spans="2:65" s="1" customFormat="1" ht="16.5" customHeight="1">
      <c r="B138" s="33"/>
      <c r="C138" s="138" t="s">
        <v>354</v>
      </c>
      <c r="D138" s="138" t="s">
        <v>312</v>
      </c>
      <c r="E138" s="139" t="s">
        <v>6385</v>
      </c>
      <c r="F138" s="140" t="s">
        <v>6386</v>
      </c>
      <c r="G138" s="141" t="s">
        <v>1972</v>
      </c>
      <c r="H138" s="142">
        <v>4</v>
      </c>
      <c r="I138" s="143"/>
      <c r="J138" s="144">
        <f t="shared" si="0"/>
        <v>0</v>
      </c>
      <c r="K138" s="140" t="s">
        <v>4184</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412</v>
      </c>
    </row>
    <row r="139" spans="2:65" s="1" customFormat="1" ht="16.5" customHeight="1">
      <c r="B139" s="33"/>
      <c r="C139" s="138" t="s">
        <v>180</v>
      </c>
      <c r="D139" s="138" t="s">
        <v>312</v>
      </c>
      <c r="E139" s="139" t="s">
        <v>6387</v>
      </c>
      <c r="F139" s="140" t="s">
        <v>4473</v>
      </c>
      <c r="G139" s="141" t="s">
        <v>1972</v>
      </c>
      <c r="H139" s="142">
        <v>15</v>
      </c>
      <c r="I139" s="143"/>
      <c r="J139" s="144">
        <f t="shared" si="0"/>
        <v>0</v>
      </c>
      <c r="K139" s="140" t="s">
        <v>4184</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421</v>
      </c>
    </row>
    <row r="140" spans="2:65" s="1" customFormat="1" ht="16.5" customHeight="1">
      <c r="B140" s="33"/>
      <c r="C140" s="138" t="s">
        <v>364</v>
      </c>
      <c r="D140" s="138" t="s">
        <v>312</v>
      </c>
      <c r="E140" s="139" t="s">
        <v>6388</v>
      </c>
      <c r="F140" s="140" t="s">
        <v>4475</v>
      </c>
      <c r="G140" s="141" t="s">
        <v>718</v>
      </c>
      <c r="H140" s="142">
        <v>300</v>
      </c>
      <c r="I140" s="143"/>
      <c r="J140" s="144">
        <f t="shared" si="0"/>
        <v>0</v>
      </c>
      <c r="K140" s="140" t="s">
        <v>4184</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434</v>
      </c>
    </row>
    <row r="141" spans="2:65" s="1" customFormat="1" ht="16.5" customHeight="1">
      <c r="B141" s="33"/>
      <c r="C141" s="138" t="s">
        <v>371</v>
      </c>
      <c r="D141" s="138" t="s">
        <v>312</v>
      </c>
      <c r="E141" s="139" t="s">
        <v>6389</v>
      </c>
      <c r="F141" s="140" t="s">
        <v>4477</v>
      </c>
      <c r="G141" s="141" t="s">
        <v>718</v>
      </c>
      <c r="H141" s="142">
        <v>300</v>
      </c>
      <c r="I141" s="143"/>
      <c r="J141" s="144">
        <f t="shared" si="0"/>
        <v>0</v>
      </c>
      <c r="K141" s="140" t="s">
        <v>4184</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539</v>
      </c>
    </row>
    <row r="142" spans="2:65" s="1" customFormat="1" ht="16.5" customHeight="1">
      <c r="B142" s="33"/>
      <c r="C142" s="138" t="s">
        <v>379</v>
      </c>
      <c r="D142" s="138" t="s">
        <v>312</v>
      </c>
      <c r="E142" s="139" t="s">
        <v>6390</v>
      </c>
      <c r="F142" s="140" t="s">
        <v>4439</v>
      </c>
      <c r="G142" s="141" t="s">
        <v>718</v>
      </c>
      <c r="H142" s="142">
        <v>300</v>
      </c>
      <c r="I142" s="143"/>
      <c r="J142" s="144">
        <f t="shared" si="0"/>
        <v>0</v>
      </c>
      <c r="K142" s="140" t="s">
        <v>4184</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548</v>
      </c>
    </row>
    <row r="143" spans="2:65" s="1" customFormat="1" ht="16.5" customHeight="1">
      <c r="B143" s="33"/>
      <c r="C143" s="138" t="s">
        <v>388</v>
      </c>
      <c r="D143" s="138" t="s">
        <v>312</v>
      </c>
      <c r="E143" s="139" t="s">
        <v>6391</v>
      </c>
      <c r="F143" s="140" t="s">
        <v>4480</v>
      </c>
      <c r="G143" s="141" t="s">
        <v>718</v>
      </c>
      <c r="H143" s="142">
        <v>280</v>
      </c>
      <c r="I143" s="143"/>
      <c r="J143" s="144">
        <f t="shared" si="0"/>
        <v>0</v>
      </c>
      <c r="K143" s="140" t="s">
        <v>4184</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558</v>
      </c>
    </row>
    <row r="144" spans="2:65" s="1" customFormat="1" ht="16.5" customHeight="1">
      <c r="B144" s="33"/>
      <c r="C144" s="138" t="s">
        <v>8</v>
      </c>
      <c r="D144" s="138" t="s">
        <v>312</v>
      </c>
      <c r="E144" s="139" t="s">
        <v>6392</v>
      </c>
      <c r="F144" s="140" t="s">
        <v>4482</v>
      </c>
      <c r="G144" s="141" t="s">
        <v>1972</v>
      </c>
      <c r="H144" s="142">
        <v>1</v>
      </c>
      <c r="I144" s="143"/>
      <c r="J144" s="144">
        <f t="shared" si="0"/>
        <v>0</v>
      </c>
      <c r="K144" s="140" t="s">
        <v>4184</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566</v>
      </c>
    </row>
    <row r="145" spans="2:65" s="1" customFormat="1" ht="16.5" customHeight="1">
      <c r="B145" s="33"/>
      <c r="C145" s="138" t="s">
        <v>404</v>
      </c>
      <c r="D145" s="138" t="s">
        <v>312</v>
      </c>
      <c r="E145" s="139" t="s">
        <v>4472</v>
      </c>
      <c r="F145" s="140" t="s">
        <v>4484</v>
      </c>
      <c r="G145" s="141" t="s">
        <v>1972</v>
      </c>
      <c r="H145" s="142">
        <v>1</v>
      </c>
      <c r="I145" s="143"/>
      <c r="J145" s="144">
        <f t="shared" si="0"/>
        <v>0</v>
      </c>
      <c r="K145" s="140" t="s">
        <v>4184</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574</v>
      </c>
    </row>
    <row r="146" spans="2:65" s="11" customFormat="1" ht="25.9" customHeight="1">
      <c r="B146" s="126"/>
      <c r="D146" s="127" t="s">
        <v>81</v>
      </c>
      <c r="E146" s="128" t="s">
        <v>4216</v>
      </c>
      <c r="F146" s="128" t="s">
        <v>4485</v>
      </c>
      <c r="I146" s="129"/>
      <c r="J146" s="130">
        <f>BK146</f>
        <v>0</v>
      </c>
      <c r="L146" s="126"/>
      <c r="M146" s="131"/>
      <c r="P146" s="132">
        <f>SUM(P147:P149)</f>
        <v>0</v>
      </c>
      <c r="R146" s="132">
        <f>SUM(R147:R149)</f>
        <v>0</v>
      </c>
      <c r="T146" s="133">
        <f>SUM(T147:T149)</f>
        <v>0</v>
      </c>
      <c r="AR146" s="127" t="s">
        <v>86</v>
      </c>
      <c r="AT146" s="134" t="s">
        <v>81</v>
      </c>
      <c r="AU146" s="134" t="s">
        <v>82</v>
      </c>
      <c r="AY146" s="127" t="s">
        <v>310</v>
      </c>
      <c r="BK146" s="135">
        <f>SUM(BK147:BK149)</f>
        <v>0</v>
      </c>
    </row>
    <row r="147" spans="2:65" s="1" customFormat="1" ht="16.5" customHeight="1">
      <c r="B147" s="33"/>
      <c r="C147" s="138" t="s">
        <v>408</v>
      </c>
      <c r="D147" s="138" t="s">
        <v>312</v>
      </c>
      <c r="E147" s="139" t="s">
        <v>4474</v>
      </c>
      <c r="F147" s="140" t="s">
        <v>6393</v>
      </c>
      <c r="G147" s="141" t="s">
        <v>1972</v>
      </c>
      <c r="H147" s="142">
        <v>1</v>
      </c>
      <c r="I147" s="143"/>
      <c r="J147" s="144">
        <f>ROUND(I147*H147,2)</f>
        <v>0</v>
      </c>
      <c r="K147" s="140" t="s">
        <v>4184</v>
      </c>
      <c r="L147" s="33"/>
      <c r="M147" s="145" t="s">
        <v>1</v>
      </c>
      <c r="N147" s="146" t="s">
        <v>47</v>
      </c>
      <c r="P147" s="147">
        <f>O147*H147</f>
        <v>0</v>
      </c>
      <c r="Q147" s="147">
        <v>0</v>
      </c>
      <c r="R147" s="147">
        <f>Q147*H147</f>
        <v>0</v>
      </c>
      <c r="S147" s="147">
        <v>0</v>
      </c>
      <c r="T147" s="148">
        <f>S147*H147</f>
        <v>0</v>
      </c>
      <c r="AR147" s="149" t="s">
        <v>108</v>
      </c>
      <c r="AT147" s="149" t="s">
        <v>312</v>
      </c>
      <c r="AU147" s="149" t="s">
        <v>86</v>
      </c>
      <c r="AY147" s="17" t="s">
        <v>310</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108</v>
      </c>
      <c r="BM147" s="149" t="s">
        <v>582</v>
      </c>
    </row>
    <row r="148" spans="2:65" s="1" customFormat="1" ht="16.5" customHeight="1">
      <c r="B148" s="33"/>
      <c r="C148" s="138" t="s">
        <v>412</v>
      </c>
      <c r="D148" s="138" t="s">
        <v>312</v>
      </c>
      <c r="E148" s="139" t="s">
        <v>4476</v>
      </c>
      <c r="F148" s="140" t="s">
        <v>6394</v>
      </c>
      <c r="G148" s="141" t="s">
        <v>1972</v>
      </c>
      <c r="H148" s="142">
        <v>3</v>
      </c>
      <c r="I148" s="143"/>
      <c r="J148" s="144">
        <f>ROUND(I148*H148,2)</f>
        <v>0</v>
      </c>
      <c r="K148" s="140" t="s">
        <v>4184</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590</v>
      </c>
    </row>
    <row r="149" spans="2:65" s="1" customFormat="1" ht="16.5" customHeight="1">
      <c r="B149" s="33"/>
      <c r="C149" s="138" t="s">
        <v>417</v>
      </c>
      <c r="D149" s="138" t="s">
        <v>312</v>
      </c>
      <c r="E149" s="139" t="s">
        <v>4478</v>
      </c>
      <c r="F149" s="140" t="s">
        <v>6395</v>
      </c>
      <c r="G149" s="141" t="s">
        <v>1972</v>
      </c>
      <c r="H149" s="142">
        <v>2</v>
      </c>
      <c r="I149" s="143"/>
      <c r="J149" s="144">
        <f>ROUND(I149*H149,2)</f>
        <v>0</v>
      </c>
      <c r="K149" s="140" t="s">
        <v>1</v>
      </c>
      <c r="L149" s="33"/>
      <c r="M149" s="145" t="s">
        <v>1</v>
      </c>
      <c r="N149" s="146" t="s">
        <v>47</v>
      </c>
      <c r="P149" s="147">
        <f>O149*H149</f>
        <v>0</v>
      </c>
      <c r="Q149" s="147">
        <v>0</v>
      </c>
      <c r="R149" s="147">
        <f>Q149*H149</f>
        <v>0</v>
      </c>
      <c r="S149" s="147">
        <v>0</v>
      </c>
      <c r="T149" s="148">
        <f>S149*H149</f>
        <v>0</v>
      </c>
      <c r="AR149" s="149" t="s">
        <v>108</v>
      </c>
      <c r="AT149" s="149" t="s">
        <v>312</v>
      </c>
      <c r="AU149" s="149" t="s">
        <v>86</v>
      </c>
      <c r="AY149" s="17" t="s">
        <v>310</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108</v>
      </c>
      <c r="BM149" s="149" t="s">
        <v>598</v>
      </c>
    </row>
    <row r="150" spans="2:65" s="11" customFormat="1" ht="25.9" customHeight="1">
      <c r="B150" s="126"/>
      <c r="D150" s="127" t="s">
        <v>81</v>
      </c>
      <c r="E150" s="128" t="s">
        <v>4236</v>
      </c>
      <c r="F150" s="128" t="s">
        <v>426</v>
      </c>
      <c r="I150" s="129"/>
      <c r="J150" s="130">
        <f>BK150</f>
        <v>0</v>
      </c>
      <c r="L150" s="126"/>
      <c r="M150" s="131"/>
      <c r="P150" s="132">
        <f>SUM(P151:P155)</f>
        <v>0</v>
      </c>
      <c r="R150" s="132">
        <f>SUM(R151:R155)</f>
        <v>0</v>
      </c>
      <c r="T150" s="133">
        <f>SUM(T151:T155)</f>
        <v>0</v>
      </c>
      <c r="AR150" s="127" t="s">
        <v>86</v>
      </c>
      <c r="AT150" s="134" t="s">
        <v>81</v>
      </c>
      <c r="AU150" s="134" t="s">
        <v>82</v>
      </c>
      <c r="AY150" s="127" t="s">
        <v>310</v>
      </c>
      <c r="BK150" s="135">
        <f>SUM(BK151:BK155)</f>
        <v>0</v>
      </c>
    </row>
    <row r="151" spans="2:65" s="1" customFormat="1" ht="16.5" customHeight="1">
      <c r="B151" s="33"/>
      <c r="C151" s="138" t="s">
        <v>421</v>
      </c>
      <c r="D151" s="138" t="s">
        <v>312</v>
      </c>
      <c r="E151" s="139" t="s">
        <v>4479</v>
      </c>
      <c r="F151" s="140" t="s">
        <v>4281</v>
      </c>
      <c r="G151" s="141" t="s">
        <v>652</v>
      </c>
      <c r="H151" s="142">
        <v>4</v>
      </c>
      <c r="I151" s="143"/>
      <c r="J151" s="144">
        <f>ROUND(I151*H151,2)</f>
        <v>0</v>
      </c>
      <c r="K151" s="140" t="s">
        <v>4184</v>
      </c>
      <c r="L151" s="33"/>
      <c r="M151" s="145" t="s">
        <v>1</v>
      </c>
      <c r="N151" s="146" t="s">
        <v>47</v>
      </c>
      <c r="P151" s="147">
        <f>O151*H151</f>
        <v>0</v>
      </c>
      <c r="Q151" s="147">
        <v>0</v>
      </c>
      <c r="R151" s="147">
        <f>Q151*H151</f>
        <v>0</v>
      </c>
      <c r="S151" s="147">
        <v>0</v>
      </c>
      <c r="T151" s="148">
        <f>S151*H151</f>
        <v>0</v>
      </c>
      <c r="AR151" s="149" t="s">
        <v>108</v>
      </c>
      <c r="AT151" s="149" t="s">
        <v>312</v>
      </c>
      <c r="AU151" s="149" t="s">
        <v>86</v>
      </c>
      <c r="AY151" s="17" t="s">
        <v>310</v>
      </c>
      <c r="BE151" s="150">
        <f>IF(N151="základní",J151,0)</f>
        <v>0</v>
      </c>
      <c r="BF151" s="150">
        <f>IF(N151="snížená",J151,0)</f>
        <v>0</v>
      </c>
      <c r="BG151" s="150">
        <f>IF(N151="zákl. přenesená",J151,0)</f>
        <v>0</v>
      </c>
      <c r="BH151" s="150">
        <f>IF(N151="sníž. přenesená",J151,0)</f>
        <v>0</v>
      </c>
      <c r="BI151" s="150">
        <f>IF(N151="nulová",J151,0)</f>
        <v>0</v>
      </c>
      <c r="BJ151" s="17" t="s">
        <v>86</v>
      </c>
      <c r="BK151" s="150">
        <f>ROUND(I151*H151,2)</f>
        <v>0</v>
      </c>
      <c r="BL151" s="17" t="s">
        <v>108</v>
      </c>
      <c r="BM151" s="149" t="s">
        <v>617</v>
      </c>
    </row>
    <row r="152" spans="2:65" s="1" customFormat="1" ht="16.5" customHeight="1">
      <c r="B152" s="33"/>
      <c r="C152" s="138" t="s">
        <v>7</v>
      </c>
      <c r="D152" s="138" t="s">
        <v>312</v>
      </c>
      <c r="E152" s="139" t="s">
        <v>4481</v>
      </c>
      <c r="F152" s="140" t="s">
        <v>4493</v>
      </c>
      <c r="G152" s="141" t="s">
        <v>652</v>
      </c>
      <c r="H152" s="142">
        <v>4</v>
      </c>
      <c r="I152" s="143"/>
      <c r="J152" s="144">
        <f>ROUND(I152*H152,2)</f>
        <v>0</v>
      </c>
      <c r="K152" s="140" t="s">
        <v>4184</v>
      </c>
      <c r="L152" s="33"/>
      <c r="M152" s="145" t="s">
        <v>1</v>
      </c>
      <c r="N152" s="146" t="s">
        <v>47</v>
      </c>
      <c r="P152" s="147">
        <f>O152*H152</f>
        <v>0</v>
      </c>
      <c r="Q152" s="147">
        <v>0</v>
      </c>
      <c r="R152" s="147">
        <f>Q152*H152</f>
        <v>0</v>
      </c>
      <c r="S152" s="147">
        <v>0</v>
      </c>
      <c r="T152" s="148">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607</v>
      </c>
    </row>
    <row r="153" spans="2:65" s="1" customFormat="1" ht="16.5" customHeight="1">
      <c r="B153" s="33"/>
      <c r="C153" s="138" t="s">
        <v>434</v>
      </c>
      <c r="D153" s="138" t="s">
        <v>312</v>
      </c>
      <c r="E153" s="139" t="s">
        <v>4483</v>
      </c>
      <c r="F153" s="140" t="s">
        <v>4285</v>
      </c>
      <c r="G153" s="141" t="s">
        <v>652</v>
      </c>
      <c r="H153" s="142">
        <v>12</v>
      </c>
      <c r="I153" s="143"/>
      <c r="J153" s="144">
        <f>ROUND(I153*H153,2)</f>
        <v>0</v>
      </c>
      <c r="K153" s="140" t="s">
        <v>4184</v>
      </c>
      <c r="L153" s="33"/>
      <c r="M153" s="145" t="s">
        <v>1</v>
      </c>
      <c r="N153" s="146" t="s">
        <v>47</v>
      </c>
      <c r="P153" s="147">
        <f>O153*H153</f>
        <v>0</v>
      </c>
      <c r="Q153" s="147">
        <v>0</v>
      </c>
      <c r="R153" s="147">
        <f>Q153*H153</f>
        <v>0</v>
      </c>
      <c r="S153" s="147">
        <v>0</v>
      </c>
      <c r="T153" s="148">
        <f>S153*H153</f>
        <v>0</v>
      </c>
      <c r="AR153" s="149" t="s">
        <v>108</v>
      </c>
      <c r="AT153" s="149" t="s">
        <v>312</v>
      </c>
      <c r="AU153" s="149" t="s">
        <v>86</v>
      </c>
      <c r="AY153" s="17" t="s">
        <v>310</v>
      </c>
      <c r="BE153" s="150">
        <f>IF(N153="základní",J153,0)</f>
        <v>0</v>
      </c>
      <c r="BF153" s="150">
        <f>IF(N153="snížená",J153,0)</f>
        <v>0</v>
      </c>
      <c r="BG153" s="150">
        <f>IF(N153="zákl. přenesená",J153,0)</f>
        <v>0</v>
      </c>
      <c r="BH153" s="150">
        <f>IF(N153="sníž. přenesená",J153,0)</f>
        <v>0</v>
      </c>
      <c r="BI153" s="150">
        <f>IF(N153="nulová",J153,0)</f>
        <v>0</v>
      </c>
      <c r="BJ153" s="17" t="s">
        <v>86</v>
      </c>
      <c r="BK153" s="150">
        <f>ROUND(I153*H153,2)</f>
        <v>0</v>
      </c>
      <c r="BL153" s="17" t="s">
        <v>108</v>
      </c>
      <c r="BM153" s="149" t="s">
        <v>828</v>
      </c>
    </row>
    <row r="154" spans="2:65" s="1" customFormat="1" ht="16.5" customHeight="1">
      <c r="B154" s="33"/>
      <c r="C154" s="138" t="s">
        <v>534</v>
      </c>
      <c r="D154" s="138" t="s">
        <v>312</v>
      </c>
      <c r="E154" s="139" t="s">
        <v>6396</v>
      </c>
      <c r="F154" s="140" t="s">
        <v>4289</v>
      </c>
      <c r="G154" s="141" t="s">
        <v>652</v>
      </c>
      <c r="H154" s="142">
        <v>8</v>
      </c>
      <c r="I154" s="143"/>
      <c r="J154" s="144">
        <f>ROUND(I154*H154,2)</f>
        <v>0</v>
      </c>
      <c r="K154" s="140" t="s">
        <v>4184</v>
      </c>
      <c r="L154" s="33"/>
      <c r="M154" s="145" t="s">
        <v>1</v>
      </c>
      <c r="N154" s="146" t="s">
        <v>47</v>
      </c>
      <c r="P154" s="147">
        <f>O154*H154</f>
        <v>0</v>
      </c>
      <c r="Q154" s="147">
        <v>0</v>
      </c>
      <c r="R154" s="147">
        <f>Q154*H154</f>
        <v>0</v>
      </c>
      <c r="S154" s="147">
        <v>0</v>
      </c>
      <c r="T154" s="148">
        <f>S154*H154</f>
        <v>0</v>
      </c>
      <c r="AR154" s="149" t="s">
        <v>108</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839</v>
      </c>
    </row>
    <row r="155" spans="2:65" s="1" customFormat="1" ht="16.5" customHeight="1">
      <c r="B155" s="33"/>
      <c r="C155" s="138" t="s">
        <v>539</v>
      </c>
      <c r="D155" s="138" t="s">
        <v>312</v>
      </c>
      <c r="E155" s="139" t="s">
        <v>6397</v>
      </c>
      <c r="F155" s="140" t="s">
        <v>4291</v>
      </c>
      <c r="G155" s="141" t="s">
        <v>652</v>
      </c>
      <c r="H155" s="142">
        <v>4</v>
      </c>
      <c r="I155" s="143"/>
      <c r="J155" s="144">
        <f>ROUND(I155*H155,2)</f>
        <v>0</v>
      </c>
      <c r="K155" s="140" t="s">
        <v>4184</v>
      </c>
      <c r="L155" s="33"/>
      <c r="M155" s="188" t="s">
        <v>1</v>
      </c>
      <c r="N155" s="189" t="s">
        <v>47</v>
      </c>
      <c r="O155" s="176"/>
      <c r="P155" s="190">
        <f>O155*H155</f>
        <v>0</v>
      </c>
      <c r="Q155" s="190">
        <v>0</v>
      </c>
      <c r="R155" s="190">
        <f>Q155*H155</f>
        <v>0</v>
      </c>
      <c r="S155" s="190">
        <v>0</v>
      </c>
      <c r="T155" s="191">
        <f>S155*H155</f>
        <v>0</v>
      </c>
      <c r="AR155" s="149" t="s">
        <v>108</v>
      </c>
      <c r="AT155" s="149" t="s">
        <v>312</v>
      </c>
      <c r="AU155" s="149" t="s">
        <v>86</v>
      </c>
      <c r="AY155" s="17" t="s">
        <v>310</v>
      </c>
      <c r="BE155" s="150">
        <f>IF(N155="základní",J155,0)</f>
        <v>0</v>
      </c>
      <c r="BF155" s="150">
        <f>IF(N155="snížená",J155,0)</f>
        <v>0</v>
      </c>
      <c r="BG155" s="150">
        <f>IF(N155="zákl. přenesená",J155,0)</f>
        <v>0</v>
      </c>
      <c r="BH155" s="150">
        <f>IF(N155="sníž. přenesená",J155,0)</f>
        <v>0</v>
      </c>
      <c r="BI155" s="150">
        <f>IF(N155="nulová",J155,0)</f>
        <v>0</v>
      </c>
      <c r="BJ155" s="17" t="s">
        <v>86</v>
      </c>
      <c r="BK155" s="150">
        <f>ROUND(I155*H155,2)</f>
        <v>0</v>
      </c>
      <c r="BL155" s="17" t="s">
        <v>108</v>
      </c>
      <c r="BM155" s="149" t="s">
        <v>850</v>
      </c>
    </row>
    <row r="156" spans="2:65" s="1" customFormat="1" ht="6.95" customHeight="1">
      <c r="B156" s="45"/>
      <c r="C156" s="46"/>
      <c r="D156" s="46"/>
      <c r="E156" s="46"/>
      <c r="F156" s="46"/>
      <c r="G156" s="46"/>
      <c r="H156" s="46"/>
      <c r="I156" s="46"/>
      <c r="J156" s="46"/>
      <c r="K156" s="46"/>
      <c r="L156" s="33"/>
    </row>
  </sheetData>
  <sheetProtection algorithmName="SHA-512" hashValue="s7xQFuK07TpIL9ShJi0PEhTkx9jLXff4olE3+IceR+I4hEaBDmfhZK1UdI7t3MZRlMmK/gdWAbdwSOtsT/zJ+Q==" saltValue="RvACKgJZAxXLrNq/uN9mTiQKmLokqDl01HaVYXWayWPmaJposZjGRpAqqjtAM2wTahWVuyHMElsphztwYfhc0A==" spinCount="100000" sheet="1" objects="1" scenarios="1" formatColumns="0" formatRows="0" autoFilter="0"/>
  <autoFilter ref="C126:K155" xr:uid="{00000000-0009-0000-0000-00003B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BM14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258</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4498</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19.25" customHeight="1">
      <c r="B31" s="96"/>
      <c r="E31" s="219" t="s">
        <v>4499</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ROUND(J127,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ROUND((SUM(BE127:BE141)),  2)</f>
        <v>0</v>
      </c>
      <c r="I37" s="98">
        <v>0.21</v>
      </c>
      <c r="J37" s="86">
        <f>ROUND(((SUM(BE127:BE141))*I37),  2)</f>
        <v>0</v>
      </c>
      <c r="L37" s="33"/>
    </row>
    <row r="38" spans="2:12" s="1" customFormat="1" ht="14.45" customHeight="1">
      <c r="B38" s="33"/>
      <c r="E38" s="27" t="s">
        <v>48</v>
      </c>
      <c r="F38" s="86">
        <f>ROUND((SUM(BF127:BF141)),  2)</f>
        <v>0</v>
      </c>
      <c r="I38" s="98">
        <v>0.15</v>
      </c>
      <c r="J38" s="86">
        <f>ROUND(((SUM(BF127:BF141))*I38),  2)</f>
        <v>0</v>
      </c>
      <c r="L38" s="33"/>
    </row>
    <row r="39" spans="2:12" s="1" customFormat="1" ht="14.45" hidden="1" customHeight="1">
      <c r="B39" s="33"/>
      <c r="E39" s="27" t="s">
        <v>49</v>
      </c>
      <c r="F39" s="86">
        <f>ROUND((SUM(BG127:BG141)),  2)</f>
        <v>0</v>
      </c>
      <c r="I39" s="98">
        <v>0.21</v>
      </c>
      <c r="J39" s="86">
        <f>0</f>
        <v>0</v>
      </c>
      <c r="L39" s="33"/>
    </row>
    <row r="40" spans="2:12" s="1" customFormat="1" ht="14.45" hidden="1" customHeight="1">
      <c r="B40" s="33"/>
      <c r="E40" s="27" t="s">
        <v>50</v>
      </c>
      <c r="F40" s="86">
        <f>ROUND((SUM(BH127:BH141)),  2)</f>
        <v>0</v>
      </c>
      <c r="I40" s="98">
        <v>0.15</v>
      </c>
      <c r="J40" s="86">
        <f>0</f>
        <v>0</v>
      </c>
      <c r="L40" s="33"/>
    </row>
    <row r="41" spans="2:12" s="1" customFormat="1" ht="14.45" hidden="1" customHeight="1">
      <c r="B41" s="33"/>
      <c r="E41" s="27" t="s">
        <v>51</v>
      </c>
      <c r="F41" s="86">
        <f>ROUND((SUM(BI127:BI141)),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06 - SK_Strukturovaná kabeláž</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J127</f>
        <v>0</v>
      </c>
      <c r="L100" s="33"/>
      <c r="AU100" s="17" t="s">
        <v>288</v>
      </c>
    </row>
    <row r="101" spans="2:47" s="8" customFormat="1" ht="24.95" customHeight="1">
      <c r="B101" s="110"/>
      <c r="D101" s="111" t="s">
        <v>4500</v>
      </c>
      <c r="E101" s="112"/>
      <c r="F101" s="112"/>
      <c r="G101" s="112"/>
      <c r="H101" s="112"/>
      <c r="I101" s="112"/>
      <c r="J101" s="113">
        <f>J128</f>
        <v>0</v>
      </c>
      <c r="L101" s="110"/>
    </row>
    <row r="102" spans="2:47" s="8" customFormat="1" ht="24.95" customHeight="1">
      <c r="B102" s="110"/>
      <c r="D102" s="111" t="s">
        <v>6398</v>
      </c>
      <c r="E102" s="112"/>
      <c r="F102" s="112"/>
      <c r="G102" s="112"/>
      <c r="H102" s="112"/>
      <c r="I102" s="112"/>
      <c r="J102" s="113">
        <f>J136</f>
        <v>0</v>
      </c>
      <c r="L102" s="110"/>
    </row>
    <row r="103" spans="2:47" s="8" customFormat="1" ht="24.95" customHeight="1">
      <c r="B103" s="110"/>
      <c r="D103" s="111" t="s">
        <v>4413</v>
      </c>
      <c r="E103" s="112"/>
      <c r="F103" s="112"/>
      <c r="G103" s="112"/>
      <c r="H103" s="112"/>
      <c r="I103" s="112"/>
      <c r="J103" s="113">
        <f>J138</f>
        <v>0</v>
      </c>
      <c r="L103" s="110"/>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1" t="s">
        <v>295</v>
      </c>
      <c r="L110" s="33"/>
    </row>
    <row r="111" spans="2:47" s="1" customFormat="1" ht="6.95" customHeight="1">
      <c r="B111" s="33"/>
      <c r="L111" s="33"/>
    </row>
    <row r="112" spans="2:47" s="1" customFormat="1" ht="12" customHeight="1">
      <c r="B112" s="33"/>
      <c r="C112" s="27" t="s">
        <v>16</v>
      </c>
      <c r="L112" s="33"/>
    </row>
    <row r="113" spans="2:63" s="1" customFormat="1" ht="16.5" customHeight="1">
      <c r="B113" s="33"/>
      <c r="E113" s="254" t="str">
        <f>E7</f>
        <v>HODONÍN NEMOCNICE – VÝSTAVBA PAVILONU MAGNETICKÉ REZONANCE</v>
      </c>
      <c r="F113" s="255"/>
      <c r="G113" s="255"/>
      <c r="H113" s="255"/>
      <c r="L113" s="33"/>
    </row>
    <row r="114" spans="2:63" ht="12" customHeight="1">
      <c r="B114" s="20"/>
      <c r="C114" s="27" t="s">
        <v>277</v>
      </c>
      <c r="L114" s="20"/>
    </row>
    <row r="115" spans="2:63" ht="16.5" customHeight="1">
      <c r="B115" s="20"/>
      <c r="E115" s="254" t="s">
        <v>5405</v>
      </c>
      <c r="F115" s="215"/>
      <c r="G115" s="215"/>
      <c r="H115" s="215"/>
      <c r="L115" s="20"/>
    </row>
    <row r="116" spans="2:63" ht="12" customHeight="1">
      <c r="B116" s="20"/>
      <c r="C116" s="27" t="s">
        <v>279</v>
      </c>
      <c r="L116" s="20"/>
    </row>
    <row r="117" spans="2:63" s="1" customFormat="1" ht="16.5" customHeight="1">
      <c r="B117" s="33"/>
      <c r="E117" s="249" t="s">
        <v>280</v>
      </c>
      <c r="F117" s="256"/>
      <c r="G117" s="256"/>
      <c r="H117" s="256"/>
      <c r="L117" s="33"/>
    </row>
    <row r="118" spans="2:63" s="1" customFormat="1" ht="12" customHeight="1">
      <c r="B118" s="33"/>
      <c r="C118" s="27" t="s">
        <v>3934</v>
      </c>
      <c r="L118" s="33"/>
    </row>
    <row r="119" spans="2:63" s="1" customFormat="1" ht="16.5" customHeight="1">
      <c r="B119" s="33"/>
      <c r="E119" s="236" t="str">
        <f>E13</f>
        <v>06 - SK_Strukturovaná kabeláž</v>
      </c>
      <c r="F119" s="256"/>
      <c r="G119" s="256"/>
      <c r="H119" s="256"/>
      <c r="L119" s="33"/>
    </row>
    <row r="120" spans="2:63" s="1" customFormat="1" ht="6.95" customHeight="1">
      <c r="B120" s="33"/>
      <c r="L120" s="33"/>
    </row>
    <row r="121" spans="2:63" s="1" customFormat="1" ht="12" customHeight="1">
      <c r="B121" s="33"/>
      <c r="C121" s="27" t="s">
        <v>22</v>
      </c>
      <c r="F121" s="25" t="str">
        <f>F16</f>
        <v xml:space="preserve"> </v>
      </c>
      <c r="I121" s="27" t="s">
        <v>24</v>
      </c>
      <c r="J121" s="53" t="str">
        <f>IF(J16="","",J16)</f>
        <v>2. 12. 2022</v>
      </c>
      <c r="L121" s="33"/>
    </row>
    <row r="122" spans="2:63" s="1" customFormat="1" ht="6.95" customHeight="1">
      <c r="B122" s="33"/>
      <c r="L122" s="33"/>
    </row>
    <row r="123" spans="2:63" s="1" customFormat="1" ht="15.2" customHeight="1">
      <c r="B123" s="33"/>
      <c r="C123" s="27" t="s">
        <v>30</v>
      </c>
      <c r="F123" s="25" t="str">
        <f>E19</f>
        <v>NEMOCNICE TGM HODONÍN, p.o.</v>
      </c>
      <c r="I123" s="27" t="s">
        <v>36</v>
      </c>
      <c r="J123" s="31" t="str">
        <f>E25</f>
        <v>KANIA a.s.</v>
      </c>
      <c r="L123" s="33"/>
    </row>
    <row r="124" spans="2:63" s="1" customFormat="1" ht="15.2" customHeight="1">
      <c r="B124" s="33"/>
      <c r="C124" s="27" t="s">
        <v>34</v>
      </c>
      <c r="F124" s="25" t="str">
        <f>IF(E22="","",E22)</f>
        <v>Vyplň údaj</v>
      </c>
      <c r="I124" s="27" t="s">
        <v>39</v>
      </c>
      <c r="J124" s="31" t="str">
        <f>E28</f>
        <v xml:space="preserve"> </v>
      </c>
      <c r="L124" s="33"/>
    </row>
    <row r="125" spans="2:63" s="1" customFormat="1" ht="10.35" customHeight="1">
      <c r="B125" s="33"/>
      <c r="L125" s="33"/>
    </row>
    <row r="126" spans="2:63" s="10" customFormat="1" ht="29.25" customHeight="1">
      <c r="B126" s="118"/>
      <c r="C126" s="119" t="s">
        <v>296</v>
      </c>
      <c r="D126" s="120" t="s">
        <v>67</v>
      </c>
      <c r="E126" s="120" t="s">
        <v>63</v>
      </c>
      <c r="F126" s="120" t="s">
        <v>64</v>
      </c>
      <c r="G126" s="120" t="s">
        <v>297</v>
      </c>
      <c r="H126" s="120" t="s">
        <v>298</v>
      </c>
      <c r="I126" s="120" t="s">
        <v>299</v>
      </c>
      <c r="J126" s="120" t="s">
        <v>286</v>
      </c>
      <c r="K126" s="121" t="s">
        <v>300</v>
      </c>
      <c r="L126" s="118"/>
      <c r="M126" s="60" t="s">
        <v>1</v>
      </c>
      <c r="N126" s="61" t="s">
        <v>46</v>
      </c>
      <c r="O126" s="61" t="s">
        <v>301</v>
      </c>
      <c r="P126" s="61" t="s">
        <v>302</v>
      </c>
      <c r="Q126" s="61" t="s">
        <v>303</v>
      </c>
      <c r="R126" s="61" t="s">
        <v>304</v>
      </c>
      <c r="S126" s="61" t="s">
        <v>305</v>
      </c>
      <c r="T126" s="62" t="s">
        <v>306</v>
      </c>
    </row>
    <row r="127" spans="2:63" s="1" customFormat="1" ht="22.9" customHeight="1">
      <c r="B127" s="33"/>
      <c r="C127" s="65" t="s">
        <v>307</v>
      </c>
      <c r="J127" s="122">
        <f>BK127</f>
        <v>0</v>
      </c>
      <c r="L127" s="33"/>
      <c r="M127" s="63"/>
      <c r="N127" s="54"/>
      <c r="O127" s="54"/>
      <c r="P127" s="123">
        <f>P128+P136+P138</f>
        <v>0</v>
      </c>
      <c r="Q127" s="54"/>
      <c r="R127" s="123">
        <f>R128+R136+R138</f>
        <v>0</v>
      </c>
      <c r="S127" s="54"/>
      <c r="T127" s="124">
        <f>T128+T136+T138</f>
        <v>0</v>
      </c>
      <c r="AT127" s="17" t="s">
        <v>81</v>
      </c>
      <c r="AU127" s="17" t="s">
        <v>288</v>
      </c>
      <c r="BK127" s="125">
        <f>BK128+BK136+BK138</f>
        <v>0</v>
      </c>
    </row>
    <row r="128" spans="2:63" s="11" customFormat="1" ht="25.9" customHeight="1">
      <c r="B128" s="126"/>
      <c r="D128" s="127" t="s">
        <v>81</v>
      </c>
      <c r="E128" s="128" t="s">
        <v>3940</v>
      </c>
      <c r="F128" s="128" t="s">
        <v>4507</v>
      </c>
      <c r="I128" s="129"/>
      <c r="J128" s="130">
        <f>BK128</f>
        <v>0</v>
      </c>
      <c r="L128" s="126"/>
      <c r="M128" s="131"/>
      <c r="P128" s="132">
        <f>SUM(P129:P135)</f>
        <v>0</v>
      </c>
      <c r="R128" s="132">
        <f>SUM(R129:R135)</f>
        <v>0</v>
      </c>
      <c r="T128" s="133">
        <f>SUM(T129:T135)</f>
        <v>0</v>
      </c>
      <c r="AR128" s="127" t="s">
        <v>86</v>
      </c>
      <c r="AT128" s="134" t="s">
        <v>81</v>
      </c>
      <c r="AU128" s="134" t="s">
        <v>82</v>
      </c>
      <c r="AY128" s="127" t="s">
        <v>310</v>
      </c>
      <c r="BK128" s="135">
        <f>SUM(BK129:BK135)</f>
        <v>0</v>
      </c>
    </row>
    <row r="129" spans="2:65" s="1" customFormat="1" ht="16.5" customHeight="1">
      <c r="B129" s="33"/>
      <c r="C129" s="138" t="s">
        <v>86</v>
      </c>
      <c r="D129" s="138" t="s">
        <v>312</v>
      </c>
      <c r="E129" s="139" t="s">
        <v>4508</v>
      </c>
      <c r="F129" s="140" t="s">
        <v>4405</v>
      </c>
      <c r="G129" s="141" t="s">
        <v>1972</v>
      </c>
      <c r="H129" s="142">
        <v>150</v>
      </c>
      <c r="I129" s="143"/>
      <c r="J129" s="144">
        <f t="shared" ref="J129:J135" si="0">ROUND(I129*H129,2)</f>
        <v>0</v>
      </c>
      <c r="K129" s="140" t="s">
        <v>4184</v>
      </c>
      <c r="L129" s="33"/>
      <c r="M129" s="145" t="s">
        <v>1</v>
      </c>
      <c r="N129" s="146" t="s">
        <v>47</v>
      </c>
      <c r="P129" s="147">
        <f t="shared" ref="P129:P135" si="1">O129*H129</f>
        <v>0</v>
      </c>
      <c r="Q129" s="147">
        <v>0</v>
      </c>
      <c r="R129" s="147">
        <f t="shared" ref="R129:R135" si="2">Q129*H129</f>
        <v>0</v>
      </c>
      <c r="S129" s="147">
        <v>0</v>
      </c>
      <c r="T129" s="148">
        <f t="shared" ref="T129:T135" si="3">S129*H129</f>
        <v>0</v>
      </c>
      <c r="AR129" s="149" t="s">
        <v>108</v>
      </c>
      <c r="AT129" s="149" t="s">
        <v>312</v>
      </c>
      <c r="AU129" s="149" t="s">
        <v>86</v>
      </c>
      <c r="AY129" s="17" t="s">
        <v>310</v>
      </c>
      <c r="BE129" s="150">
        <f t="shared" ref="BE129:BE135" si="4">IF(N129="základní",J129,0)</f>
        <v>0</v>
      </c>
      <c r="BF129" s="150">
        <f t="shared" ref="BF129:BF135" si="5">IF(N129="snížená",J129,0)</f>
        <v>0</v>
      </c>
      <c r="BG129" s="150">
        <f t="shared" ref="BG129:BG135" si="6">IF(N129="zákl. přenesená",J129,0)</f>
        <v>0</v>
      </c>
      <c r="BH129" s="150">
        <f t="shared" ref="BH129:BH135" si="7">IF(N129="sníž. přenesená",J129,0)</f>
        <v>0</v>
      </c>
      <c r="BI129" s="150">
        <f t="shared" ref="BI129:BI135" si="8">IF(N129="nulová",J129,0)</f>
        <v>0</v>
      </c>
      <c r="BJ129" s="17" t="s">
        <v>86</v>
      </c>
      <c r="BK129" s="150">
        <f t="shared" ref="BK129:BK135" si="9">ROUND(I129*H129,2)</f>
        <v>0</v>
      </c>
      <c r="BL129" s="17" t="s">
        <v>108</v>
      </c>
      <c r="BM129" s="149" t="s">
        <v>90</v>
      </c>
    </row>
    <row r="130" spans="2:65" s="1" customFormat="1" ht="16.5" customHeight="1">
      <c r="B130" s="33"/>
      <c r="C130" s="138" t="s">
        <v>90</v>
      </c>
      <c r="D130" s="138" t="s">
        <v>312</v>
      </c>
      <c r="E130" s="139" t="s">
        <v>4509</v>
      </c>
      <c r="F130" s="140" t="s">
        <v>4517</v>
      </c>
      <c r="G130" s="141" t="s">
        <v>1972</v>
      </c>
      <c r="H130" s="142">
        <v>40</v>
      </c>
      <c r="I130" s="143"/>
      <c r="J130" s="144">
        <f t="shared" si="0"/>
        <v>0</v>
      </c>
      <c r="K130" s="140" t="s">
        <v>4184</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108</v>
      </c>
    </row>
    <row r="131" spans="2:65" s="1" customFormat="1" ht="16.5" customHeight="1">
      <c r="B131" s="33"/>
      <c r="C131" s="138" t="s">
        <v>98</v>
      </c>
      <c r="D131" s="138" t="s">
        <v>312</v>
      </c>
      <c r="E131" s="139" t="s">
        <v>4510</v>
      </c>
      <c r="F131" s="140" t="s">
        <v>4519</v>
      </c>
      <c r="G131" s="141" t="s">
        <v>1972</v>
      </c>
      <c r="H131" s="142">
        <v>125</v>
      </c>
      <c r="I131" s="143"/>
      <c r="J131" s="144">
        <f t="shared" si="0"/>
        <v>0</v>
      </c>
      <c r="K131" s="140" t="s">
        <v>4184</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137</v>
      </c>
    </row>
    <row r="132" spans="2:65" s="1" customFormat="1" ht="16.5" customHeight="1">
      <c r="B132" s="33"/>
      <c r="C132" s="138" t="s">
        <v>108</v>
      </c>
      <c r="D132" s="138" t="s">
        <v>312</v>
      </c>
      <c r="E132" s="139" t="s">
        <v>4512</v>
      </c>
      <c r="F132" s="140" t="s">
        <v>4521</v>
      </c>
      <c r="G132" s="141" t="s">
        <v>1972</v>
      </c>
      <c r="H132" s="142">
        <v>250</v>
      </c>
      <c r="I132" s="143"/>
      <c r="J132" s="144">
        <f t="shared" si="0"/>
        <v>0</v>
      </c>
      <c r="K132" s="140" t="s">
        <v>4184</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347</v>
      </c>
    </row>
    <row r="133" spans="2:65" s="1" customFormat="1" ht="16.5" customHeight="1">
      <c r="B133" s="33"/>
      <c r="C133" s="138" t="s">
        <v>121</v>
      </c>
      <c r="D133" s="138" t="s">
        <v>312</v>
      </c>
      <c r="E133" s="139" t="s">
        <v>4514</v>
      </c>
      <c r="F133" s="140" t="s">
        <v>4525</v>
      </c>
      <c r="G133" s="141" t="s">
        <v>1972</v>
      </c>
      <c r="H133" s="142">
        <v>250</v>
      </c>
      <c r="I133" s="143"/>
      <c r="J133" s="144">
        <f t="shared" si="0"/>
        <v>0</v>
      </c>
      <c r="K133" s="140" t="s">
        <v>4184</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180</v>
      </c>
    </row>
    <row r="134" spans="2:65" s="1" customFormat="1" ht="16.5" customHeight="1">
      <c r="B134" s="33"/>
      <c r="C134" s="138" t="s">
        <v>137</v>
      </c>
      <c r="D134" s="138" t="s">
        <v>312</v>
      </c>
      <c r="E134" s="139" t="s">
        <v>4515</v>
      </c>
      <c r="F134" s="140" t="s">
        <v>4285</v>
      </c>
      <c r="G134" s="141" t="s">
        <v>652</v>
      </c>
      <c r="H134" s="142">
        <v>24</v>
      </c>
      <c r="I134" s="143"/>
      <c r="J134" s="144">
        <f t="shared" si="0"/>
        <v>0</v>
      </c>
      <c r="K134" s="140" t="s">
        <v>4184</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371</v>
      </c>
    </row>
    <row r="135" spans="2:65" s="1" customFormat="1" ht="16.5" customHeight="1">
      <c r="B135" s="33"/>
      <c r="C135" s="138" t="s">
        <v>342</v>
      </c>
      <c r="D135" s="138" t="s">
        <v>312</v>
      </c>
      <c r="E135" s="139" t="s">
        <v>4516</v>
      </c>
      <c r="F135" s="140" t="s">
        <v>4291</v>
      </c>
      <c r="G135" s="141" t="s">
        <v>652</v>
      </c>
      <c r="H135" s="142">
        <v>6</v>
      </c>
      <c r="I135" s="143"/>
      <c r="J135" s="144">
        <f t="shared" si="0"/>
        <v>0</v>
      </c>
      <c r="K135" s="140" t="s">
        <v>4184</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388</v>
      </c>
    </row>
    <row r="136" spans="2:65" s="11" customFormat="1" ht="25.9" customHeight="1">
      <c r="B136" s="126"/>
      <c r="D136" s="127" t="s">
        <v>81</v>
      </c>
      <c r="E136" s="128" t="s">
        <v>4216</v>
      </c>
      <c r="F136" s="128" t="s">
        <v>4592</v>
      </c>
      <c r="I136" s="129"/>
      <c r="J136" s="130">
        <f>BK136</f>
        <v>0</v>
      </c>
      <c r="L136" s="126"/>
      <c r="M136" s="131"/>
      <c r="P136" s="132">
        <f>P137</f>
        <v>0</v>
      </c>
      <c r="R136" s="132">
        <f>R137</f>
        <v>0</v>
      </c>
      <c r="T136" s="133">
        <f>T137</f>
        <v>0</v>
      </c>
      <c r="AR136" s="127" t="s">
        <v>86</v>
      </c>
      <c r="AT136" s="134" t="s">
        <v>81</v>
      </c>
      <c r="AU136" s="134" t="s">
        <v>82</v>
      </c>
      <c r="AY136" s="127" t="s">
        <v>310</v>
      </c>
      <c r="BK136" s="135">
        <f>BK137</f>
        <v>0</v>
      </c>
    </row>
    <row r="137" spans="2:65" s="1" customFormat="1" ht="16.5" customHeight="1">
      <c r="B137" s="33"/>
      <c r="C137" s="138" t="s">
        <v>347</v>
      </c>
      <c r="D137" s="138" t="s">
        <v>312</v>
      </c>
      <c r="E137" s="139" t="s">
        <v>4518</v>
      </c>
      <c r="F137" s="140" t="s">
        <v>4594</v>
      </c>
      <c r="G137" s="141" t="s">
        <v>1972</v>
      </c>
      <c r="H137" s="142">
        <v>3</v>
      </c>
      <c r="I137" s="143"/>
      <c r="J137" s="144">
        <f>ROUND(I137*H137,2)</f>
        <v>0</v>
      </c>
      <c r="K137" s="140" t="s">
        <v>4184</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404</v>
      </c>
    </row>
    <row r="138" spans="2:65" s="11" customFormat="1" ht="25.9" customHeight="1">
      <c r="B138" s="126"/>
      <c r="D138" s="127" t="s">
        <v>81</v>
      </c>
      <c r="E138" s="128" t="s">
        <v>4236</v>
      </c>
      <c r="F138" s="128" t="s">
        <v>426</v>
      </c>
      <c r="I138" s="129"/>
      <c r="J138" s="130">
        <f>BK138</f>
        <v>0</v>
      </c>
      <c r="L138" s="126"/>
      <c r="M138" s="131"/>
      <c r="P138" s="132">
        <f>SUM(P139:P141)</f>
        <v>0</v>
      </c>
      <c r="R138" s="132">
        <f>SUM(R139:R141)</f>
        <v>0</v>
      </c>
      <c r="T138" s="133">
        <f>SUM(T139:T141)</f>
        <v>0</v>
      </c>
      <c r="AR138" s="127" t="s">
        <v>86</v>
      </c>
      <c r="AT138" s="134" t="s">
        <v>81</v>
      </c>
      <c r="AU138" s="134" t="s">
        <v>82</v>
      </c>
      <c r="AY138" s="127" t="s">
        <v>310</v>
      </c>
      <c r="BK138" s="135">
        <f>SUM(BK139:BK141)</f>
        <v>0</v>
      </c>
    </row>
    <row r="139" spans="2:65" s="1" customFormat="1" ht="16.5" customHeight="1">
      <c r="B139" s="33"/>
      <c r="C139" s="138" t="s">
        <v>354</v>
      </c>
      <c r="D139" s="138" t="s">
        <v>312</v>
      </c>
      <c r="E139" s="139" t="s">
        <v>4520</v>
      </c>
      <c r="F139" s="140" t="s">
        <v>4283</v>
      </c>
      <c r="G139" s="141" t="s">
        <v>652</v>
      </c>
      <c r="H139" s="142">
        <v>8</v>
      </c>
      <c r="I139" s="143"/>
      <c r="J139" s="144">
        <f>ROUND(I139*H139,2)</f>
        <v>0</v>
      </c>
      <c r="K139" s="140" t="s">
        <v>4184</v>
      </c>
      <c r="L139" s="33"/>
      <c r="M139" s="145" t="s">
        <v>1</v>
      </c>
      <c r="N139" s="146" t="s">
        <v>47</v>
      </c>
      <c r="P139" s="147">
        <f>O139*H139</f>
        <v>0</v>
      </c>
      <c r="Q139" s="147">
        <v>0</v>
      </c>
      <c r="R139" s="147">
        <f>Q139*H139</f>
        <v>0</v>
      </c>
      <c r="S139" s="147">
        <v>0</v>
      </c>
      <c r="T139" s="148">
        <f>S139*H139</f>
        <v>0</v>
      </c>
      <c r="AR139" s="149" t="s">
        <v>108</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412</v>
      </c>
    </row>
    <row r="140" spans="2:65" s="1" customFormat="1" ht="16.5" customHeight="1">
      <c r="B140" s="33"/>
      <c r="C140" s="138" t="s">
        <v>180</v>
      </c>
      <c r="D140" s="138" t="s">
        <v>312</v>
      </c>
      <c r="E140" s="139" t="s">
        <v>4522</v>
      </c>
      <c r="F140" s="140" t="s">
        <v>4285</v>
      </c>
      <c r="G140" s="141" t="s">
        <v>652</v>
      </c>
      <c r="H140" s="142">
        <v>8</v>
      </c>
      <c r="I140" s="143"/>
      <c r="J140" s="144">
        <f>ROUND(I140*H140,2)</f>
        <v>0</v>
      </c>
      <c r="K140" s="140" t="s">
        <v>4184</v>
      </c>
      <c r="L140" s="33"/>
      <c r="M140" s="145" t="s">
        <v>1</v>
      </c>
      <c r="N140" s="146" t="s">
        <v>47</v>
      </c>
      <c r="P140" s="147">
        <f>O140*H140</f>
        <v>0</v>
      </c>
      <c r="Q140" s="147">
        <v>0</v>
      </c>
      <c r="R140" s="147">
        <f>Q140*H140</f>
        <v>0</v>
      </c>
      <c r="S140" s="147">
        <v>0</v>
      </c>
      <c r="T140" s="148">
        <f>S140*H140</f>
        <v>0</v>
      </c>
      <c r="AR140" s="149" t="s">
        <v>108</v>
      </c>
      <c r="AT140" s="149" t="s">
        <v>312</v>
      </c>
      <c r="AU140" s="149" t="s">
        <v>86</v>
      </c>
      <c r="AY140" s="17" t="s">
        <v>310</v>
      </c>
      <c r="BE140" s="150">
        <f>IF(N140="základní",J140,0)</f>
        <v>0</v>
      </c>
      <c r="BF140" s="150">
        <f>IF(N140="snížená",J140,0)</f>
        <v>0</v>
      </c>
      <c r="BG140" s="150">
        <f>IF(N140="zákl. přenesená",J140,0)</f>
        <v>0</v>
      </c>
      <c r="BH140" s="150">
        <f>IF(N140="sníž. přenesená",J140,0)</f>
        <v>0</v>
      </c>
      <c r="BI140" s="150">
        <f>IF(N140="nulová",J140,0)</f>
        <v>0</v>
      </c>
      <c r="BJ140" s="17" t="s">
        <v>86</v>
      </c>
      <c r="BK140" s="150">
        <f>ROUND(I140*H140,2)</f>
        <v>0</v>
      </c>
      <c r="BL140" s="17" t="s">
        <v>108</v>
      </c>
      <c r="BM140" s="149" t="s">
        <v>421</v>
      </c>
    </row>
    <row r="141" spans="2:65" s="1" customFormat="1" ht="16.5" customHeight="1">
      <c r="B141" s="33"/>
      <c r="C141" s="138" t="s">
        <v>364</v>
      </c>
      <c r="D141" s="138" t="s">
        <v>312</v>
      </c>
      <c r="E141" s="139" t="s">
        <v>4524</v>
      </c>
      <c r="F141" s="140" t="s">
        <v>4287</v>
      </c>
      <c r="G141" s="141" t="s">
        <v>652</v>
      </c>
      <c r="H141" s="142">
        <v>0</v>
      </c>
      <c r="I141" s="143"/>
      <c r="J141" s="144">
        <f>ROUND(I141*H141,2)</f>
        <v>0</v>
      </c>
      <c r="K141" s="140" t="s">
        <v>4184</v>
      </c>
      <c r="L141" s="33"/>
      <c r="M141" s="188" t="s">
        <v>1</v>
      </c>
      <c r="N141" s="189" t="s">
        <v>47</v>
      </c>
      <c r="O141" s="176"/>
      <c r="P141" s="190">
        <f>O141*H141</f>
        <v>0</v>
      </c>
      <c r="Q141" s="190">
        <v>0</v>
      </c>
      <c r="R141" s="190">
        <f>Q141*H141</f>
        <v>0</v>
      </c>
      <c r="S141" s="190">
        <v>0</v>
      </c>
      <c r="T141" s="191">
        <f>S141*H141</f>
        <v>0</v>
      </c>
      <c r="AR141" s="149" t="s">
        <v>108</v>
      </c>
      <c r="AT141" s="149" t="s">
        <v>312</v>
      </c>
      <c r="AU141" s="149" t="s">
        <v>86</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434</v>
      </c>
    </row>
    <row r="142" spans="2:65" s="1" customFormat="1" ht="6.95" customHeight="1">
      <c r="B142" s="45"/>
      <c r="C142" s="46"/>
      <c r="D142" s="46"/>
      <c r="E142" s="46"/>
      <c r="F142" s="46"/>
      <c r="G142" s="46"/>
      <c r="H142" s="46"/>
      <c r="I142" s="46"/>
      <c r="J142" s="46"/>
      <c r="K142" s="46"/>
      <c r="L142" s="33"/>
    </row>
  </sheetData>
  <sheetProtection algorithmName="SHA-512" hashValue="Y0flVhkiV3r4L9mY5I/19ktqU36xfnaClzChde9aCAkgJifApsagNTLHWMCk/3Yvxs0qwGuPwB+vIs/SpHQ01w==" saltValue="pDPoBl+G/dydjl39oWKuaShKKYd9V4kJDNiB9n9wv88zaer3uzFJaVibYsT4jgGffB+r3LY0HhpVyA1V2ooP/A==" spinCount="100000" sheet="1" objects="1" scenarios="1" formatColumns="0" formatRows="0" autoFilter="0"/>
  <autoFilter ref="C126:K141" xr:uid="{00000000-0009-0000-0000-00003C00000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259</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4599</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ROUND((SUM(BE126:BE135)),  2)</f>
        <v>0</v>
      </c>
      <c r="I37" s="98">
        <v>0.21</v>
      </c>
      <c r="J37" s="86">
        <f>ROUND(((SUM(BE126:BE135))*I37),  2)</f>
        <v>0</v>
      </c>
      <c r="L37" s="33"/>
    </row>
    <row r="38" spans="2:12" s="1" customFormat="1" ht="14.45" customHeight="1">
      <c r="B38" s="33"/>
      <c r="E38" s="27" t="s">
        <v>48</v>
      </c>
      <c r="F38" s="86">
        <f>ROUND((SUM(BF126:BF135)),  2)</f>
        <v>0</v>
      </c>
      <c r="I38" s="98">
        <v>0.15</v>
      </c>
      <c r="J38" s="86">
        <f>ROUND(((SUM(BF126:BF135))*I38),  2)</f>
        <v>0</v>
      </c>
      <c r="L38" s="33"/>
    </row>
    <row r="39" spans="2:12" s="1" customFormat="1" ht="14.45" hidden="1" customHeight="1">
      <c r="B39" s="33"/>
      <c r="E39" s="27" t="s">
        <v>49</v>
      </c>
      <c r="F39" s="86">
        <f>ROUND((SUM(BG126:BG135)),  2)</f>
        <v>0</v>
      </c>
      <c r="I39" s="98">
        <v>0.21</v>
      </c>
      <c r="J39" s="86">
        <f>0</f>
        <v>0</v>
      </c>
      <c r="L39" s="33"/>
    </row>
    <row r="40" spans="2:12" s="1" customFormat="1" ht="14.45" hidden="1" customHeight="1">
      <c r="B40" s="33"/>
      <c r="E40" s="27" t="s">
        <v>50</v>
      </c>
      <c r="F40" s="86">
        <f>ROUND((SUM(BH126:BH135)),  2)</f>
        <v>0</v>
      </c>
      <c r="I40" s="98">
        <v>0.15</v>
      </c>
      <c r="J40" s="86">
        <f>0</f>
        <v>0</v>
      </c>
      <c r="L40" s="33"/>
    </row>
    <row r="41" spans="2:12" s="1" customFormat="1" ht="14.45" hidden="1" customHeight="1">
      <c r="B41" s="33"/>
      <c r="E41" s="27" t="s">
        <v>51</v>
      </c>
      <c r="F41" s="86">
        <f>ROUND((SUM(BI126:BI135)),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07 - STA_Společná televizní anténa</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6399</v>
      </c>
      <c r="E101" s="112"/>
      <c r="F101" s="112"/>
      <c r="G101" s="112"/>
      <c r="H101" s="112"/>
      <c r="I101" s="112"/>
      <c r="J101" s="113">
        <f>J127</f>
        <v>0</v>
      </c>
      <c r="L101" s="110"/>
    </row>
    <row r="102" spans="2:47" s="8" customFormat="1" ht="24.95" customHeight="1">
      <c r="B102" s="110"/>
      <c r="D102" s="111" t="s">
        <v>4628</v>
      </c>
      <c r="E102" s="112"/>
      <c r="F102" s="112"/>
      <c r="G102" s="112"/>
      <c r="H102" s="112"/>
      <c r="I102" s="112"/>
      <c r="J102" s="113">
        <f>J131</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07 - STA_Společná televizní anténa</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P127+P131</f>
        <v>0</v>
      </c>
      <c r="Q126" s="54"/>
      <c r="R126" s="123">
        <f>R127+R131</f>
        <v>0</v>
      </c>
      <c r="S126" s="54"/>
      <c r="T126" s="124">
        <f>T127+T131</f>
        <v>0</v>
      </c>
      <c r="AT126" s="17" t="s">
        <v>81</v>
      </c>
      <c r="AU126" s="17" t="s">
        <v>288</v>
      </c>
      <c r="BK126" s="125">
        <f>BK127+BK131</f>
        <v>0</v>
      </c>
    </row>
    <row r="127" spans="2:65" s="11" customFormat="1" ht="25.9" customHeight="1">
      <c r="B127" s="126"/>
      <c r="D127" s="127" t="s">
        <v>81</v>
      </c>
      <c r="E127" s="128" t="s">
        <v>3940</v>
      </c>
      <c r="F127" s="128" t="s">
        <v>6400</v>
      </c>
      <c r="I127" s="129"/>
      <c r="J127" s="130">
        <f>BK127</f>
        <v>0</v>
      </c>
      <c r="L127" s="126"/>
      <c r="M127" s="131"/>
      <c r="P127" s="132">
        <f>SUM(P128:P130)</f>
        <v>0</v>
      </c>
      <c r="R127" s="132">
        <f>SUM(R128:R130)</f>
        <v>0</v>
      </c>
      <c r="T127" s="133">
        <f>SUM(T128:T130)</f>
        <v>0</v>
      </c>
      <c r="AR127" s="127" t="s">
        <v>86</v>
      </c>
      <c r="AT127" s="134" t="s">
        <v>81</v>
      </c>
      <c r="AU127" s="134" t="s">
        <v>82</v>
      </c>
      <c r="AY127" s="127" t="s">
        <v>310</v>
      </c>
      <c r="BK127" s="135">
        <f>SUM(BK128:BK130)</f>
        <v>0</v>
      </c>
    </row>
    <row r="128" spans="2:65" s="1" customFormat="1" ht="16.5" customHeight="1">
      <c r="B128" s="33"/>
      <c r="C128" s="138" t="s">
        <v>86</v>
      </c>
      <c r="D128" s="138" t="s">
        <v>312</v>
      </c>
      <c r="E128" s="139" t="s">
        <v>4603</v>
      </c>
      <c r="F128" s="140" t="s">
        <v>6401</v>
      </c>
      <c r="G128" s="141" t="s">
        <v>1972</v>
      </c>
      <c r="H128" s="142">
        <v>5</v>
      </c>
      <c r="I128" s="143"/>
      <c r="J128" s="144">
        <f>ROUND(I128*H128,2)</f>
        <v>0</v>
      </c>
      <c r="K128" s="140" t="s">
        <v>4184</v>
      </c>
      <c r="L128" s="33"/>
      <c r="M128" s="145" t="s">
        <v>1</v>
      </c>
      <c r="N128" s="146" t="s">
        <v>47</v>
      </c>
      <c r="P128" s="147">
        <f>O128*H128</f>
        <v>0</v>
      </c>
      <c r="Q128" s="147">
        <v>0</v>
      </c>
      <c r="R128" s="147">
        <f>Q128*H128</f>
        <v>0</v>
      </c>
      <c r="S128" s="147">
        <v>0</v>
      </c>
      <c r="T128" s="148">
        <f>S128*H128</f>
        <v>0</v>
      </c>
      <c r="AR128" s="149" t="s">
        <v>108</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312</v>
      </c>
      <c r="E129" s="139" t="s">
        <v>4605</v>
      </c>
      <c r="F129" s="140" t="s">
        <v>6402</v>
      </c>
      <c r="G129" s="141" t="s">
        <v>1972</v>
      </c>
      <c r="H129" s="142">
        <v>5</v>
      </c>
      <c r="I129" s="143"/>
      <c r="J129" s="144">
        <f>ROUND(I129*H129,2)</f>
        <v>0</v>
      </c>
      <c r="K129" s="140" t="s">
        <v>4184</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6.5" customHeight="1">
      <c r="B130" s="33"/>
      <c r="C130" s="138" t="s">
        <v>98</v>
      </c>
      <c r="D130" s="138" t="s">
        <v>312</v>
      </c>
      <c r="E130" s="139" t="s">
        <v>4607</v>
      </c>
      <c r="F130" s="140" t="s">
        <v>6403</v>
      </c>
      <c r="G130" s="141" t="s">
        <v>1972</v>
      </c>
      <c r="H130" s="142">
        <v>5</v>
      </c>
      <c r="I130" s="143"/>
      <c r="J130" s="144">
        <f>ROUND(I130*H130,2)</f>
        <v>0</v>
      </c>
      <c r="K130" s="140" t="s">
        <v>4184</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137</v>
      </c>
    </row>
    <row r="131" spans="2:65" s="11" customFormat="1" ht="25.9" customHeight="1">
      <c r="B131" s="126"/>
      <c r="D131" s="127" t="s">
        <v>81</v>
      </c>
      <c r="E131" s="128" t="s">
        <v>4216</v>
      </c>
      <c r="F131" s="128" t="s">
        <v>4620</v>
      </c>
      <c r="I131" s="129"/>
      <c r="J131" s="130">
        <f>BK131</f>
        <v>0</v>
      </c>
      <c r="L131" s="126"/>
      <c r="M131" s="131"/>
      <c r="P131" s="132">
        <f>SUM(P132:P135)</f>
        <v>0</v>
      </c>
      <c r="R131" s="132">
        <f>SUM(R132:R135)</f>
        <v>0</v>
      </c>
      <c r="T131" s="133">
        <f>SUM(T132:T135)</f>
        <v>0</v>
      </c>
      <c r="AR131" s="127" t="s">
        <v>86</v>
      </c>
      <c r="AT131" s="134" t="s">
        <v>81</v>
      </c>
      <c r="AU131" s="134" t="s">
        <v>82</v>
      </c>
      <c r="AY131" s="127" t="s">
        <v>310</v>
      </c>
      <c r="BK131" s="135">
        <f>SUM(BK132:BK135)</f>
        <v>0</v>
      </c>
    </row>
    <row r="132" spans="2:65" s="1" customFormat="1" ht="16.5" customHeight="1">
      <c r="B132" s="33"/>
      <c r="C132" s="138" t="s">
        <v>108</v>
      </c>
      <c r="D132" s="138" t="s">
        <v>312</v>
      </c>
      <c r="E132" s="139" t="s">
        <v>4609</v>
      </c>
      <c r="F132" s="140" t="s">
        <v>6404</v>
      </c>
      <c r="G132" s="141" t="s">
        <v>1972</v>
      </c>
      <c r="H132" s="142">
        <v>5</v>
      </c>
      <c r="I132" s="143"/>
      <c r="J132" s="144">
        <f>ROUND(I132*H132,2)</f>
        <v>0</v>
      </c>
      <c r="K132" s="140" t="s">
        <v>4184</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347</v>
      </c>
    </row>
    <row r="133" spans="2:65" s="1" customFormat="1" ht="16.5" customHeight="1">
      <c r="B133" s="33"/>
      <c r="C133" s="138" t="s">
        <v>121</v>
      </c>
      <c r="D133" s="138" t="s">
        <v>312</v>
      </c>
      <c r="E133" s="139" t="s">
        <v>4611</v>
      </c>
      <c r="F133" s="140" t="s">
        <v>3971</v>
      </c>
      <c r="G133" s="141" t="s">
        <v>652</v>
      </c>
      <c r="H133" s="142">
        <v>2</v>
      </c>
      <c r="I133" s="143"/>
      <c r="J133" s="144">
        <f>ROUND(I133*H133,2)</f>
        <v>0</v>
      </c>
      <c r="K133" s="140" t="s">
        <v>4184</v>
      </c>
      <c r="L133" s="33"/>
      <c r="M133" s="145" t="s">
        <v>1</v>
      </c>
      <c r="N133" s="146" t="s">
        <v>47</v>
      </c>
      <c r="P133" s="147">
        <f>O133*H133</f>
        <v>0</v>
      </c>
      <c r="Q133" s="147">
        <v>0</v>
      </c>
      <c r="R133" s="147">
        <f>Q133*H133</f>
        <v>0</v>
      </c>
      <c r="S133" s="147">
        <v>0</v>
      </c>
      <c r="T133" s="148">
        <f>S133*H133</f>
        <v>0</v>
      </c>
      <c r="AR133" s="149" t="s">
        <v>108</v>
      </c>
      <c r="AT133" s="149" t="s">
        <v>312</v>
      </c>
      <c r="AU133" s="149" t="s">
        <v>86</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180</v>
      </c>
    </row>
    <row r="134" spans="2:65" s="1" customFormat="1" ht="16.5" customHeight="1">
      <c r="B134" s="33"/>
      <c r="C134" s="138" t="s">
        <v>137</v>
      </c>
      <c r="D134" s="138" t="s">
        <v>312</v>
      </c>
      <c r="E134" s="139" t="s">
        <v>4613</v>
      </c>
      <c r="F134" s="140" t="s">
        <v>4623</v>
      </c>
      <c r="G134" s="141" t="s">
        <v>652</v>
      </c>
      <c r="H134" s="142">
        <v>2</v>
      </c>
      <c r="I134" s="143"/>
      <c r="J134" s="144">
        <f>ROUND(I134*H134,2)</f>
        <v>0</v>
      </c>
      <c r="K134" s="140" t="s">
        <v>4184</v>
      </c>
      <c r="L134" s="33"/>
      <c r="M134" s="145" t="s">
        <v>1</v>
      </c>
      <c r="N134" s="146" t="s">
        <v>47</v>
      </c>
      <c r="P134" s="147">
        <f>O134*H134</f>
        <v>0</v>
      </c>
      <c r="Q134" s="147">
        <v>0</v>
      </c>
      <c r="R134" s="147">
        <f>Q134*H134</f>
        <v>0</v>
      </c>
      <c r="S134" s="147">
        <v>0</v>
      </c>
      <c r="T134" s="148">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371</v>
      </c>
    </row>
    <row r="135" spans="2:65" s="1" customFormat="1" ht="16.5" customHeight="1">
      <c r="B135" s="33"/>
      <c r="C135" s="138" t="s">
        <v>342</v>
      </c>
      <c r="D135" s="138" t="s">
        <v>312</v>
      </c>
      <c r="E135" s="139" t="s">
        <v>4615</v>
      </c>
      <c r="F135" s="140" t="s">
        <v>4625</v>
      </c>
      <c r="G135" s="141" t="s">
        <v>652</v>
      </c>
      <c r="H135" s="142">
        <v>4</v>
      </c>
      <c r="I135" s="143"/>
      <c r="J135" s="144">
        <f>ROUND(I135*H135,2)</f>
        <v>0</v>
      </c>
      <c r="K135" s="140" t="s">
        <v>4184</v>
      </c>
      <c r="L135" s="33"/>
      <c r="M135" s="188" t="s">
        <v>1</v>
      </c>
      <c r="N135" s="189" t="s">
        <v>47</v>
      </c>
      <c r="O135" s="176"/>
      <c r="P135" s="190">
        <f>O135*H135</f>
        <v>0</v>
      </c>
      <c r="Q135" s="190">
        <v>0</v>
      </c>
      <c r="R135" s="190">
        <f>Q135*H135</f>
        <v>0</v>
      </c>
      <c r="S135" s="190">
        <v>0</v>
      </c>
      <c r="T135" s="191">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388</v>
      </c>
    </row>
    <row r="136" spans="2:65" s="1" customFormat="1" ht="6.95" customHeight="1">
      <c r="B136" s="45"/>
      <c r="C136" s="46"/>
      <c r="D136" s="46"/>
      <c r="E136" s="46"/>
      <c r="F136" s="46"/>
      <c r="G136" s="46"/>
      <c r="H136" s="46"/>
      <c r="I136" s="46"/>
      <c r="J136" s="46"/>
      <c r="K136" s="46"/>
      <c r="L136" s="33"/>
    </row>
  </sheetData>
  <sheetProtection algorithmName="SHA-512" hashValue="kdlH5ghqc5YoNRxx9ri825YqhebZUIT+vkuvhQz3lf4J9NJtak8LOiVSIKq8JqXr4T7QUqOlAV2gkzKRexe6uA==" saltValue="yxCe8wdIKF4qeyS8/+mzl6SC7HEIvQhaeZ81tJblszKKZdXqz3OcUCEs//7UFHfAKMleGyBGQpWZEXP+QvaY4Q==" spinCount="100000" sheet="1" objects="1" scenarios="1" formatColumns="0" formatRows="0" autoFilter="0"/>
  <autoFilter ref="C125:K135" xr:uid="{00000000-0009-0000-0000-00003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BM13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260</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4626</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ROUND((SUM(BE126:BE134)),  2)</f>
        <v>0</v>
      </c>
      <c r="I37" s="98">
        <v>0.21</v>
      </c>
      <c r="J37" s="86">
        <f>ROUND(((SUM(BE126:BE134))*I37),  2)</f>
        <v>0</v>
      </c>
      <c r="L37" s="33"/>
    </row>
    <row r="38" spans="2:12" s="1" customFormat="1" ht="14.45" customHeight="1">
      <c r="B38" s="33"/>
      <c r="E38" s="27" t="s">
        <v>48</v>
      </c>
      <c r="F38" s="86">
        <f>ROUND((SUM(BF126:BF134)),  2)</f>
        <v>0</v>
      </c>
      <c r="I38" s="98">
        <v>0.15</v>
      </c>
      <c r="J38" s="86">
        <f>ROUND(((SUM(BF126:BF134))*I38),  2)</f>
        <v>0</v>
      </c>
      <c r="L38" s="33"/>
    </row>
    <row r="39" spans="2:12" s="1" customFormat="1" ht="14.45" hidden="1" customHeight="1">
      <c r="B39" s="33"/>
      <c r="E39" s="27" t="s">
        <v>49</v>
      </c>
      <c r="F39" s="86">
        <f>ROUND((SUM(BG126:BG134)),  2)</f>
        <v>0</v>
      </c>
      <c r="I39" s="98">
        <v>0.21</v>
      </c>
      <c r="J39" s="86">
        <f>0</f>
        <v>0</v>
      </c>
      <c r="L39" s="33"/>
    </row>
    <row r="40" spans="2:12" s="1" customFormat="1" ht="14.45" hidden="1" customHeight="1">
      <c r="B40" s="33"/>
      <c r="E40" s="27" t="s">
        <v>50</v>
      </c>
      <c r="F40" s="86">
        <f>ROUND((SUM(BH126:BH134)),  2)</f>
        <v>0</v>
      </c>
      <c r="I40" s="98">
        <v>0.15</v>
      </c>
      <c r="J40" s="86">
        <f>0</f>
        <v>0</v>
      </c>
      <c r="L40" s="33"/>
    </row>
    <row r="41" spans="2:12" s="1" customFormat="1" ht="14.45" hidden="1" customHeight="1">
      <c r="B41" s="33"/>
      <c r="E41" s="27" t="s">
        <v>51</v>
      </c>
      <c r="F41" s="86">
        <f>ROUND((SUM(BI126:BI134)),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08 - JČ_Jednotný čas</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4627</v>
      </c>
      <c r="E101" s="112"/>
      <c r="F101" s="112"/>
      <c r="G101" s="112"/>
      <c r="H101" s="112"/>
      <c r="I101" s="112"/>
      <c r="J101" s="113">
        <f>J127</f>
        <v>0</v>
      </c>
      <c r="L101" s="110"/>
    </row>
    <row r="102" spans="2:47" s="8" customFormat="1" ht="24.95" customHeight="1">
      <c r="B102" s="110"/>
      <c r="D102" s="111" t="s">
        <v>4628</v>
      </c>
      <c r="E102" s="112"/>
      <c r="F102" s="112"/>
      <c r="G102" s="112"/>
      <c r="H102" s="112"/>
      <c r="I102" s="112"/>
      <c r="J102" s="113">
        <f>J131</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08 - JČ_Jednotný čas</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P127+P131</f>
        <v>0</v>
      </c>
      <c r="Q126" s="54"/>
      <c r="R126" s="123">
        <f>R127+R131</f>
        <v>0</v>
      </c>
      <c r="S126" s="54"/>
      <c r="T126" s="124">
        <f>T127+T131</f>
        <v>0</v>
      </c>
      <c r="AT126" s="17" t="s">
        <v>81</v>
      </c>
      <c r="AU126" s="17" t="s">
        <v>288</v>
      </c>
      <c r="BK126" s="125">
        <f>BK127+BK131</f>
        <v>0</v>
      </c>
    </row>
    <row r="127" spans="2:65" s="11" customFormat="1" ht="25.9" customHeight="1">
      <c r="B127" s="126"/>
      <c r="D127" s="127" t="s">
        <v>81</v>
      </c>
      <c r="E127" s="128" t="s">
        <v>3940</v>
      </c>
      <c r="F127" s="128" t="s">
        <v>4629</v>
      </c>
      <c r="I127" s="129"/>
      <c r="J127" s="130">
        <f>BK127</f>
        <v>0</v>
      </c>
      <c r="L127" s="126"/>
      <c r="M127" s="131"/>
      <c r="P127" s="132">
        <f>SUM(P128:P130)</f>
        <v>0</v>
      </c>
      <c r="R127" s="132">
        <f>SUM(R128:R130)</f>
        <v>0</v>
      </c>
      <c r="T127" s="133">
        <f>SUM(T128:T130)</f>
        <v>0</v>
      </c>
      <c r="AR127" s="127" t="s">
        <v>86</v>
      </c>
      <c r="AT127" s="134" t="s">
        <v>81</v>
      </c>
      <c r="AU127" s="134" t="s">
        <v>82</v>
      </c>
      <c r="AY127" s="127" t="s">
        <v>310</v>
      </c>
      <c r="BK127" s="135">
        <f>SUM(BK128:BK130)</f>
        <v>0</v>
      </c>
    </row>
    <row r="128" spans="2:65" s="1" customFormat="1" ht="16.5" customHeight="1">
      <c r="B128" s="33"/>
      <c r="C128" s="138" t="s">
        <v>86</v>
      </c>
      <c r="D128" s="138" t="s">
        <v>312</v>
      </c>
      <c r="E128" s="139" t="s">
        <v>4630</v>
      </c>
      <c r="F128" s="140" t="s">
        <v>6405</v>
      </c>
      <c r="G128" s="141" t="s">
        <v>1972</v>
      </c>
      <c r="H128" s="142">
        <v>4</v>
      </c>
      <c r="I128" s="143"/>
      <c r="J128" s="144">
        <f>ROUND(I128*H128,2)</f>
        <v>0</v>
      </c>
      <c r="K128" s="140" t="s">
        <v>4184</v>
      </c>
      <c r="L128" s="33"/>
      <c r="M128" s="145" t="s">
        <v>1</v>
      </c>
      <c r="N128" s="146" t="s">
        <v>47</v>
      </c>
      <c r="P128" s="147">
        <f>O128*H128</f>
        <v>0</v>
      </c>
      <c r="Q128" s="147">
        <v>0</v>
      </c>
      <c r="R128" s="147">
        <f>Q128*H128</f>
        <v>0</v>
      </c>
      <c r="S128" s="147">
        <v>0</v>
      </c>
      <c r="T128" s="148">
        <f>S128*H128</f>
        <v>0</v>
      </c>
      <c r="AR128" s="149" t="s">
        <v>108</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312</v>
      </c>
      <c r="E129" s="139" t="s">
        <v>4632</v>
      </c>
      <c r="F129" s="140" t="s">
        <v>6406</v>
      </c>
      <c r="G129" s="141" t="s">
        <v>1972</v>
      </c>
      <c r="H129" s="142">
        <v>2</v>
      </c>
      <c r="I129" s="143"/>
      <c r="J129" s="144">
        <f>ROUND(I129*H129,2)</f>
        <v>0</v>
      </c>
      <c r="K129" s="140" t="s">
        <v>4184</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6.5" customHeight="1">
      <c r="B130" s="33"/>
      <c r="C130" s="138" t="s">
        <v>98</v>
      </c>
      <c r="D130" s="138" t="s">
        <v>312</v>
      </c>
      <c r="E130" s="139" t="s">
        <v>4634</v>
      </c>
      <c r="F130" s="140" t="s">
        <v>6407</v>
      </c>
      <c r="G130" s="141" t="s">
        <v>1972</v>
      </c>
      <c r="H130" s="142">
        <v>2</v>
      </c>
      <c r="I130" s="143"/>
      <c r="J130" s="144">
        <f>ROUND(I130*H130,2)</f>
        <v>0</v>
      </c>
      <c r="K130" s="140" t="s">
        <v>4184</v>
      </c>
      <c r="L130" s="33"/>
      <c r="M130" s="145" t="s">
        <v>1</v>
      </c>
      <c r="N130" s="146" t="s">
        <v>47</v>
      </c>
      <c r="P130" s="147">
        <f>O130*H130</f>
        <v>0</v>
      </c>
      <c r="Q130" s="147">
        <v>0</v>
      </c>
      <c r="R130" s="147">
        <f>Q130*H130</f>
        <v>0</v>
      </c>
      <c r="S130" s="147">
        <v>0</v>
      </c>
      <c r="T130" s="148">
        <f>S130*H130</f>
        <v>0</v>
      </c>
      <c r="AR130" s="149" t="s">
        <v>108</v>
      </c>
      <c r="AT130" s="149" t="s">
        <v>312</v>
      </c>
      <c r="AU130" s="149" t="s">
        <v>86</v>
      </c>
      <c r="AY130" s="17" t="s">
        <v>310</v>
      </c>
      <c r="BE130" s="150">
        <f>IF(N130="základní",J130,0)</f>
        <v>0</v>
      </c>
      <c r="BF130" s="150">
        <f>IF(N130="snížená",J130,0)</f>
        <v>0</v>
      </c>
      <c r="BG130" s="150">
        <f>IF(N130="zákl. přenesená",J130,0)</f>
        <v>0</v>
      </c>
      <c r="BH130" s="150">
        <f>IF(N130="sníž. přenesená",J130,0)</f>
        <v>0</v>
      </c>
      <c r="BI130" s="150">
        <f>IF(N130="nulová",J130,0)</f>
        <v>0</v>
      </c>
      <c r="BJ130" s="17" t="s">
        <v>86</v>
      </c>
      <c r="BK130" s="150">
        <f>ROUND(I130*H130,2)</f>
        <v>0</v>
      </c>
      <c r="BL130" s="17" t="s">
        <v>108</v>
      </c>
      <c r="BM130" s="149" t="s">
        <v>137</v>
      </c>
    </row>
    <row r="131" spans="2:65" s="11" customFormat="1" ht="25.9" customHeight="1">
      <c r="B131" s="126"/>
      <c r="D131" s="127" t="s">
        <v>81</v>
      </c>
      <c r="E131" s="128" t="s">
        <v>4216</v>
      </c>
      <c r="F131" s="128" t="s">
        <v>4620</v>
      </c>
      <c r="I131" s="129"/>
      <c r="J131" s="130">
        <f>BK131</f>
        <v>0</v>
      </c>
      <c r="L131" s="126"/>
      <c r="M131" s="131"/>
      <c r="P131" s="132">
        <f>SUM(P132:P134)</f>
        <v>0</v>
      </c>
      <c r="R131" s="132">
        <f>SUM(R132:R134)</f>
        <v>0</v>
      </c>
      <c r="T131" s="133">
        <f>SUM(T132:T134)</f>
        <v>0</v>
      </c>
      <c r="AR131" s="127" t="s">
        <v>86</v>
      </c>
      <c r="AT131" s="134" t="s">
        <v>81</v>
      </c>
      <c r="AU131" s="134" t="s">
        <v>82</v>
      </c>
      <c r="AY131" s="127" t="s">
        <v>310</v>
      </c>
      <c r="BK131" s="135">
        <f>SUM(BK132:BK134)</f>
        <v>0</v>
      </c>
    </row>
    <row r="132" spans="2:65" s="1" customFormat="1" ht="16.5" customHeight="1">
      <c r="B132" s="33"/>
      <c r="C132" s="138" t="s">
        <v>108</v>
      </c>
      <c r="D132" s="138" t="s">
        <v>312</v>
      </c>
      <c r="E132" s="139" t="s">
        <v>4636</v>
      </c>
      <c r="F132" s="140" t="s">
        <v>3971</v>
      </c>
      <c r="G132" s="141" t="s">
        <v>652</v>
      </c>
      <c r="H132" s="142">
        <v>2</v>
      </c>
      <c r="I132" s="143"/>
      <c r="J132" s="144">
        <f>ROUND(I132*H132,2)</f>
        <v>0</v>
      </c>
      <c r="K132" s="140" t="s">
        <v>4184</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347</v>
      </c>
    </row>
    <row r="133" spans="2:65" s="1" customFormat="1" ht="16.5" customHeight="1">
      <c r="B133" s="33"/>
      <c r="C133" s="138" t="s">
        <v>121</v>
      </c>
      <c r="D133" s="138" t="s">
        <v>312</v>
      </c>
      <c r="E133" s="139" t="s">
        <v>4637</v>
      </c>
      <c r="F133" s="140" t="s">
        <v>4623</v>
      </c>
      <c r="G133" s="141" t="s">
        <v>652</v>
      </c>
      <c r="H133" s="142">
        <v>2</v>
      </c>
      <c r="I133" s="143"/>
      <c r="J133" s="144">
        <f>ROUND(I133*H133,2)</f>
        <v>0</v>
      </c>
      <c r="K133" s="140" t="s">
        <v>4184</v>
      </c>
      <c r="L133" s="33"/>
      <c r="M133" s="145" t="s">
        <v>1</v>
      </c>
      <c r="N133" s="146" t="s">
        <v>47</v>
      </c>
      <c r="P133" s="147">
        <f>O133*H133</f>
        <v>0</v>
      </c>
      <c r="Q133" s="147">
        <v>0</v>
      </c>
      <c r="R133" s="147">
        <f>Q133*H133</f>
        <v>0</v>
      </c>
      <c r="S133" s="147">
        <v>0</v>
      </c>
      <c r="T133" s="148">
        <f>S133*H133</f>
        <v>0</v>
      </c>
      <c r="AR133" s="149" t="s">
        <v>108</v>
      </c>
      <c r="AT133" s="149" t="s">
        <v>312</v>
      </c>
      <c r="AU133" s="149" t="s">
        <v>86</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180</v>
      </c>
    </row>
    <row r="134" spans="2:65" s="1" customFormat="1" ht="16.5" customHeight="1">
      <c r="B134" s="33"/>
      <c r="C134" s="138" t="s">
        <v>137</v>
      </c>
      <c r="D134" s="138" t="s">
        <v>312</v>
      </c>
      <c r="E134" s="139" t="s">
        <v>4639</v>
      </c>
      <c r="F134" s="140" t="s">
        <v>4625</v>
      </c>
      <c r="G134" s="141" t="s">
        <v>652</v>
      </c>
      <c r="H134" s="142">
        <v>8</v>
      </c>
      <c r="I134" s="143"/>
      <c r="J134" s="144">
        <f>ROUND(I134*H134,2)</f>
        <v>0</v>
      </c>
      <c r="K134" s="140" t="s">
        <v>4184</v>
      </c>
      <c r="L134" s="33"/>
      <c r="M134" s="188" t="s">
        <v>1</v>
      </c>
      <c r="N134" s="189" t="s">
        <v>47</v>
      </c>
      <c r="O134" s="176"/>
      <c r="P134" s="190">
        <f>O134*H134</f>
        <v>0</v>
      </c>
      <c r="Q134" s="190">
        <v>0</v>
      </c>
      <c r="R134" s="190">
        <f>Q134*H134</f>
        <v>0</v>
      </c>
      <c r="S134" s="190">
        <v>0</v>
      </c>
      <c r="T134" s="191">
        <f>S134*H134</f>
        <v>0</v>
      </c>
      <c r="AR134" s="149" t="s">
        <v>108</v>
      </c>
      <c r="AT134" s="149" t="s">
        <v>312</v>
      </c>
      <c r="AU134" s="149" t="s">
        <v>86</v>
      </c>
      <c r="AY134" s="17" t="s">
        <v>310</v>
      </c>
      <c r="BE134" s="150">
        <f>IF(N134="základní",J134,0)</f>
        <v>0</v>
      </c>
      <c r="BF134" s="150">
        <f>IF(N134="snížená",J134,0)</f>
        <v>0</v>
      </c>
      <c r="BG134" s="150">
        <f>IF(N134="zákl. přenesená",J134,0)</f>
        <v>0</v>
      </c>
      <c r="BH134" s="150">
        <f>IF(N134="sníž. přenesená",J134,0)</f>
        <v>0</v>
      </c>
      <c r="BI134" s="150">
        <f>IF(N134="nulová",J134,0)</f>
        <v>0</v>
      </c>
      <c r="BJ134" s="17" t="s">
        <v>86</v>
      </c>
      <c r="BK134" s="150">
        <f>ROUND(I134*H134,2)</f>
        <v>0</v>
      </c>
      <c r="BL134" s="17" t="s">
        <v>108</v>
      </c>
      <c r="BM134" s="149" t="s">
        <v>371</v>
      </c>
    </row>
    <row r="135" spans="2:65" s="1" customFormat="1" ht="6.95" customHeight="1">
      <c r="B135" s="45"/>
      <c r="C135" s="46"/>
      <c r="D135" s="46"/>
      <c r="E135" s="46"/>
      <c r="F135" s="46"/>
      <c r="G135" s="46"/>
      <c r="H135" s="46"/>
      <c r="I135" s="46"/>
      <c r="J135" s="46"/>
      <c r="K135" s="46"/>
      <c r="L135" s="33"/>
    </row>
  </sheetData>
  <sheetProtection algorithmName="SHA-512" hashValue="TTyuTEYUXIwr3Q8C6z6N67DyhHD+cC7Yb4PwPwS3c7J3y4PAhqkJxnCvVXwiymHTFi2wguYCsMX7uWduBPfOMA==" saltValue="xr0QYx2p4cbXE+V4YvmsPVQDUbGk91JYlTamsRROumMXzFGNKKYs/HWKgTjD0wpnX6RTi/Q+GryiFwRaavbf3w==" spinCount="100000" sheet="1" objects="1" scenarios="1" formatColumns="0" formatRows="0" autoFilter="0"/>
  <autoFilter ref="C125:K134" xr:uid="{00000000-0009-0000-0000-00003E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BM13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261</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4643</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ROUND((SUM(BE126:BE133)),  2)</f>
        <v>0</v>
      </c>
      <c r="I37" s="98">
        <v>0.21</v>
      </c>
      <c r="J37" s="86">
        <f>ROUND(((SUM(BE126:BE133))*I37),  2)</f>
        <v>0</v>
      </c>
      <c r="L37" s="33"/>
    </row>
    <row r="38" spans="2:12" s="1" customFormat="1" ht="14.45" customHeight="1">
      <c r="B38" s="33"/>
      <c r="E38" s="27" t="s">
        <v>48</v>
      </c>
      <c r="F38" s="86">
        <f>ROUND((SUM(BF126:BF133)),  2)</f>
        <v>0</v>
      </c>
      <c r="I38" s="98">
        <v>0.15</v>
      </c>
      <c r="J38" s="86">
        <f>ROUND(((SUM(BF126:BF133))*I38),  2)</f>
        <v>0</v>
      </c>
      <c r="L38" s="33"/>
    </row>
    <row r="39" spans="2:12" s="1" customFormat="1" ht="14.45" hidden="1" customHeight="1">
      <c r="B39" s="33"/>
      <c r="E39" s="27" t="s">
        <v>49</v>
      </c>
      <c r="F39" s="86">
        <f>ROUND((SUM(BG126:BG133)),  2)</f>
        <v>0</v>
      </c>
      <c r="I39" s="98">
        <v>0.21</v>
      </c>
      <c r="J39" s="86">
        <f>0</f>
        <v>0</v>
      </c>
      <c r="L39" s="33"/>
    </row>
    <row r="40" spans="2:12" s="1" customFormat="1" ht="14.45" hidden="1" customHeight="1">
      <c r="B40" s="33"/>
      <c r="E40" s="27" t="s">
        <v>50</v>
      </c>
      <c r="F40" s="86">
        <f>ROUND((SUM(BH126:BH133)),  2)</f>
        <v>0</v>
      </c>
      <c r="I40" s="98">
        <v>0.15</v>
      </c>
      <c r="J40" s="86">
        <f>0</f>
        <v>0</v>
      </c>
      <c r="L40" s="33"/>
    </row>
    <row r="41" spans="2:12" s="1" customFormat="1" ht="14.45" hidden="1" customHeight="1">
      <c r="B41" s="33"/>
      <c r="E41" s="27" t="s">
        <v>51</v>
      </c>
      <c r="F41" s="86">
        <f>ROUND((SUM(BI126:BI133)),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09 - KT_Kabelové trasy slaboproudých rozvodů</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4644</v>
      </c>
      <c r="E101" s="112"/>
      <c r="F101" s="112"/>
      <c r="G101" s="112"/>
      <c r="H101" s="112"/>
      <c r="I101" s="112"/>
      <c r="J101" s="113">
        <f>J127</f>
        <v>0</v>
      </c>
      <c r="L101" s="110"/>
    </row>
    <row r="102" spans="2:47" s="8" customFormat="1" ht="24.95" customHeight="1">
      <c r="B102" s="110"/>
      <c r="D102" s="111" t="s">
        <v>4384</v>
      </c>
      <c r="E102" s="112"/>
      <c r="F102" s="112"/>
      <c r="G102" s="112"/>
      <c r="H102" s="112"/>
      <c r="I102" s="112"/>
      <c r="J102" s="113">
        <f>J130</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3934</v>
      </c>
      <c r="L117" s="33"/>
    </row>
    <row r="118" spans="2:65" s="1" customFormat="1" ht="16.5" customHeight="1">
      <c r="B118" s="33"/>
      <c r="E118" s="236" t="str">
        <f>E13</f>
        <v>09 - KT_Kabelové trasy slaboproudých rozvodů</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P127+P130</f>
        <v>0</v>
      </c>
      <c r="Q126" s="54"/>
      <c r="R126" s="123">
        <f>R127+R130</f>
        <v>0</v>
      </c>
      <c r="S126" s="54"/>
      <c r="T126" s="124">
        <f>T127+T130</f>
        <v>0</v>
      </c>
      <c r="AT126" s="17" t="s">
        <v>81</v>
      </c>
      <c r="AU126" s="17" t="s">
        <v>288</v>
      </c>
      <c r="BK126" s="125">
        <f>BK127+BK130</f>
        <v>0</v>
      </c>
    </row>
    <row r="127" spans="2:65" s="11" customFormat="1" ht="25.9" customHeight="1">
      <c r="B127" s="126"/>
      <c r="D127" s="127" t="s">
        <v>81</v>
      </c>
      <c r="E127" s="128" t="s">
        <v>3940</v>
      </c>
      <c r="F127" s="128" t="s">
        <v>4645</v>
      </c>
      <c r="I127" s="129"/>
      <c r="J127" s="130">
        <f>BK127</f>
        <v>0</v>
      </c>
      <c r="L127" s="126"/>
      <c r="M127" s="131"/>
      <c r="P127" s="132">
        <f>SUM(P128:P129)</f>
        <v>0</v>
      </c>
      <c r="R127" s="132">
        <f>SUM(R128:R129)</f>
        <v>0</v>
      </c>
      <c r="T127" s="133">
        <f>SUM(T128:T129)</f>
        <v>0</v>
      </c>
      <c r="AR127" s="127" t="s">
        <v>86</v>
      </c>
      <c r="AT127" s="134" t="s">
        <v>81</v>
      </c>
      <c r="AU127" s="134" t="s">
        <v>82</v>
      </c>
      <c r="AY127" s="127" t="s">
        <v>310</v>
      </c>
      <c r="BK127" s="135">
        <f>SUM(BK128:BK129)</f>
        <v>0</v>
      </c>
    </row>
    <row r="128" spans="2:65" s="1" customFormat="1" ht="16.5" customHeight="1">
      <c r="B128" s="33"/>
      <c r="C128" s="138" t="s">
        <v>86</v>
      </c>
      <c r="D128" s="138" t="s">
        <v>312</v>
      </c>
      <c r="E128" s="139" t="s">
        <v>6408</v>
      </c>
      <c r="F128" s="140" t="s">
        <v>4704</v>
      </c>
      <c r="G128" s="141" t="s">
        <v>1972</v>
      </c>
      <c r="H128" s="142">
        <v>500</v>
      </c>
      <c r="I128" s="143"/>
      <c r="J128" s="144">
        <f>ROUND(I128*H128,2)</f>
        <v>0</v>
      </c>
      <c r="K128" s="140" t="s">
        <v>4184</v>
      </c>
      <c r="L128" s="33"/>
      <c r="M128" s="145" t="s">
        <v>1</v>
      </c>
      <c r="N128" s="146" t="s">
        <v>47</v>
      </c>
      <c r="P128" s="147">
        <f>O128*H128</f>
        <v>0</v>
      </c>
      <c r="Q128" s="147">
        <v>0</v>
      </c>
      <c r="R128" s="147">
        <f>Q128*H128</f>
        <v>0</v>
      </c>
      <c r="S128" s="147">
        <v>0</v>
      </c>
      <c r="T128" s="148">
        <f>S128*H128</f>
        <v>0</v>
      </c>
      <c r="AR128" s="149" t="s">
        <v>108</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108</v>
      </c>
      <c r="BM128" s="149" t="s">
        <v>90</v>
      </c>
    </row>
    <row r="129" spans="2:65" s="1" customFormat="1" ht="16.5" customHeight="1">
      <c r="B129" s="33"/>
      <c r="C129" s="138" t="s">
        <v>90</v>
      </c>
      <c r="D129" s="138" t="s">
        <v>312</v>
      </c>
      <c r="E129" s="139" t="s">
        <v>6409</v>
      </c>
      <c r="F129" s="140" t="s">
        <v>4706</v>
      </c>
      <c r="G129" s="141" t="s">
        <v>1972</v>
      </c>
      <c r="H129" s="142">
        <v>600</v>
      </c>
      <c r="I129" s="143"/>
      <c r="J129" s="144">
        <f>ROUND(I129*H129,2)</f>
        <v>0</v>
      </c>
      <c r="K129" s="140" t="s">
        <v>4184</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1" customFormat="1" ht="25.9" customHeight="1">
      <c r="B130" s="126"/>
      <c r="D130" s="127" t="s">
        <v>81</v>
      </c>
      <c r="E130" s="128" t="s">
        <v>4216</v>
      </c>
      <c r="F130" s="128" t="s">
        <v>426</v>
      </c>
      <c r="I130" s="129"/>
      <c r="J130" s="130">
        <f>BK130</f>
        <v>0</v>
      </c>
      <c r="L130" s="126"/>
      <c r="M130" s="131"/>
      <c r="P130" s="132">
        <f>SUM(P131:P133)</f>
        <v>0</v>
      </c>
      <c r="R130" s="132">
        <f>SUM(R131:R133)</f>
        <v>0</v>
      </c>
      <c r="T130" s="133">
        <f>SUM(T131:T133)</f>
        <v>0</v>
      </c>
      <c r="AR130" s="127" t="s">
        <v>86</v>
      </c>
      <c r="AT130" s="134" t="s">
        <v>81</v>
      </c>
      <c r="AU130" s="134" t="s">
        <v>82</v>
      </c>
      <c r="AY130" s="127" t="s">
        <v>310</v>
      </c>
      <c r="BK130" s="135">
        <f>SUM(BK131:BK133)</f>
        <v>0</v>
      </c>
    </row>
    <row r="131" spans="2:65" s="1" customFormat="1" ht="16.5" customHeight="1">
      <c r="B131" s="33"/>
      <c r="C131" s="138" t="s">
        <v>98</v>
      </c>
      <c r="D131" s="138" t="s">
        <v>312</v>
      </c>
      <c r="E131" s="139" t="s">
        <v>6410</v>
      </c>
      <c r="F131" s="140" t="s">
        <v>4738</v>
      </c>
      <c r="G131" s="141" t="s">
        <v>652</v>
      </c>
      <c r="H131" s="142">
        <v>40</v>
      </c>
      <c r="I131" s="143"/>
      <c r="J131" s="144">
        <f>ROUND(I131*H131,2)</f>
        <v>0</v>
      </c>
      <c r="K131" s="140" t="s">
        <v>4184</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137</v>
      </c>
    </row>
    <row r="132" spans="2:65" s="1" customFormat="1" ht="16.5" customHeight="1">
      <c r="B132" s="33"/>
      <c r="C132" s="138" t="s">
        <v>108</v>
      </c>
      <c r="D132" s="138" t="s">
        <v>312</v>
      </c>
      <c r="E132" s="139" t="s">
        <v>6411</v>
      </c>
      <c r="F132" s="140" t="s">
        <v>4281</v>
      </c>
      <c r="G132" s="141" t="s">
        <v>652</v>
      </c>
      <c r="H132" s="142">
        <v>10</v>
      </c>
      <c r="I132" s="143"/>
      <c r="J132" s="144">
        <f>ROUND(I132*H132,2)</f>
        <v>0</v>
      </c>
      <c r="K132" s="140" t="s">
        <v>4184</v>
      </c>
      <c r="L132" s="33"/>
      <c r="M132" s="145" t="s">
        <v>1</v>
      </c>
      <c r="N132" s="146" t="s">
        <v>47</v>
      </c>
      <c r="P132" s="147">
        <f>O132*H132</f>
        <v>0</v>
      </c>
      <c r="Q132" s="147">
        <v>0</v>
      </c>
      <c r="R132" s="147">
        <f>Q132*H132</f>
        <v>0</v>
      </c>
      <c r="S132" s="147">
        <v>0</v>
      </c>
      <c r="T132" s="148">
        <f>S132*H132</f>
        <v>0</v>
      </c>
      <c r="AR132" s="149" t="s">
        <v>108</v>
      </c>
      <c r="AT132" s="149" t="s">
        <v>312</v>
      </c>
      <c r="AU132" s="149" t="s">
        <v>86</v>
      </c>
      <c r="AY132" s="17" t="s">
        <v>310</v>
      </c>
      <c r="BE132" s="150">
        <f>IF(N132="základní",J132,0)</f>
        <v>0</v>
      </c>
      <c r="BF132" s="150">
        <f>IF(N132="snížená",J132,0)</f>
        <v>0</v>
      </c>
      <c r="BG132" s="150">
        <f>IF(N132="zákl. přenesená",J132,0)</f>
        <v>0</v>
      </c>
      <c r="BH132" s="150">
        <f>IF(N132="sníž. přenesená",J132,0)</f>
        <v>0</v>
      </c>
      <c r="BI132" s="150">
        <f>IF(N132="nulová",J132,0)</f>
        <v>0</v>
      </c>
      <c r="BJ132" s="17" t="s">
        <v>86</v>
      </c>
      <c r="BK132" s="150">
        <f>ROUND(I132*H132,2)</f>
        <v>0</v>
      </c>
      <c r="BL132" s="17" t="s">
        <v>108</v>
      </c>
      <c r="BM132" s="149" t="s">
        <v>347</v>
      </c>
    </row>
    <row r="133" spans="2:65" s="1" customFormat="1" ht="16.5" customHeight="1">
      <c r="B133" s="33"/>
      <c r="C133" s="138" t="s">
        <v>121</v>
      </c>
      <c r="D133" s="138" t="s">
        <v>312</v>
      </c>
      <c r="E133" s="139" t="s">
        <v>6412</v>
      </c>
      <c r="F133" s="140" t="s">
        <v>4285</v>
      </c>
      <c r="G133" s="141" t="s">
        <v>652</v>
      </c>
      <c r="H133" s="142">
        <v>20</v>
      </c>
      <c r="I133" s="143"/>
      <c r="J133" s="144">
        <f>ROUND(I133*H133,2)</f>
        <v>0</v>
      </c>
      <c r="K133" s="140" t="s">
        <v>4184</v>
      </c>
      <c r="L133" s="33"/>
      <c r="M133" s="188" t="s">
        <v>1</v>
      </c>
      <c r="N133" s="189" t="s">
        <v>47</v>
      </c>
      <c r="O133" s="176"/>
      <c r="P133" s="190">
        <f>O133*H133</f>
        <v>0</v>
      </c>
      <c r="Q133" s="190">
        <v>0</v>
      </c>
      <c r="R133" s="190">
        <f>Q133*H133</f>
        <v>0</v>
      </c>
      <c r="S133" s="190">
        <v>0</v>
      </c>
      <c r="T133" s="191">
        <f>S133*H133</f>
        <v>0</v>
      </c>
      <c r="AR133" s="149" t="s">
        <v>108</v>
      </c>
      <c r="AT133" s="149" t="s">
        <v>312</v>
      </c>
      <c r="AU133" s="149" t="s">
        <v>86</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180</v>
      </c>
    </row>
    <row r="134" spans="2:65" s="1" customFormat="1" ht="6.95" customHeight="1">
      <c r="B134" s="45"/>
      <c r="C134" s="46"/>
      <c r="D134" s="46"/>
      <c r="E134" s="46"/>
      <c r="F134" s="46"/>
      <c r="G134" s="46"/>
      <c r="H134" s="46"/>
      <c r="I134" s="46"/>
      <c r="J134" s="46"/>
      <c r="K134" s="46"/>
      <c r="L134" s="33"/>
    </row>
  </sheetData>
  <sheetProtection algorithmName="SHA-512" hashValue="YJkvgqJer/E9gs5FPKFG7ZnviTrf5uEKLpmIpsFlIdgasoUyOvpDa+UoNhL2a8ITEUvbnqFViMA96iNiJ9t8rQ==" saltValue="bZWK+cSchDtmsQNVLKy7qYszmhrT4CxOmzBoGhoslvBgPlOAke8SuXS0M55FJYU2Tqt9Usy9PAUlyGBfZXfNew==" spinCount="100000" sheet="1" objects="1" scenarios="1" formatColumns="0" formatRows="0" autoFilter="0"/>
  <autoFilter ref="C125:K133" xr:uid="{00000000-0009-0000-0000-00003F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BM12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262</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3934</v>
      </c>
      <c r="L12" s="33"/>
    </row>
    <row r="13" spans="2:46" s="1" customFormat="1" ht="16.5" customHeight="1">
      <c r="B13" s="33"/>
      <c r="E13" s="236" t="s">
        <v>4750</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ROUND((SUM(BE125:BE128)),  2)</f>
        <v>0</v>
      </c>
      <c r="I37" s="98">
        <v>0.21</v>
      </c>
      <c r="J37" s="86">
        <f>ROUND(((SUM(BE125:BE128))*I37),  2)</f>
        <v>0</v>
      </c>
      <c r="L37" s="33"/>
    </row>
    <row r="38" spans="2:12" s="1" customFormat="1" ht="14.45" customHeight="1">
      <c r="B38" s="33"/>
      <c r="E38" s="27" t="s">
        <v>48</v>
      </c>
      <c r="F38" s="86">
        <f>ROUND((SUM(BF125:BF128)),  2)</f>
        <v>0</v>
      </c>
      <c r="I38" s="98">
        <v>0.15</v>
      </c>
      <c r="J38" s="86">
        <f>ROUND(((SUM(BF125:BF128))*I38),  2)</f>
        <v>0</v>
      </c>
      <c r="L38" s="33"/>
    </row>
    <row r="39" spans="2:12" s="1" customFormat="1" ht="14.45" hidden="1" customHeight="1">
      <c r="B39" s="33"/>
      <c r="E39" s="27" t="s">
        <v>49</v>
      </c>
      <c r="F39" s="86">
        <f>ROUND((SUM(BG125:BG128)),  2)</f>
        <v>0</v>
      </c>
      <c r="I39" s="98">
        <v>0.21</v>
      </c>
      <c r="J39" s="86">
        <f>0</f>
        <v>0</v>
      </c>
      <c r="L39" s="33"/>
    </row>
    <row r="40" spans="2:12" s="1" customFormat="1" ht="14.45" hidden="1" customHeight="1">
      <c r="B40" s="33"/>
      <c r="E40" s="27" t="s">
        <v>50</v>
      </c>
      <c r="F40" s="86">
        <f>ROUND((SUM(BH125:BH128)),  2)</f>
        <v>0</v>
      </c>
      <c r="I40" s="98">
        <v>0.15</v>
      </c>
      <c r="J40" s="86">
        <f>0</f>
        <v>0</v>
      </c>
      <c r="L40" s="33"/>
    </row>
    <row r="41" spans="2:12" s="1" customFormat="1" ht="14.45" hidden="1" customHeight="1">
      <c r="B41" s="33"/>
      <c r="E41" s="27" t="s">
        <v>51</v>
      </c>
      <c r="F41" s="86">
        <f>ROUND((SUM(BI125:BI128)),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3934</v>
      </c>
      <c r="L90" s="33"/>
    </row>
    <row r="91" spans="2:12" s="1" customFormat="1" ht="16.5" customHeight="1">
      <c r="B91" s="33"/>
      <c r="E91" s="236" t="str">
        <f>E13</f>
        <v xml:space="preserve">10 - Ostatní náklady </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J125</f>
        <v>0</v>
      </c>
      <c r="L100" s="33"/>
      <c r="AU100" s="17" t="s">
        <v>288</v>
      </c>
    </row>
    <row r="101" spans="2:47" s="8" customFormat="1" ht="24.95" customHeight="1">
      <c r="B101" s="110"/>
      <c r="D101" s="111" t="s">
        <v>294</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295</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277</v>
      </c>
      <c r="L112" s="20"/>
    </row>
    <row r="113" spans="2:65" ht="16.5" customHeight="1">
      <c r="B113" s="20"/>
      <c r="E113" s="254" t="s">
        <v>5405</v>
      </c>
      <c r="F113" s="215"/>
      <c r="G113" s="215"/>
      <c r="H113" s="215"/>
      <c r="L113" s="20"/>
    </row>
    <row r="114" spans="2:65" ht="12" customHeight="1">
      <c r="B114" s="20"/>
      <c r="C114" s="27" t="s">
        <v>279</v>
      </c>
      <c r="L114" s="20"/>
    </row>
    <row r="115" spans="2:65" s="1" customFormat="1" ht="16.5" customHeight="1">
      <c r="B115" s="33"/>
      <c r="E115" s="249" t="s">
        <v>280</v>
      </c>
      <c r="F115" s="256"/>
      <c r="G115" s="256"/>
      <c r="H115" s="256"/>
      <c r="L115" s="33"/>
    </row>
    <row r="116" spans="2:65" s="1" customFormat="1" ht="12" customHeight="1">
      <c r="B116" s="33"/>
      <c r="C116" s="27" t="s">
        <v>3934</v>
      </c>
      <c r="L116" s="33"/>
    </row>
    <row r="117" spans="2:65" s="1" customFormat="1" ht="16.5" customHeight="1">
      <c r="B117" s="33"/>
      <c r="E117" s="236" t="str">
        <f>E13</f>
        <v xml:space="preserve">10 - Ostatní náklady </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296</v>
      </c>
      <c r="D124" s="120" t="s">
        <v>67</v>
      </c>
      <c r="E124" s="120" t="s">
        <v>63</v>
      </c>
      <c r="F124" s="120" t="s">
        <v>64</v>
      </c>
      <c r="G124" s="120" t="s">
        <v>297</v>
      </c>
      <c r="H124" s="120" t="s">
        <v>298</v>
      </c>
      <c r="I124" s="120" t="s">
        <v>299</v>
      </c>
      <c r="J124" s="120" t="s">
        <v>286</v>
      </c>
      <c r="K124" s="121" t="s">
        <v>300</v>
      </c>
      <c r="L124" s="118"/>
      <c r="M124" s="60" t="s">
        <v>1</v>
      </c>
      <c r="N124" s="61" t="s">
        <v>46</v>
      </c>
      <c r="O124" s="61" t="s">
        <v>301</v>
      </c>
      <c r="P124" s="61" t="s">
        <v>302</v>
      </c>
      <c r="Q124" s="61" t="s">
        <v>303</v>
      </c>
      <c r="R124" s="61" t="s">
        <v>304</v>
      </c>
      <c r="S124" s="61" t="s">
        <v>305</v>
      </c>
      <c r="T124" s="62" t="s">
        <v>306</v>
      </c>
    </row>
    <row r="125" spans="2:65" s="1" customFormat="1" ht="22.9" customHeight="1">
      <c r="B125" s="33"/>
      <c r="C125" s="65" t="s">
        <v>307</v>
      </c>
      <c r="J125" s="122">
        <f>BK125</f>
        <v>0</v>
      </c>
      <c r="L125" s="33"/>
      <c r="M125" s="63"/>
      <c r="N125" s="54"/>
      <c r="O125" s="54"/>
      <c r="P125" s="123">
        <f>P126</f>
        <v>0</v>
      </c>
      <c r="Q125" s="54"/>
      <c r="R125" s="123">
        <f>R126</f>
        <v>0</v>
      </c>
      <c r="S125" s="54"/>
      <c r="T125" s="124">
        <f>T126</f>
        <v>0</v>
      </c>
      <c r="AT125" s="17" t="s">
        <v>81</v>
      </c>
      <c r="AU125" s="17" t="s">
        <v>288</v>
      </c>
      <c r="BK125" s="125">
        <f>BK126</f>
        <v>0</v>
      </c>
    </row>
    <row r="126" spans="2:65" s="11" customFormat="1" ht="25.9" customHeight="1">
      <c r="B126" s="126"/>
      <c r="D126" s="127" t="s">
        <v>81</v>
      </c>
      <c r="E126" s="128" t="s">
        <v>425</v>
      </c>
      <c r="F126" s="128" t="s">
        <v>426</v>
      </c>
      <c r="I126" s="129"/>
      <c r="J126" s="130">
        <f>BK126</f>
        <v>0</v>
      </c>
      <c r="L126" s="126"/>
      <c r="M126" s="131"/>
      <c r="P126" s="132">
        <f>SUM(P127:P128)</f>
        <v>0</v>
      </c>
      <c r="R126" s="132">
        <f>SUM(R127:R128)</f>
        <v>0</v>
      </c>
      <c r="T126" s="133">
        <f>SUM(T127:T128)</f>
        <v>0</v>
      </c>
      <c r="AR126" s="127" t="s">
        <v>108</v>
      </c>
      <c r="AT126" s="134" t="s">
        <v>81</v>
      </c>
      <c r="AU126" s="134" t="s">
        <v>82</v>
      </c>
      <c r="AY126" s="127" t="s">
        <v>310</v>
      </c>
      <c r="BK126" s="135">
        <f>SUM(BK127:BK128)</f>
        <v>0</v>
      </c>
    </row>
    <row r="127" spans="2:65" s="1" customFormat="1" ht="16.5" customHeight="1">
      <c r="B127" s="33"/>
      <c r="C127" s="138" t="s">
        <v>86</v>
      </c>
      <c r="D127" s="138" t="s">
        <v>312</v>
      </c>
      <c r="E127" s="139" t="s">
        <v>4751</v>
      </c>
      <c r="F127" s="140" t="s">
        <v>4752</v>
      </c>
      <c r="G127" s="141" t="s">
        <v>2571</v>
      </c>
      <c r="H127" s="142">
        <v>1</v>
      </c>
      <c r="I127" s="143"/>
      <c r="J127" s="144">
        <f>ROUND(I127*H127,2)</f>
        <v>0</v>
      </c>
      <c r="K127" s="140" t="s">
        <v>430</v>
      </c>
      <c r="L127" s="33"/>
      <c r="M127" s="145" t="s">
        <v>1</v>
      </c>
      <c r="N127" s="146" t="s">
        <v>47</v>
      </c>
      <c r="P127" s="147">
        <f>O127*H127</f>
        <v>0</v>
      </c>
      <c r="Q127" s="147">
        <v>0</v>
      </c>
      <c r="R127" s="147">
        <f>Q127*H127</f>
        <v>0</v>
      </c>
      <c r="S127" s="147">
        <v>0</v>
      </c>
      <c r="T127" s="148">
        <f>S127*H127</f>
        <v>0</v>
      </c>
      <c r="AR127" s="149" t="s">
        <v>2433</v>
      </c>
      <c r="AT127" s="149" t="s">
        <v>312</v>
      </c>
      <c r="AU127" s="149" t="s">
        <v>86</v>
      </c>
      <c r="AY127" s="17" t="s">
        <v>310</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2433</v>
      </c>
      <c r="BM127" s="149" t="s">
        <v>4753</v>
      </c>
    </row>
    <row r="128" spans="2:65" s="1" customFormat="1" ht="16.5" customHeight="1">
      <c r="B128" s="33"/>
      <c r="C128" s="138" t="s">
        <v>90</v>
      </c>
      <c r="D128" s="138" t="s">
        <v>312</v>
      </c>
      <c r="E128" s="139" t="s">
        <v>4754</v>
      </c>
      <c r="F128" s="140" t="s">
        <v>4755</v>
      </c>
      <c r="G128" s="141" t="s">
        <v>2571</v>
      </c>
      <c r="H128" s="142">
        <v>1</v>
      </c>
      <c r="I128" s="143"/>
      <c r="J128" s="144">
        <f>ROUND(I128*H128,2)</f>
        <v>0</v>
      </c>
      <c r="K128" s="140" t="s">
        <v>430</v>
      </c>
      <c r="L128" s="33"/>
      <c r="M128" s="188" t="s">
        <v>1</v>
      </c>
      <c r="N128" s="189" t="s">
        <v>47</v>
      </c>
      <c r="O128" s="176"/>
      <c r="P128" s="190">
        <f>O128*H128</f>
        <v>0</v>
      </c>
      <c r="Q128" s="190">
        <v>0</v>
      </c>
      <c r="R128" s="190">
        <f>Q128*H128</f>
        <v>0</v>
      </c>
      <c r="S128" s="190">
        <v>0</v>
      </c>
      <c r="T128" s="191">
        <f>S128*H128</f>
        <v>0</v>
      </c>
      <c r="AR128" s="149" t="s">
        <v>2433</v>
      </c>
      <c r="AT128" s="149" t="s">
        <v>312</v>
      </c>
      <c r="AU128" s="149" t="s">
        <v>86</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2433</v>
      </c>
      <c r="BM128" s="149" t="s">
        <v>4756</v>
      </c>
    </row>
    <row r="129" spans="2:12" s="1" customFormat="1" ht="6.95" customHeight="1">
      <c r="B129" s="45"/>
      <c r="C129" s="46"/>
      <c r="D129" s="46"/>
      <c r="E129" s="46"/>
      <c r="F129" s="46"/>
      <c r="G129" s="46"/>
      <c r="H129" s="46"/>
      <c r="I129" s="46"/>
      <c r="J129" s="46"/>
      <c r="K129" s="46"/>
      <c r="L129" s="33"/>
    </row>
  </sheetData>
  <sheetProtection algorithmName="SHA-512" hashValue="8yL9qP+ICE9J5Ec2tY2NCOKpGl1worBQlRqtCY82ppIGnME5xZGAMPckNqQ/shmqaurmghlbljYKzWwUio56eQ==" saltValue="pRmCNvBBzY+1zHeRm/kWyZ2sfF4RSUPTJk482A0j4QVs6DfYlNk8f0P0Y4UOz7qUbKvobacFzE7VlrGMX2eA7w==" spinCount="100000" sheet="1" objects="1" scenarios="1" formatColumns="0" formatRows="0" autoFilter="0"/>
  <autoFilter ref="C124:K128" xr:uid="{00000000-0009-0000-0000-000040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BM15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263</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2808</v>
      </c>
      <c r="L12" s="33"/>
    </row>
    <row r="13" spans="2:46" s="1" customFormat="1" ht="16.5" customHeight="1">
      <c r="B13" s="33"/>
      <c r="E13" s="236" t="s">
        <v>4757</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ROUND(J126,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ROUND((SUM(BE126:BE155)),  2)</f>
        <v>0</v>
      </c>
      <c r="I37" s="98">
        <v>0.21</v>
      </c>
      <c r="J37" s="86">
        <f>ROUND(((SUM(BE126:BE155))*I37),  2)</f>
        <v>0</v>
      </c>
      <c r="L37" s="33"/>
    </row>
    <row r="38" spans="2:12" s="1" customFormat="1" ht="14.45" customHeight="1">
      <c r="B38" s="33"/>
      <c r="E38" s="27" t="s">
        <v>48</v>
      </c>
      <c r="F38" s="86">
        <f>ROUND((SUM(BF126:BF155)),  2)</f>
        <v>0</v>
      </c>
      <c r="I38" s="98">
        <v>0.15</v>
      </c>
      <c r="J38" s="86">
        <f>ROUND(((SUM(BF126:BF155))*I38),  2)</f>
        <v>0</v>
      </c>
      <c r="L38" s="33"/>
    </row>
    <row r="39" spans="2:12" s="1" customFormat="1" ht="14.45" hidden="1" customHeight="1">
      <c r="B39" s="33"/>
      <c r="E39" s="27" t="s">
        <v>49</v>
      </c>
      <c r="F39" s="86">
        <f>ROUND((SUM(BG126:BG155)),  2)</f>
        <v>0</v>
      </c>
      <c r="I39" s="98">
        <v>0.21</v>
      </c>
      <c r="J39" s="86">
        <f>0</f>
        <v>0</v>
      </c>
      <c r="L39" s="33"/>
    </row>
    <row r="40" spans="2:12" s="1" customFormat="1" ht="14.45" hidden="1" customHeight="1">
      <c r="B40" s="33"/>
      <c r="E40" s="27" t="s">
        <v>50</v>
      </c>
      <c r="F40" s="86">
        <f>ROUND((SUM(BH126:BH155)),  2)</f>
        <v>0</v>
      </c>
      <c r="I40" s="98">
        <v>0.15</v>
      </c>
      <c r="J40" s="86">
        <f>0</f>
        <v>0</v>
      </c>
      <c r="L40" s="33"/>
    </row>
    <row r="41" spans="2:12" s="1" customFormat="1" ht="14.45" hidden="1" customHeight="1">
      <c r="B41" s="33"/>
      <c r="E41" s="27" t="s">
        <v>51</v>
      </c>
      <c r="F41" s="86">
        <f>ROUND((SUM(BI126:BI155)),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2808</v>
      </c>
      <c r="L90" s="33"/>
    </row>
    <row r="91" spans="2:12" s="1" customFormat="1" ht="16.5" customHeight="1">
      <c r="B91" s="33"/>
      <c r="E91" s="236" t="str">
        <f>E13</f>
        <v>D.1.4.7 - Mediciální plyny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J126</f>
        <v>0</v>
      </c>
      <c r="L100" s="33"/>
      <c r="AU100" s="17" t="s">
        <v>288</v>
      </c>
    </row>
    <row r="101" spans="2:47" s="8" customFormat="1" ht="24.95" customHeight="1">
      <c r="B101" s="110"/>
      <c r="D101" s="111" t="s">
        <v>6413</v>
      </c>
      <c r="E101" s="112"/>
      <c r="F101" s="112"/>
      <c r="G101" s="112"/>
      <c r="H101" s="112"/>
      <c r="I101" s="112"/>
      <c r="J101" s="113">
        <f>J127</f>
        <v>0</v>
      </c>
      <c r="L101" s="110"/>
    </row>
    <row r="102" spans="2:47" s="8" customFormat="1" ht="24.95" customHeight="1">
      <c r="B102" s="110"/>
      <c r="D102" s="111" t="s">
        <v>4759</v>
      </c>
      <c r="E102" s="112"/>
      <c r="F102" s="112"/>
      <c r="G102" s="112"/>
      <c r="H102" s="112"/>
      <c r="I102" s="112"/>
      <c r="J102" s="113">
        <f>J149</f>
        <v>0</v>
      </c>
      <c r="L102" s="110"/>
    </row>
    <row r="103" spans="2:47" s="1" customFormat="1" ht="21.75" customHeight="1">
      <c r="B103" s="33"/>
      <c r="L103" s="33"/>
    </row>
    <row r="104" spans="2:47" s="1" customFormat="1" ht="6.95" customHeight="1">
      <c r="B104" s="45"/>
      <c r="C104" s="46"/>
      <c r="D104" s="46"/>
      <c r="E104" s="46"/>
      <c r="F104" s="46"/>
      <c r="G104" s="46"/>
      <c r="H104" s="46"/>
      <c r="I104" s="46"/>
      <c r="J104" s="46"/>
      <c r="K104" s="46"/>
      <c r="L104" s="33"/>
    </row>
    <row r="108" spans="2:47" s="1" customFormat="1" ht="6.95" customHeight="1">
      <c r="B108" s="47"/>
      <c r="C108" s="48"/>
      <c r="D108" s="48"/>
      <c r="E108" s="48"/>
      <c r="F108" s="48"/>
      <c r="G108" s="48"/>
      <c r="H108" s="48"/>
      <c r="I108" s="48"/>
      <c r="J108" s="48"/>
      <c r="K108" s="48"/>
      <c r="L108" s="33"/>
    </row>
    <row r="109" spans="2:47" s="1" customFormat="1" ht="24.95" customHeight="1">
      <c r="B109" s="33"/>
      <c r="C109" s="21" t="s">
        <v>295</v>
      </c>
      <c r="L109" s="33"/>
    </row>
    <row r="110" spans="2:47" s="1" customFormat="1" ht="6.95" customHeight="1">
      <c r="B110" s="33"/>
      <c r="L110" s="33"/>
    </row>
    <row r="111" spans="2:47" s="1" customFormat="1" ht="12" customHeight="1">
      <c r="B111" s="33"/>
      <c r="C111" s="27" t="s">
        <v>16</v>
      </c>
      <c r="L111" s="33"/>
    </row>
    <row r="112" spans="2:47" s="1" customFormat="1" ht="16.5" customHeight="1">
      <c r="B112" s="33"/>
      <c r="E112" s="254" t="str">
        <f>E7</f>
        <v>HODONÍN NEMOCNICE – VÝSTAVBA PAVILONU MAGNETICKÉ REZONANCE</v>
      </c>
      <c r="F112" s="255"/>
      <c r="G112" s="255"/>
      <c r="H112" s="255"/>
      <c r="L112" s="33"/>
    </row>
    <row r="113" spans="2:65" ht="12" customHeight="1">
      <c r="B113" s="20"/>
      <c r="C113" s="27" t="s">
        <v>277</v>
      </c>
      <c r="L113" s="20"/>
    </row>
    <row r="114" spans="2:65" ht="16.5" customHeight="1">
      <c r="B114" s="20"/>
      <c r="E114" s="254" t="s">
        <v>5405</v>
      </c>
      <c r="F114" s="215"/>
      <c r="G114" s="215"/>
      <c r="H114" s="215"/>
      <c r="L114" s="20"/>
    </row>
    <row r="115" spans="2:65" ht="12" customHeight="1">
      <c r="B115" s="20"/>
      <c r="C115" s="27" t="s">
        <v>279</v>
      </c>
      <c r="L115" s="20"/>
    </row>
    <row r="116" spans="2:65" s="1" customFormat="1" ht="16.5" customHeight="1">
      <c r="B116" s="33"/>
      <c r="E116" s="249" t="s">
        <v>280</v>
      </c>
      <c r="F116" s="256"/>
      <c r="G116" s="256"/>
      <c r="H116" s="256"/>
      <c r="L116" s="33"/>
    </row>
    <row r="117" spans="2:65" s="1" customFormat="1" ht="12" customHeight="1">
      <c r="B117" s="33"/>
      <c r="C117" s="27" t="s">
        <v>2808</v>
      </c>
      <c r="L117" s="33"/>
    </row>
    <row r="118" spans="2:65" s="1" customFormat="1" ht="16.5" customHeight="1">
      <c r="B118" s="33"/>
      <c r="E118" s="236" t="str">
        <f>E13</f>
        <v>D.1.4.7 - Mediciální plyny</v>
      </c>
      <c r="F118" s="256"/>
      <c r="G118" s="256"/>
      <c r="H118" s="256"/>
      <c r="L118" s="33"/>
    </row>
    <row r="119" spans="2:65" s="1" customFormat="1" ht="6.95" customHeight="1">
      <c r="B119" s="33"/>
      <c r="L119" s="33"/>
    </row>
    <row r="120" spans="2:65" s="1" customFormat="1" ht="12" customHeight="1">
      <c r="B120" s="33"/>
      <c r="C120" s="27" t="s">
        <v>22</v>
      </c>
      <c r="F120" s="25" t="str">
        <f>F16</f>
        <v xml:space="preserve"> </v>
      </c>
      <c r="I120" s="27" t="s">
        <v>24</v>
      </c>
      <c r="J120" s="53" t="str">
        <f>IF(J16="","",J16)</f>
        <v>2. 12. 2022</v>
      </c>
      <c r="L120" s="33"/>
    </row>
    <row r="121" spans="2:65" s="1" customFormat="1" ht="6.95" customHeight="1">
      <c r="B121" s="33"/>
      <c r="L121" s="33"/>
    </row>
    <row r="122" spans="2:65" s="1" customFormat="1" ht="15.2" customHeight="1">
      <c r="B122" s="33"/>
      <c r="C122" s="27" t="s">
        <v>30</v>
      </c>
      <c r="F122" s="25" t="str">
        <f>E19</f>
        <v>NEMOCNICE TGM HODONÍN, p.o.</v>
      </c>
      <c r="I122" s="27" t="s">
        <v>36</v>
      </c>
      <c r="J122" s="31" t="str">
        <f>E25</f>
        <v>KANIA a.s.</v>
      </c>
      <c r="L122" s="33"/>
    </row>
    <row r="123" spans="2:65" s="1" customFormat="1" ht="15.2" customHeight="1">
      <c r="B123" s="33"/>
      <c r="C123" s="27" t="s">
        <v>34</v>
      </c>
      <c r="F123" s="25" t="str">
        <f>IF(E22="","",E22)</f>
        <v>Vyplň údaj</v>
      </c>
      <c r="I123" s="27" t="s">
        <v>39</v>
      </c>
      <c r="J123" s="31" t="str">
        <f>E28</f>
        <v xml:space="preserve"> </v>
      </c>
      <c r="L123" s="33"/>
    </row>
    <row r="124" spans="2:65" s="1" customFormat="1" ht="10.35" customHeight="1">
      <c r="B124" s="33"/>
      <c r="L124" s="33"/>
    </row>
    <row r="125" spans="2:65" s="10" customFormat="1" ht="29.25" customHeight="1">
      <c r="B125" s="118"/>
      <c r="C125" s="119" t="s">
        <v>296</v>
      </c>
      <c r="D125" s="120" t="s">
        <v>67</v>
      </c>
      <c r="E125" s="120" t="s">
        <v>63</v>
      </c>
      <c r="F125" s="120" t="s">
        <v>64</v>
      </c>
      <c r="G125" s="120" t="s">
        <v>297</v>
      </c>
      <c r="H125" s="120" t="s">
        <v>298</v>
      </c>
      <c r="I125" s="120" t="s">
        <v>299</v>
      </c>
      <c r="J125" s="120" t="s">
        <v>286</v>
      </c>
      <c r="K125" s="121" t="s">
        <v>300</v>
      </c>
      <c r="L125" s="118"/>
      <c r="M125" s="60" t="s">
        <v>1</v>
      </c>
      <c r="N125" s="61" t="s">
        <v>46</v>
      </c>
      <c r="O125" s="61" t="s">
        <v>301</v>
      </c>
      <c r="P125" s="61" t="s">
        <v>302</v>
      </c>
      <c r="Q125" s="61" t="s">
        <v>303</v>
      </c>
      <c r="R125" s="61" t="s">
        <v>304</v>
      </c>
      <c r="S125" s="61" t="s">
        <v>305</v>
      </c>
      <c r="T125" s="62" t="s">
        <v>306</v>
      </c>
    </row>
    <row r="126" spans="2:65" s="1" customFormat="1" ht="22.9" customHeight="1">
      <c r="B126" s="33"/>
      <c r="C126" s="65" t="s">
        <v>307</v>
      </c>
      <c r="J126" s="122">
        <f>BK126</f>
        <v>0</v>
      </c>
      <c r="L126" s="33"/>
      <c r="M126" s="63"/>
      <c r="N126" s="54"/>
      <c r="O126" s="54"/>
      <c r="P126" s="123">
        <f>P127+P149</f>
        <v>0</v>
      </c>
      <c r="Q126" s="54"/>
      <c r="R126" s="123">
        <f>R127+R149</f>
        <v>0</v>
      </c>
      <c r="S126" s="54"/>
      <c r="T126" s="124">
        <f>T127+T149</f>
        <v>0</v>
      </c>
      <c r="AT126" s="17" t="s">
        <v>81</v>
      </c>
      <c r="AU126" s="17" t="s">
        <v>288</v>
      </c>
      <c r="BK126" s="125">
        <f>BK127+BK149</f>
        <v>0</v>
      </c>
    </row>
    <row r="127" spans="2:65" s="11" customFormat="1" ht="25.9" customHeight="1">
      <c r="B127" s="126"/>
      <c r="D127" s="127" t="s">
        <v>81</v>
      </c>
      <c r="E127" s="128" t="s">
        <v>4216</v>
      </c>
      <c r="F127" s="128" t="s">
        <v>6414</v>
      </c>
      <c r="I127" s="129"/>
      <c r="J127" s="130">
        <f>BK127</f>
        <v>0</v>
      </c>
      <c r="L127" s="126"/>
      <c r="M127" s="131"/>
      <c r="P127" s="132">
        <f>SUM(P128:P148)</f>
        <v>0</v>
      </c>
      <c r="R127" s="132">
        <f>SUM(R128:R148)</f>
        <v>0</v>
      </c>
      <c r="T127" s="133">
        <f>SUM(T128:T148)</f>
        <v>0</v>
      </c>
      <c r="AR127" s="127" t="s">
        <v>86</v>
      </c>
      <c r="AT127" s="134" t="s">
        <v>81</v>
      </c>
      <c r="AU127" s="134" t="s">
        <v>82</v>
      </c>
      <c r="AY127" s="127" t="s">
        <v>310</v>
      </c>
      <c r="BK127" s="135">
        <f>SUM(BK128:BK148)</f>
        <v>0</v>
      </c>
    </row>
    <row r="128" spans="2:65" s="1" customFormat="1" ht="16.5" customHeight="1">
      <c r="B128" s="33"/>
      <c r="C128" s="138" t="s">
        <v>86</v>
      </c>
      <c r="D128" s="138" t="s">
        <v>312</v>
      </c>
      <c r="E128" s="139" t="s">
        <v>4763</v>
      </c>
      <c r="F128" s="140" t="s">
        <v>4764</v>
      </c>
      <c r="G128" s="141" t="s">
        <v>718</v>
      </c>
      <c r="H128" s="142">
        <v>7</v>
      </c>
      <c r="I128" s="143"/>
      <c r="J128" s="144">
        <f t="shared" ref="J128:J148" si="0">ROUND(I128*H128,2)</f>
        <v>0</v>
      </c>
      <c r="K128" s="140" t="s">
        <v>430</v>
      </c>
      <c r="L128" s="33"/>
      <c r="M128" s="145" t="s">
        <v>1</v>
      </c>
      <c r="N128" s="146" t="s">
        <v>47</v>
      </c>
      <c r="P128" s="147">
        <f t="shared" ref="P128:P148" si="1">O128*H128</f>
        <v>0</v>
      </c>
      <c r="Q128" s="147">
        <v>0</v>
      </c>
      <c r="R128" s="147">
        <f t="shared" ref="R128:R148" si="2">Q128*H128</f>
        <v>0</v>
      </c>
      <c r="S128" s="147">
        <v>0</v>
      </c>
      <c r="T128" s="148">
        <f t="shared" ref="T128:T148" si="3">S128*H128</f>
        <v>0</v>
      </c>
      <c r="AR128" s="149" t="s">
        <v>108</v>
      </c>
      <c r="AT128" s="149" t="s">
        <v>312</v>
      </c>
      <c r="AU128" s="149" t="s">
        <v>86</v>
      </c>
      <c r="AY128" s="17" t="s">
        <v>310</v>
      </c>
      <c r="BE128" s="150">
        <f t="shared" ref="BE128:BE148" si="4">IF(N128="základní",J128,0)</f>
        <v>0</v>
      </c>
      <c r="BF128" s="150">
        <f t="shared" ref="BF128:BF148" si="5">IF(N128="snížená",J128,0)</f>
        <v>0</v>
      </c>
      <c r="BG128" s="150">
        <f t="shared" ref="BG128:BG148" si="6">IF(N128="zákl. přenesená",J128,0)</f>
        <v>0</v>
      </c>
      <c r="BH128" s="150">
        <f t="shared" ref="BH128:BH148" si="7">IF(N128="sníž. přenesená",J128,0)</f>
        <v>0</v>
      </c>
      <c r="BI128" s="150">
        <f t="shared" ref="BI128:BI148" si="8">IF(N128="nulová",J128,0)</f>
        <v>0</v>
      </c>
      <c r="BJ128" s="17" t="s">
        <v>86</v>
      </c>
      <c r="BK128" s="150">
        <f t="shared" ref="BK128:BK148" si="9">ROUND(I128*H128,2)</f>
        <v>0</v>
      </c>
      <c r="BL128" s="17" t="s">
        <v>108</v>
      </c>
      <c r="BM128" s="149" t="s">
        <v>978</v>
      </c>
    </row>
    <row r="129" spans="2:65" s="1" customFormat="1" ht="16.5" customHeight="1">
      <c r="B129" s="33"/>
      <c r="C129" s="138" t="s">
        <v>90</v>
      </c>
      <c r="D129" s="138" t="s">
        <v>312</v>
      </c>
      <c r="E129" s="139" t="s">
        <v>4765</v>
      </c>
      <c r="F129" s="140" t="s">
        <v>4766</v>
      </c>
      <c r="G129" s="141" t="s">
        <v>718</v>
      </c>
      <c r="H129" s="142">
        <v>77</v>
      </c>
      <c r="I129" s="143"/>
      <c r="J129" s="144">
        <f t="shared" si="0"/>
        <v>0</v>
      </c>
      <c r="K129" s="140" t="s">
        <v>430</v>
      </c>
      <c r="L129" s="33"/>
      <c r="M129" s="145" t="s">
        <v>1</v>
      </c>
      <c r="N129" s="146" t="s">
        <v>47</v>
      </c>
      <c r="P129" s="147">
        <f t="shared" si="1"/>
        <v>0</v>
      </c>
      <c r="Q129" s="147">
        <v>0</v>
      </c>
      <c r="R129" s="147">
        <f t="shared" si="2"/>
        <v>0</v>
      </c>
      <c r="S129" s="147">
        <v>0</v>
      </c>
      <c r="T129" s="148">
        <f t="shared" si="3"/>
        <v>0</v>
      </c>
      <c r="AR129" s="149" t="s">
        <v>108</v>
      </c>
      <c r="AT129" s="149" t="s">
        <v>312</v>
      </c>
      <c r="AU129" s="149" t="s">
        <v>86</v>
      </c>
      <c r="AY129" s="17" t="s">
        <v>310</v>
      </c>
      <c r="BE129" s="150">
        <f t="shared" si="4"/>
        <v>0</v>
      </c>
      <c r="BF129" s="150">
        <f t="shared" si="5"/>
        <v>0</v>
      </c>
      <c r="BG129" s="150">
        <f t="shared" si="6"/>
        <v>0</v>
      </c>
      <c r="BH129" s="150">
        <f t="shared" si="7"/>
        <v>0</v>
      </c>
      <c r="BI129" s="150">
        <f t="shared" si="8"/>
        <v>0</v>
      </c>
      <c r="BJ129" s="17" t="s">
        <v>86</v>
      </c>
      <c r="BK129" s="150">
        <f t="shared" si="9"/>
        <v>0</v>
      </c>
      <c r="BL129" s="17" t="s">
        <v>108</v>
      </c>
      <c r="BM129" s="149" t="s">
        <v>988</v>
      </c>
    </row>
    <row r="130" spans="2:65" s="1" customFormat="1" ht="16.5" customHeight="1">
      <c r="B130" s="33"/>
      <c r="C130" s="138" t="s">
        <v>98</v>
      </c>
      <c r="D130" s="138" t="s">
        <v>312</v>
      </c>
      <c r="E130" s="139" t="s">
        <v>4767</v>
      </c>
      <c r="F130" s="140" t="s">
        <v>4768</v>
      </c>
      <c r="G130" s="141" t="s">
        <v>718</v>
      </c>
      <c r="H130" s="142">
        <v>77</v>
      </c>
      <c r="I130" s="143"/>
      <c r="J130" s="144">
        <f t="shared" si="0"/>
        <v>0</v>
      </c>
      <c r="K130" s="140" t="s">
        <v>430</v>
      </c>
      <c r="L130" s="33"/>
      <c r="M130" s="145" t="s">
        <v>1</v>
      </c>
      <c r="N130" s="146" t="s">
        <v>47</v>
      </c>
      <c r="P130" s="147">
        <f t="shared" si="1"/>
        <v>0</v>
      </c>
      <c r="Q130" s="147">
        <v>0</v>
      </c>
      <c r="R130" s="147">
        <f t="shared" si="2"/>
        <v>0</v>
      </c>
      <c r="S130" s="147">
        <v>0</v>
      </c>
      <c r="T130" s="148">
        <f t="shared" si="3"/>
        <v>0</v>
      </c>
      <c r="AR130" s="149" t="s">
        <v>108</v>
      </c>
      <c r="AT130" s="149" t="s">
        <v>312</v>
      </c>
      <c r="AU130" s="149" t="s">
        <v>86</v>
      </c>
      <c r="AY130" s="17" t="s">
        <v>310</v>
      </c>
      <c r="BE130" s="150">
        <f t="shared" si="4"/>
        <v>0</v>
      </c>
      <c r="BF130" s="150">
        <f t="shared" si="5"/>
        <v>0</v>
      </c>
      <c r="BG130" s="150">
        <f t="shared" si="6"/>
        <v>0</v>
      </c>
      <c r="BH130" s="150">
        <f t="shared" si="7"/>
        <v>0</v>
      </c>
      <c r="BI130" s="150">
        <f t="shared" si="8"/>
        <v>0</v>
      </c>
      <c r="BJ130" s="17" t="s">
        <v>86</v>
      </c>
      <c r="BK130" s="150">
        <f t="shared" si="9"/>
        <v>0</v>
      </c>
      <c r="BL130" s="17" t="s">
        <v>108</v>
      </c>
      <c r="BM130" s="149" t="s">
        <v>997</v>
      </c>
    </row>
    <row r="131" spans="2:65" s="1" customFormat="1" ht="16.5" customHeight="1">
      <c r="B131" s="33"/>
      <c r="C131" s="138" t="s">
        <v>108</v>
      </c>
      <c r="D131" s="138" t="s">
        <v>312</v>
      </c>
      <c r="E131" s="139" t="s">
        <v>4769</v>
      </c>
      <c r="F131" s="140" t="s">
        <v>4770</v>
      </c>
      <c r="G131" s="141" t="s">
        <v>460</v>
      </c>
      <c r="H131" s="142">
        <v>65</v>
      </c>
      <c r="I131" s="143"/>
      <c r="J131" s="144">
        <f t="shared" si="0"/>
        <v>0</v>
      </c>
      <c r="K131" s="140" t="s">
        <v>430</v>
      </c>
      <c r="L131" s="33"/>
      <c r="M131" s="145" t="s">
        <v>1</v>
      </c>
      <c r="N131" s="146" t="s">
        <v>47</v>
      </c>
      <c r="P131" s="147">
        <f t="shared" si="1"/>
        <v>0</v>
      </c>
      <c r="Q131" s="147">
        <v>0</v>
      </c>
      <c r="R131" s="147">
        <f t="shared" si="2"/>
        <v>0</v>
      </c>
      <c r="S131" s="147">
        <v>0</v>
      </c>
      <c r="T131" s="148">
        <f t="shared" si="3"/>
        <v>0</v>
      </c>
      <c r="AR131" s="149" t="s">
        <v>108</v>
      </c>
      <c r="AT131" s="149" t="s">
        <v>312</v>
      </c>
      <c r="AU131" s="149" t="s">
        <v>86</v>
      </c>
      <c r="AY131" s="17" t="s">
        <v>310</v>
      </c>
      <c r="BE131" s="150">
        <f t="shared" si="4"/>
        <v>0</v>
      </c>
      <c r="BF131" s="150">
        <f t="shared" si="5"/>
        <v>0</v>
      </c>
      <c r="BG131" s="150">
        <f t="shared" si="6"/>
        <v>0</v>
      </c>
      <c r="BH131" s="150">
        <f t="shared" si="7"/>
        <v>0</v>
      </c>
      <c r="BI131" s="150">
        <f t="shared" si="8"/>
        <v>0</v>
      </c>
      <c r="BJ131" s="17" t="s">
        <v>86</v>
      </c>
      <c r="BK131" s="150">
        <f t="shared" si="9"/>
        <v>0</v>
      </c>
      <c r="BL131" s="17" t="s">
        <v>108</v>
      </c>
      <c r="BM131" s="149" t="s">
        <v>1007</v>
      </c>
    </row>
    <row r="132" spans="2:65" s="1" customFormat="1" ht="16.5" customHeight="1">
      <c r="B132" s="33"/>
      <c r="C132" s="138" t="s">
        <v>121</v>
      </c>
      <c r="D132" s="138" t="s">
        <v>312</v>
      </c>
      <c r="E132" s="139" t="s">
        <v>4771</v>
      </c>
      <c r="F132" s="140" t="s">
        <v>4772</v>
      </c>
      <c r="G132" s="141" t="s">
        <v>4773</v>
      </c>
      <c r="H132" s="142">
        <v>500</v>
      </c>
      <c r="I132" s="143"/>
      <c r="J132" s="144">
        <f t="shared" si="0"/>
        <v>0</v>
      </c>
      <c r="K132" s="140" t="s">
        <v>430</v>
      </c>
      <c r="L132" s="33"/>
      <c r="M132" s="145" t="s">
        <v>1</v>
      </c>
      <c r="N132" s="146" t="s">
        <v>47</v>
      </c>
      <c r="P132" s="147">
        <f t="shared" si="1"/>
        <v>0</v>
      </c>
      <c r="Q132" s="147">
        <v>0</v>
      </c>
      <c r="R132" s="147">
        <f t="shared" si="2"/>
        <v>0</v>
      </c>
      <c r="S132" s="147">
        <v>0</v>
      </c>
      <c r="T132" s="148">
        <f t="shared" si="3"/>
        <v>0</v>
      </c>
      <c r="AR132" s="149" t="s">
        <v>108</v>
      </c>
      <c r="AT132" s="149" t="s">
        <v>312</v>
      </c>
      <c r="AU132" s="149" t="s">
        <v>86</v>
      </c>
      <c r="AY132" s="17" t="s">
        <v>310</v>
      </c>
      <c r="BE132" s="150">
        <f t="shared" si="4"/>
        <v>0</v>
      </c>
      <c r="BF132" s="150">
        <f t="shared" si="5"/>
        <v>0</v>
      </c>
      <c r="BG132" s="150">
        <f t="shared" si="6"/>
        <v>0</v>
      </c>
      <c r="BH132" s="150">
        <f t="shared" si="7"/>
        <v>0</v>
      </c>
      <c r="BI132" s="150">
        <f t="shared" si="8"/>
        <v>0</v>
      </c>
      <c r="BJ132" s="17" t="s">
        <v>86</v>
      </c>
      <c r="BK132" s="150">
        <f t="shared" si="9"/>
        <v>0</v>
      </c>
      <c r="BL132" s="17" t="s">
        <v>108</v>
      </c>
      <c r="BM132" s="149" t="s">
        <v>1017</v>
      </c>
    </row>
    <row r="133" spans="2:65" s="1" customFormat="1" ht="16.5" customHeight="1">
      <c r="B133" s="33"/>
      <c r="C133" s="138" t="s">
        <v>137</v>
      </c>
      <c r="D133" s="138" t="s">
        <v>312</v>
      </c>
      <c r="E133" s="139" t="s">
        <v>4778</v>
      </c>
      <c r="F133" s="140" t="s">
        <v>4779</v>
      </c>
      <c r="G133" s="141" t="s">
        <v>460</v>
      </c>
      <c r="H133" s="142">
        <v>4</v>
      </c>
      <c r="I133" s="143"/>
      <c r="J133" s="144">
        <f t="shared" si="0"/>
        <v>0</v>
      </c>
      <c r="K133" s="140" t="s">
        <v>430</v>
      </c>
      <c r="L133" s="33"/>
      <c r="M133" s="145" t="s">
        <v>1</v>
      </c>
      <c r="N133" s="146" t="s">
        <v>47</v>
      </c>
      <c r="P133" s="147">
        <f t="shared" si="1"/>
        <v>0</v>
      </c>
      <c r="Q133" s="147">
        <v>0</v>
      </c>
      <c r="R133" s="147">
        <f t="shared" si="2"/>
        <v>0</v>
      </c>
      <c r="S133" s="147">
        <v>0</v>
      </c>
      <c r="T133" s="148">
        <f t="shared" si="3"/>
        <v>0</v>
      </c>
      <c r="AR133" s="149" t="s">
        <v>108</v>
      </c>
      <c r="AT133" s="149" t="s">
        <v>312</v>
      </c>
      <c r="AU133" s="149" t="s">
        <v>86</v>
      </c>
      <c r="AY133" s="17" t="s">
        <v>310</v>
      </c>
      <c r="BE133" s="150">
        <f t="shared" si="4"/>
        <v>0</v>
      </c>
      <c r="BF133" s="150">
        <f t="shared" si="5"/>
        <v>0</v>
      </c>
      <c r="BG133" s="150">
        <f t="shared" si="6"/>
        <v>0</v>
      </c>
      <c r="BH133" s="150">
        <f t="shared" si="7"/>
        <v>0</v>
      </c>
      <c r="BI133" s="150">
        <f t="shared" si="8"/>
        <v>0</v>
      </c>
      <c r="BJ133" s="17" t="s">
        <v>86</v>
      </c>
      <c r="BK133" s="150">
        <f t="shared" si="9"/>
        <v>0</v>
      </c>
      <c r="BL133" s="17" t="s">
        <v>108</v>
      </c>
      <c r="BM133" s="149" t="s">
        <v>1025</v>
      </c>
    </row>
    <row r="134" spans="2:65" s="1" customFormat="1" ht="16.5" customHeight="1">
      <c r="B134" s="33"/>
      <c r="C134" s="138" t="s">
        <v>342</v>
      </c>
      <c r="D134" s="138" t="s">
        <v>312</v>
      </c>
      <c r="E134" s="139" t="s">
        <v>4780</v>
      </c>
      <c r="F134" s="140" t="s">
        <v>4781</v>
      </c>
      <c r="G134" s="141" t="s">
        <v>460</v>
      </c>
      <c r="H134" s="142">
        <v>4</v>
      </c>
      <c r="I134" s="143"/>
      <c r="J134" s="144">
        <f t="shared" si="0"/>
        <v>0</v>
      </c>
      <c r="K134" s="140" t="s">
        <v>430</v>
      </c>
      <c r="L134" s="33"/>
      <c r="M134" s="145" t="s">
        <v>1</v>
      </c>
      <c r="N134" s="146" t="s">
        <v>47</v>
      </c>
      <c r="P134" s="147">
        <f t="shared" si="1"/>
        <v>0</v>
      </c>
      <c r="Q134" s="147">
        <v>0</v>
      </c>
      <c r="R134" s="147">
        <f t="shared" si="2"/>
        <v>0</v>
      </c>
      <c r="S134" s="147">
        <v>0</v>
      </c>
      <c r="T134" s="148">
        <f t="shared" si="3"/>
        <v>0</v>
      </c>
      <c r="AR134" s="149" t="s">
        <v>108</v>
      </c>
      <c r="AT134" s="149" t="s">
        <v>312</v>
      </c>
      <c r="AU134" s="149" t="s">
        <v>86</v>
      </c>
      <c r="AY134" s="17" t="s">
        <v>310</v>
      </c>
      <c r="BE134" s="150">
        <f t="shared" si="4"/>
        <v>0</v>
      </c>
      <c r="BF134" s="150">
        <f t="shared" si="5"/>
        <v>0</v>
      </c>
      <c r="BG134" s="150">
        <f t="shared" si="6"/>
        <v>0</v>
      </c>
      <c r="BH134" s="150">
        <f t="shared" si="7"/>
        <v>0</v>
      </c>
      <c r="BI134" s="150">
        <f t="shared" si="8"/>
        <v>0</v>
      </c>
      <c r="BJ134" s="17" t="s">
        <v>86</v>
      </c>
      <c r="BK134" s="150">
        <f t="shared" si="9"/>
        <v>0</v>
      </c>
      <c r="BL134" s="17" t="s">
        <v>108</v>
      </c>
      <c r="BM134" s="149" t="s">
        <v>1033</v>
      </c>
    </row>
    <row r="135" spans="2:65" s="1" customFormat="1" ht="16.5" customHeight="1">
      <c r="B135" s="33"/>
      <c r="C135" s="138" t="s">
        <v>347</v>
      </c>
      <c r="D135" s="138" t="s">
        <v>312</v>
      </c>
      <c r="E135" s="139" t="s">
        <v>4788</v>
      </c>
      <c r="F135" s="140" t="s">
        <v>4789</v>
      </c>
      <c r="G135" s="141" t="s">
        <v>460</v>
      </c>
      <c r="H135" s="142">
        <v>94</v>
      </c>
      <c r="I135" s="143"/>
      <c r="J135" s="144">
        <f t="shared" si="0"/>
        <v>0</v>
      </c>
      <c r="K135" s="140" t="s">
        <v>430</v>
      </c>
      <c r="L135" s="33"/>
      <c r="M135" s="145" t="s">
        <v>1</v>
      </c>
      <c r="N135" s="146" t="s">
        <v>47</v>
      </c>
      <c r="P135" s="147">
        <f t="shared" si="1"/>
        <v>0</v>
      </c>
      <c r="Q135" s="147">
        <v>0</v>
      </c>
      <c r="R135" s="147">
        <f t="shared" si="2"/>
        <v>0</v>
      </c>
      <c r="S135" s="147">
        <v>0</v>
      </c>
      <c r="T135" s="148">
        <f t="shared" si="3"/>
        <v>0</v>
      </c>
      <c r="AR135" s="149" t="s">
        <v>108</v>
      </c>
      <c r="AT135" s="149" t="s">
        <v>312</v>
      </c>
      <c r="AU135" s="149" t="s">
        <v>86</v>
      </c>
      <c r="AY135" s="17" t="s">
        <v>310</v>
      </c>
      <c r="BE135" s="150">
        <f t="shared" si="4"/>
        <v>0</v>
      </c>
      <c r="BF135" s="150">
        <f t="shared" si="5"/>
        <v>0</v>
      </c>
      <c r="BG135" s="150">
        <f t="shared" si="6"/>
        <v>0</v>
      </c>
      <c r="BH135" s="150">
        <f t="shared" si="7"/>
        <v>0</v>
      </c>
      <c r="BI135" s="150">
        <f t="shared" si="8"/>
        <v>0</v>
      </c>
      <c r="BJ135" s="17" t="s">
        <v>86</v>
      </c>
      <c r="BK135" s="150">
        <f t="shared" si="9"/>
        <v>0</v>
      </c>
      <c r="BL135" s="17" t="s">
        <v>108</v>
      </c>
      <c r="BM135" s="149" t="s">
        <v>1052</v>
      </c>
    </row>
    <row r="136" spans="2:65" s="1" customFormat="1" ht="16.5" customHeight="1">
      <c r="B136" s="33"/>
      <c r="C136" s="138" t="s">
        <v>354</v>
      </c>
      <c r="D136" s="138" t="s">
        <v>312</v>
      </c>
      <c r="E136" s="139" t="s">
        <v>4790</v>
      </c>
      <c r="F136" s="140" t="s">
        <v>4791</v>
      </c>
      <c r="G136" s="141" t="s">
        <v>460</v>
      </c>
      <c r="H136" s="142">
        <v>4</v>
      </c>
      <c r="I136" s="143"/>
      <c r="J136" s="144">
        <f t="shared" si="0"/>
        <v>0</v>
      </c>
      <c r="K136" s="140" t="s">
        <v>430</v>
      </c>
      <c r="L136" s="33"/>
      <c r="M136" s="145" t="s">
        <v>1</v>
      </c>
      <c r="N136" s="146" t="s">
        <v>47</v>
      </c>
      <c r="P136" s="147">
        <f t="shared" si="1"/>
        <v>0</v>
      </c>
      <c r="Q136" s="147">
        <v>0</v>
      </c>
      <c r="R136" s="147">
        <f t="shared" si="2"/>
        <v>0</v>
      </c>
      <c r="S136" s="147">
        <v>0</v>
      </c>
      <c r="T136" s="148">
        <f t="shared" si="3"/>
        <v>0</v>
      </c>
      <c r="AR136" s="149" t="s">
        <v>108</v>
      </c>
      <c r="AT136" s="149" t="s">
        <v>312</v>
      </c>
      <c r="AU136" s="149" t="s">
        <v>86</v>
      </c>
      <c r="AY136" s="17" t="s">
        <v>310</v>
      </c>
      <c r="BE136" s="150">
        <f t="shared" si="4"/>
        <v>0</v>
      </c>
      <c r="BF136" s="150">
        <f t="shared" si="5"/>
        <v>0</v>
      </c>
      <c r="BG136" s="150">
        <f t="shared" si="6"/>
        <v>0</v>
      </c>
      <c r="BH136" s="150">
        <f t="shared" si="7"/>
        <v>0</v>
      </c>
      <c r="BI136" s="150">
        <f t="shared" si="8"/>
        <v>0</v>
      </c>
      <c r="BJ136" s="17" t="s">
        <v>86</v>
      </c>
      <c r="BK136" s="150">
        <f t="shared" si="9"/>
        <v>0</v>
      </c>
      <c r="BL136" s="17" t="s">
        <v>108</v>
      </c>
      <c r="BM136" s="149" t="s">
        <v>1061</v>
      </c>
    </row>
    <row r="137" spans="2:65" s="1" customFormat="1" ht="16.5" customHeight="1">
      <c r="B137" s="33"/>
      <c r="C137" s="138" t="s">
        <v>180</v>
      </c>
      <c r="D137" s="138" t="s">
        <v>312</v>
      </c>
      <c r="E137" s="139" t="s">
        <v>6415</v>
      </c>
      <c r="F137" s="140" t="s">
        <v>6416</v>
      </c>
      <c r="G137" s="141" t="s">
        <v>460</v>
      </c>
      <c r="H137" s="142">
        <v>4</v>
      </c>
      <c r="I137" s="143"/>
      <c r="J137" s="144">
        <f t="shared" si="0"/>
        <v>0</v>
      </c>
      <c r="K137" s="140" t="s">
        <v>430</v>
      </c>
      <c r="L137" s="33"/>
      <c r="M137" s="145" t="s">
        <v>1</v>
      </c>
      <c r="N137" s="146" t="s">
        <v>47</v>
      </c>
      <c r="P137" s="147">
        <f t="shared" si="1"/>
        <v>0</v>
      </c>
      <c r="Q137" s="147">
        <v>0</v>
      </c>
      <c r="R137" s="147">
        <f t="shared" si="2"/>
        <v>0</v>
      </c>
      <c r="S137" s="147">
        <v>0</v>
      </c>
      <c r="T137" s="148">
        <f t="shared" si="3"/>
        <v>0</v>
      </c>
      <c r="AR137" s="149" t="s">
        <v>108</v>
      </c>
      <c r="AT137" s="149" t="s">
        <v>312</v>
      </c>
      <c r="AU137" s="149" t="s">
        <v>86</v>
      </c>
      <c r="AY137" s="17" t="s">
        <v>310</v>
      </c>
      <c r="BE137" s="150">
        <f t="shared" si="4"/>
        <v>0</v>
      </c>
      <c r="BF137" s="150">
        <f t="shared" si="5"/>
        <v>0</v>
      </c>
      <c r="BG137" s="150">
        <f t="shared" si="6"/>
        <v>0</v>
      </c>
      <c r="BH137" s="150">
        <f t="shared" si="7"/>
        <v>0</v>
      </c>
      <c r="BI137" s="150">
        <f t="shared" si="8"/>
        <v>0</v>
      </c>
      <c r="BJ137" s="17" t="s">
        <v>86</v>
      </c>
      <c r="BK137" s="150">
        <f t="shared" si="9"/>
        <v>0</v>
      </c>
      <c r="BL137" s="17" t="s">
        <v>108</v>
      </c>
      <c r="BM137" s="149" t="s">
        <v>1069</v>
      </c>
    </row>
    <row r="138" spans="2:65" s="1" customFormat="1" ht="16.5" customHeight="1">
      <c r="B138" s="33"/>
      <c r="C138" s="138" t="s">
        <v>364</v>
      </c>
      <c r="D138" s="138" t="s">
        <v>312</v>
      </c>
      <c r="E138" s="139" t="s">
        <v>4794</v>
      </c>
      <c r="F138" s="140" t="s">
        <v>4795</v>
      </c>
      <c r="G138" s="141" t="s">
        <v>718</v>
      </c>
      <c r="H138" s="142">
        <v>161</v>
      </c>
      <c r="I138" s="143"/>
      <c r="J138" s="144">
        <f t="shared" si="0"/>
        <v>0</v>
      </c>
      <c r="K138" s="140" t="s">
        <v>430</v>
      </c>
      <c r="L138" s="33"/>
      <c r="M138" s="145" t="s">
        <v>1</v>
      </c>
      <c r="N138" s="146" t="s">
        <v>47</v>
      </c>
      <c r="P138" s="147">
        <f t="shared" si="1"/>
        <v>0</v>
      </c>
      <c r="Q138" s="147">
        <v>0</v>
      </c>
      <c r="R138" s="147">
        <f t="shared" si="2"/>
        <v>0</v>
      </c>
      <c r="S138" s="147">
        <v>0</v>
      </c>
      <c r="T138" s="148">
        <f t="shared" si="3"/>
        <v>0</v>
      </c>
      <c r="AR138" s="149" t="s">
        <v>108</v>
      </c>
      <c r="AT138" s="149" t="s">
        <v>312</v>
      </c>
      <c r="AU138" s="149" t="s">
        <v>86</v>
      </c>
      <c r="AY138" s="17" t="s">
        <v>310</v>
      </c>
      <c r="BE138" s="150">
        <f t="shared" si="4"/>
        <v>0</v>
      </c>
      <c r="BF138" s="150">
        <f t="shared" si="5"/>
        <v>0</v>
      </c>
      <c r="BG138" s="150">
        <f t="shared" si="6"/>
        <v>0</v>
      </c>
      <c r="BH138" s="150">
        <f t="shared" si="7"/>
        <v>0</v>
      </c>
      <c r="BI138" s="150">
        <f t="shared" si="8"/>
        <v>0</v>
      </c>
      <c r="BJ138" s="17" t="s">
        <v>86</v>
      </c>
      <c r="BK138" s="150">
        <f t="shared" si="9"/>
        <v>0</v>
      </c>
      <c r="BL138" s="17" t="s">
        <v>108</v>
      </c>
      <c r="BM138" s="149" t="s">
        <v>1090</v>
      </c>
    </row>
    <row r="139" spans="2:65" s="1" customFormat="1" ht="16.5" customHeight="1">
      <c r="B139" s="33"/>
      <c r="C139" s="138" t="s">
        <v>371</v>
      </c>
      <c r="D139" s="138" t="s">
        <v>312</v>
      </c>
      <c r="E139" s="139" t="s">
        <v>4796</v>
      </c>
      <c r="F139" s="140" t="s">
        <v>4797</v>
      </c>
      <c r="G139" s="141" t="s">
        <v>718</v>
      </c>
      <c r="H139" s="142">
        <v>161</v>
      </c>
      <c r="I139" s="143"/>
      <c r="J139" s="144">
        <f t="shared" si="0"/>
        <v>0</v>
      </c>
      <c r="K139" s="140" t="s">
        <v>430</v>
      </c>
      <c r="L139" s="33"/>
      <c r="M139" s="145" t="s">
        <v>1</v>
      </c>
      <c r="N139" s="146" t="s">
        <v>47</v>
      </c>
      <c r="P139" s="147">
        <f t="shared" si="1"/>
        <v>0</v>
      </c>
      <c r="Q139" s="147">
        <v>0</v>
      </c>
      <c r="R139" s="147">
        <f t="shared" si="2"/>
        <v>0</v>
      </c>
      <c r="S139" s="147">
        <v>0</v>
      </c>
      <c r="T139" s="148">
        <f t="shared" si="3"/>
        <v>0</v>
      </c>
      <c r="AR139" s="149" t="s">
        <v>108</v>
      </c>
      <c r="AT139" s="149" t="s">
        <v>312</v>
      </c>
      <c r="AU139" s="149" t="s">
        <v>86</v>
      </c>
      <c r="AY139" s="17" t="s">
        <v>310</v>
      </c>
      <c r="BE139" s="150">
        <f t="shared" si="4"/>
        <v>0</v>
      </c>
      <c r="BF139" s="150">
        <f t="shared" si="5"/>
        <v>0</v>
      </c>
      <c r="BG139" s="150">
        <f t="shared" si="6"/>
        <v>0</v>
      </c>
      <c r="BH139" s="150">
        <f t="shared" si="7"/>
        <v>0</v>
      </c>
      <c r="BI139" s="150">
        <f t="shared" si="8"/>
        <v>0</v>
      </c>
      <c r="BJ139" s="17" t="s">
        <v>86</v>
      </c>
      <c r="BK139" s="150">
        <f t="shared" si="9"/>
        <v>0</v>
      </c>
      <c r="BL139" s="17" t="s">
        <v>108</v>
      </c>
      <c r="BM139" s="149" t="s">
        <v>1111</v>
      </c>
    </row>
    <row r="140" spans="2:65" s="1" customFormat="1" ht="16.5" customHeight="1">
      <c r="B140" s="33"/>
      <c r="C140" s="138" t="s">
        <v>379</v>
      </c>
      <c r="D140" s="138" t="s">
        <v>312</v>
      </c>
      <c r="E140" s="139" t="s">
        <v>4798</v>
      </c>
      <c r="F140" s="140" t="s">
        <v>4799</v>
      </c>
      <c r="G140" s="141" t="s">
        <v>718</v>
      </c>
      <c r="H140" s="142">
        <v>161</v>
      </c>
      <c r="I140" s="143"/>
      <c r="J140" s="144">
        <f t="shared" si="0"/>
        <v>0</v>
      </c>
      <c r="K140" s="140" t="s">
        <v>430</v>
      </c>
      <c r="L140" s="33"/>
      <c r="M140" s="145" t="s">
        <v>1</v>
      </c>
      <c r="N140" s="146" t="s">
        <v>47</v>
      </c>
      <c r="P140" s="147">
        <f t="shared" si="1"/>
        <v>0</v>
      </c>
      <c r="Q140" s="147">
        <v>0</v>
      </c>
      <c r="R140" s="147">
        <f t="shared" si="2"/>
        <v>0</v>
      </c>
      <c r="S140" s="147">
        <v>0</v>
      </c>
      <c r="T140" s="148">
        <f t="shared" si="3"/>
        <v>0</v>
      </c>
      <c r="AR140" s="149" t="s">
        <v>108</v>
      </c>
      <c r="AT140" s="149" t="s">
        <v>312</v>
      </c>
      <c r="AU140" s="149" t="s">
        <v>86</v>
      </c>
      <c r="AY140" s="17" t="s">
        <v>310</v>
      </c>
      <c r="BE140" s="150">
        <f t="shared" si="4"/>
        <v>0</v>
      </c>
      <c r="BF140" s="150">
        <f t="shared" si="5"/>
        <v>0</v>
      </c>
      <c r="BG140" s="150">
        <f t="shared" si="6"/>
        <v>0</v>
      </c>
      <c r="BH140" s="150">
        <f t="shared" si="7"/>
        <v>0</v>
      </c>
      <c r="BI140" s="150">
        <f t="shared" si="8"/>
        <v>0</v>
      </c>
      <c r="BJ140" s="17" t="s">
        <v>86</v>
      </c>
      <c r="BK140" s="150">
        <f t="shared" si="9"/>
        <v>0</v>
      </c>
      <c r="BL140" s="17" t="s">
        <v>108</v>
      </c>
      <c r="BM140" s="149" t="s">
        <v>1122</v>
      </c>
    </row>
    <row r="141" spans="2:65" s="1" customFormat="1" ht="16.5" customHeight="1">
      <c r="B141" s="33"/>
      <c r="C141" s="138" t="s">
        <v>388</v>
      </c>
      <c r="D141" s="138" t="s">
        <v>312</v>
      </c>
      <c r="E141" s="139" t="s">
        <v>4800</v>
      </c>
      <c r="F141" s="140" t="s">
        <v>4801</v>
      </c>
      <c r="G141" s="141" t="s">
        <v>460</v>
      </c>
      <c r="H141" s="142">
        <v>4</v>
      </c>
      <c r="I141" s="143"/>
      <c r="J141" s="144">
        <f t="shared" si="0"/>
        <v>0</v>
      </c>
      <c r="K141" s="140" t="s">
        <v>430</v>
      </c>
      <c r="L141" s="33"/>
      <c r="M141" s="145" t="s">
        <v>1</v>
      </c>
      <c r="N141" s="146" t="s">
        <v>47</v>
      </c>
      <c r="P141" s="147">
        <f t="shared" si="1"/>
        <v>0</v>
      </c>
      <c r="Q141" s="147">
        <v>0</v>
      </c>
      <c r="R141" s="147">
        <f t="shared" si="2"/>
        <v>0</v>
      </c>
      <c r="S141" s="147">
        <v>0</v>
      </c>
      <c r="T141" s="148">
        <f t="shared" si="3"/>
        <v>0</v>
      </c>
      <c r="AR141" s="149" t="s">
        <v>108</v>
      </c>
      <c r="AT141" s="149" t="s">
        <v>312</v>
      </c>
      <c r="AU141" s="149" t="s">
        <v>86</v>
      </c>
      <c r="AY141" s="17" t="s">
        <v>310</v>
      </c>
      <c r="BE141" s="150">
        <f t="shared" si="4"/>
        <v>0</v>
      </c>
      <c r="BF141" s="150">
        <f t="shared" si="5"/>
        <v>0</v>
      </c>
      <c r="BG141" s="150">
        <f t="shared" si="6"/>
        <v>0</v>
      </c>
      <c r="BH141" s="150">
        <f t="shared" si="7"/>
        <v>0</v>
      </c>
      <c r="BI141" s="150">
        <f t="shared" si="8"/>
        <v>0</v>
      </c>
      <c r="BJ141" s="17" t="s">
        <v>86</v>
      </c>
      <c r="BK141" s="150">
        <f t="shared" si="9"/>
        <v>0</v>
      </c>
      <c r="BL141" s="17" t="s">
        <v>108</v>
      </c>
      <c r="BM141" s="149" t="s">
        <v>1131</v>
      </c>
    </row>
    <row r="142" spans="2:65" s="1" customFormat="1" ht="16.5" customHeight="1">
      <c r="B142" s="33"/>
      <c r="C142" s="138" t="s">
        <v>8</v>
      </c>
      <c r="D142" s="138" t="s">
        <v>312</v>
      </c>
      <c r="E142" s="139" t="s">
        <v>4802</v>
      </c>
      <c r="F142" s="140" t="s">
        <v>4803</v>
      </c>
      <c r="G142" s="141" t="s">
        <v>460</v>
      </c>
      <c r="H142" s="142">
        <v>8</v>
      </c>
      <c r="I142" s="143"/>
      <c r="J142" s="144">
        <f t="shared" si="0"/>
        <v>0</v>
      </c>
      <c r="K142" s="140" t="s">
        <v>430</v>
      </c>
      <c r="L142" s="33"/>
      <c r="M142" s="145" t="s">
        <v>1</v>
      </c>
      <c r="N142" s="146" t="s">
        <v>47</v>
      </c>
      <c r="P142" s="147">
        <f t="shared" si="1"/>
        <v>0</v>
      </c>
      <c r="Q142" s="147">
        <v>0</v>
      </c>
      <c r="R142" s="147">
        <f t="shared" si="2"/>
        <v>0</v>
      </c>
      <c r="S142" s="147">
        <v>0</v>
      </c>
      <c r="T142" s="148">
        <f t="shared" si="3"/>
        <v>0</v>
      </c>
      <c r="AR142" s="149" t="s">
        <v>108</v>
      </c>
      <c r="AT142" s="149" t="s">
        <v>312</v>
      </c>
      <c r="AU142" s="149" t="s">
        <v>86</v>
      </c>
      <c r="AY142" s="17" t="s">
        <v>310</v>
      </c>
      <c r="BE142" s="150">
        <f t="shared" si="4"/>
        <v>0</v>
      </c>
      <c r="BF142" s="150">
        <f t="shared" si="5"/>
        <v>0</v>
      </c>
      <c r="BG142" s="150">
        <f t="shared" si="6"/>
        <v>0</v>
      </c>
      <c r="BH142" s="150">
        <f t="shared" si="7"/>
        <v>0</v>
      </c>
      <c r="BI142" s="150">
        <f t="shared" si="8"/>
        <v>0</v>
      </c>
      <c r="BJ142" s="17" t="s">
        <v>86</v>
      </c>
      <c r="BK142" s="150">
        <f t="shared" si="9"/>
        <v>0</v>
      </c>
      <c r="BL142" s="17" t="s">
        <v>108</v>
      </c>
      <c r="BM142" s="149" t="s">
        <v>1142</v>
      </c>
    </row>
    <row r="143" spans="2:65" s="1" customFormat="1" ht="16.5" customHeight="1">
      <c r="B143" s="33"/>
      <c r="C143" s="138" t="s">
        <v>404</v>
      </c>
      <c r="D143" s="138" t="s">
        <v>312</v>
      </c>
      <c r="E143" s="139" t="s">
        <v>4808</v>
      </c>
      <c r="F143" s="140" t="s">
        <v>4809</v>
      </c>
      <c r="G143" s="141" t="s">
        <v>460</v>
      </c>
      <c r="H143" s="142">
        <v>4</v>
      </c>
      <c r="I143" s="143"/>
      <c r="J143" s="144">
        <f t="shared" si="0"/>
        <v>0</v>
      </c>
      <c r="K143" s="140" t="s">
        <v>430</v>
      </c>
      <c r="L143" s="33"/>
      <c r="M143" s="145" t="s">
        <v>1</v>
      </c>
      <c r="N143" s="146" t="s">
        <v>47</v>
      </c>
      <c r="P143" s="147">
        <f t="shared" si="1"/>
        <v>0</v>
      </c>
      <c r="Q143" s="147">
        <v>0</v>
      </c>
      <c r="R143" s="147">
        <f t="shared" si="2"/>
        <v>0</v>
      </c>
      <c r="S143" s="147">
        <v>0</v>
      </c>
      <c r="T143" s="148">
        <f t="shared" si="3"/>
        <v>0</v>
      </c>
      <c r="AR143" s="149" t="s">
        <v>108</v>
      </c>
      <c r="AT143" s="149" t="s">
        <v>312</v>
      </c>
      <c r="AU143" s="149" t="s">
        <v>86</v>
      </c>
      <c r="AY143" s="17" t="s">
        <v>310</v>
      </c>
      <c r="BE143" s="150">
        <f t="shared" si="4"/>
        <v>0</v>
      </c>
      <c r="BF143" s="150">
        <f t="shared" si="5"/>
        <v>0</v>
      </c>
      <c r="BG143" s="150">
        <f t="shared" si="6"/>
        <v>0</v>
      </c>
      <c r="BH143" s="150">
        <f t="shared" si="7"/>
        <v>0</v>
      </c>
      <c r="BI143" s="150">
        <f t="shared" si="8"/>
        <v>0</v>
      </c>
      <c r="BJ143" s="17" t="s">
        <v>86</v>
      </c>
      <c r="BK143" s="150">
        <f t="shared" si="9"/>
        <v>0</v>
      </c>
      <c r="BL143" s="17" t="s">
        <v>108</v>
      </c>
      <c r="BM143" s="149" t="s">
        <v>1152</v>
      </c>
    </row>
    <row r="144" spans="2:65" s="1" customFormat="1" ht="16.5" customHeight="1">
      <c r="B144" s="33"/>
      <c r="C144" s="138" t="s">
        <v>408</v>
      </c>
      <c r="D144" s="138" t="s">
        <v>312</v>
      </c>
      <c r="E144" s="139" t="s">
        <v>4810</v>
      </c>
      <c r="F144" s="140" t="s">
        <v>4811</v>
      </c>
      <c r="G144" s="141" t="s">
        <v>460</v>
      </c>
      <c r="H144" s="142">
        <v>4</v>
      </c>
      <c r="I144" s="143"/>
      <c r="J144" s="144">
        <f t="shared" si="0"/>
        <v>0</v>
      </c>
      <c r="K144" s="140" t="s">
        <v>430</v>
      </c>
      <c r="L144" s="33"/>
      <c r="M144" s="145" t="s">
        <v>1</v>
      </c>
      <c r="N144" s="146" t="s">
        <v>47</v>
      </c>
      <c r="P144" s="147">
        <f t="shared" si="1"/>
        <v>0</v>
      </c>
      <c r="Q144" s="147">
        <v>0</v>
      </c>
      <c r="R144" s="147">
        <f t="shared" si="2"/>
        <v>0</v>
      </c>
      <c r="S144" s="147">
        <v>0</v>
      </c>
      <c r="T144" s="148">
        <f t="shared" si="3"/>
        <v>0</v>
      </c>
      <c r="AR144" s="149" t="s">
        <v>108</v>
      </c>
      <c r="AT144" s="149" t="s">
        <v>312</v>
      </c>
      <c r="AU144" s="149" t="s">
        <v>86</v>
      </c>
      <c r="AY144" s="17" t="s">
        <v>310</v>
      </c>
      <c r="BE144" s="150">
        <f t="shared" si="4"/>
        <v>0</v>
      </c>
      <c r="BF144" s="150">
        <f t="shared" si="5"/>
        <v>0</v>
      </c>
      <c r="BG144" s="150">
        <f t="shared" si="6"/>
        <v>0</v>
      </c>
      <c r="BH144" s="150">
        <f t="shared" si="7"/>
        <v>0</v>
      </c>
      <c r="BI144" s="150">
        <f t="shared" si="8"/>
        <v>0</v>
      </c>
      <c r="BJ144" s="17" t="s">
        <v>86</v>
      </c>
      <c r="BK144" s="150">
        <f t="shared" si="9"/>
        <v>0</v>
      </c>
      <c r="BL144" s="17" t="s">
        <v>108</v>
      </c>
      <c r="BM144" s="149" t="s">
        <v>1168</v>
      </c>
    </row>
    <row r="145" spans="2:65" s="1" customFormat="1" ht="16.5" customHeight="1">
      <c r="B145" s="33"/>
      <c r="C145" s="138" t="s">
        <v>412</v>
      </c>
      <c r="D145" s="138" t="s">
        <v>312</v>
      </c>
      <c r="E145" s="139" t="s">
        <v>4812</v>
      </c>
      <c r="F145" s="140" t="s">
        <v>4813</v>
      </c>
      <c r="G145" s="141" t="s">
        <v>460</v>
      </c>
      <c r="H145" s="142">
        <v>11</v>
      </c>
      <c r="I145" s="143"/>
      <c r="J145" s="144">
        <f t="shared" si="0"/>
        <v>0</v>
      </c>
      <c r="K145" s="140" t="s">
        <v>430</v>
      </c>
      <c r="L145" s="33"/>
      <c r="M145" s="145" t="s">
        <v>1</v>
      </c>
      <c r="N145" s="146" t="s">
        <v>47</v>
      </c>
      <c r="P145" s="147">
        <f t="shared" si="1"/>
        <v>0</v>
      </c>
      <c r="Q145" s="147">
        <v>0</v>
      </c>
      <c r="R145" s="147">
        <f t="shared" si="2"/>
        <v>0</v>
      </c>
      <c r="S145" s="147">
        <v>0</v>
      </c>
      <c r="T145" s="148">
        <f t="shared" si="3"/>
        <v>0</v>
      </c>
      <c r="AR145" s="149" t="s">
        <v>108</v>
      </c>
      <c r="AT145" s="149" t="s">
        <v>312</v>
      </c>
      <c r="AU145" s="149" t="s">
        <v>86</v>
      </c>
      <c r="AY145" s="17" t="s">
        <v>310</v>
      </c>
      <c r="BE145" s="150">
        <f t="shared" si="4"/>
        <v>0</v>
      </c>
      <c r="BF145" s="150">
        <f t="shared" si="5"/>
        <v>0</v>
      </c>
      <c r="BG145" s="150">
        <f t="shared" si="6"/>
        <v>0</v>
      </c>
      <c r="BH145" s="150">
        <f t="shared" si="7"/>
        <v>0</v>
      </c>
      <c r="BI145" s="150">
        <f t="shared" si="8"/>
        <v>0</v>
      </c>
      <c r="BJ145" s="17" t="s">
        <v>86</v>
      </c>
      <c r="BK145" s="150">
        <f t="shared" si="9"/>
        <v>0</v>
      </c>
      <c r="BL145" s="17" t="s">
        <v>108</v>
      </c>
      <c r="BM145" s="149" t="s">
        <v>1181</v>
      </c>
    </row>
    <row r="146" spans="2:65" s="1" customFormat="1" ht="16.5" customHeight="1">
      <c r="B146" s="33"/>
      <c r="C146" s="138" t="s">
        <v>417</v>
      </c>
      <c r="D146" s="138" t="s">
        <v>312</v>
      </c>
      <c r="E146" s="139" t="s">
        <v>6417</v>
      </c>
      <c r="F146" s="140" t="s">
        <v>6418</v>
      </c>
      <c r="G146" s="141" t="s">
        <v>460</v>
      </c>
      <c r="H146" s="142">
        <v>1</v>
      </c>
      <c r="I146" s="143"/>
      <c r="J146" s="144">
        <f t="shared" si="0"/>
        <v>0</v>
      </c>
      <c r="K146" s="140" t="s">
        <v>430</v>
      </c>
      <c r="L146" s="33"/>
      <c r="M146" s="145" t="s">
        <v>1</v>
      </c>
      <c r="N146" s="146" t="s">
        <v>47</v>
      </c>
      <c r="P146" s="147">
        <f t="shared" si="1"/>
        <v>0</v>
      </c>
      <c r="Q146" s="147">
        <v>0</v>
      </c>
      <c r="R146" s="147">
        <f t="shared" si="2"/>
        <v>0</v>
      </c>
      <c r="S146" s="147">
        <v>0</v>
      </c>
      <c r="T146" s="148">
        <f t="shared" si="3"/>
        <v>0</v>
      </c>
      <c r="AR146" s="149" t="s">
        <v>108</v>
      </c>
      <c r="AT146" s="149" t="s">
        <v>312</v>
      </c>
      <c r="AU146" s="149" t="s">
        <v>86</v>
      </c>
      <c r="AY146" s="17" t="s">
        <v>310</v>
      </c>
      <c r="BE146" s="150">
        <f t="shared" si="4"/>
        <v>0</v>
      </c>
      <c r="BF146" s="150">
        <f t="shared" si="5"/>
        <v>0</v>
      </c>
      <c r="BG146" s="150">
        <f t="shared" si="6"/>
        <v>0</v>
      </c>
      <c r="BH146" s="150">
        <f t="shared" si="7"/>
        <v>0</v>
      </c>
      <c r="BI146" s="150">
        <f t="shared" si="8"/>
        <v>0</v>
      </c>
      <c r="BJ146" s="17" t="s">
        <v>86</v>
      </c>
      <c r="BK146" s="150">
        <f t="shared" si="9"/>
        <v>0</v>
      </c>
      <c r="BL146" s="17" t="s">
        <v>108</v>
      </c>
      <c r="BM146" s="149" t="s">
        <v>1190</v>
      </c>
    </row>
    <row r="147" spans="2:65" s="1" customFormat="1" ht="16.5" customHeight="1">
      <c r="B147" s="33"/>
      <c r="C147" s="138" t="s">
        <v>421</v>
      </c>
      <c r="D147" s="138" t="s">
        <v>312</v>
      </c>
      <c r="E147" s="139" t="s">
        <v>4814</v>
      </c>
      <c r="F147" s="140" t="s">
        <v>4815</v>
      </c>
      <c r="G147" s="141" t="s">
        <v>460</v>
      </c>
      <c r="H147" s="142">
        <v>3</v>
      </c>
      <c r="I147" s="143"/>
      <c r="J147" s="144">
        <f t="shared" si="0"/>
        <v>0</v>
      </c>
      <c r="K147" s="140" t="s">
        <v>430</v>
      </c>
      <c r="L147" s="33"/>
      <c r="M147" s="145" t="s">
        <v>1</v>
      </c>
      <c r="N147" s="146" t="s">
        <v>47</v>
      </c>
      <c r="P147" s="147">
        <f t="shared" si="1"/>
        <v>0</v>
      </c>
      <c r="Q147" s="147">
        <v>0</v>
      </c>
      <c r="R147" s="147">
        <f t="shared" si="2"/>
        <v>0</v>
      </c>
      <c r="S147" s="147">
        <v>0</v>
      </c>
      <c r="T147" s="148">
        <f t="shared" si="3"/>
        <v>0</v>
      </c>
      <c r="AR147" s="149" t="s">
        <v>108</v>
      </c>
      <c r="AT147" s="149" t="s">
        <v>312</v>
      </c>
      <c r="AU147" s="149" t="s">
        <v>86</v>
      </c>
      <c r="AY147" s="17" t="s">
        <v>310</v>
      </c>
      <c r="BE147" s="150">
        <f t="shared" si="4"/>
        <v>0</v>
      </c>
      <c r="BF147" s="150">
        <f t="shared" si="5"/>
        <v>0</v>
      </c>
      <c r="BG147" s="150">
        <f t="shared" si="6"/>
        <v>0</v>
      </c>
      <c r="BH147" s="150">
        <f t="shared" si="7"/>
        <v>0</v>
      </c>
      <c r="BI147" s="150">
        <f t="shared" si="8"/>
        <v>0</v>
      </c>
      <c r="BJ147" s="17" t="s">
        <v>86</v>
      </c>
      <c r="BK147" s="150">
        <f t="shared" si="9"/>
        <v>0</v>
      </c>
      <c r="BL147" s="17" t="s">
        <v>108</v>
      </c>
      <c r="BM147" s="149" t="s">
        <v>1201</v>
      </c>
    </row>
    <row r="148" spans="2:65" s="1" customFormat="1" ht="16.5" customHeight="1">
      <c r="B148" s="33"/>
      <c r="C148" s="138" t="s">
        <v>7</v>
      </c>
      <c r="D148" s="138" t="s">
        <v>312</v>
      </c>
      <c r="E148" s="139" t="s">
        <v>4816</v>
      </c>
      <c r="F148" s="140" t="s">
        <v>4817</v>
      </c>
      <c r="G148" s="141" t="s">
        <v>460</v>
      </c>
      <c r="H148" s="142">
        <v>1</v>
      </c>
      <c r="I148" s="143"/>
      <c r="J148" s="144">
        <f t="shared" si="0"/>
        <v>0</v>
      </c>
      <c r="K148" s="140" t="s">
        <v>430</v>
      </c>
      <c r="L148" s="33"/>
      <c r="M148" s="145" t="s">
        <v>1</v>
      </c>
      <c r="N148" s="146" t="s">
        <v>47</v>
      </c>
      <c r="P148" s="147">
        <f t="shared" si="1"/>
        <v>0</v>
      </c>
      <c r="Q148" s="147">
        <v>0</v>
      </c>
      <c r="R148" s="147">
        <f t="shared" si="2"/>
        <v>0</v>
      </c>
      <c r="S148" s="147">
        <v>0</v>
      </c>
      <c r="T148" s="148">
        <f t="shared" si="3"/>
        <v>0</v>
      </c>
      <c r="AR148" s="149" t="s">
        <v>108</v>
      </c>
      <c r="AT148" s="149" t="s">
        <v>312</v>
      </c>
      <c r="AU148" s="149" t="s">
        <v>86</v>
      </c>
      <c r="AY148" s="17" t="s">
        <v>310</v>
      </c>
      <c r="BE148" s="150">
        <f t="shared" si="4"/>
        <v>0</v>
      </c>
      <c r="BF148" s="150">
        <f t="shared" si="5"/>
        <v>0</v>
      </c>
      <c r="BG148" s="150">
        <f t="shared" si="6"/>
        <v>0</v>
      </c>
      <c r="BH148" s="150">
        <f t="shared" si="7"/>
        <v>0</v>
      </c>
      <c r="BI148" s="150">
        <f t="shared" si="8"/>
        <v>0</v>
      </c>
      <c r="BJ148" s="17" t="s">
        <v>86</v>
      </c>
      <c r="BK148" s="150">
        <f t="shared" si="9"/>
        <v>0</v>
      </c>
      <c r="BL148" s="17" t="s">
        <v>108</v>
      </c>
      <c r="BM148" s="149" t="s">
        <v>1210</v>
      </c>
    </row>
    <row r="149" spans="2:65" s="11" customFormat="1" ht="25.9" customHeight="1">
      <c r="B149" s="126"/>
      <c r="D149" s="127" t="s">
        <v>81</v>
      </c>
      <c r="E149" s="128" t="s">
        <v>4236</v>
      </c>
      <c r="F149" s="128" t="s">
        <v>3388</v>
      </c>
      <c r="I149" s="129"/>
      <c r="J149" s="130">
        <f>BK149</f>
        <v>0</v>
      </c>
      <c r="L149" s="126"/>
      <c r="M149" s="131"/>
      <c r="P149" s="132">
        <f>SUM(P150:P155)</f>
        <v>0</v>
      </c>
      <c r="R149" s="132">
        <f>SUM(R150:R155)</f>
        <v>0</v>
      </c>
      <c r="T149" s="133">
        <f>SUM(T150:T155)</f>
        <v>0</v>
      </c>
      <c r="AR149" s="127" t="s">
        <v>86</v>
      </c>
      <c r="AT149" s="134" t="s">
        <v>81</v>
      </c>
      <c r="AU149" s="134" t="s">
        <v>82</v>
      </c>
      <c r="AY149" s="127" t="s">
        <v>310</v>
      </c>
      <c r="BK149" s="135">
        <f>SUM(BK150:BK155)</f>
        <v>0</v>
      </c>
    </row>
    <row r="150" spans="2:65" s="1" customFormat="1" ht="16.5" customHeight="1">
      <c r="B150" s="33"/>
      <c r="C150" s="138" t="s">
        <v>434</v>
      </c>
      <c r="D150" s="138" t="s">
        <v>312</v>
      </c>
      <c r="E150" s="139" t="s">
        <v>4834</v>
      </c>
      <c r="F150" s="140" t="s">
        <v>4835</v>
      </c>
      <c r="G150" s="141" t="s">
        <v>460</v>
      </c>
      <c r="H150" s="142">
        <v>1</v>
      </c>
      <c r="I150" s="143"/>
      <c r="J150" s="144">
        <f t="shared" ref="J150:J155" si="10">ROUND(I150*H150,2)</f>
        <v>0</v>
      </c>
      <c r="K150" s="140" t="s">
        <v>430</v>
      </c>
      <c r="L150" s="33"/>
      <c r="M150" s="145" t="s">
        <v>1</v>
      </c>
      <c r="N150" s="146" t="s">
        <v>47</v>
      </c>
      <c r="P150" s="147">
        <f t="shared" ref="P150:P155" si="11">O150*H150</f>
        <v>0</v>
      </c>
      <c r="Q150" s="147">
        <v>0</v>
      </c>
      <c r="R150" s="147">
        <f t="shared" ref="R150:R155" si="12">Q150*H150</f>
        <v>0</v>
      </c>
      <c r="S150" s="147">
        <v>0</v>
      </c>
      <c r="T150" s="148">
        <f t="shared" ref="T150:T155" si="13">S150*H150</f>
        <v>0</v>
      </c>
      <c r="AR150" s="149" t="s">
        <v>108</v>
      </c>
      <c r="AT150" s="149" t="s">
        <v>312</v>
      </c>
      <c r="AU150" s="149" t="s">
        <v>86</v>
      </c>
      <c r="AY150" s="17" t="s">
        <v>310</v>
      </c>
      <c r="BE150" s="150">
        <f t="shared" ref="BE150:BE155" si="14">IF(N150="základní",J150,0)</f>
        <v>0</v>
      </c>
      <c r="BF150" s="150">
        <f t="shared" ref="BF150:BF155" si="15">IF(N150="snížená",J150,0)</f>
        <v>0</v>
      </c>
      <c r="BG150" s="150">
        <f t="shared" ref="BG150:BG155" si="16">IF(N150="zákl. přenesená",J150,0)</f>
        <v>0</v>
      </c>
      <c r="BH150" s="150">
        <f t="shared" ref="BH150:BH155" si="17">IF(N150="sníž. přenesená",J150,0)</f>
        <v>0</v>
      </c>
      <c r="BI150" s="150">
        <f t="shared" ref="BI150:BI155" si="18">IF(N150="nulová",J150,0)</f>
        <v>0</v>
      </c>
      <c r="BJ150" s="17" t="s">
        <v>86</v>
      </c>
      <c r="BK150" s="150">
        <f t="shared" ref="BK150:BK155" si="19">ROUND(I150*H150,2)</f>
        <v>0</v>
      </c>
      <c r="BL150" s="17" t="s">
        <v>108</v>
      </c>
      <c r="BM150" s="149" t="s">
        <v>4836</v>
      </c>
    </row>
    <row r="151" spans="2:65" s="1" customFormat="1" ht="16.5" customHeight="1">
      <c r="B151" s="33"/>
      <c r="C151" s="138" t="s">
        <v>534</v>
      </c>
      <c r="D151" s="138" t="s">
        <v>312</v>
      </c>
      <c r="E151" s="139" t="s">
        <v>4837</v>
      </c>
      <c r="F151" s="140" t="s">
        <v>4838</v>
      </c>
      <c r="G151" s="141" t="s">
        <v>460</v>
      </c>
      <c r="H151" s="142">
        <v>1</v>
      </c>
      <c r="I151" s="143"/>
      <c r="J151" s="144">
        <f t="shared" si="10"/>
        <v>0</v>
      </c>
      <c r="K151" s="140" t="s">
        <v>430</v>
      </c>
      <c r="L151" s="33"/>
      <c r="M151" s="145" t="s">
        <v>1</v>
      </c>
      <c r="N151" s="146" t="s">
        <v>47</v>
      </c>
      <c r="P151" s="147">
        <f t="shared" si="11"/>
        <v>0</v>
      </c>
      <c r="Q151" s="147">
        <v>0</v>
      </c>
      <c r="R151" s="147">
        <f t="shared" si="12"/>
        <v>0</v>
      </c>
      <c r="S151" s="147">
        <v>0</v>
      </c>
      <c r="T151" s="148">
        <f t="shared" si="13"/>
        <v>0</v>
      </c>
      <c r="AR151" s="149" t="s">
        <v>108</v>
      </c>
      <c r="AT151" s="149" t="s">
        <v>312</v>
      </c>
      <c r="AU151" s="149" t="s">
        <v>86</v>
      </c>
      <c r="AY151" s="17" t="s">
        <v>310</v>
      </c>
      <c r="BE151" s="150">
        <f t="shared" si="14"/>
        <v>0</v>
      </c>
      <c r="BF151" s="150">
        <f t="shared" si="15"/>
        <v>0</v>
      </c>
      <c r="BG151" s="150">
        <f t="shared" si="16"/>
        <v>0</v>
      </c>
      <c r="BH151" s="150">
        <f t="shared" si="17"/>
        <v>0</v>
      </c>
      <c r="BI151" s="150">
        <f t="shared" si="18"/>
        <v>0</v>
      </c>
      <c r="BJ151" s="17" t="s">
        <v>86</v>
      </c>
      <c r="BK151" s="150">
        <f t="shared" si="19"/>
        <v>0</v>
      </c>
      <c r="BL151" s="17" t="s">
        <v>108</v>
      </c>
      <c r="BM151" s="149" t="s">
        <v>1222</v>
      </c>
    </row>
    <row r="152" spans="2:65" s="1" customFormat="1" ht="16.5" customHeight="1">
      <c r="B152" s="33"/>
      <c r="C152" s="138" t="s">
        <v>539</v>
      </c>
      <c r="D152" s="138" t="s">
        <v>312</v>
      </c>
      <c r="E152" s="139" t="s">
        <v>4839</v>
      </c>
      <c r="F152" s="140" t="s">
        <v>4840</v>
      </c>
      <c r="G152" s="141" t="s">
        <v>460</v>
      </c>
      <c r="H152" s="142">
        <v>1</v>
      </c>
      <c r="I152" s="143"/>
      <c r="J152" s="144">
        <f t="shared" si="10"/>
        <v>0</v>
      </c>
      <c r="K152" s="140" t="s">
        <v>430</v>
      </c>
      <c r="L152" s="33"/>
      <c r="M152" s="145" t="s">
        <v>1</v>
      </c>
      <c r="N152" s="146" t="s">
        <v>47</v>
      </c>
      <c r="P152" s="147">
        <f t="shared" si="11"/>
        <v>0</v>
      </c>
      <c r="Q152" s="147">
        <v>0</v>
      </c>
      <c r="R152" s="147">
        <f t="shared" si="12"/>
        <v>0</v>
      </c>
      <c r="S152" s="147">
        <v>0</v>
      </c>
      <c r="T152" s="148">
        <f t="shared" si="13"/>
        <v>0</v>
      </c>
      <c r="AR152" s="149" t="s">
        <v>108</v>
      </c>
      <c r="AT152" s="149" t="s">
        <v>312</v>
      </c>
      <c r="AU152" s="149" t="s">
        <v>86</v>
      </c>
      <c r="AY152" s="17" t="s">
        <v>310</v>
      </c>
      <c r="BE152" s="150">
        <f t="shared" si="14"/>
        <v>0</v>
      </c>
      <c r="BF152" s="150">
        <f t="shared" si="15"/>
        <v>0</v>
      </c>
      <c r="BG152" s="150">
        <f t="shared" si="16"/>
        <v>0</v>
      </c>
      <c r="BH152" s="150">
        <f t="shared" si="17"/>
        <v>0</v>
      </c>
      <c r="BI152" s="150">
        <f t="shared" si="18"/>
        <v>0</v>
      </c>
      <c r="BJ152" s="17" t="s">
        <v>86</v>
      </c>
      <c r="BK152" s="150">
        <f t="shared" si="19"/>
        <v>0</v>
      </c>
      <c r="BL152" s="17" t="s">
        <v>108</v>
      </c>
      <c r="BM152" s="149" t="s">
        <v>1230</v>
      </c>
    </row>
    <row r="153" spans="2:65" s="1" customFormat="1" ht="16.5" customHeight="1">
      <c r="B153" s="33"/>
      <c r="C153" s="138" t="s">
        <v>543</v>
      </c>
      <c r="D153" s="138" t="s">
        <v>312</v>
      </c>
      <c r="E153" s="139" t="s">
        <v>4841</v>
      </c>
      <c r="F153" s="140" t="s">
        <v>4842</v>
      </c>
      <c r="G153" s="141" t="s">
        <v>460</v>
      </c>
      <c r="H153" s="142">
        <v>1</v>
      </c>
      <c r="I153" s="143"/>
      <c r="J153" s="144">
        <f t="shared" si="10"/>
        <v>0</v>
      </c>
      <c r="K153" s="140" t="s">
        <v>430</v>
      </c>
      <c r="L153" s="33"/>
      <c r="M153" s="145" t="s">
        <v>1</v>
      </c>
      <c r="N153" s="146" t="s">
        <v>47</v>
      </c>
      <c r="P153" s="147">
        <f t="shared" si="11"/>
        <v>0</v>
      </c>
      <c r="Q153" s="147">
        <v>0</v>
      </c>
      <c r="R153" s="147">
        <f t="shared" si="12"/>
        <v>0</v>
      </c>
      <c r="S153" s="147">
        <v>0</v>
      </c>
      <c r="T153" s="148">
        <f t="shared" si="13"/>
        <v>0</v>
      </c>
      <c r="AR153" s="149" t="s">
        <v>108</v>
      </c>
      <c r="AT153" s="149" t="s">
        <v>312</v>
      </c>
      <c r="AU153" s="149" t="s">
        <v>86</v>
      </c>
      <c r="AY153" s="17" t="s">
        <v>310</v>
      </c>
      <c r="BE153" s="150">
        <f t="shared" si="14"/>
        <v>0</v>
      </c>
      <c r="BF153" s="150">
        <f t="shared" si="15"/>
        <v>0</v>
      </c>
      <c r="BG153" s="150">
        <f t="shared" si="16"/>
        <v>0</v>
      </c>
      <c r="BH153" s="150">
        <f t="shared" si="17"/>
        <v>0</v>
      </c>
      <c r="BI153" s="150">
        <f t="shared" si="18"/>
        <v>0</v>
      </c>
      <c r="BJ153" s="17" t="s">
        <v>86</v>
      </c>
      <c r="BK153" s="150">
        <f t="shared" si="19"/>
        <v>0</v>
      </c>
      <c r="BL153" s="17" t="s">
        <v>108</v>
      </c>
      <c r="BM153" s="149" t="s">
        <v>1239</v>
      </c>
    </row>
    <row r="154" spans="2:65" s="1" customFormat="1" ht="16.5" customHeight="1">
      <c r="B154" s="33"/>
      <c r="C154" s="138" t="s">
        <v>548</v>
      </c>
      <c r="D154" s="138" t="s">
        <v>312</v>
      </c>
      <c r="E154" s="139" t="s">
        <v>4843</v>
      </c>
      <c r="F154" s="140" t="s">
        <v>4844</v>
      </c>
      <c r="G154" s="141" t="s">
        <v>460</v>
      </c>
      <c r="H154" s="142">
        <v>1</v>
      </c>
      <c r="I154" s="143"/>
      <c r="J154" s="144">
        <f t="shared" si="10"/>
        <v>0</v>
      </c>
      <c r="K154" s="140" t="s">
        <v>430</v>
      </c>
      <c r="L154" s="33"/>
      <c r="M154" s="145" t="s">
        <v>1</v>
      </c>
      <c r="N154" s="146" t="s">
        <v>47</v>
      </c>
      <c r="P154" s="147">
        <f t="shared" si="11"/>
        <v>0</v>
      </c>
      <c r="Q154" s="147">
        <v>0</v>
      </c>
      <c r="R154" s="147">
        <f t="shared" si="12"/>
        <v>0</v>
      </c>
      <c r="S154" s="147">
        <v>0</v>
      </c>
      <c r="T154" s="148">
        <f t="shared" si="13"/>
        <v>0</v>
      </c>
      <c r="AR154" s="149" t="s">
        <v>108</v>
      </c>
      <c r="AT154" s="149" t="s">
        <v>312</v>
      </c>
      <c r="AU154" s="149" t="s">
        <v>86</v>
      </c>
      <c r="AY154" s="17" t="s">
        <v>310</v>
      </c>
      <c r="BE154" s="150">
        <f t="shared" si="14"/>
        <v>0</v>
      </c>
      <c r="BF154" s="150">
        <f t="shared" si="15"/>
        <v>0</v>
      </c>
      <c r="BG154" s="150">
        <f t="shared" si="16"/>
        <v>0</v>
      </c>
      <c r="BH154" s="150">
        <f t="shared" si="17"/>
        <v>0</v>
      </c>
      <c r="BI154" s="150">
        <f t="shared" si="18"/>
        <v>0</v>
      </c>
      <c r="BJ154" s="17" t="s">
        <v>86</v>
      </c>
      <c r="BK154" s="150">
        <f t="shared" si="19"/>
        <v>0</v>
      </c>
      <c r="BL154" s="17" t="s">
        <v>108</v>
      </c>
      <c r="BM154" s="149" t="s">
        <v>1247</v>
      </c>
    </row>
    <row r="155" spans="2:65" s="1" customFormat="1" ht="16.5" customHeight="1">
      <c r="B155" s="33"/>
      <c r="C155" s="138" t="s">
        <v>553</v>
      </c>
      <c r="D155" s="138" t="s">
        <v>312</v>
      </c>
      <c r="E155" s="139" t="s">
        <v>4845</v>
      </c>
      <c r="F155" s="140" t="s">
        <v>4846</v>
      </c>
      <c r="G155" s="141" t="s">
        <v>460</v>
      </c>
      <c r="H155" s="142">
        <v>1</v>
      </c>
      <c r="I155" s="143"/>
      <c r="J155" s="144">
        <f t="shared" si="10"/>
        <v>0</v>
      </c>
      <c r="K155" s="140" t="s">
        <v>430</v>
      </c>
      <c r="L155" s="33"/>
      <c r="M155" s="188" t="s">
        <v>1</v>
      </c>
      <c r="N155" s="189" t="s">
        <v>47</v>
      </c>
      <c r="O155" s="176"/>
      <c r="P155" s="190">
        <f t="shared" si="11"/>
        <v>0</v>
      </c>
      <c r="Q155" s="190">
        <v>0</v>
      </c>
      <c r="R155" s="190">
        <f t="shared" si="12"/>
        <v>0</v>
      </c>
      <c r="S155" s="190">
        <v>0</v>
      </c>
      <c r="T155" s="191">
        <f t="shared" si="13"/>
        <v>0</v>
      </c>
      <c r="AR155" s="149" t="s">
        <v>108</v>
      </c>
      <c r="AT155" s="149" t="s">
        <v>312</v>
      </c>
      <c r="AU155" s="149" t="s">
        <v>86</v>
      </c>
      <c r="AY155" s="17" t="s">
        <v>310</v>
      </c>
      <c r="BE155" s="150">
        <f t="shared" si="14"/>
        <v>0</v>
      </c>
      <c r="BF155" s="150">
        <f t="shared" si="15"/>
        <v>0</v>
      </c>
      <c r="BG155" s="150">
        <f t="shared" si="16"/>
        <v>0</v>
      </c>
      <c r="BH155" s="150">
        <f t="shared" si="17"/>
        <v>0</v>
      </c>
      <c r="BI155" s="150">
        <f t="shared" si="18"/>
        <v>0</v>
      </c>
      <c r="BJ155" s="17" t="s">
        <v>86</v>
      </c>
      <c r="BK155" s="150">
        <f t="shared" si="19"/>
        <v>0</v>
      </c>
      <c r="BL155" s="17" t="s">
        <v>108</v>
      </c>
      <c r="BM155" s="149" t="s">
        <v>4847</v>
      </c>
    </row>
    <row r="156" spans="2:65" s="1" customFormat="1" ht="6.95" customHeight="1">
      <c r="B156" s="45"/>
      <c r="C156" s="46"/>
      <c r="D156" s="46"/>
      <c r="E156" s="46"/>
      <c r="F156" s="46"/>
      <c r="G156" s="46"/>
      <c r="H156" s="46"/>
      <c r="I156" s="46"/>
      <c r="J156" s="46"/>
      <c r="K156" s="46"/>
      <c r="L156" s="33"/>
    </row>
  </sheetData>
  <sheetProtection algorithmName="SHA-512" hashValue="+r7VSSlnOpeka9ElXMoDR0N6FUfvYm4aUOecybZM3yZjsBcs7Cvx3LMNiAbGh05Vw++zMzXR5HDAFuSmei5QXA==" saltValue="cz7l8PfYNMQXXLZqJWyY3s1VbmZWnJ7sFyUwQvXUeyVjjP/1a6kmlxh9nEO23ltnC3S1NnnKrtjh8ngJkliZQg==" spinCount="100000" sheet="1" objects="1" scenarios="1" formatColumns="0" formatRows="0" autoFilter="0"/>
  <autoFilter ref="C125:K155" xr:uid="{00000000-0009-0000-0000-000041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BM29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264</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280</v>
      </c>
      <c r="F11" s="256"/>
      <c r="G11" s="256"/>
      <c r="H11" s="256"/>
      <c r="L11" s="33"/>
    </row>
    <row r="12" spans="2:46" s="1" customFormat="1" ht="12" customHeight="1">
      <c r="B12" s="33"/>
      <c r="D12" s="27" t="s">
        <v>281</v>
      </c>
      <c r="L12" s="33"/>
    </row>
    <row r="13" spans="2:46" s="1" customFormat="1" ht="16.5" customHeight="1">
      <c r="B13" s="33"/>
      <c r="E13" s="236" t="s">
        <v>4915</v>
      </c>
      <c r="F13" s="256"/>
      <c r="G13" s="256"/>
      <c r="H13" s="256"/>
      <c r="L13" s="33"/>
    </row>
    <row r="14" spans="2:46" s="1" customFormat="1" ht="11.25">
      <c r="B14" s="33"/>
      <c r="L14" s="33"/>
    </row>
    <row r="15" spans="2:46" s="1" customFormat="1" ht="12" customHeight="1">
      <c r="B15" s="33"/>
      <c r="D15" s="27" t="s">
        <v>18</v>
      </c>
      <c r="F15" s="25" t="s">
        <v>19</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
        <v>1</v>
      </c>
      <c r="L18" s="33"/>
    </row>
    <row r="19" spans="2:12" s="1" customFormat="1" ht="18" customHeight="1">
      <c r="B19" s="33"/>
      <c r="E19" s="25" t="s">
        <v>32</v>
      </c>
      <c r="I19" s="27" t="s">
        <v>33</v>
      </c>
      <c r="J19" s="25" t="s">
        <v>1</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
        <v>1</v>
      </c>
      <c r="L24" s="33"/>
    </row>
    <row r="25" spans="2:12" s="1" customFormat="1" ht="18" customHeight="1">
      <c r="B25" s="33"/>
      <c r="E25" s="25" t="s">
        <v>37</v>
      </c>
      <c r="I25" s="27" t="s">
        <v>33</v>
      </c>
      <c r="J25" s="25" t="s">
        <v>1</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95.25" customHeight="1">
      <c r="B31" s="96"/>
      <c r="E31" s="219" t="s">
        <v>283</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ROUND(J132,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ROUND((SUM(BE132:BE294)),  2)</f>
        <v>0</v>
      </c>
      <c r="I37" s="98">
        <v>0.21</v>
      </c>
      <c r="J37" s="86">
        <f>ROUND(((SUM(BE132:BE294))*I37),  2)</f>
        <v>0</v>
      </c>
      <c r="L37" s="33"/>
    </row>
    <row r="38" spans="2:12" s="1" customFormat="1" ht="14.45" customHeight="1">
      <c r="B38" s="33"/>
      <c r="E38" s="27" t="s">
        <v>48</v>
      </c>
      <c r="F38" s="86">
        <f>ROUND((SUM(BF132:BF294)),  2)</f>
        <v>0</v>
      </c>
      <c r="I38" s="98">
        <v>0.15</v>
      </c>
      <c r="J38" s="86">
        <f>ROUND(((SUM(BF132:BF294))*I38),  2)</f>
        <v>0</v>
      </c>
      <c r="L38" s="33"/>
    </row>
    <row r="39" spans="2:12" s="1" customFormat="1" ht="14.45" hidden="1" customHeight="1">
      <c r="B39" s="33"/>
      <c r="E39" s="27" t="s">
        <v>49</v>
      </c>
      <c r="F39" s="86">
        <f>ROUND((SUM(BG132:BG294)),  2)</f>
        <v>0</v>
      </c>
      <c r="I39" s="98">
        <v>0.21</v>
      </c>
      <c r="J39" s="86">
        <f>0</f>
        <v>0</v>
      </c>
      <c r="L39" s="33"/>
    </row>
    <row r="40" spans="2:12" s="1" customFormat="1" ht="14.45" hidden="1" customHeight="1">
      <c r="B40" s="33"/>
      <c r="E40" s="27" t="s">
        <v>50</v>
      </c>
      <c r="F40" s="86">
        <f>ROUND((SUM(BH132:BH294)),  2)</f>
        <v>0</v>
      </c>
      <c r="I40" s="98">
        <v>0.15</v>
      </c>
      <c r="J40" s="86">
        <f>0</f>
        <v>0</v>
      </c>
      <c r="L40" s="33"/>
    </row>
    <row r="41" spans="2:12" s="1" customFormat="1" ht="14.45" hidden="1" customHeight="1">
      <c r="B41" s="33"/>
      <c r="E41" s="27" t="s">
        <v>51</v>
      </c>
      <c r="F41" s="86">
        <f>ROUND((SUM(BI132:BI294)),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280</v>
      </c>
      <c r="F89" s="256"/>
      <c r="G89" s="256"/>
      <c r="H89" s="256"/>
      <c r="L89" s="33"/>
    </row>
    <row r="90" spans="2:12" s="1" customFormat="1" ht="12" customHeight="1">
      <c r="B90" s="33"/>
      <c r="C90" s="27" t="s">
        <v>281</v>
      </c>
      <c r="L90" s="33"/>
    </row>
    <row r="91" spans="2:12" s="1" customFormat="1" ht="16.5" customHeight="1">
      <c r="B91" s="33"/>
      <c r="E91" s="236" t="str">
        <f>E13</f>
        <v>SO 02 - Komunikace a zpevněné plochy</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J132</f>
        <v>0</v>
      </c>
      <c r="L100" s="33"/>
      <c r="AU100" s="17" t="s">
        <v>288</v>
      </c>
    </row>
    <row r="101" spans="2:47" s="8" customFormat="1" ht="24.95" customHeight="1">
      <c r="B101" s="110"/>
      <c r="D101" s="111" t="s">
        <v>289</v>
      </c>
      <c r="E101" s="112"/>
      <c r="F101" s="112"/>
      <c r="G101" s="112"/>
      <c r="H101" s="112"/>
      <c r="I101" s="112"/>
      <c r="J101" s="113">
        <f>J133</f>
        <v>0</v>
      </c>
      <c r="L101" s="110"/>
    </row>
    <row r="102" spans="2:47" s="9" customFormat="1" ht="19.899999999999999" customHeight="1">
      <c r="B102" s="114"/>
      <c r="D102" s="115" t="s">
        <v>290</v>
      </c>
      <c r="E102" s="116"/>
      <c r="F102" s="116"/>
      <c r="G102" s="116"/>
      <c r="H102" s="116"/>
      <c r="I102" s="116"/>
      <c r="J102" s="117">
        <f>J134</f>
        <v>0</v>
      </c>
      <c r="L102" s="114"/>
    </row>
    <row r="103" spans="2:47" s="9" customFormat="1" ht="14.85" customHeight="1">
      <c r="B103" s="114"/>
      <c r="D103" s="115" t="s">
        <v>6419</v>
      </c>
      <c r="E103" s="116"/>
      <c r="F103" s="116"/>
      <c r="G103" s="116"/>
      <c r="H103" s="116"/>
      <c r="I103" s="116"/>
      <c r="J103" s="117">
        <f>J185</f>
        <v>0</v>
      </c>
      <c r="L103" s="114"/>
    </row>
    <row r="104" spans="2:47" s="9" customFormat="1" ht="19.899999999999999" customHeight="1">
      <c r="B104" s="114"/>
      <c r="D104" s="115" t="s">
        <v>623</v>
      </c>
      <c r="E104" s="116"/>
      <c r="F104" s="116"/>
      <c r="G104" s="116"/>
      <c r="H104" s="116"/>
      <c r="I104" s="116"/>
      <c r="J104" s="117">
        <f>J218</f>
        <v>0</v>
      </c>
      <c r="L104" s="114"/>
    </row>
    <row r="105" spans="2:47" s="9" customFormat="1" ht="19.899999999999999" customHeight="1">
      <c r="B105" s="114"/>
      <c r="D105" s="115" t="s">
        <v>6420</v>
      </c>
      <c r="E105" s="116"/>
      <c r="F105" s="116"/>
      <c r="G105" s="116"/>
      <c r="H105" s="116"/>
      <c r="I105" s="116"/>
      <c r="J105" s="117">
        <f>J231</f>
        <v>0</v>
      </c>
      <c r="L105" s="114"/>
    </row>
    <row r="106" spans="2:47" s="9" customFormat="1" ht="19.899999999999999" customHeight="1">
      <c r="B106" s="114"/>
      <c r="D106" s="115" t="s">
        <v>626</v>
      </c>
      <c r="E106" s="116"/>
      <c r="F106" s="116"/>
      <c r="G106" s="116"/>
      <c r="H106" s="116"/>
      <c r="I106" s="116"/>
      <c r="J106" s="117">
        <f>J265</f>
        <v>0</v>
      </c>
      <c r="L106" s="114"/>
    </row>
    <row r="107" spans="2:47" s="9" customFormat="1" ht="19.899999999999999" customHeight="1">
      <c r="B107" s="114"/>
      <c r="D107" s="115" t="s">
        <v>292</v>
      </c>
      <c r="E107" s="116"/>
      <c r="F107" s="116"/>
      <c r="G107" s="116"/>
      <c r="H107" s="116"/>
      <c r="I107" s="116"/>
      <c r="J107" s="117">
        <f>J270</f>
        <v>0</v>
      </c>
      <c r="L107" s="114"/>
    </row>
    <row r="108" spans="2:47" s="9" customFormat="1" ht="19.899999999999999" customHeight="1">
      <c r="B108" s="114"/>
      <c r="D108" s="115" t="s">
        <v>451</v>
      </c>
      <c r="E108" s="116"/>
      <c r="F108" s="116"/>
      <c r="G108" s="116"/>
      <c r="H108" s="116"/>
      <c r="I108" s="116"/>
      <c r="J108" s="117">
        <f>J291</f>
        <v>0</v>
      </c>
      <c r="L108" s="114"/>
    </row>
    <row r="109" spans="2:47" s="1" customFormat="1" ht="21.75" customHeight="1">
      <c r="B109" s="33"/>
      <c r="L109" s="33"/>
    </row>
    <row r="110" spans="2:47" s="1" customFormat="1" ht="6.95" customHeight="1">
      <c r="B110" s="45"/>
      <c r="C110" s="46"/>
      <c r="D110" s="46"/>
      <c r="E110" s="46"/>
      <c r="F110" s="46"/>
      <c r="G110" s="46"/>
      <c r="H110" s="46"/>
      <c r="I110" s="46"/>
      <c r="J110" s="46"/>
      <c r="K110" s="46"/>
      <c r="L110" s="33"/>
    </row>
    <row r="114" spans="2:12" s="1" customFormat="1" ht="6.95" customHeight="1">
      <c r="B114" s="47"/>
      <c r="C114" s="48"/>
      <c r="D114" s="48"/>
      <c r="E114" s="48"/>
      <c r="F114" s="48"/>
      <c r="G114" s="48"/>
      <c r="H114" s="48"/>
      <c r="I114" s="48"/>
      <c r="J114" s="48"/>
      <c r="K114" s="48"/>
      <c r="L114" s="33"/>
    </row>
    <row r="115" spans="2:12" s="1" customFormat="1" ht="24.95" customHeight="1">
      <c r="B115" s="33"/>
      <c r="C115" s="21" t="s">
        <v>295</v>
      </c>
      <c r="L115" s="33"/>
    </row>
    <row r="116" spans="2:12" s="1" customFormat="1" ht="6.95" customHeight="1">
      <c r="B116" s="33"/>
      <c r="L116" s="33"/>
    </row>
    <row r="117" spans="2:12" s="1" customFormat="1" ht="12" customHeight="1">
      <c r="B117" s="33"/>
      <c r="C117" s="27" t="s">
        <v>16</v>
      </c>
      <c r="L117" s="33"/>
    </row>
    <row r="118" spans="2:12" s="1" customFormat="1" ht="16.5" customHeight="1">
      <c r="B118" s="33"/>
      <c r="E118" s="254" t="str">
        <f>E7</f>
        <v>HODONÍN NEMOCNICE – VÝSTAVBA PAVILONU MAGNETICKÉ REZONANCE</v>
      </c>
      <c r="F118" s="255"/>
      <c r="G118" s="255"/>
      <c r="H118" s="255"/>
      <c r="L118" s="33"/>
    </row>
    <row r="119" spans="2:12" ht="12" customHeight="1">
      <c r="B119" s="20"/>
      <c r="C119" s="27" t="s">
        <v>277</v>
      </c>
      <c r="L119" s="20"/>
    </row>
    <row r="120" spans="2:12" ht="16.5" customHeight="1">
      <c r="B120" s="20"/>
      <c r="E120" s="254" t="s">
        <v>5405</v>
      </c>
      <c r="F120" s="215"/>
      <c r="G120" s="215"/>
      <c r="H120" s="215"/>
      <c r="L120" s="20"/>
    </row>
    <row r="121" spans="2:12" ht="12" customHeight="1">
      <c r="B121" s="20"/>
      <c r="C121" s="27" t="s">
        <v>279</v>
      </c>
      <c r="L121" s="20"/>
    </row>
    <row r="122" spans="2:12" s="1" customFormat="1" ht="16.5" customHeight="1">
      <c r="B122" s="33"/>
      <c r="E122" s="249" t="s">
        <v>280</v>
      </c>
      <c r="F122" s="256"/>
      <c r="G122" s="256"/>
      <c r="H122" s="256"/>
      <c r="L122" s="33"/>
    </row>
    <row r="123" spans="2:12" s="1" customFormat="1" ht="12" customHeight="1">
      <c r="B123" s="33"/>
      <c r="C123" s="27" t="s">
        <v>281</v>
      </c>
      <c r="L123" s="33"/>
    </row>
    <row r="124" spans="2:12" s="1" customFormat="1" ht="16.5" customHeight="1">
      <c r="B124" s="33"/>
      <c r="E124" s="236" t="str">
        <f>E13</f>
        <v>SO 02 - Komunikace a zpevněné plochy</v>
      </c>
      <c r="F124" s="256"/>
      <c r="G124" s="256"/>
      <c r="H124" s="256"/>
      <c r="L124" s="33"/>
    </row>
    <row r="125" spans="2:12" s="1" customFormat="1" ht="6.95" customHeight="1">
      <c r="B125" s="33"/>
      <c r="L125" s="33"/>
    </row>
    <row r="126" spans="2:12" s="1" customFormat="1" ht="12" customHeight="1">
      <c r="B126" s="33"/>
      <c r="C126" s="27" t="s">
        <v>22</v>
      </c>
      <c r="F126" s="25" t="str">
        <f>F16</f>
        <v xml:space="preserve"> </v>
      </c>
      <c r="I126" s="27" t="s">
        <v>24</v>
      </c>
      <c r="J126" s="53" t="str">
        <f>IF(J16="","",J16)</f>
        <v>2. 12. 2022</v>
      </c>
      <c r="L126" s="33"/>
    </row>
    <row r="127" spans="2:12" s="1" customFormat="1" ht="6.95" customHeight="1">
      <c r="B127" s="33"/>
      <c r="L127" s="33"/>
    </row>
    <row r="128" spans="2:12" s="1" customFormat="1" ht="15.2" customHeight="1">
      <c r="B128" s="33"/>
      <c r="C128" s="27" t="s">
        <v>30</v>
      </c>
      <c r="F128" s="25" t="str">
        <f>E19</f>
        <v>NEMOCNICE TGM HODONÍN, p.o.</v>
      </c>
      <c r="I128" s="27" t="s">
        <v>36</v>
      </c>
      <c r="J128" s="31" t="str">
        <f>E25</f>
        <v>KANIA a.s.</v>
      </c>
      <c r="L128" s="33"/>
    </row>
    <row r="129" spans="2:65" s="1" customFormat="1" ht="15.2" customHeight="1">
      <c r="B129" s="33"/>
      <c r="C129" s="27" t="s">
        <v>34</v>
      </c>
      <c r="F129" s="25" t="str">
        <f>IF(E22="","",E22)</f>
        <v>Vyplň údaj</v>
      </c>
      <c r="I129" s="27" t="s">
        <v>39</v>
      </c>
      <c r="J129" s="31" t="str">
        <f>E28</f>
        <v xml:space="preserve"> </v>
      </c>
      <c r="L129" s="33"/>
    </row>
    <row r="130" spans="2:65" s="1" customFormat="1" ht="10.35" customHeight="1">
      <c r="B130" s="33"/>
      <c r="L130" s="33"/>
    </row>
    <row r="131" spans="2:65" s="10" customFormat="1" ht="29.25" customHeight="1">
      <c r="B131" s="118"/>
      <c r="C131" s="119" t="s">
        <v>296</v>
      </c>
      <c r="D131" s="120" t="s">
        <v>67</v>
      </c>
      <c r="E131" s="120" t="s">
        <v>63</v>
      </c>
      <c r="F131" s="120" t="s">
        <v>64</v>
      </c>
      <c r="G131" s="120" t="s">
        <v>297</v>
      </c>
      <c r="H131" s="120" t="s">
        <v>298</v>
      </c>
      <c r="I131" s="120" t="s">
        <v>299</v>
      </c>
      <c r="J131" s="120" t="s">
        <v>286</v>
      </c>
      <c r="K131" s="121" t="s">
        <v>300</v>
      </c>
      <c r="L131" s="118"/>
      <c r="M131" s="60" t="s">
        <v>1</v>
      </c>
      <c r="N131" s="61" t="s">
        <v>46</v>
      </c>
      <c r="O131" s="61" t="s">
        <v>301</v>
      </c>
      <c r="P131" s="61" t="s">
        <v>302</v>
      </c>
      <c r="Q131" s="61" t="s">
        <v>303</v>
      </c>
      <c r="R131" s="61" t="s">
        <v>304</v>
      </c>
      <c r="S131" s="61" t="s">
        <v>305</v>
      </c>
      <c r="T131" s="62" t="s">
        <v>306</v>
      </c>
    </row>
    <row r="132" spans="2:65" s="1" customFormat="1" ht="22.9" customHeight="1">
      <c r="B132" s="33"/>
      <c r="C132" s="65" t="s">
        <v>307</v>
      </c>
      <c r="J132" s="122">
        <f>BK132</f>
        <v>0</v>
      </c>
      <c r="L132" s="33"/>
      <c r="M132" s="63"/>
      <c r="N132" s="54"/>
      <c r="O132" s="54"/>
      <c r="P132" s="123">
        <f>P133</f>
        <v>0</v>
      </c>
      <c r="Q132" s="54"/>
      <c r="R132" s="123">
        <f>R133</f>
        <v>1760.2912501999999</v>
      </c>
      <c r="S132" s="54"/>
      <c r="T132" s="124">
        <f>T133</f>
        <v>0</v>
      </c>
      <c r="AT132" s="17" t="s">
        <v>81</v>
      </c>
      <c r="AU132" s="17" t="s">
        <v>288</v>
      </c>
      <c r="BK132" s="125">
        <f>BK133</f>
        <v>0</v>
      </c>
    </row>
    <row r="133" spans="2:65" s="11" customFormat="1" ht="25.9" customHeight="1">
      <c r="B133" s="126"/>
      <c r="D133" s="127" t="s">
        <v>81</v>
      </c>
      <c r="E133" s="128" t="s">
        <v>308</v>
      </c>
      <c r="F133" s="128" t="s">
        <v>309</v>
      </c>
      <c r="I133" s="129"/>
      <c r="J133" s="130">
        <f>BK133</f>
        <v>0</v>
      </c>
      <c r="L133" s="126"/>
      <c r="M133" s="131"/>
      <c r="P133" s="132">
        <f>P134+P218+P231+P265+P270+P291</f>
        <v>0</v>
      </c>
      <c r="R133" s="132">
        <f>R134+R218+R231+R265+R270+R291</f>
        <v>1760.2912501999999</v>
      </c>
      <c r="T133" s="133">
        <f>T134+T218+T231+T265+T270+T291</f>
        <v>0</v>
      </c>
      <c r="AR133" s="127" t="s">
        <v>86</v>
      </c>
      <c r="AT133" s="134" t="s">
        <v>81</v>
      </c>
      <c r="AU133" s="134" t="s">
        <v>82</v>
      </c>
      <c r="AY133" s="127" t="s">
        <v>310</v>
      </c>
      <c r="BK133" s="135">
        <f>BK134+BK218+BK231+BK265+BK270+BK291</f>
        <v>0</v>
      </c>
    </row>
    <row r="134" spans="2:65" s="11" customFormat="1" ht="22.9" customHeight="1">
      <c r="B134" s="126"/>
      <c r="D134" s="127" t="s">
        <v>81</v>
      </c>
      <c r="E134" s="136" t="s">
        <v>86</v>
      </c>
      <c r="F134" s="136" t="s">
        <v>311</v>
      </c>
      <c r="I134" s="129"/>
      <c r="J134" s="137">
        <f>BK134</f>
        <v>0</v>
      </c>
      <c r="L134" s="126"/>
      <c r="M134" s="131"/>
      <c r="P134" s="132">
        <f>P135+SUM(P136:P185)</f>
        <v>0</v>
      </c>
      <c r="R134" s="132">
        <f>R135+SUM(R136:R185)</f>
        <v>48.632509999999996</v>
      </c>
      <c r="T134" s="133">
        <f>T135+SUM(T136:T185)</f>
        <v>0</v>
      </c>
      <c r="AR134" s="127" t="s">
        <v>86</v>
      </c>
      <c r="AT134" s="134" t="s">
        <v>81</v>
      </c>
      <c r="AU134" s="134" t="s">
        <v>86</v>
      </c>
      <c r="AY134" s="127" t="s">
        <v>310</v>
      </c>
      <c r="BK134" s="135">
        <f>BK135+SUM(BK136:BK185)</f>
        <v>0</v>
      </c>
    </row>
    <row r="135" spans="2:65" s="1" customFormat="1" ht="16.5" customHeight="1">
      <c r="B135" s="33"/>
      <c r="C135" s="138" t="s">
        <v>86</v>
      </c>
      <c r="D135" s="138" t="s">
        <v>312</v>
      </c>
      <c r="E135" s="139" t="s">
        <v>650</v>
      </c>
      <c r="F135" s="140" t="s">
        <v>651</v>
      </c>
      <c r="G135" s="141" t="s">
        <v>652</v>
      </c>
      <c r="H135" s="142">
        <v>240</v>
      </c>
      <c r="I135" s="143"/>
      <c r="J135" s="144">
        <f>ROUND(I135*H135,2)</f>
        <v>0</v>
      </c>
      <c r="K135" s="140" t="s">
        <v>316</v>
      </c>
      <c r="L135" s="33"/>
      <c r="M135" s="145" t="s">
        <v>1</v>
      </c>
      <c r="N135" s="146" t="s">
        <v>47</v>
      </c>
      <c r="P135" s="147">
        <f>O135*H135</f>
        <v>0</v>
      </c>
      <c r="Q135" s="147">
        <v>3.0000000000000001E-5</v>
      </c>
      <c r="R135" s="147">
        <f>Q135*H135</f>
        <v>7.1999999999999998E-3</v>
      </c>
      <c r="S135" s="147">
        <v>0</v>
      </c>
      <c r="T135" s="148">
        <f>S135*H135</f>
        <v>0</v>
      </c>
      <c r="AR135" s="149" t="s">
        <v>108</v>
      </c>
      <c r="AT135" s="149" t="s">
        <v>312</v>
      </c>
      <c r="AU135" s="149" t="s">
        <v>90</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6421</v>
      </c>
    </row>
    <row r="136" spans="2:65" s="1" customFormat="1" ht="19.5">
      <c r="B136" s="33"/>
      <c r="D136" s="152" t="s">
        <v>375</v>
      </c>
      <c r="F136" s="172" t="s">
        <v>654</v>
      </c>
      <c r="I136" s="173"/>
      <c r="L136" s="33"/>
      <c r="M136" s="174"/>
      <c r="T136" s="57"/>
      <c r="AT136" s="17" t="s">
        <v>375</v>
      </c>
      <c r="AU136" s="17" t="s">
        <v>90</v>
      </c>
    </row>
    <row r="137" spans="2:65" s="12" customFormat="1" ht="11.25">
      <c r="B137" s="151"/>
      <c r="D137" s="152" t="s">
        <v>318</v>
      </c>
      <c r="E137" s="153" t="s">
        <v>1</v>
      </c>
      <c r="F137" s="154" t="s">
        <v>6422</v>
      </c>
      <c r="H137" s="155">
        <v>240</v>
      </c>
      <c r="I137" s="156"/>
      <c r="L137" s="151"/>
      <c r="M137" s="157"/>
      <c r="T137" s="158"/>
      <c r="AT137" s="153" t="s">
        <v>318</v>
      </c>
      <c r="AU137" s="153" t="s">
        <v>90</v>
      </c>
      <c r="AV137" s="12" t="s">
        <v>90</v>
      </c>
      <c r="AW137" s="12" t="s">
        <v>38</v>
      </c>
      <c r="AX137" s="12" t="s">
        <v>82</v>
      </c>
      <c r="AY137" s="153" t="s">
        <v>310</v>
      </c>
    </row>
    <row r="138" spans="2:65" s="13" customFormat="1" ht="11.25">
      <c r="B138" s="159"/>
      <c r="D138" s="152" t="s">
        <v>318</v>
      </c>
      <c r="E138" s="160" t="s">
        <v>1</v>
      </c>
      <c r="F138" s="161" t="s">
        <v>320</v>
      </c>
      <c r="H138" s="162">
        <v>240</v>
      </c>
      <c r="I138" s="163"/>
      <c r="L138" s="159"/>
      <c r="M138" s="164"/>
      <c r="T138" s="165"/>
      <c r="AT138" s="160" t="s">
        <v>318</v>
      </c>
      <c r="AU138" s="160" t="s">
        <v>90</v>
      </c>
      <c r="AV138" s="13" t="s">
        <v>108</v>
      </c>
      <c r="AW138" s="13" t="s">
        <v>38</v>
      </c>
      <c r="AX138" s="13" t="s">
        <v>86</v>
      </c>
      <c r="AY138" s="160" t="s">
        <v>310</v>
      </c>
    </row>
    <row r="139" spans="2:65" s="1" customFormat="1" ht="21.75" customHeight="1">
      <c r="B139" s="33"/>
      <c r="C139" s="138" t="s">
        <v>90</v>
      </c>
      <c r="D139" s="138" t="s">
        <v>312</v>
      </c>
      <c r="E139" s="139" t="s">
        <v>6423</v>
      </c>
      <c r="F139" s="140" t="s">
        <v>6424</v>
      </c>
      <c r="G139" s="141" t="s">
        <v>338</v>
      </c>
      <c r="H139" s="142">
        <v>843.5</v>
      </c>
      <c r="I139" s="143"/>
      <c r="J139" s="144">
        <f>ROUND(I139*H139,2)</f>
        <v>0</v>
      </c>
      <c r="K139" s="140" t="s">
        <v>316</v>
      </c>
      <c r="L139" s="33"/>
      <c r="M139" s="145" t="s">
        <v>1</v>
      </c>
      <c r="N139" s="146" t="s">
        <v>47</v>
      </c>
      <c r="P139" s="147">
        <f>O139*H139</f>
        <v>0</v>
      </c>
      <c r="Q139" s="147">
        <v>0</v>
      </c>
      <c r="R139" s="147">
        <f>Q139*H139</f>
        <v>0</v>
      </c>
      <c r="S139" s="147">
        <v>0</v>
      </c>
      <c r="T139" s="148">
        <f>S139*H139</f>
        <v>0</v>
      </c>
      <c r="AR139" s="149" t="s">
        <v>108</v>
      </c>
      <c r="AT139" s="149" t="s">
        <v>312</v>
      </c>
      <c r="AU139" s="149" t="s">
        <v>90</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6425</v>
      </c>
    </row>
    <row r="140" spans="2:65" s="12" customFormat="1" ht="11.25">
      <c r="B140" s="151"/>
      <c r="D140" s="152" t="s">
        <v>318</v>
      </c>
      <c r="E140" s="153" t="s">
        <v>1</v>
      </c>
      <c r="F140" s="154" t="s">
        <v>6426</v>
      </c>
      <c r="H140" s="155">
        <v>342.5</v>
      </c>
      <c r="I140" s="156"/>
      <c r="L140" s="151"/>
      <c r="M140" s="157"/>
      <c r="T140" s="158"/>
      <c r="AT140" s="153" t="s">
        <v>318</v>
      </c>
      <c r="AU140" s="153" t="s">
        <v>90</v>
      </c>
      <c r="AV140" s="12" t="s">
        <v>90</v>
      </c>
      <c r="AW140" s="12" t="s">
        <v>38</v>
      </c>
      <c r="AX140" s="12" t="s">
        <v>82</v>
      </c>
      <c r="AY140" s="153" t="s">
        <v>310</v>
      </c>
    </row>
    <row r="141" spans="2:65" s="12" customFormat="1" ht="11.25">
      <c r="B141" s="151"/>
      <c r="D141" s="152" t="s">
        <v>318</v>
      </c>
      <c r="E141" s="153" t="s">
        <v>1</v>
      </c>
      <c r="F141" s="154" t="s">
        <v>6427</v>
      </c>
      <c r="H141" s="155">
        <v>501</v>
      </c>
      <c r="I141" s="156"/>
      <c r="L141" s="151"/>
      <c r="M141" s="157"/>
      <c r="T141" s="158"/>
      <c r="AT141" s="153" t="s">
        <v>318</v>
      </c>
      <c r="AU141" s="153" t="s">
        <v>90</v>
      </c>
      <c r="AV141" s="12" t="s">
        <v>90</v>
      </c>
      <c r="AW141" s="12" t="s">
        <v>38</v>
      </c>
      <c r="AX141" s="12" t="s">
        <v>82</v>
      </c>
      <c r="AY141" s="153" t="s">
        <v>310</v>
      </c>
    </row>
    <row r="142" spans="2:65" s="13" customFormat="1" ht="11.25">
      <c r="B142" s="159"/>
      <c r="D142" s="152" t="s">
        <v>318</v>
      </c>
      <c r="E142" s="160" t="s">
        <v>1</v>
      </c>
      <c r="F142" s="161" t="s">
        <v>320</v>
      </c>
      <c r="H142" s="162">
        <v>843.5</v>
      </c>
      <c r="I142" s="163"/>
      <c r="L142" s="159"/>
      <c r="M142" s="164"/>
      <c r="T142" s="165"/>
      <c r="AT142" s="160" t="s">
        <v>318</v>
      </c>
      <c r="AU142" s="160" t="s">
        <v>90</v>
      </c>
      <c r="AV142" s="13" t="s">
        <v>108</v>
      </c>
      <c r="AW142" s="13" t="s">
        <v>38</v>
      </c>
      <c r="AX142" s="13" t="s">
        <v>86</v>
      </c>
      <c r="AY142" s="160" t="s">
        <v>310</v>
      </c>
    </row>
    <row r="143" spans="2:65" s="1" customFormat="1" ht="21.75" customHeight="1">
      <c r="B143" s="33"/>
      <c r="C143" s="138" t="s">
        <v>98</v>
      </c>
      <c r="D143" s="138" t="s">
        <v>312</v>
      </c>
      <c r="E143" s="139" t="s">
        <v>4916</v>
      </c>
      <c r="F143" s="140" t="s">
        <v>4917</v>
      </c>
      <c r="G143" s="141" t="s">
        <v>338</v>
      </c>
      <c r="H143" s="142">
        <v>82.44</v>
      </c>
      <c r="I143" s="143"/>
      <c r="J143" s="144">
        <f>ROUND(I143*H143,2)</f>
        <v>0</v>
      </c>
      <c r="K143" s="140" t="s">
        <v>316</v>
      </c>
      <c r="L143" s="33"/>
      <c r="M143" s="145" t="s">
        <v>1</v>
      </c>
      <c r="N143" s="146" t="s">
        <v>47</v>
      </c>
      <c r="P143" s="147">
        <f>O143*H143</f>
        <v>0</v>
      </c>
      <c r="Q143" s="147">
        <v>0</v>
      </c>
      <c r="R143" s="147">
        <f>Q143*H143</f>
        <v>0</v>
      </c>
      <c r="S143" s="147">
        <v>0</v>
      </c>
      <c r="T143" s="148">
        <f>S143*H143</f>
        <v>0</v>
      </c>
      <c r="AR143" s="149" t="s">
        <v>108</v>
      </c>
      <c r="AT143" s="149" t="s">
        <v>312</v>
      </c>
      <c r="AU143" s="149" t="s">
        <v>90</v>
      </c>
      <c r="AY143" s="17" t="s">
        <v>310</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6428</v>
      </c>
    </row>
    <row r="144" spans="2:65" s="12" customFormat="1" ht="11.25">
      <c r="B144" s="151"/>
      <c r="D144" s="152" t="s">
        <v>318</v>
      </c>
      <c r="E144" s="153" t="s">
        <v>1</v>
      </c>
      <c r="F144" s="154" t="s">
        <v>6429</v>
      </c>
      <c r="H144" s="155">
        <v>48.24</v>
      </c>
      <c r="I144" s="156"/>
      <c r="L144" s="151"/>
      <c r="M144" s="157"/>
      <c r="T144" s="158"/>
      <c r="AT144" s="153" t="s">
        <v>318</v>
      </c>
      <c r="AU144" s="153" t="s">
        <v>90</v>
      </c>
      <c r="AV144" s="12" t="s">
        <v>90</v>
      </c>
      <c r="AW144" s="12" t="s">
        <v>38</v>
      </c>
      <c r="AX144" s="12" t="s">
        <v>82</v>
      </c>
      <c r="AY144" s="153" t="s">
        <v>310</v>
      </c>
    </row>
    <row r="145" spans="2:65" s="12" customFormat="1" ht="11.25">
      <c r="B145" s="151"/>
      <c r="D145" s="152" t="s">
        <v>318</v>
      </c>
      <c r="E145" s="153" t="s">
        <v>1</v>
      </c>
      <c r="F145" s="154" t="s">
        <v>6430</v>
      </c>
      <c r="H145" s="155">
        <v>34.200000000000003</v>
      </c>
      <c r="I145" s="156"/>
      <c r="L145" s="151"/>
      <c r="M145" s="157"/>
      <c r="T145" s="158"/>
      <c r="AT145" s="153" t="s">
        <v>318</v>
      </c>
      <c r="AU145" s="153" t="s">
        <v>90</v>
      </c>
      <c r="AV145" s="12" t="s">
        <v>90</v>
      </c>
      <c r="AW145" s="12" t="s">
        <v>38</v>
      </c>
      <c r="AX145" s="12" t="s">
        <v>82</v>
      </c>
      <c r="AY145" s="153" t="s">
        <v>310</v>
      </c>
    </row>
    <row r="146" spans="2:65" s="13" customFormat="1" ht="11.25">
      <c r="B146" s="159"/>
      <c r="D146" s="152" t="s">
        <v>318</v>
      </c>
      <c r="E146" s="160" t="s">
        <v>1</v>
      </c>
      <c r="F146" s="161" t="s">
        <v>320</v>
      </c>
      <c r="H146" s="162">
        <v>82.44</v>
      </c>
      <c r="I146" s="163"/>
      <c r="L146" s="159"/>
      <c r="M146" s="164"/>
      <c r="T146" s="165"/>
      <c r="AT146" s="160" t="s">
        <v>318</v>
      </c>
      <c r="AU146" s="160" t="s">
        <v>90</v>
      </c>
      <c r="AV146" s="13" t="s">
        <v>108</v>
      </c>
      <c r="AW146" s="13" t="s">
        <v>38</v>
      </c>
      <c r="AX146" s="13" t="s">
        <v>86</v>
      </c>
      <c r="AY146" s="160" t="s">
        <v>310</v>
      </c>
    </row>
    <row r="147" spans="2:65" s="1" customFormat="1" ht="21.75" customHeight="1">
      <c r="B147" s="33"/>
      <c r="C147" s="138" t="s">
        <v>108</v>
      </c>
      <c r="D147" s="138" t="s">
        <v>312</v>
      </c>
      <c r="E147" s="139" t="s">
        <v>4920</v>
      </c>
      <c r="F147" s="140" t="s">
        <v>4921</v>
      </c>
      <c r="G147" s="141" t="s">
        <v>338</v>
      </c>
      <c r="H147" s="142">
        <v>28.943999999999999</v>
      </c>
      <c r="I147" s="143"/>
      <c r="J147" s="144">
        <f>ROUND(I147*H147,2)</f>
        <v>0</v>
      </c>
      <c r="K147" s="140" t="s">
        <v>316</v>
      </c>
      <c r="L147" s="33"/>
      <c r="M147" s="145" t="s">
        <v>1</v>
      </c>
      <c r="N147" s="146" t="s">
        <v>47</v>
      </c>
      <c r="P147" s="147">
        <f>O147*H147</f>
        <v>0</v>
      </c>
      <c r="Q147" s="147">
        <v>0</v>
      </c>
      <c r="R147" s="147">
        <f>Q147*H147</f>
        <v>0</v>
      </c>
      <c r="S147" s="147">
        <v>0</v>
      </c>
      <c r="T147" s="148">
        <f>S147*H147</f>
        <v>0</v>
      </c>
      <c r="AR147" s="149" t="s">
        <v>108</v>
      </c>
      <c r="AT147" s="149" t="s">
        <v>312</v>
      </c>
      <c r="AU147" s="149" t="s">
        <v>90</v>
      </c>
      <c r="AY147" s="17" t="s">
        <v>310</v>
      </c>
      <c r="BE147" s="150">
        <f>IF(N147="základní",J147,0)</f>
        <v>0</v>
      </c>
      <c r="BF147" s="150">
        <f>IF(N147="snížená",J147,0)</f>
        <v>0</v>
      </c>
      <c r="BG147" s="150">
        <f>IF(N147="zákl. přenesená",J147,0)</f>
        <v>0</v>
      </c>
      <c r="BH147" s="150">
        <f>IF(N147="sníž. přenesená",J147,0)</f>
        <v>0</v>
      </c>
      <c r="BI147" s="150">
        <f>IF(N147="nulová",J147,0)</f>
        <v>0</v>
      </c>
      <c r="BJ147" s="17" t="s">
        <v>86</v>
      </c>
      <c r="BK147" s="150">
        <f>ROUND(I147*H147,2)</f>
        <v>0</v>
      </c>
      <c r="BL147" s="17" t="s">
        <v>108</v>
      </c>
      <c r="BM147" s="149" t="s">
        <v>6431</v>
      </c>
    </row>
    <row r="148" spans="2:65" s="1" customFormat="1" ht="19.5">
      <c r="B148" s="33"/>
      <c r="D148" s="152" t="s">
        <v>375</v>
      </c>
      <c r="F148" s="172" t="s">
        <v>673</v>
      </c>
      <c r="I148" s="173"/>
      <c r="L148" s="33"/>
      <c r="M148" s="174"/>
      <c r="T148" s="57"/>
      <c r="AT148" s="17" t="s">
        <v>375</v>
      </c>
      <c r="AU148" s="17" t="s">
        <v>90</v>
      </c>
    </row>
    <row r="149" spans="2:65" s="12" customFormat="1" ht="11.25">
      <c r="B149" s="151"/>
      <c r="D149" s="152" t="s">
        <v>318</v>
      </c>
      <c r="F149" s="154" t="s">
        <v>6432</v>
      </c>
      <c r="H149" s="155">
        <v>28.943999999999999</v>
      </c>
      <c r="I149" s="156"/>
      <c r="L149" s="151"/>
      <c r="M149" s="157"/>
      <c r="T149" s="158"/>
      <c r="AT149" s="153" t="s">
        <v>318</v>
      </c>
      <c r="AU149" s="153" t="s">
        <v>90</v>
      </c>
      <c r="AV149" s="12" t="s">
        <v>90</v>
      </c>
      <c r="AW149" s="12" t="s">
        <v>4</v>
      </c>
      <c r="AX149" s="12" t="s">
        <v>86</v>
      </c>
      <c r="AY149" s="153" t="s">
        <v>310</v>
      </c>
    </row>
    <row r="150" spans="2:65" s="1" customFormat="1" ht="21.75" customHeight="1">
      <c r="B150" s="33"/>
      <c r="C150" s="138" t="s">
        <v>121</v>
      </c>
      <c r="D150" s="138" t="s">
        <v>312</v>
      </c>
      <c r="E150" s="139" t="s">
        <v>348</v>
      </c>
      <c r="F150" s="140" t="s">
        <v>349</v>
      </c>
      <c r="G150" s="141" t="s">
        <v>338</v>
      </c>
      <c r="H150" s="142">
        <v>879.46799999999996</v>
      </c>
      <c r="I150" s="143"/>
      <c r="J150" s="144">
        <f>ROUND(I150*H150,2)</f>
        <v>0</v>
      </c>
      <c r="K150" s="140" t="s">
        <v>316</v>
      </c>
      <c r="L150" s="33"/>
      <c r="M150" s="145" t="s">
        <v>1</v>
      </c>
      <c r="N150" s="146" t="s">
        <v>47</v>
      </c>
      <c r="P150" s="147">
        <f>O150*H150</f>
        <v>0</v>
      </c>
      <c r="Q150" s="147">
        <v>0</v>
      </c>
      <c r="R150" s="147">
        <f>Q150*H150</f>
        <v>0</v>
      </c>
      <c r="S150" s="147">
        <v>0</v>
      </c>
      <c r="T150" s="148">
        <f>S150*H150</f>
        <v>0</v>
      </c>
      <c r="AR150" s="149" t="s">
        <v>108</v>
      </c>
      <c r="AT150" s="149" t="s">
        <v>312</v>
      </c>
      <c r="AU150" s="149" t="s">
        <v>90</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6433</v>
      </c>
    </row>
    <row r="151" spans="2:65" s="12" customFormat="1" ht="11.25">
      <c r="B151" s="151"/>
      <c r="D151" s="152" t="s">
        <v>318</v>
      </c>
      <c r="E151" s="153" t="s">
        <v>1</v>
      </c>
      <c r="F151" s="154" t="s">
        <v>6426</v>
      </c>
      <c r="H151" s="155">
        <v>342.5</v>
      </c>
      <c r="I151" s="156"/>
      <c r="L151" s="151"/>
      <c r="M151" s="157"/>
      <c r="T151" s="158"/>
      <c r="AT151" s="153" t="s">
        <v>318</v>
      </c>
      <c r="AU151" s="153" t="s">
        <v>90</v>
      </c>
      <c r="AV151" s="12" t="s">
        <v>90</v>
      </c>
      <c r="AW151" s="12" t="s">
        <v>38</v>
      </c>
      <c r="AX151" s="12" t="s">
        <v>82</v>
      </c>
      <c r="AY151" s="153" t="s">
        <v>310</v>
      </c>
    </row>
    <row r="152" spans="2:65" s="12" customFormat="1" ht="11.25">
      <c r="B152" s="151"/>
      <c r="D152" s="152" t="s">
        <v>318</v>
      </c>
      <c r="E152" s="153" t="s">
        <v>1</v>
      </c>
      <c r="F152" s="154" t="s">
        <v>6434</v>
      </c>
      <c r="H152" s="155">
        <v>33.768000000000001</v>
      </c>
      <c r="I152" s="156"/>
      <c r="L152" s="151"/>
      <c r="M152" s="157"/>
      <c r="T152" s="158"/>
      <c r="AT152" s="153" t="s">
        <v>318</v>
      </c>
      <c r="AU152" s="153" t="s">
        <v>90</v>
      </c>
      <c r="AV152" s="12" t="s">
        <v>90</v>
      </c>
      <c r="AW152" s="12" t="s">
        <v>38</v>
      </c>
      <c r="AX152" s="12" t="s">
        <v>82</v>
      </c>
      <c r="AY152" s="153" t="s">
        <v>310</v>
      </c>
    </row>
    <row r="153" spans="2:65" s="12" customFormat="1" ht="11.25">
      <c r="B153" s="151"/>
      <c r="D153" s="152" t="s">
        <v>318</v>
      </c>
      <c r="E153" s="153" t="s">
        <v>1</v>
      </c>
      <c r="F153" s="154" t="s">
        <v>6430</v>
      </c>
      <c r="H153" s="155">
        <v>34.200000000000003</v>
      </c>
      <c r="I153" s="156"/>
      <c r="L153" s="151"/>
      <c r="M153" s="157"/>
      <c r="T153" s="158"/>
      <c r="AT153" s="153" t="s">
        <v>318</v>
      </c>
      <c r="AU153" s="153" t="s">
        <v>90</v>
      </c>
      <c r="AV153" s="12" t="s">
        <v>90</v>
      </c>
      <c r="AW153" s="12" t="s">
        <v>38</v>
      </c>
      <c r="AX153" s="12" t="s">
        <v>82</v>
      </c>
      <c r="AY153" s="153" t="s">
        <v>310</v>
      </c>
    </row>
    <row r="154" spans="2:65" s="12" customFormat="1" ht="11.25">
      <c r="B154" s="151"/>
      <c r="D154" s="152" t="s">
        <v>318</v>
      </c>
      <c r="E154" s="153" t="s">
        <v>1</v>
      </c>
      <c r="F154" s="154" t="s">
        <v>6435</v>
      </c>
      <c r="H154" s="155">
        <v>469</v>
      </c>
      <c r="I154" s="156"/>
      <c r="L154" s="151"/>
      <c r="M154" s="157"/>
      <c r="T154" s="158"/>
      <c r="AT154" s="153" t="s">
        <v>318</v>
      </c>
      <c r="AU154" s="153" t="s">
        <v>90</v>
      </c>
      <c r="AV154" s="12" t="s">
        <v>90</v>
      </c>
      <c r="AW154" s="12" t="s">
        <v>38</v>
      </c>
      <c r="AX154" s="12" t="s">
        <v>82</v>
      </c>
      <c r="AY154" s="153" t="s">
        <v>310</v>
      </c>
    </row>
    <row r="155" spans="2:65" s="13" customFormat="1" ht="11.25">
      <c r="B155" s="159"/>
      <c r="D155" s="152" t="s">
        <v>318</v>
      </c>
      <c r="E155" s="160" t="s">
        <v>1</v>
      </c>
      <c r="F155" s="161" t="s">
        <v>320</v>
      </c>
      <c r="H155" s="162">
        <v>879.46799999999996</v>
      </c>
      <c r="I155" s="163"/>
      <c r="L155" s="159"/>
      <c r="M155" s="164"/>
      <c r="T155" s="165"/>
      <c r="AT155" s="160" t="s">
        <v>318</v>
      </c>
      <c r="AU155" s="160" t="s">
        <v>90</v>
      </c>
      <c r="AV155" s="13" t="s">
        <v>108</v>
      </c>
      <c r="AW155" s="13" t="s">
        <v>38</v>
      </c>
      <c r="AX155" s="13" t="s">
        <v>86</v>
      </c>
      <c r="AY155" s="160" t="s">
        <v>310</v>
      </c>
    </row>
    <row r="156" spans="2:65" s="1" customFormat="1" ht="24.2" customHeight="1">
      <c r="B156" s="33"/>
      <c r="C156" s="138" t="s">
        <v>137</v>
      </c>
      <c r="D156" s="138" t="s">
        <v>312</v>
      </c>
      <c r="E156" s="139" t="s">
        <v>355</v>
      </c>
      <c r="F156" s="140" t="s">
        <v>356</v>
      </c>
      <c r="G156" s="141" t="s">
        <v>338</v>
      </c>
      <c r="H156" s="142">
        <v>8794.68</v>
      </c>
      <c r="I156" s="143"/>
      <c r="J156" s="144">
        <f>ROUND(I156*H156,2)</f>
        <v>0</v>
      </c>
      <c r="K156" s="140" t="s">
        <v>316</v>
      </c>
      <c r="L156" s="33"/>
      <c r="M156" s="145" t="s">
        <v>1</v>
      </c>
      <c r="N156" s="146" t="s">
        <v>47</v>
      </c>
      <c r="P156" s="147">
        <f>O156*H156</f>
        <v>0</v>
      </c>
      <c r="Q156" s="147">
        <v>0</v>
      </c>
      <c r="R156" s="147">
        <f>Q156*H156</f>
        <v>0</v>
      </c>
      <c r="S156" s="147">
        <v>0</v>
      </c>
      <c r="T156" s="148">
        <f>S156*H156</f>
        <v>0</v>
      </c>
      <c r="AR156" s="149" t="s">
        <v>108</v>
      </c>
      <c r="AT156" s="149" t="s">
        <v>312</v>
      </c>
      <c r="AU156" s="149" t="s">
        <v>90</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6436</v>
      </c>
    </row>
    <row r="157" spans="2:65" s="12" customFormat="1" ht="11.25">
      <c r="B157" s="151"/>
      <c r="D157" s="152" t="s">
        <v>318</v>
      </c>
      <c r="F157" s="154" t="s">
        <v>6437</v>
      </c>
      <c r="H157" s="155">
        <v>8794.68</v>
      </c>
      <c r="I157" s="156"/>
      <c r="L157" s="151"/>
      <c r="M157" s="157"/>
      <c r="T157" s="158"/>
      <c r="AT157" s="153" t="s">
        <v>318</v>
      </c>
      <c r="AU157" s="153" t="s">
        <v>90</v>
      </c>
      <c r="AV157" s="12" t="s">
        <v>90</v>
      </c>
      <c r="AW157" s="12" t="s">
        <v>4</v>
      </c>
      <c r="AX157" s="12" t="s">
        <v>86</v>
      </c>
      <c r="AY157" s="153" t="s">
        <v>310</v>
      </c>
    </row>
    <row r="158" spans="2:65" s="1" customFormat="1" ht="16.5" customHeight="1">
      <c r="B158" s="33"/>
      <c r="C158" s="138" t="s">
        <v>342</v>
      </c>
      <c r="D158" s="138" t="s">
        <v>312</v>
      </c>
      <c r="E158" s="139" t="s">
        <v>6438</v>
      </c>
      <c r="F158" s="140" t="s">
        <v>6439</v>
      </c>
      <c r="G158" s="141" t="s">
        <v>338</v>
      </c>
      <c r="H158" s="142">
        <v>27</v>
      </c>
      <c r="I158" s="143"/>
      <c r="J158" s="144">
        <f>ROUND(I158*H158,2)</f>
        <v>0</v>
      </c>
      <c r="K158" s="140" t="s">
        <v>316</v>
      </c>
      <c r="L158" s="33"/>
      <c r="M158" s="145" t="s">
        <v>1</v>
      </c>
      <c r="N158" s="146" t="s">
        <v>47</v>
      </c>
      <c r="P158" s="147">
        <f>O158*H158</f>
        <v>0</v>
      </c>
      <c r="Q158" s="147">
        <v>0</v>
      </c>
      <c r="R158" s="147">
        <f>Q158*H158</f>
        <v>0</v>
      </c>
      <c r="S158" s="147">
        <v>0</v>
      </c>
      <c r="T158" s="148">
        <f>S158*H158</f>
        <v>0</v>
      </c>
      <c r="AR158" s="149" t="s">
        <v>108</v>
      </c>
      <c r="AT158" s="149" t="s">
        <v>312</v>
      </c>
      <c r="AU158" s="149" t="s">
        <v>90</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6440</v>
      </c>
    </row>
    <row r="159" spans="2:65" s="12" customFormat="1" ht="11.25">
      <c r="B159" s="151"/>
      <c r="D159" s="152" t="s">
        <v>318</v>
      </c>
      <c r="E159" s="153" t="s">
        <v>1</v>
      </c>
      <c r="F159" s="154" t="s">
        <v>6441</v>
      </c>
      <c r="H159" s="155">
        <v>27</v>
      </c>
      <c r="I159" s="156"/>
      <c r="L159" s="151"/>
      <c r="M159" s="157"/>
      <c r="T159" s="158"/>
      <c r="AT159" s="153" t="s">
        <v>318</v>
      </c>
      <c r="AU159" s="153" t="s">
        <v>90</v>
      </c>
      <c r="AV159" s="12" t="s">
        <v>90</v>
      </c>
      <c r="AW159" s="12" t="s">
        <v>38</v>
      </c>
      <c r="AX159" s="12" t="s">
        <v>82</v>
      </c>
      <c r="AY159" s="153" t="s">
        <v>310</v>
      </c>
    </row>
    <row r="160" spans="2:65" s="13" customFormat="1" ht="11.25">
      <c r="B160" s="159"/>
      <c r="D160" s="152" t="s">
        <v>318</v>
      </c>
      <c r="E160" s="160" t="s">
        <v>1</v>
      </c>
      <c r="F160" s="161" t="s">
        <v>320</v>
      </c>
      <c r="H160" s="162">
        <v>27</v>
      </c>
      <c r="I160" s="163"/>
      <c r="L160" s="159"/>
      <c r="M160" s="164"/>
      <c r="T160" s="165"/>
      <c r="AT160" s="160" t="s">
        <v>318</v>
      </c>
      <c r="AU160" s="160" t="s">
        <v>90</v>
      </c>
      <c r="AV160" s="13" t="s">
        <v>108</v>
      </c>
      <c r="AW160" s="13" t="s">
        <v>38</v>
      </c>
      <c r="AX160" s="13" t="s">
        <v>86</v>
      </c>
      <c r="AY160" s="160" t="s">
        <v>310</v>
      </c>
    </row>
    <row r="161" spans="2:65" s="1" customFormat="1" ht="16.5" customHeight="1">
      <c r="B161" s="33"/>
      <c r="C161" s="178" t="s">
        <v>347</v>
      </c>
      <c r="D161" s="178" t="s">
        <v>515</v>
      </c>
      <c r="E161" s="179" t="s">
        <v>4934</v>
      </c>
      <c r="F161" s="180" t="s">
        <v>4935</v>
      </c>
      <c r="G161" s="181" t="s">
        <v>361</v>
      </c>
      <c r="H161" s="182">
        <v>48.6</v>
      </c>
      <c r="I161" s="183"/>
      <c r="J161" s="184">
        <f>ROUND(I161*H161,2)</f>
        <v>0</v>
      </c>
      <c r="K161" s="180" t="s">
        <v>430</v>
      </c>
      <c r="L161" s="185"/>
      <c r="M161" s="186" t="s">
        <v>1</v>
      </c>
      <c r="N161" s="187" t="s">
        <v>47</v>
      </c>
      <c r="P161" s="147">
        <f>O161*H161</f>
        <v>0</v>
      </c>
      <c r="Q161" s="147">
        <v>1</v>
      </c>
      <c r="R161" s="147">
        <f>Q161*H161</f>
        <v>48.6</v>
      </c>
      <c r="S161" s="147">
        <v>0</v>
      </c>
      <c r="T161" s="148">
        <f>S161*H161</f>
        <v>0</v>
      </c>
      <c r="AR161" s="149" t="s">
        <v>347</v>
      </c>
      <c r="AT161" s="149" t="s">
        <v>515</v>
      </c>
      <c r="AU161" s="149" t="s">
        <v>90</v>
      </c>
      <c r="AY161" s="17" t="s">
        <v>310</v>
      </c>
      <c r="BE161" s="150">
        <f>IF(N161="základní",J161,0)</f>
        <v>0</v>
      </c>
      <c r="BF161" s="150">
        <f>IF(N161="snížená",J161,0)</f>
        <v>0</v>
      </c>
      <c r="BG161" s="150">
        <f>IF(N161="zákl. přenesená",J161,0)</f>
        <v>0</v>
      </c>
      <c r="BH161" s="150">
        <f>IF(N161="sníž. přenesená",J161,0)</f>
        <v>0</v>
      </c>
      <c r="BI161" s="150">
        <f>IF(N161="nulová",J161,0)</f>
        <v>0</v>
      </c>
      <c r="BJ161" s="17" t="s">
        <v>86</v>
      </c>
      <c r="BK161" s="150">
        <f>ROUND(I161*H161,2)</f>
        <v>0</v>
      </c>
      <c r="BL161" s="17" t="s">
        <v>108</v>
      </c>
      <c r="BM161" s="149" t="s">
        <v>6442</v>
      </c>
    </row>
    <row r="162" spans="2:65" s="12" customFormat="1" ht="11.25">
      <c r="B162" s="151"/>
      <c r="D162" s="152" t="s">
        <v>318</v>
      </c>
      <c r="F162" s="154" t="s">
        <v>6443</v>
      </c>
      <c r="H162" s="155">
        <v>48.6</v>
      </c>
      <c r="I162" s="156"/>
      <c r="L162" s="151"/>
      <c r="M162" s="157"/>
      <c r="T162" s="158"/>
      <c r="AT162" s="153" t="s">
        <v>318</v>
      </c>
      <c r="AU162" s="153" t="s">
        <v>90</v>
      </c>
      <c r="AV162" s="12" t="s">
        <v>90</v>
      </c>
      <c r="AW162" s="12" t="s">
        <v>4</v>
      </c>
      <c r="AX162" s="12" t="s">
        <v>86</v>
      </c>
      <c r="AY162" s="153" t="s">
        <v>310</v>
      </c>
    </row>
    <row r="163" spans="2:65" s="1" customFormat="1" ht="16.5" customHeight="1">
      <c r="B163" s="33"/>
      <c r="C163" s="138" t="s">
        <v>354</v>
      </c>
      <c r="D163" s="138" t="s">
        <v>312</v>
      </c>
      <c r="E163" s="139" t="s">
        <v>6444</v>
      </c>
      <c r="F163" s="140" t="s">
        <v>6445</v>
      </c>
      <c r="G163" s="141" t="s">
        <v>338</v>
      </c>
      <c r="H163" s="142">
        <v>32</v>
      </c>
      <c r="I163" s="143"/>
      <c r="J163" s="144">
        <f>ROUND(I163*H163,2)</f>
        <v>0</v>
      </c>
      <c r="K163" s="140" t="s">
        <v>316</v>
      </c>
      <c r="L163" s="33"/>
      <c r="M163" s="145" t="s">
        <v>1</v>
      </c>
      <c r="N163" s="146" t="s">
        <v>47</v>
      </c>
      <c r="P163" s="147">
        <f>O163*H163</f>
        <v>0</v>
      </c>
      <c r="Q163" s="147">
        <v>0</v>
      </c>
      <c r="R163" s="147">
        <f>Q163*H163</f>
        <v>0</v>
      </c>
      <c r="S163" s="147">
        <v>0</v>
      </c>
      <c r="T163" s="148">
        <f>S163*H163</f>
        <v>0</v>
      </c>
      <c r="AR163" s="149" t="s">
        <v>108</v>
      </c>
      <c r="AT163" s="149" t="s">
        <v>312</v>
      </c>
      <c r="AU163" s="149" t="s">
        <v>90</v>
      </c>
      <c r="AY163" s="17" t="s">
        <v>310</v>
      </c>
      <c r="BE163" s="150">
        <f>IF(N163="základní",J163,0)</f>
        <v>0</v>
      </c>
      <c r="BF163" s="150">
        <f>IF(N163="snížená",J163,0)</f>
        <v>0</v>
      </c>
      <c r="BG163" s="150">
        <f>IF(N163="zákl. přenesená",J163,0)</f>
        <v>0</v>
      </c>
      <c r="BH163" s="150">
        <f>IF(N163="sníž. přenesená",J163,0)</f>
        <v>0</v>
      </c>
      <c r="BI163" s="150">
        <f>IF(N163="nulová",J163,0)</f>
        <v>0</v>
      </c>
      <c r="BJ163" s="17" t="s">
        <v>86</v>
      </c>
      <c r="BK163" s="150">
        <f>ROUND(I163*H163,2)</f>
        <v>0</v>
      </c>
      <c r="BL163" s="17" t="s">
        <v>108</v>
      </c>
      <c r="BM163" s="149" t="s">
        <v>6446</v>
      </c>
    </row>
    <row r="164" spans="2:65" s="12" customFormat="1" ht="11.25">
      <c r="B164" s="151"/>
      <c r="D164" s="152" t="s">
        <v>318</v>
      </c>
      <c r="E164" s="153" t="s">
        <v>1</v>
      </c>
      <c r="F164" s="154" t="s">
        <v>6447</v>
      </c>
      <c r="H164" s="155">
        <v>32</v>
      </c>
      <c r="I164" s="156"/>
      <c r="L164" s="151"/>
      <c r="M164" s="157"/>
      <c r="T164" s="158"/>
      <c r="AT164" s="153" t="s">
        <v>318</v>
      </c>
      <c r="AU164" s="153" t="s">
        <v>90</v>
      </c>
      <c r="AV164" s="12" t="s">
        <v>90</v>
      </c>
      <c r="AW164" s="12" t="s">
        <v>38</v>
      </c>
      <c r="AX164" s="12" t="s">
        <v>82</v>
      </c>
      <c r="AY164" s="153" t="s">
        <v>310</v>
      </c>
    </row>
    <row r="165" spans="2:65" s="13" customFormat="1" ht="11.25">
      <c r="B165" s="159"/>
      <c r="D165" s="152" t="s">
        <v>318</v>
      </c>
      <c r="E165" s="160" t="s">
        <v>1</v>
      </c>
      <c r="F165" s="161" t="s">
        <v>320</v>
      </c>
      <c r="H165" s="162">
        <v>32</v>
      </c>
      <c r="I165" s="163"/>
      <c r="L165" s="159"/>
      <c r="M165" s="164"/>
      <c r="T165" s="165"/>
      <c r="AT165" s="160" t="s">
        <v>318</v>
      </c>
      <c r="AU165" s="160" t="s">
        <v>90</v>
      </c>
      <c r="AV165" s="13" t="s">
        <v>108</v>
      </c>
      <c r="AW165" s="13" t="s">
        <v>38</v>
      </c>
      <c r="AX165" s="13" t="s">
        <v>86</v>
      </c>
      <c r="AY165" s="160" t="s">
        <v>310</v>
      </c>
    </row>
    <row r="166" spans="2:65" s="1" customFormat="1" ht="16.5" customHeight="1">
      <c r="B166" s="33"/>
      <c r="C166" s="138" t="s">
        <v>180</v>
      </c>
      <c r="D166" s="138" t="s">
        <v>312</v>
      </c>
      <c r="E166" s="139" t="s">
        <v>679</v>
      </c>
      <c r="F166" s="140" t="s">
        <v>680</v>
      </c>
      <c r="G166" s="141" t="s">
        <v>338</v>
      </c>
      <c r="H166" s="142">
        <v>879.46799999999996</v>
      </c>
      <c r="I166" s="143"/>
      <c r="J166" s="144">
        <f>ROUND(I166*H166,2)</f>
        <v>0</v>
      </c>
      <c r="K166" s="140" t="s">
        <v>430</v>
      </c>
      <c r="L166" s="33"/>
      <c r="M166" s="145" t="s">
        <v>1</v>
      </c>
      <c r="N166" s="146" t="s">
        <v>47</v>
      </c>
      <c r="P166" s="147">
        <f>O166*H166</f>
        <v>0</v>
      </c>
      <c r="Q166" s="147">
        <v>0</v>
      </c>
      <c r="R166" s="147">
        <f>Q166*H166</f>
        <v>0</v>
      </c>
      <c r="S166" s="147">
        <v>0</v>
      </c>
      <c r="T166" s="148">
        <f>S166*H166</f>
        <v>0</v>
      </c>
      <c r="AR166" s="149" t="s">
        <v>108</v>
      </c>
      <c r="AT166" s="149" t="s">
        <v>312</v>
      </c>
      <c r="AU166" s="149" t="s">
        <v>90</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6448</v>
      </c>
    </row>
    <row r="167" spans="2:65" s="1" customFormat="1" ht="16.5" customHeight="1">
      <c r="B167" s="33"/>
      <c r="C167" s="138" t="s">
        <v>364</v>
      </c>
      <c r="D167" s="138" t="s">
        <v>312</v>
      </c>
      <c r="E167" s="139" t="s">
        <v>365</v>
      </c>
      <c r="F167" s="140" t="s">
        <v>366</v>
      </c>
      <c r="G167" s="141" t="s">
        <v>338</v>
      </c>
      <c r="H167" s="142">
        <v>879.46799999999996</v>
      </c>
      <c r="I167" s="143"/>
      <c r="J167" s="144">
        <f>ROUND(I167*H167,2)</f>
        <v>0</v>
      </c>
      <c r="K167" s="140" t="s">
        <v>316</v>
      </c>
      <c r="L167" s="33"/>
      <c r="M167" s="145" t="s">
        <v>1</v>
      </c>
      <c r="N167" s="146" t="s">
        <v>47</v>
      </c>
      <c r="P167" s="147">
        <f>O167*H167</f>
        <v>0</v>
      </c>
      <c r="Q167" s="147">
        <v>0</v>
      </c>
      <c r="R167" s="147">
        <f>Q167*H167</f>
        <v>0</v>
      </c>
      <c r="S167" s="147">
        <v>0</v>
      </c>
      <c r="T167" s="148">
        <f>S167*H167</f>
        <v>0</v>
      </c>
      <c r="AR167" s="149" t="s">
        <v>108</v>
      </c>
      <c r="AT167" s="149" t="s">
        <v>312</v>
      </c>
      <c r="AU167" s="149" t="s">
        <v>90</v>
      </c>
      <c r="AY167" s="17" t="s">
        <v>310</v>
      </c>
      <c r="BE167" s="150">
        <f>IF(N167="základní",J167,0)</f>
        <v>0</v>
      </c>
      <c r="BF167" s="150">
        <f>IF(N167="snížená",J167,0)</f>
        <v>0</v>
      </c>
      <c r="BG167" s="150">
        <f>IF(N167="zákl. přenesená",J167,0)</f>
        <v>0</v>
      </c>
      <c r="BH167" s="150">
        <f>IF(N167="sníž. přenesená",J167,0)</f>
        <v>0</v>
      </c>
      <c r="BI167" s="150">
        <f>IF(N167="nulová",J167,0)</f>
        <v>0</v>
      </c>
      <c r="BJ167" s="17" t="s">
        <v>86</v>
      </c>
      <c r="BK167" s="150">
        <f>ROUND(I167*H167,2)</f>
        <v>0</v>
      </c>
      <c r="BL167" s="17" t="s">
        <v>108</v>
      </c>
      <c r="BM167" s="149" t="s">
        <v>6449</v>
      </c>
    </row>
    <row r="168" spans="2:65" s="1" customFormat="1" ht="16.5" customHeight="1">
      <c r="B168" s="33"/>
      <c r="C168" s="138" t="s">
        <v>371</v>
      </c>
      <c r="D168" s="138" t="s">
        <v>312</v>
      </c>
      <c r="E168" s="139" t="s">
        <v>683</v>
      </c>
      <c r="F168" s="140" t="s">
        <v>684</v>
      </c>
      <c r="G168" s="141" t="s">
        <v>338</v>
      </c>
      <c r="H168" s="142">
        <v>14.472</v>
      </c>
      <c r="I168" s="143"/>
      <c r="J168" s="144">
        <f>ROUND(I168*H168,2)</f>
        <v>0</v>
      </c>
      <c r="K168" s="140" t="s">
        <v>316</v>
      </c>
      <c r="L168" s="33"/>
      <c r="M168" s="145" t="s">
        <v>1</v>
      </c>
      <c r="N168" s="146" t="s">
        <v>47</v>
      </c>
      <c r="P168" s="147">
        <f>O168*H168</f>
        <v>0</v>
      </c>
      <c r="Q168" s="147">
        <v>0</v>
      </c>
      <c r="R168" s="147">
        <f>Q168*H168</f>
        <v>0</v>
      </c>
      <c r="S168" s="147">
        <v>0</v>
      </c>
      <c r="T168" s="148">
        <f>S168*H168</f>
        <v>0</v>
      </c>
      <c r="AR168" s="149" t="s">
        <v>108</v>
      </c>
      <c r="AT168" s="149" t="s">
        <v>312</v>
      </c>
      <c r="AU168" s="149" t="s">
        <v>90</v>
      </c>
      <c r="AY168" s="17" t="s">
        <v>310</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6450</v>
      </c>
    </row>
    <row r="169" spans="2:65" s="12" customFormat="1" ht="11.25">
      <c r="B169" s="151"/>
      <c r="D169" s="152" t="s">
        <v>318</v>
      </c>
      <c r="E169" s="153" t="s">
        <v>1</v>
      </c>
      <c r="F169" s="154" t="s">
        <v>6451</v>
      </c>
      <c r="H169" s="155">
        <v>14.472</v>
      </c>
      <c r="I169" s="156"/>
      <c r="L169" s="151"/>
      <c r="M169" s="157"/>
      <c r="T169" s="158"/>
      <c r="AT169" s="153" t="s">
        <v>318</v>
      </c>
      <c r="AU169" s="153" t="s">
        <v>90</v>
      </c>
      <c r="AV169" s="12" t="s">
        <v>90</v>
      </c>
      <c r="AW169" s="12" t="s">
        <v>38</v>
      </c>
      <c r="AX169" s="12" t="s">
        <v>82</v>
      </c>
      <c r="AY169" s="153" t="s">
        <v>310</v>
      </c>
    </row>
    <row r="170" spans="2:65" s="13" customFormat="1" ht="11.25">
      <c r="B170" s="159"/>
      <c r="D170" s="152" t="s">
        <v>318</v>
      </c>
      <c r="E170" s="160" t="s">
        <v>1</v>
      </c>
      <c r="F170" s="161" t="s">
        <v>320</v>
      </c>
      <c r="H170" s="162">
        <v>14.472</v>
      </c>
      <c r="I170" s="163"/>
      <c r="L170" s="159"/>
      <c r="M170" s="164"/>
      <c r="T170" s="165"/>
      <c r="AT170" s="160" t="s">
        <v>318</v>
      </c>
      <c r="AU170" s="160" t="s">
        <v>90</v>
      </c>
      <c r="AV170" s="13" t="s">
        <v>108</v>
      </c>
      <c r="AW170" s="13" t="s">
        <v>38</v>
      </c>
      <c r="AX170" s="13" t="s">
        <v>86</v>
      </c>
      <c r="AY170" s="160" t="s">
        <v>310</v>
      </c>
    </row>
    <row r="171" spans="2:65" s="1" customFormat="1" ht="16.5" customHeight="1">
      <c r="B171" s="33"/>
      <c r="C171" s="138" t="s">
        <v>379</v>
      </c>
      <c r="D171" s="138" t="s">
        <v>312</v>
      </c>
      <c r="E171" s="139" t="s">
        <v>687</v>
      </c>
      <c r="F171" s="140" t="s">
        <v>688</v>
      </c>
      <c r="G171" s="141" t="s">
        <v>315</v>
      </c>
      <c r="H171" s="142">
        <v>276.35000000000002</v>
      </c>
      <c r="I171" s="143"/>
      <c r="J171" s="144">
        <f>ROUND(I171*H171,2)</f>
        <v>0</v>
      </c>
      <c r="K171" s="140" t="s">
        <v>316</v>
      </c>
      <c r="L171" s="33"/>
      <c r="M171" s="145" t="s">
        <v>1</v>
      </c>
      <c r="N171" s="146" t="s">
        <v>47</v>
      </c>
      <c r="P171" s="147">
        <f>O171*H171</f>
        <v>0</v>
      </c>
      <c r="Q171" s="147">
        <v>0</v>
      </c>
      <c r="R171" s="147">
        <f>Q171*H171</f>
        <v>0</v>
      </c>
      <c r="S171" s="147">
        <v>0</v>
      </c>
      <c r="T171" s="148">
        <f>S171*H171</f>
        <v>0</v>
      </c>
      <c r="AR171" s="149" t="s">
        <v>108</v>
      </c>
      <c r="AT171" s="149" t="s">
        <v>312</v>
      </c>
      <c r="AU171" s="149" t="s">
        <v>90</v>
      </c>
      <c r="AY171" s="17" t="s">
        <v>310</v>
      </c>
      <c r="BE171" s="150">
        <f>IF(N171="základní",J171,0)</f>
        <v>0</v>
      </c>
      <c r="BF171" s="150">
        <f>IF(N171="snížená",J171,0)</f>
        <v>0</v>
      </c>
      <c r="BG171" s="150">
        <f>IF(N171="zákl. přenesená",J171,0)</f>
        <v>0</v>
      </c>
      <c r="BH171" s="150">
        <f>IF(N171="sníž. přenesená",J171,0)</f>
        <v>0</v>
      </c>
      <c r="BI171" s="150">
        <f>IF(N171="nulová",J171,0)</f>
        <v>0</v>
      </c>
      <c r="BJ171" s="17" t="s">
        <v>86</v>
      </c>
      <c r="BK171" s="150">
        <f>ROUND(I171*H171,2)</f>
        <v>0</v>
      </c>
      <c r="BL171" s="17" t="s">
        <v>108</v>
      </c>
      <c r="BM171" s="149" t="s">
        <v>6452</v>
      </c>
    </row>
    <row r="172" spans="2:65" s="12" customFormat="1" ht="11.25">
      <c r="B172" s="151"/>
      <c r="D172" s="152" t="s">
        <v>318</v>
      </c>
      <c r="E172" s="153" t="s">
        <v>1</v>
      </c>
      <c r="F172" s="154" t="s">
        <v>6453</v>
      </c>
      <c r="H172" s="155">
        <v>71</v>
      </c>
      <c r="I172" s="156"/>
      <c r="L172" s="151"/>
      <c r="M172" s="157"/>
      <c r="T172" s="158"/>
      <c r="AT172" s="153" t="s">
        <v>318</v>
      </c>
      <c r="AU172" s="153" t="s">
        <v>90</v>
      </c>
      <c r="AV172" s="12" t="s">
        <v>90</v>
      </c>
      <c r="AW172" s="12" t="s">
        <v>38</v>
      </c>
      <c r="AX172" s="12" t="s">
        <v>82</v>
      </c>
      <c r="AY172" s="153" t="s">
        <v>310</v>
      </c>
    </row>
    <row r="173" spans="2:65" s="12" customFormat="1" ht="11.25">
      <c r="B173" s="151"/>
      <c r="D173" s="152" t="s">
        <v>318</v>
      </c>
      <c r="E173" s="153" t="s">
        <v>1</v>
      </c>
      <c r="F173" s="154" t="s">
        <v>6454</v>
      </c>
      <c r="H173" s="155">
        <v>42</v>
      </c>
      <c r="I173" s="156"/>
      <c r="L173" s="151"/>
      <c r="M173" s="157"/>
      <c r="T173" s="158"/>
      <c r="AT173" s="153" t="s">
        <v>318</v>
      </c>
      <c r="AU173" s="153" t="s">
        <v>90</v>
      </c>
      <c r="AV173" s="12" t="s">
        <v>90</v>
      </c>
      <c r="AW173" s="12" t="s">
        <v>38</v>
      </c>
      <c r="AX173" s="12" t="s">
        <v>82</v>
      </c>
      <c r="AY173" s="153" t="s">
        <v>310</v>
      </c>
    </row>
    <row r="174" spans="2:65" s="12" customFormat="1" ht="11.25">
      <c r="B174" s="151"/>
      <c r="D174" s="152" t="s">
        <v>318</v>
      </c>
      <c r="E174" s="153" t="s">
        <v>1</v>
      </c>
      <c r="F174" s="154" t="s">
        <v>6455</v>
      </c>
      <c r="H174" s="155">
        <v>120.6</v>
      </c>
      <c r="I174" s="156"/>
      <c r="L174" s="151"/>
      <c r="M174" s="157"/>
      <c r="T174" s="158"/>
      <c r="AT174" s="153" t="s">
        <v>318</v>
      </c>
      <c r="AU174" s="153" t="s">
        <v>90</v>
      </c>
      <c r="AV174" s="12" t="s">
        <v>90</v>
      </c>
      <c r="AW174" s="12" t="s">
        <v>38</v>
      </c>
      <c r="AX174" s="12" t="s">
        <v>82</v>
      </c>
      <c r="AY174" s="153" t="s">
        <v>310</v>
      </c>
    </row>
    <row r="175" spans="2:65" s="12" customFormat="1" ht="11.25">
      <c r="B175" s="151"/>
      <c r="D175" s="152" t="s">
        <v>318</v>
      </c>
      <c r="E175" s="153" t="s">
        <v>1</v>
      </c>
      <c r="F175" s="154" t="s">
        <v>6456</v>
      </c>
      <c r="H175" s="155">
        <v>42.75</v>
      </c>
      <c r="I175" s="156"/>
      <c r="L175" s="151"/>
      <c r="M175" s="157"/>
      <c r="T175" s="158"/>
      <c r="AT175" s="153" t="s">
        <v>318</v>
      </c>
      <c r="AU175" s="153" t="s">
        <v>90</v>
      </c>
      <c r="AV175" s="12" t="s">
        <v>90</v>
      </c>
      <c r="AW175" s="12" t="s">
        <v>38</v>
      </c>
      <c r="AX175" s="12" t="s">
        <v>82</v>
      </c>
      <c r="AY175" s="153" t="s">
        <v>310</v>
      </c>
    </row>
    <row r="176" spans="2:65" s="13" customFormat="1" ht="11.25">
      <c r="B176" s="159"/>
      <c r="D176" s="152" t="s">
        <v>318</v>
      </c>
      <c r="E176" s="160" t="s">
        <v>1</v>
      </c>
      <c r="F176" s="161" t="s">
        <v>320</v>
      </c>
      <c r="H176" s="162">
        <v>276.35000000000002</v>
      </c>
      <c r="I176" s="163"/>
      <c r="L176" s="159"/>
      <c r="M176" s="164"/>
      <c r="T176" s="165"/>
      <c r="AT176" s="160" t="s">
        <v>318</v>
      </c>
      <c r="AU176" s="160" t="s">
        <v>90</v>
      </c>
      <c r="AV176" s="13" t="s">
        <v>108</v>
      </c>
      <c r="AW176" s="13" t="s">
        <v>38</v>
      </c>
      <c r="AX176" s="13" t="s">
        <v>86</v>
      </c>
      <c r="AY176" s="160" t="s">
        <v>310</v>
      </c>
    </row>
    <row r="177" spans="2:65" s="1" customFormat="1" ht="16.5" customHeight="1">
      <c r="B177" s="33"/>
      <c r="C177" s="138" t="s">
        <v>388</v>
      </c>
      <c r="D177" s="138" t="s">
        <v>312</v>
      </c>
      <c r="E177" s="139" t="s">
        <v>695</v>
      </c>
      <c r="F177" s="140" t="s">
        <v>696</v>
      </c>
      <c r="G177" s="141" t="s">
        <v>315</v>
      </c>
      <c r="H177" s="142">
        <v>1299</v>
      </c>
      <c r="I177" s="143"/>
      <c r="J177" s="144">
        <f>ROUND(I177*H177,2)</f>
        <v>0</v>
      </c>
      <c r="K177" s="140" t="s">
        <v>316</v>
      </c>
      <c r="L177" s="33"/>
      <c r="M177" s="145" t="s">
        <v>1</v>
      </c>
      <c r="N177" s="146" t="s">
        <v>47</v>
      </c>
      <c r="P177" s="147">
        <f>O177*H177</f>
        <v>0</v>
      </c>
      <c r="Q177" s="147">
        <v>0</v>
      </c>
      <c r="R177" s="147">
        <f>Q177*H177</f>
        <v>0</v>
      </c>
      <c r="S177" s="147">
        <v>0</v>
      </c>
      <c r="T177" s="148">
        <f>S177*H177</f>
        <v>0</v>
      </c>
      <c r="AR177" s="149" t="s">
        <v>108</v>
      </c>
      <c r="AT177" s="149" t="s">
        <v>312</v>
      </c>
      <c r="AU177" s="149" t="s">
        <v>90</v>
      </c>
      <c r="AY177" s="17" t="s">
        <v>310</v>
      </c>
      <c r="BE177" s="150">
        <f>IF(N177="základní",J177,0)</f>
        <v>0</v>
      </c>
      <c r="BF177" s="150">
        <f>IF(N177="snížená",J177,0)</f>
        <v>0</v>
      </c>
      <c r="BG177" s="150">
        <f>IF(N177="zákl. přenesená",J177,0)</f>
        <v>0</v>
      </c>
      <c r="BH177" s="150">
        <f>IF(N177="sníž. přenesená",J177,0)</f>
        <v>0</v>
      </c>
      <c r="BI177" s="150">
        <f>IF(N177="nulová",J177,0)</f>
        <v>0</v>
      </c>
      <c r="BJ177" s="17" t="s">
        <v>86</v>
      </c>
      <c r="BK177" s="150">
        <f>ROUND(I177*H177,2)</f>
        <v>0</v>
      </c>
      <c r="BL177" s="17" t="s">
        <v>108</v>
      </c>
      <c r="BM177" s="149" t="s">
        <v>6457</v>
      </c>
    </row>
    <row r="178" spans="2:65" s="12" customFormat="1" ht="11.25">
      <c r="B178" s="151"/>
      <c r="D178" s="152" t="s">
        <v>318</v>
      </c>
      <c r="E178" s="153" t="s">
        <v>1</v>
      </c>
      <c r="F178" s="154" t="s">
        <v>6458</v>
      </c>
      <c r="H178" s="155">
        <v>685</v>
      </c>
      <c r="I178" s="156"/>
      <c r="L178" s="151"/>
      <c r="M178" s="157"/>
      <c r="T178" s="158"/>
      <c r="AT178" s="153" t="s">
        <v>318</v>
      </c>
      <c r="AU178" s="153" t="s">
        <v>90</v>
      </c>
      <c r="AV178" s="12" t="s">
        <v>90</v>
      </c>
      <c r="AW178" s="12" t="s">
        <v>38</v>
      </c>
      <c r="AX178" s="12" t="s">
        <v>82</v>
      </c>
      <c r="AY178" s="153" t="s">
        <v>310</v>
      </c>
    </row>
    <row r="179" spans="2:65" s="15" customFormat="1" ht="11.25">
      <c r="B179" s="192"/>
      <c r="D179" s="152" t="s">
        <v>318</v>
      </c>
      <c r="E179" s="193" t="s">
        <v>1</v>
      </c>
      <c r="F179" s="194" t="s">
        <v>664</v>
      </c>
      <c r="H179" s="195">
        <v>685</v>
      </c>
      <c r="I179" s="196"/>
      <c r="L179" s="192"/>
      <c r="M179" s="197"/>
      <c r="T179" s="198"/>
      <c r="AT179" s="193" t="s">
        <v>318</v>
      </c>
      <c r="AU179" s="193" t="s">
        <v>90</v>
      </c>
      <c r="AV179" s="15" t="s">
        <v>98</v>
      </c>
      <c r="AW179" s="15" t="s">
        <v>38</v>
      </c>
      <c r="AX179" s="15" t="s">
        <v>82</v>
      </c>
      <c r="AY179" s="193" t="s">
        <v>310</v>
      </c>
    </row>
    <row r="180" spans="2:65" s="12" customFormat="1" ht="11.25">
      <c r="B180" s="151"/>
      <c r="D180" s="152" t="s">
        <v>318</v>
      </c>
      <c r="E180" s="153" t="s">
        <v>1</v>
      </c>
      <c r="F180" s="154" t="s">
        <v>6459</v>
      </c>
      <c r="H180" s="155">
        <v>614</v>
      </c>
      <c r="I180" s="156"/>
      <c r="L180" s="151"/>
      <c r="M180" s="157"/>
      <c r="T180" s="158"/>
      <c r="AT180" s="153" t="s">
        <v>318</v>
      </c>
      <c r="AU180" s="153" t="s">
        <v>90</v>
      </c>
      <c r="AV180" s="12" t="s">
        <v>90</v>
      </c>
      <c r="AW180" s="12" t="s">
        <v>38</v>
      </c>
      <c r="AX180" s="12" t="s">
        <v>82</v>
      </c>
      <c r="AY180" s="153" t="s">
        <v>310</v>
      </c>
    </row>
    <row r="181" spans="2:65" s="13" customFormat="1" ht="11.25">
      <c r="B181" s="159"/>
      <c r="D181" s="152" t="s">
        <v>318</v>
      </c>
      <c r="E181" s="160" t="s">
        <v>1</v>
      </c>
      <c r="F181" s="161" t="s">
        <v>320</v>
      </c>
      <c r="H181" s="162">
        <v>1299</v>
      </c>
      <c r="I181" s="163"/>
      <c r="L181" s="159"/>
      <c r="M181" s="164"/>
      <c r="T181" s="165"/>
      <c r="AT181" s="160" t="s">
        <v>318</v>
      </c>
      <c r="AU181" s="160" t="s">
        <v>90</v>
      </c>
      <c r="AV181" s="13" t="s">
        <v>108</v>
      </c>
      <c r="AW181" s="13" t="s">
        <v>38</v>
      </c>
      <c r="AX181" s="13" t="s">
        <v>86</v>
      </c>
      <c r="AY181" s="160" t="s">
        <v>310</v>
      </c>
    </row>
    <row r="182" spans="2:65" s="1" customFormat="1" ht="16.5" customHeight="1">
      <c r="B182" s="33"/>
      <c r="C182" s="138" t="s">
        <v>8</v>
      </c>
      <c r="D182" s="138" t="s">
        <v>312</v>
      </c>
      <c r="E182" s="139" t="s">
        <v>699</v>
      </c>
      <c r="F182" s="140" t="s">
        <v>700</v>
      </c>
      <c r="G182" s="141" t="s">
        <v>338</v>
      </c>
      <c r="H182" s="142">
        <v>14.472</v>
      </c>
      <c r="I182" s="143"/>
      <c r="J182" s="144">
        <f>ROUND(I182*H182,2)</f>
        <v>0</v>
      </c>
      <c r="K182" s="140" t="s">
        <v>316</v>
      </c>
      <c r="L182" s="33"/>
      <c r="M182" s="145" t="s">
        <v>1</v>
      </c>
      <c r="N182" s="146" t="s">
        <v>47</v>
      </c>
      <c r="P182" s="147">
        <f>O182*H182</f>
        <v>0</v>
      </c>
      <c r="Q182" s="147">
        <v>0</v>
      </c>
      <c r="R182" s="147">
        <f>Q182*H182</f>
        <v>0</v>
      </c>
      <c r="S182" s="147">
        <v>0</v>
      </c>
      <c r="T182" s="148">
        <f>S182*H182</f>
        <v>0</v>
      </c>
      <c r="AR182" s="149" t="s">
        <v>108</v>
      </c>
      <c r="AT182" s="149" t="s">
        <v>312</v>
      </c>
      <c r="AU182" s="149" t="s">
        <v>90</v>
      </c>
      <c r="AY182" s="17" t="s">
        <v>310</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6460</v>
      </c>
    </row>
    <row r="183" spans="2:65" s="12" customFormat="1" ht="11.25">
      <c r="B183" s="151"/>
      <c r="D183" s="152" t="s">
        <v>318</v>
      </c>
      <c r="E183" s="153" t="s">
        <v>1</v>
      </c>
      <c r="F183" s="154" t="s">
        <v>6451</v>
      </c>
      <c r="H183" s="155">
        <v>14.472</v>
      </c>
      <c r="I183" s="156"/>
      <c r="L183" s="151"/>
      <c r="M183" s="157"/>
      <c r="T183" s="158"/>
      <c r="AT183" s="153" t="s">
        <v>318</v>
      </c>
      <c r="AU183" s="153" t="s">
        <v>90</v>
      </c>
      <c r="AV183" s="12" t="s">
        <v>90</v>
      </c>
      <c r="AW183" s="12" t="s">
        <v>38</v>
      </c>
      <c r="AX183" s="12" t="s">
        <v>82</v>
      </c>
      <c r="AY183" s="153" t="s">
        <v>310</v>
      </c>
    </row>
    <row r="184" spans="2:65" s="13" customFormat="1" ht="11.25">
      <c r="B184" s="159"/>
      <c r="D184" s="152" t="s">
        <v>318</v>
      </c>
      <c r="E184" s="160" t="s">
        <v>1</v>
      </c>
      <c r="F184" s="161" t="s">
        <v>320</v>
      </c>
      <c r="H184" s="162">
        <v>14.472</v>
      </c>
      <c r="I184" s="163"/>
      <c r="L184" s="159"/>
      <c r="M184" s="164"/>
      <c r="T184" s="165"/>
      <c r="AT184" s="160" t="s">
        <v>318</v>
      </c>
      <c r="AU184" s="160" t="s">
        <v>90</v>
      </c>
      <c r="AV184" s="13" t="s">
        <v>108</v>
      </c>
      <c r="AW184" s="13" t="s">
        <v>38</v>
      </c>
      <c r="AX184" s="13" t="s">
        <v>86</v>
      </c>
      <c r="AY184" s="160" t="s">
        <v>310</v>
      </c>
    </row>
    <row r="185" spans="2:65" s="11" customFormat="1" ht="20.85" customHeight="1">
      <c r="B185" s="126"/>
      <c r="D185" s="127" t="s">
        <v>81</v>
      </c>
      <c r="E185" s="136" t="s">
        <v>412</v>
      </c>
      <c r="F185" s="136" t="s">
        <v>6461</v>
      </c>
      <c r="I185" s="129"/>
      <c r="J185" s="137">
        <f>BK185</f>
        <v>0</v>
      </c>
      <c r="L185" s="126"/>
      <c r="M185" s="131"/>
      <c r="P185" s="132">
        <f>SUM(P186:P217)</f>
        <v>0</v>
      </c>
      <c r="R185" s="132">
        <f>SUM(R186:R217)</f>
        <v>2.5309999999999999E-2</v>
      </c>
      <c r="T185" s="133">
        <f>SUM(T186:T217)</f>
        <v>0</v>
      </c>
      <c r="AR185" s="127" t="s">
        <v>86</v>
      </c>
      <c r="AT185" s="134" t="s">
        <v>81</v>
      </c>
      <c r="AU185" s="134" t="s">
        <v>90</v>
      </c>
      <c r="AY185" s="127" t="s">
        <v>310</v>
      </c>
      <c r="BK185" s="135">
        <f>SUM(BK186:BK217)</f>
        <v>0</v>
      </c>
    </row>
    <row r="186" spans="2:65" s="1" customFormat="1" ht="24.2" customHeight="1">
      <c r="B186" s="33"/>
      <c r="C186" s="138" t="s">
        <v>404</v>
      </c>
      <c r="D186" s="138" t="s">
        <v>312</v>
      </c>
      <c r="E186" s="139" t="s">
        <v>6462</v>
      </c>
      <c r="F186" s="140" t="s">
        <v>6463</v>
      </c>
      <c r="G186" s="141" t="s">
        <v>315</v>
      </c>
      <c r="H186" s="142">
        <v>477</v>
      </c>
      <c r="I186" s="143"/>
      <c r="J186" s="144">
        <f>ROUND(I186*H186,2)</f>
        <v>0</v>
      </c>
      <c r="K186" s="140" t="s">
        <v>316</v>
      </c>
      <c r="L186" s="33"/>
      <c r="M186" s="145" t="s">
        <v>1</v>
      </c>
      <c r="N186" s="146" t="s">
        <v>47</v>
      </c>
      <c r="P186" s="147">
        <f>O186*H186</f>
        <v>0</v>
      </c>
      <c r="Q186" s="147">
        <v>0</v>
      </c>
      <c r="R186" s="147">
        <f>Q186*H186</f>
        <v>0</v>
      </c>
      <c r="S186" s="147">
        <v>0</v>
      </c>
      <c r="T186" s="148">
        <f>S186*H186</f>
        <v>0</v>
      </c>
      <c r="AR186" s="149" t="s">
        <v>108</v>
      </c>
      <c r="AT186" s="149" t="s">
        <v>312</v>
      </c>
      <c r="AU186" s="149" t="s">
        <v>98</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6464</v>
      </c>
    </row>
    <row r="187" spans="2:65" s="12" customFormat="1" ht="11.25">
      <c r="B187" s="151"/>
      <c r="D187" s="152" t="s">
        <v>318</v>
      </c>
      <c r="E187" s="153" t="s">
        <v>1</v>
      </c>
      <c r="F187" s="154" t="s">
        <v>6465</v>
      </c>
      <c r="H187" s="155">
        <v>477</v>
      </c>
      <c r="I187" s="156"/>
      <c r="L187" s="151"/>
      <c r="M187" s="157"/>
      <c r="T187" s="158"/>
      <c r="AT187" s="153" t="s">
        <v>318</v>
      </c>
      <c r="AU187" s="153" t="s">
        <v>98</v>
      </c>
      <c r="AV187" s="12" t="s">
        <v>90</v>
      </c>
      <c r="AW187" s="12" t="s">
        <v>38</v>
      </c>
      <c r="AX187" s="12" t="s">
        <v>82</v>
      </c>
      <c r="AY187" s="153" t="s">
        <v>310</v>
      </c>
    </row>
    <row r="188" spans="2:65" s="13" customFormat="1" ht="11.25">
      <c r="B188" s="159"/>
      <c r="D188" s="152" t="s">
        <v>318</v>
      </c>
      <c r="E188" s="160" t="s">
        <v>1</v>
      </c>
      <c r="F188" s="161" t="s">
        <v>320</v>
      </c>
      <c r="H188" s="162">
        <v>477</v>
      </c>
      <c r="I188" s="163"/>
      <c r="L188" s="159"/>
      <c r="M188" s="164"/>
      <c r="T188" s="165"/>
      <c r="AT188" s="160" t="s">
        <v>318</v>
      </c>
      <c r="AU188" s="160" t="s">
        <v>98</v>
      </c>
      <c r="AV188" s="13" t="s">
        <v>108</v>
      </c>
      <c r="AW188" s="13" t="s">
        <v>38</v>
      </c>
      <c r="AX188" s="13" t="s">
        <v>86</v>
      </c>
      <c r="AY188" s="160" t="s">
        <v>310</v>
      </c>
    </row>
    <row r="189" spans="2:65" s="1" customFormat="1" ht="21.75" customHeight="1">
      <c r="B189" s="33"/>
      <c r="C189" s="138" t="s">
        <v>408</v>
      </c>
      <c r="D189" s="138" t="s">
        <v>312</v>
      </c>
      <c r="E189" s="139" t="s">
        <v>6466</v>
      </c>
      <c r="F189" s="140" t="s">
        <v>6467</v>
      </c>
      <c r="G189" s="141" t="s">
        <v>315</v>
      </c>
      <c r="H189" s="142">
        <v>477</v>
      </c>
      <c r="I189" s="143"/>
      <c r="J189" s="144">
        <f>ROUND(I189*H189,2)</f>
        <v>0</v>
      </c>
      <c r="K189" s="140" t="s">
        <v>316</v>
      </c>
      <c r="L189" s="33"/>
      <c r="M189" s="145" t="s">
        <v>1</v>
      </c>
      <c r="N189" s="146" t="s">
        <v>47</v>
      </c>
      <c r="P189" s="147">
        <f>O189*H189</f>
        <v>0</v>
      </c>
      <c r="Q189" s="147">
        <v>0</v>
      </c>
      <c r="R189" s="147">
        <f>Q189*H189</f>
        <v>0</v>
      </c>
      <c r="S189" s="147">
        <v>0</v>
      </c>
      <c r="T189" s="148">
        <f>S189*H189</f>
        <v>0</v>
      </c>
      <c r="AR189" s="149" t="s">
        <v>108</v>
      </c>
      <c r="AT189" s="149" t="s">
        <v>312</v>
      </c>
      <c r="AU189" s="149" t="s">
        <v>98</v>
      </c>
      <c r="AY189" s="17" t="s">
        <v>310</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6468</v>
      </c>
    </row>
    <row r="190" spans="2:65" s="12" customFormat="1" ht="11.25">
      <c r="B190" s="151"/>
      <c r="D190" s="152" t="s">
        <v>318</v>
      </c>
      <c r="E190" s="153" t="s">
        <v>1</v>
      </c>
      <c r="F190" s="154" t="s">
        <v>6465</v>
      </c>
      <c r="H190" s="155">
        <v>477</v>
      </c>
      <c r="I190" s="156"/>
      <c r="L190" s="151"/>
      <c r="M190" s="157"/>
      <c r="T190" s="158"/>
      <c r="AT190" s="153" t="s">
        <v>318</v>
      </c>
      <c r="AU190" s="153" t="s">
        <v>98</v>
      </c>
      <c r="AV190" s="12" t="s">
        <v>90</v>
      </c>
      <c r="AW190" s="12" t="s">
        <v>38</v>
      </c>
      <c r="AX190" s="12" t="s">
        <v>82</v>
      </c>
      <c r="AY190" s="153" t="s">
        <v>310</v>
      </c>
    </row>
    <row r="191" spans="2:65" s="13" customFormat="1" ht="11.25">
      <c r="B191" s="159"/>
      <c r="D191" s="152" t="s">
        <v>318</v>
      </c>
      <c r="E191" s="160" t="s">
        <v>1</v>
      </c>
      <c r="F191" s="161" t="s">
        <v>320</v>
      </c>
      <c r="H191" s="162">
        <v>477</v>
      </c>
      <c r="I191" s="163"/>
      <c r="L191" s="159"/>
      <c r="M191" s="164"/>
      <c r="T191" s="165"/>
      <c r="AT191" s="160" t="s">
        <v>318</v>
      </c>
      <c r="AU191" s="160" t="s">
        <v>98</v>
      </c>
      <c r="AV191" s="13" t="s">
        <v>108</v>
      </c>
      <c r="AW191" s="13" t="s">
        <v>38</v>
      </c>
      <c r="AX191" s="13" t="s">
        <v>86</v>
      </c>
      <c r="AY191" s="160" t="s">
        <v>310</v>
      </c>
    </row>
    <row r="192" spans="2:65" s="1" customFormat="1" ht="21.75" customHeight="1">
      <c r="B192" s="33"/>
      <c r="C192" s="138" t="s">
        <v>412</v>
      </c>
      <c r="D192" s="138" t="s">
        <v>312</v>
      </c>
      <c r="E192" s="139" t="s">
        <v>343</v>
      </c>
      <c r="F192" s="140" t="s">
        <v>344</v>
      </c>
      <c r="G192" s="141" t="s">
        <v>338</v>
      </c>
      <c r="H192" s="142">
        <v>78.704999999999998</v>
      </c>
      <c r="I192" s="143"/>
      <c r="J192" s="144">
        <f>ROUND(I192*H192,2)</f>
        <v>0</v>
      </c>
      <c r="K192" s="140" t="s">
        <v>316</v>
      </c>
      <c r="L192" s="33"/>
      <c r="M192" s="145" t="s">
        <v>1</v>
      </c>
      <c r="N192" s="146" t="s">
        <v>47</v>
      </c>
      <c r="P192" s="147">
        <f>O192*H192</f>
        <v>0</v>
      </c>
      <c r="Q192" s="147">
        <v>0</v>
      </c>
      <c r="R192" s="147">
        <f>Q192*H192</f>
        <v>0</v>
      </c>
      <c r="S192" s="147">
        <v>0</v>
      </c>
      <c r="T192" s="148">
        <f>S192*H192</f>
        <v>0</v>
      </c>
      <c r="AR192" s="149" t="s">
        <v>108</v>
      </c>
      <c r="AT192" s="149" t="s">
        <v>312</v>
      </c>
      <c r="AU192" s="149" t="s">
        <v>98</v>
      </c>
      <c r="AY192" s="17" t="s">
        <v>310</v>
      </c>
      <c r="BE192" s="150">
        <f>IF(N192="základní",J192,0)</f>
        <v>0</v>
      </c>
      <c r="BF192" s="150">
        <f>IF(N192="snížená",J192,0)</f>
        <v>0</v>
      </c>
      <c r="BG192" s="150">
        <f>IF(N192="zákl. přenesená",J192,0)</f>
        <v>0</v>
      </c>
      <c r="BH192" s="150">
        <f>IF(N192="sníž. přenesená",J192,0)</f>
        <v>0</v>
      </c>
      <c r="BI192" s="150">
        <f>IF(N192="nulová",J192,0)</f>
        <v>0</v>
      </c>
      <c r="BJ192" s="17" t="s">
        <v>86</v>
      </c>
      <c r="BK192" s="150">
        <f>ROUND(I192*H192,2)</f>
        <v>0</v>
      </c>
      <c r="BL192" s="17" t="s">
        <v>108</v>
      </c>
      <c r="BM192" s="149" t="s">
        <v>6469</v>
      </c>
    </row>
    <row r="193" spans="2:65" s="12" customFormat="1" ht="11.25">
      <c r="B193" s="151"/>
      <c r="D193" s="152" t="s">
        <v>318</v>
      </c>
      <c r="E193" s="153" t="s">
        <v>1</v>
      </c>
      <c r="F193" s="154" t="s">
        <v>6470</v>
      </c>
      <c r="H193" s="155">
        <v>78.704999999999998</v>
      </c>
      <c r="I193" s="156"/>
      <c r="L193" s="151"/>
      <c r="M193" s="157"/>
      <c r="T193" s="158"/>
      <c r="AT193" s="153" t="s">
        <v>318</v>
      </c>
      <c r="AU193" s="153" t="s">
        <v>98</v>
      </c>
      <c r="AV193" s="12" t="s">
        <v>90</v>
      </c>
      <c r="AW193" s="12" t="s">
        <v>38</v>
      </c>
      <c r="AX193" s="12" t="s">
        <v>82</v>
      </c>
      <c r="AY193" s="153" t="s">
        <v>310</v>
      </c>
    </row>
    <row r="194" spans="2:65" s="13" customFormat="1" ht="11.25">
      <c r="B194" s="159"/>
      <c r="D194" s="152" t="s">
        <v>318</v>
      </c>
      <c r="E194" s="160" t="s">
        <v>1</v>
      </c>
      <c r="F194" s="161" t="s">
        <v>320</v>
      </c>
      <c r="H194" s="162">
        <v>78.704999999999998</v>
      </c>
      <c r="I194" s="163"/>
      <c r="L194" s="159"/>
      <c r="M194" s="164"/>
      <c r="T194" s="165"/>
      <c r="AT194" s="160" t="s">
        <v>318</v>
      </c>
      <c r="AU194" s="160" t="s">
        <v>98</v>
      </c>
      <c r="AV194" s="13" t="s">
        <v>108</v>
      </c>
      <c r="AW194" s="13" t="s">
        <v>38</v>
      </c>
      <c r="AX194" s="13" t="s">
        <v>86</v>
      </c>
      <c r="AY194" s="160" t="s">
        <v>310</v>
      </c>
    </row>
    <row r="195" spans="2:65" s="1" customFormat="1" ht="16.5" customHeight="1">
      <c r="B195" s="33"/>
      <c r="C195" s="138" t="s">
        <v>417</v>
      </c>
      <c r="D195" s="138" t="s">
        <v>312</v>
      </c>
      <c r="E195" s="139" t="s">
        <v>699</v>
      </c>
      <c r="F195" s="140" t="s">
        <v>700</v>
      </c>
      <c r="G195" s="141" t="s">
        <v>338</v>
      </c>
      <c r="H195" s="142">
        <v>78.704999999999998</v>
      </c>
      <c r="I195" s="143"/>
      <c r="J195" s="144">
        <f>ROUND(I195*H195,2)</f>
        <v>0</v>
      </c>
      <c r="K195" s="140" t="s">
        <v>316</v>
      </c>
      <c r="L195" s="33"/>
      <c r="M195" s="145" t="s">
        <v>1</v>
      </c>
      <c r="N195" s="146" t="s">
        <v>47</v>
      </c>
      <c r="P195" s="147">
        <f>O195*H195</f>
        <v>0</v>
      </c>
      <c r="Q195" s="147">
        <v>0</v>
      </c>
      <c r="R195" s="147">
        <f>Q195*H195</f>
        <v>0</v>
      </c>
      <c r="S195" s="147">
        <v>0</v>
      </c>
      <c r="T195" s="148">
        <f>S195*H195</f>
        <v>0</v>
      </c>
      <c r="AR195" s="149" t="s">
        <v>108</v>
      </c>
      <c r="AT195" s="149" t="s">
        <v>312</v>
      </c>
      <c r="AU195" s="149" t="s">
        <v>98</v>
      </c>
      <c r="AY195" s="17" t="s">
        <v>310</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6471</v>
      </c>
    </row>
    <row r="196" spans="2:65" s="1" customFormat="1" ht="16.5" customHeight="1">
      <c r="B196" s="33"/>
      <c r="C196" s="138" t="s">
        <v>421</v>
      </c>
      <c r="D196" s="138" t="s">
        <v>312</v>
      </c>
      <c r="E196" s="139" t="s">
        <v>6472</v>
      </c>
      <c r="F196" s="140" t="s">
        <v>6473</v>
      </c>
      <c r="G196" s="141" t="s">
        <v>315</v>
      </c>
      <c r="H196" s="142">
        <v>477</v>
      </c>
      <c r="I196" s="143"/>
      <c r="J196" s="144">
        <f>ROUND(I196*H196,2)</f>
        <v>0</v>
      </c>
      <c r="K196" s="140" t="s">
        <v>316</v>
      </c>
      <c r="L196" s="33"/>
      <c r="M196" s="145" t="s">
        <v>1</v>
      </c>
      <c r="N196" s="146" t="s">
        <v>47</v>
      </c>
      <c r="P196" s="147">
        <f>O196*H196</f>
        <v>0</v>
      </c>
      <c r="Q196" s="147">
        <v>0</v>
      </c>
      <c r="R196" s="147">
        <f>Q196*H196</f>
        <v>0</v>
      </c>
      <c r="S196" s="147">
        <v>0</v>
      </c>
      <c r="T196" s="148">
        <f>S196*H196</f>
        <v>0</v>
      </c>
      <c r="AR196" s="149" t="s">
        <v>108</v>
      </c>
      <c r="AT196" s="149" t="s">
        <v>312</v>
      </c>
      <c r="AU196" s="149" t="s">
        <v>98</v>
      </c>
      <c r="AY196" s="17" t="s">
        <v>310</v>
      </c>
      <c r="BE196" s="150">
        <f>IF(N196="základní",J196,0)</f>
        <v>0</v>
      </c>
      <c r="BF196" s="150">
        <f>IF(N196="snížená",J196,0)</f>
        <v>0</v>
      </c>
      <c r="BG196" s="150">
        <f>IF(N196="zákl. přenesená",J196,0)</f>
        <v>0</v>
      </c>
      <c r="BH196" s="150">
        <f>IF(N196="sníž. přenesená",J196,0)</f>
        <v>0</v>
      </c>
      <c r="BI196" s="150">
        <f>IF(N196="nulová",J196,0)</f>
        <v>0</v>
      </c>
      <c r="BJ196" s="17" t="s">
        <v>86</v>
      </c>
      <c r="BK196" s="150">
        <f>ROUND(I196*H196,2)</f>
        <v>0</v>
      </c>
      <c r="BL196" s="17" t="s">
        <v>108</v>
      </c>
      <c r="BM196" s="149" t="s">
        <v>6474</v>
      </c>
    </row>
    <row r="197" spans="2:65" s="12" customFormat="1" ht="11.25">
      <c r="B197" s="151"/>
      <c r="D197" s="152" t="s">
        <v>318</v>
      </c>
      <c r="E197" s="153" t="s">
        <v>1</v>
      </c>
      <c r="F197" s="154" t="s">
        <v>6465</v>
      </c>
      <c r="H197" s="155">
        <v>477</v>
      </c>
      <c r="I197" s="156"/>
      <c r="L197" s="151"/>
      <c r="M197" s="157"/>
      <c r="T197" s="158"/>
      <c r="AT197" s="153" t="s">
        <v>318</v>
      </c>
      <c r="AU197" s="153" t="s">
        <v>98</v>
      </c>
      <c r="AV197" s="12" t="s">
        <v>90</v>
      </c>
      <c r="AW197" s="12" t="s">
        <v>38</v>
      </c>
      <c r="AX197" s="12" t="s">
        <v>82</v>
      </c>
      <c r="AY197" s="153" t="s">
        <v>310</v>
      </c>
    </row>
    <row r="198" spans="2:65" s="13" customFormat="1" ht="11.25">
      <c r="B198" s="159"/>
      <c r="D198" s="152" t="s">
        <v>318</v>
      </c>
      <c r="E198" s="160" t="s">
        <v>1</v>
      </c>
      <c r="F198" s="161" t="s">
        <v>320</v>
      </c>
      <c r="H198" s="162">
        <v>477</v>
      </c>
      <c r="I198" s="163"/>
      <c r="L198" s="159"/>
      <c r="M198" s="164"/>
      <c r="T198" s="165"/>
      <c r="AT198" s="160" t="s">
        <v>318</v>
      </c>
      <c r="AU198" s="160" t="s">
        <v>98</v>
      </c>
      <c r="AV198" s="13" t="s">
        <v>108</v>
      </c>
      <c r="AW198" s="13" t="s">
        <v>38</v>
      </c>
      <c r="AX198" s="13" t="s">
        <v>86</v>
      </c>
      <c r="AY198" s="160" t="s">
        <v>310</v>
      </c>
    </row>
    <row r="199" spans="2:65" s="1" customFormat="1" ht="16.5" customHeight="1">
      <c r="B199" s="33"/>
      <c r="C199" s="178" t="s">
        <v>7</v>
      </c>
      <c r="D199" s="178" t="s">
        <v>515</v>
      </c>
      <c r="E199" s="179" t="s">
        <v>6475</v>
      </c>
      <c r="F199" s="180" t="s">
        <v>6476</v>
      </c>
      <c r="G199" s="181" t="s">
        <v>2191</v>
      </c>
      <c r="H199" s="182">
        <v>14.31</v>
      </c>
      <c r="I199" s="183"/>
      <c r="J199" s="184">
        <f>ROUND(I199*H199,2)</f>
        <v>0</v>
      </c>
      <c r="K199" s="180" t="s">
        <v>430</v>
      </c>
      <c r="L199" s="185"/>
      <c r="M199" s="186" t="s">
        <v>1</v>
      </c>
      <c r="N199" s="187" t="s">
        <v>47</v>
      </c>
      <c r="P199" s="147">
        <f>O199*H199</f>
        <v>0</v>
      </c>
      <c r="Q199" s="147">
        <v>1E-3</v>
      </c>
      <c r="R199" s="147">
        <f>Q199*H199</f>
        <v>1.4310000000000002E-2</v>
      </c>
      <c r="S199" s="147">
        <v>0</v>
      </c>
      <c r="T199" s="148">
        <f>S199*H199</f>
        <v>0</v>
      </c>
      <c r="AR199" s="149" t="s">
        <v>347</v>
      </c>
      <c r="AT199" s="149" t="s">
        <v>515</v>
      </c>
      <c r="AU199" s="149" t="s">
        <v>98</v>
      </c>
      <c r="AY199" s="17" t="s">
        <v>310</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6477</v>
      </c>
    </row>
    <row r="200" spans="2:65" s="12" customFormat="1" ht="11.25">
      <c r="B200" s="151"/>
      <c r="D200" s="152" t="s">
        <v>318</v>
      </c>
      <c r="F200" s="154" t="s">
        <v>6478</v>
      </c>
      <c r="H200" s="155">
        <v>14.31</v>
      </c>
      <c r="I200" s="156"/>
      <c r="L200" s="151"/>
      <c r="M200" s="157"/>
      <c r="T200" s="158"/>
      <c r="AT200" s="153" t="s">
        <v>318</v>
      </c>
      <c r="AU200" s="153" t="s">
        <v>98</v>
      </c>
      <c r="AV200" s="12" t="s">
        <v>90</v>
      </c>
      <c r="AW200" s="12" t="s">
        <v>4</v>
      </c>
      <c r="AX200" s="12" t="s">
        <v>86</v>
      </c>
      <c r="AY200" s="153" t="s">
        <v>310</v>
      </c>
    </row>
    <row r="201" spans="2:65" s="1" customFormat="1" ht="16.5" customHeight="1">
      <c r="B201" s="33"/>
      <c r="C201" s="138" t="s">
        <v>434</v>
      </c>
      <c r="D201" s="138" t="s">
        <v>312</v>
      </c>
      <c r="E201" s="139" t="s">
        <v>6479</v>
      </c>
      <c r="F201" s="140" t="s">
        <v>6480</v>
      </c>
      <c r="G201" s="141" t="s">
        <v>315</v>
      </c>
      <c r="H201" s="142">
        <v>477</v>
      </c>
      <c r="I201" s="143"/>
      <c r="J201" s="144">
        <f>ROUND(I201*H201,2)</f>
        <v>0</v>
      </c>
      <c r="K201" s="140" t="s">
        <v>316</v>
      </c>
      <c r="L201" s="33"/>
      <c r="M201" s="145" t="s">
        <v>1</v>
      </c>
      <c r="N201" s="146" t="s">
        <v>47</v>
      </c>
      <c r="P201" s="147">
        <f>O201*H201</f>
        <v>0</v>
      </c>
      <c r="Q201" s="147">
        <v>0</v>
      </c>
      <c r="R201" s="147">
        <f>Q201*H201</f>
        <v>0</v>
      </c>
      <c r="S201" s="147">
        <v>0</v>
      </c>
      <c r="T201" s="148">
        <f>S201*H201</f>
        <v>0</v>
      </c>
      <c r="AR201" s="149" t="s">
        <v>108</v>
      </c>
      <c r="AT201" s="149" t="s">
        <v>312</v>
      </c>
      <c r="AU201" s="149" t="s">
        <v>98</v>
      </c>
      <c r="AY201" s="17" t="s">
        <v>310</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108</v>
      </c>
      <c r="BM201" s="149" t="s">
        <v>6481</v>
      </c>
    </row>
    <row r="202" spans="2:65" s="12" customFormat="1" ht="11.25">
      <c r="B202" s="151"/>
      <c r="D202" s="152" t="s">
        <v>318</v>
      </c>
      <c r="E202" s="153" t="s">
        <v>1</v>
      </c>
      <c r="F202" s="154" t="s">
        <v>6465</v>
      </c>
      <c r="H202" s="155">
        <v>477</v>
      </c>
      <c r="I202" s="156"/>
      <c r="L202" s="151"/>
      <c r="M202" s="157"/>
      <c r="T202" s="158"/>
      <c r="AT202" s="153" t="s">
        <v>318</v>
      </c>
      <c r="AU202" s="153" t="s">
        <v>98</v>
      </c>
      <c r="AV202" s="12" t="s">
        <v>90</v>
      </c>
      <c r="AW202" s="12" t="s">
        <v>38</v>
      </c>
      <c r="AX202" s="12" t="s">
        <v>82</v>
      </c>
      <c r="AY202" s="153" t="s">
        <v>310</v>
      </c>
    </row>
    <row r="203" spans="2:65" s="13" customFormat="1" ht="11.25">
      <c r="B203" s="159"/>
      <c r="D203" s="152" t="s">
        <v>318</v>
      </c>
      <c r="E203" s="160" t="s">
        <v>1</v>
      </c>
      <c r="F203" s="161" t="s">
        <v>320</v>
      </c>
      <c r="H203" s="162">
        <v>477</v>
      </c>
      <c r="I203" s="163"/>
      <c r="L203" s="159"/>
      <c r="M203" s="164"/>
      <c r="T203" s="165"/>
      <c r="AT203" s="160" t="s">
        <v>318</v>
      </c>
      <c r="AU203" s="160" t="s">
        <v>98</v>
      </c>
      <c r="AV203" s="13" t="s">
        <v>108</v>
      </c>
      <c r="AW203" s="13" t="s">
        <v>38</v>
      </c>
      <c r="AX203" s="13" t="s">
        <v>86</v>
      </c>
      <c r="AY203" s="160" t="s">
        <v>310</v>
      </c>
    </row>
    <row r="204" spans="2:65" s="1" customFormat="1" ht="16.5" customHeight="1">
      <c r="B204" s="33"/>
      <c r="C204" s="138" t="s">
        <v>534</v>
      </c>
      <c r="D204" s="138" t="s">
        <v>312</v>
      </c>
      <c r="E204" s="139" t="s">
        <v>6482</v>
      </c>
      <c r="F204" s="140" t="s">
        <v>6483</v>
      </c>
      <c r="G204" s="141" t="s">
        <v>315</v>
      </c>
      <c r="H204" s="142">
        <v>477</v>
      </c>
      <c r="I204" s="143"/>
      <c r="J204" s="144">
        <f>ROUND(I204*H204,2)</f>
        <v>0</v>
      </c>
      <c r="K204" s="140" t="s">
        <v>316</v>
      </c>
      <c r="L204" s="33"/>
      <c r="M204" s="145" t="s">
        <v>1</v>
      </c>
      <c r="N204" s="146" t="s">
        <v>47</v>
      </c>
      <c r="P204" s="147">
        <f>O204*H204</f>
        <v>0</v>
      </c>
      <c r="Q204" s="147">
        <v>0</v>
      </c>
      <c r="R204" s="147">
        <f>Q204*H204</f>
        <v>0</v>
      </c>
      <c r="S204" s="147">
        <v>0</v>
      </c>
      <c r="T204" s="148">
        <f>S204*H204</f>
        <v>0</v>
      </c>
      <c r="AR204" s="149" t="s">
        <v>108</v>
      </c>
      <c r="AT204" s="149" t="s">
        <v>312</v>
      </c>
      <c r="AU204" s="149" t="s">
        <v>98</v>
      </c>
      <c r="AY204" s="17" t="s">
        <v>310</v>
      </c>
      <c r="BE204" s="150">
        <f>IF(N204="základní",J204,0)</f>
        <v>0</v>
      </c>
      <c r="BF204" s="150">
        <f>IF(N204="snížená",J204,0)</f>
        <v>0</v>
      </c>
      <c r="BG204" s="150">
        <f>IF(N204="zákl. přenesená",J204,0)</f>
        <v>0</v>
      </c>
      <c r="BH204" s="150">
        <f>IF(N204="sníž. přenesená",J204,0)</f>
        <v>0</v>
      </c>
      <c r="BI204" s="150">
        <f>IF(N204="nulová",J204,0)</f>
        <v>0</v>
      </c>
      <c r="BJ204" s="17" t="s">
        <v>86</v>
      </c>
      <c r="BK204" s="150">
        <f>ROUND(I204*H204,2)</f>
        <v>0</v>
      </c>
      <c r="BL204" s="17" t="s">
        <v>108</v>
      </c>
      <c r="BM204" s="149" t="s">
        <v>6484</v>
      </c>
    </row>
    <row r="205" spans="2:65" s="12" customFormat="1" ht="11.25">
      <c r="B205" s="151"/>
      <c r="D205" s="152" t="s">
        <v>318</v>
      </c>
      <c r="E205" s="153" t="s">
        <v>1</v>
      </c>
      <c r="F205" s="154" t="s">
        <v>6465</v>
      </c>
      <c r="H205" s="155">
        <v>477</v>
      </c>
      <c r="I205" s="156"/>
      <c r="L205" s="151"/>
      <c r="M205" s="157"/>
      <c r="T205" s="158"/>
      <c r="AT205" s="153" t="s">
        <v>318</v>
      </c>
      <c r="AU205" s="153" t="s">
        <v>98</v>
      </c>
      <c r="AV205" s="12" t="s">
        <v>90</v>
      </c>
      <c r="AW205" s="12" t="s">
        <v>38</v>
      </c>
      <c r="AX205" s="12" t="s">
        <v>82</v>
      </c>
      <c r="AY205" s="153" t="s">
        <v>310</v>
      </c>
    </row>
    <row r="206" spans="2:65" s="13" customFormat="1" ht="11.25">
      <c r="B206" s="159"/>
      <c r="D206" s="152" t="s">
        <v>318</v>
      </c>
      <c r="E206" s="160" t="s">
        <v>1</v>
      </c>
      <c r="F206" s="161" t="s">
        <v>320</v>
      </c>
      <c r="H206" s="162">
        <v>477</v>
      </c>
      <c r="I206" s="163"/>
      <c r="L206" s="159"/>
      <c r="M206" s="164"/>
      <c r="T206" s="165"/>
      <c r="AT206" s="160" t="s">
        <v>318</v>
      </c>
      <c r="AU206" s="160" t="s">
        <v>98</v>
      </c>
      <c r="AV206" s="13" t="s">
        <v>108</v>
      </c>
      <c r="AW206" s="13" t="s">
        <v>38</v>
      </c>
      <c r="AX206" s="13" t="s">
        <v>86</v>
      </c>
      <c r="AY206" s="160" t="s">
        <v>310</v>
      </c>
    </row>
    <row r="207" spans="2:65" s="1" customFormat="1" ht="16.5" customHeight="1">
      <c r="B207" s="33"/>
      <c r="C207" s="138" t="s">
        <v>539</v>
      </c>
      <c r="D207" s="138" t="s">
        <v>312</v>
      </c>
      <c r="E207" s="139" t="s">
        <v>6485</v>
      </c>
      <c r="F207" s="140" t="s">
        <v>6486</v>
      </c>
      <c r="G207" s="141" t="s">
        <v>315</v>
      </c>
      <c r="H207" s="142">
        <v>477</v>
      </c>
      <c r="I207" s="143"/>
      <c r="J207" s="144">
        <f>ROUND(I207*H207,2)</f>
        <v>0</v>
      </c>
      <c r="K207" s="140" t="s">
        <v>316</v>
      </c>
      <c r="L207" s="33"/>
      <c r="M207" s="145" t="s">
        <v>1</v>
      </c>
      <c r="N207" s="146" t="s">
        <v>47</v>
      </c>
      <c r="P207" s="147">
        <f>O207*H207</f>
        <v>0</v>
      </c>
      <c r="Q207" s="147">
        <v>0</v>
      </c>
      <c r="R207" s="147">
        <f>Q207*H207</f>
        <v>0</v>
      </c>
      <c r="S207" s="147">
        <v>0</v>
      </c>
      <c r="T207" s="148">
        <f>S207*H207</f>
        <v>0</v>
      </c>
      <c r="AR207" s="149" t="s">
        <v>108</v>
      </c>
      <c r="AT207" s="149" t="s">
        <v>312</v>
      </c>
      <c r="AU207" s="149" t="s">
        <v>98</v>
      </c>
      <c r="AY207" s="17" t="s">
        <v>310</v>
      </c>
      <c r="BE207" s="150">
        <f>IF(N207="základní",J207,0)</f>
        <v>0</v>
      </c>
      <c r="BF207" s="150">
        <f>IF(N207="snížená",J207,0)</f>
        <v>0</v>
      </c>
      <c r="BG207" s="150">
        <f>IF(N207="zákl. přenesená",J207,0)</f>
        <v>0</v>
      </c>
      <c r="BH207" s="150">
        <f>IF(N207="sníž. přenesená",J207,0)</f>
        <v>0</v>
      </c>
      <c r="BI207" s="150">
        <f>IF(N207="nulová",J207,0)</f>
        <v>0</v>
      </c>
      <c r="BJ207" s="17" t="s">
        <v>86</v>
      </c>
      <c r="BK207" s="150">
        <f>ROUND(I207*H207,2)</f>
        <v>0</v>
      </c>
      <c r="BL207" s="17" t="s">
        <v>108</v>
      </c>
      <c r="BM207" s="149" t="s">
        <v>6487</v>
      </c>
    </row>
    <row r="208" spans="2:65" s="12" customFormat="1" ht="11.25">
      <c r="B208" s="151"/>
      <c r="D208" s="152" t="s">
        <v>318</v>
      </c>
      <c r="E208" s="153" t="s">
        <v>1</v>
      </c>
      <c r="F208" s="154" t="s">
        <v>6465</v>
      </c>
      <c r="H208" s="155">
        <v>477</v>
      </c>
      <c r="I208" s="156"/>
      <c r="L208" s="151"/>
      <c r="M208" s="157"/>
      <c r="T208" s="158"/>
      <c r="AT208" s="153" t="s">
        <v>318</v>
      </c>
      <c r="AU208" s="153" t="s">
        <v>98</v>
      </c>
      <c r="AV208" s="12" t="s">
        <v>90</v>
      </c>
      <c r="AW208" s="12" t="s">
        <v>38</v>
      </c>
      <c r="AX208" s="12" t="s">
        <v>82</v>
      </c>
      <c r="AY208" s="153" t="s">
        <v>310</v>
      </c>
    </row>
    <row r="209" spans="2:65" s="13" customFormat="1" ht="11.25">
      <c r="B209" s="159"/>
      <c r="D209" s="152" t="s">
        <v>318</v>
      </c>
      <c r="E209" s="160" t="s">
        <v>1</v>
      </c>
      <c r="F209" s="161" t="s">
        <v>320</v>
      </c>
      <c r="H209" s="162">
        <v>477</v>
      </c>
      <c r="I209" s="163"/>
      <c r="L209" s="159"/>
      <c r="M209" s="164"/>
      <c r="T209" s="165"/>
      <c r="AT209" s="160" t="s">
        <v>318</v>
      </c>
      <c r="AU209" s="160" t="s">
        <v>98</v>
      </c>
      <c r="AV209" s="13" t="s">
        <v>108</v>
      </c>
      <c r="AW209" s="13" t="s">
        <v>38</v>
      </c>
      <c r="AX209" s="13" t="s">
        <v>86</v>
      </c>
      <c r="AY209" s="160" t="s">
        <v>310</v>
      </c>
    </row>
    <row r="210" spans="2:65" s="1" customFormat="1" ht="16.5" customHeight="1">
      <c r="B210" s="33"/>
      <c r="C210" s="138" t="s">
        <v>543</v>
      </c>
      <c r="D210" s="138" t="s">
        <v>312</v>
      </c>
      <c r="E210" s="139" t="s">
        <v>6488</v>
      </c>
      <c r="F210" s="140" t="s">
        <v>6489</v>
      </c>
      <c r="G210" s="141" t="s">
        <v>315</v>
      </c>
      <c r="H210" s="142">
        <v>477</v>
      </c>
      <c r="I210" s="143"/>
      <c r="J210" s="144">
        <f>ROUND(I210*H210,2)</f>
        <v>0</v>
      </c>
      <c r="K210" s="140" t="s">
        <v>316</v>
      </c>
      <c r="L210" s="33"/>
      <c r="M210" s="145" t="s">
        <v>1</v>
      </c>
      <c r="N210" s="146" t="s">
        <v>47</v>
      </c>
      <c r="P210" s="147">
        <f>O210*H210</f>
        <v>0</v>
      </c>
      <c r="Q210" s="147">
        <v>0</v>
      </c>
      <c r="R210" s="147">
        <f>Q210*H210</f>
        <v>0</v>
      </c>
      <c r="S210" s="147">
        <v>0</v>
      </c>
      <c r="T210" s="148">
        <f>S210*H210</f>
        <v>0</v>
      </c>
      <c r="AR210" s="149" t="s">
        <v>108</v>
      </c>
      <c r="AT210" s="149" t="s">
        <v>312</v>
      </c>
      <c r="AU210" s="149" t="s">
        <v>98</v>
      </c>
      <c r="AY210" s="17" t="s">
        <v>310</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108</v>
      </c>
      <c r="BM210" s="149" t="s">
        <v>6490</v>
      </c>
    </row>
    <row r="211" spans="2:65" s="12" customFormat="1" ht="11.25">
      <c r="B211" s="151"/>
      <c r="D211" s="152" t="s">
        <v>318</v>
      </c>
      <c r="E211" s="153" t="s">
        <v>1</v>
      </c>
      <c r="F211" s="154" t="s">
        <v>6465</v>
      </c>
      <c r="H211" s="155">
        <v>477</v>
      </c>
      <c r="I211" s="156"/>
      <c r="L211" s="151"/>
      <c r="M211" s="157"/>
      <c r="T211" s="158"/>
      <c r="AT211" s="153" t="s">
        <v>318</v>
      </c>
      <c r="AU211" s="153" t="s">
        <v>98</v>
      </c>
      <c r="AV211" s="12" t="s">
        <v>90</v>
      </c>
      <c r="AW211" s="12" t="s">
        <v>38</v>
      </c>
      <c r="AX211" s="12" t="s">
        <v>82</v>
      </c>
      <c r="AY211" s="153" t="s">
        <v>310</v>
      </c>
    </row>
    <row r="212" spans="2:65" s="13" customFormat="1" ht="11.25">
      <c r="B212" s="159"/>
      <c r="D212" s="152" t="s">
        <v>318</v>
      </c>
      <c r="E212" s="160" t="s">
        <v>1</v>
      </c>
      <c r="F212" s="161" t="s">
        <v>320</v>
      </c>
      <c r="H212" s="162">
        <v>477</v>
      </c>
      <c r="I212" s="163"/>
      <c r="L212" s="159"/>
      <c r="M212" s="164"/>
      <c r="T212" s="165"/>
      <c r="AT212" s="160" t="s">
        <v>318</v>
      </c>
      <c r="AU212" s="160" t="s">
        <v>98</v>
      </c>
      <c r="AV212" s="13" t="s">
        <v>108</v>
      </c>
      <c r="AW212" s="13" t="s">
        <v>38</v>
      </c>
      <c r="AX212" s="13" t="s">
        <v>86</v>
      </c>
      <c r="AY212" s="160" t="s">
        <v>310</v>
      </c>
    </row>
    <row r="213" spans="2:65" s="1" customFormat="1" ht="16.5" customHeight="1">
      <c r="B213" s="33"/>
      <c r="C213" s="138" t="s">
        <v>548</v>
      </c>
      <c r="D213" s="138" t="s">
        <v>312</v>
      </c>
      <c r="E213" s="139" t="s">
        <v>6491</v>
      </c>
      <c r="F213" s="140" t="s">
        <v>6492</v>
      </c>
      <c r="G213" s="141" t="s">
        <v>361</v>
      </c>
      <c r="H213" s="142">
        <v>0.01</v>
      </c>
      <c r="I213" s="143"/>
      <c r="J213" s="144">
        <f>ROUND(I213*H213,2)</f>
        <v>0</v>
      </c>
      <c r="K213" s="140" t="s">
        <v>316</v>
      </c>
      <c r="L213" s="33"/>
      <c r="M213" s="145" t="s">
        <v>1</v>
      </c>
      <c r="N213" s="146" t="s">
        <v>47</v>
      </c>
      <c r="P213" s="147">
        <f>O213*H213</f>
        <v>0</v>
      </c>
      <c r="Q213" s="147">
        <v>0</v>
      </c>
      <c r="R213" s="147">
        <f>Q213*H213</f>
        <v>0</v>
      </c>
      <c r="S213" s="147">
        <v>0</v>
      </c>
      <c r="T213" s="148">
        <f>S213*H213</f>
        <v>0</v>
      </c>
      <c r="AR213" s="149" t="s">
        <v>108</v>
      </c>
      <c r="AT213" s="149" t="s">
        <v>312</v>
      </c>
      <c r="AU213" s="149" t="s">
        <v>98</v>
      </c>
      <c r="AY213" s="17" t="s">
        <v>310</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6493</v>
      </c>
    </row>
    <row r="214" spans="2:65" s="12" customFormat="1" ht="11.25">
      <c r="B214" s="151"/>
      <c r="D214" s="152" t="s">
        <v>318</v>
      </c>
      <c r="E214" s="153" t="s">
        <v>1</v>
      </c>
      <c r="F214" s="154" t="s">
        <v>6494</v>
      </c>
      <c r="H214" s="155">
        <v>0.01</v>
      </c>
      <c r="I214" s="156"/>
      <c r="L214" s="151"/>
      <c r="M214" s="157"/>
      <c r="T214" s="158"/>
      <c r="AT214" s="153" t="s">
        <v>318</v>
      </c>
      <c r="AU214" s="153" t="s">
        <v>98</v>
      </c>
      <c r="AV214" s="12" t="s">
        <v>90</v>
      </c>
      <c r="AW214" s="12" t="s">
        <v>38</v>
      </c>
      <c r="AX214" s="12" t="s">
        <v>82</v>
      </c>
      <c r="AY214" s="153" t="s">
        <v>310</v>
      </c>
    </row>
    <row r="215" spans="2:65" s="13" customFormat="1" ht="11.25">
      <c r="B215" s="159"/>
      <c r="D215" s="152" t="s">
        <v>318</v>
      </c>
      <c r="E215" s="160" t="s">
        <v>1</v>
      </c>
      <c r="F215" s="161" t="s">
        <v>320</v>
      </c>
      <c r="H215" s="162">
        <v>0.01</v>
      </c>
      <c r="I215" s="163"/>
      <c r="L215" s="159"/>
      <c r="M215" s="164"/>
      <c r="T215" s="165"/>
      <c r="AT215" s="160" t="s">
        <v>318</v>
      </c>
      <c r="AU215" s="160" t="s">
        <v>98</v>
      </c>
      <c r="AV215" s="13" t="s">
        <v>108</v>
      </c>
      <c r="AW215" s="13" t="s">
        <v>38</v>
      </c>
      <c r="AX215" s="13" t="s">
        <v>86</v>
      </c>
      <c r="AY215" s="160" t="s">
        <v>310</v>
      </c>
    </row>
    <row r="216" spans="2:65" s="1" customFormat="1" ht="16.5" customHeight="1">
      <c r="B216" s="33"/>
      <c r="C216" s="178" t="s">
        <v>553</v>
      </c>
      <c r="D216" s="178" t="s">
        <v>515</v>
      </c>
      <c r="E216" s="179" t="s">
        <v>6495</v>
      </c>
      <c r="F216" s="180" t="s">
        <v>6496</v>
      </c>
      <c r="G216" s="181" t="s">
        <v>2191</v>
      </c>
      <c r="H216" s="182">
        <v>11</v>
      </c>
      <c r="I216" s="183"/>
      <c r="J216" s="184">
        <f>ROUND(I216*H216,2)</f>
        <v>0</v>
      </c>
      <c r="K216" s="180" t="s">
        <v>430</v>
      </c>
      <c r="L216" s="185"/>
      <c r="M216" s="186" t="s">
        <v>1</v>
      </c>
      <c r="N216" s="187" t="s">
        <v>47</v>
      </c>
      <c r="P216" s="147">
        <f>O216*H216</f>
        <v>0</v>
      </c>
      <c r="Q216" s="147">
        <v>1E-3</v>
      </c>
      <c r="R216" s="147">
        <f>Q216*H216</f>
        <v>1.0999999999999999E-2</v>
      </c>
      <c r="S216" s="147">
        <v>0</v>
      </c>
      <c r="T216" s="148">
        <f>S216*H216</f>
        <v>0</v>
      </c>
      <c r="AR216" s="149" t="s">
        <v>347</v>
      </c>
      <c r="AT216" s="149" t="s">
        <v>515</v>
      </c>
      <c r="AU216" s="149" t="s">
        <v>98</v>
      </c>
      <c r="AY216" s="17" t="s">
        <v>310</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6497</v>
      </c>
    </row>
    <row r="217" spans="2:65" s="12" customFormat="1" ht="11.25">
      <c r="B217" s="151"/>
      <c r="D217" s="152" t="s">
        <v>318</v>
      </c>
      <c r="F217" s="154" t="s">
        <v>6498</v>
      </c>
      <c r="H217" s="155">
        <v>11</v>
      </c>
      <c r="I217" s="156"/>
      <c r="L217" s="151"/>
      <c r="M217" s="157"/>
      <c r="T217" s="158"/>
      <c r="AT217" s="153" t="s">
        <v>318</v>
      </c>
      <c r="AU217" s="153" t="s">
        <v>98</v>
      </c>
      <c r="AV217" s="12" t="s">
        <v>90</v>
      </c>
      <c r="AW217" s="12" t="s">
        <v>4</v>
      </c>
      <c r="AX217" s="12" t="s">
        <v>86</v>
      </c>
      <c r="AY217" s="153" t="s">
        <v>310</v>
      </c>
    </row>
    <row r="218" spans="2:65" s="11" customFormat="1" ht="22.9" customHeight="1">
      <c r="B218" s="126"/>
      <c r="D218" s="127" t="s">
        <v>81</v>
      </c>
      <c r="E218" s="136" t="s">
        <v>90</v>
      </c>
      <c r="F218" s="136" t="s">
        <v>703</v>
      </c>
      <c r="I218" s="129"/>
      <c r="J218" s="137">
        <f>BK218</f>
        <v>0</v>
      </c>
      <c r="L218" s="126"/>
      <c r="M218" s="131"/>
      <c r="P218" s="132">
        <f>SUM(P219:P230)</f>
        <v>0</v>
      </c>
      <c r="R218" s="132">
        <f>SUM(R219:R230)</f>
        <v>85.653165700000002</v>
      </c>
      <c r="T218" s="133">
        <f>SUM(T219:T230)</f>
        <v>0</v>
      </c>
      <c r="AR218" s="127" t="s">
        <v>86</v>
      </c>
      <c r="AT218" s="134" t="s">
        <v>81</v>
      </c>
      <c r="AU218" s="134" t="s">
        <v>86</v>
      </c>
      <c r="AY218" s="127" t="s">
        <v>310</v>
      </c>
      <c r="BK218" s="135">
        <f>SUM(BK219:BK230)</f>
        <v>0</v>
      </c>
    </row>
    <row r="219" spans="2:65" s="1" customFormat="1" ht="16.5" customHeight="1">
      <c r="B219" s="33"/>
      <c r="C219" s="138" t="s">
        <v>558</v>
      </c>
      <c r="D219" s="138" t="s">
        <v>312</v>
      </c>
      <c r="E219" s="139" t="s">
        <v>704</v>
      </c>
      <c r="F219" s="140" t="s">
        <v>705</v>
      </c>
      <c r="G219" s="141" t="s">
        <v>338</v>
      </c>
      <c r="H219" s="142">
        <v>34.200000000000003</v>
      </c>
      <c r="I219" s="143"/>
      <c r="J219" s="144">
        <f>ROUND(I219*H219,2)</f>
        <v>0</v>
      </c>
      <c r="K219" s="140" t="s">
        <v>316</v>
      </c>
      <c r="L219" s="33"/>
      <c r="M219" s="145" t="s">
        <v>1</v>
      </c>
      <c r="N219" s="146" t="s">
        <v>47</v>
      </c>
      <c r="P219" s="147">
        <f>O219*H219</f>
        <v>0</v>
      </c>
      <c r="Q219" s="147">
        <v>1.63</v>
      </c>
      <c r="R219" s="147">
        <f>Q219*H219</f>
        <v>55.746000000000002</v>
      </c>
      <c r="S219" s="147">
        <v>0</v>
      </c>
      <c r="T219" s="148">
        <f>S219*H219</f>
        <v>0</v>
      </c>
      <c r="AR219" s="149" t="s">
        <v>108</v>
      </c>
      <c r="AT219" s="149" t="s">
        <v>312</v>
      </c>
      <c r="AU219" s="149" t="s">
        <v>90</v>
      </c>
      <c r="AY219" s="17" t="s">
        <v>310</v>
      </c>
      <c r="BE219" s="150">
        <f>IF(N219="základní",J219,0)</f>
        <v>0</v>
      </c>
      <c r="BF219" s="150">
        <f>IF(N219="snížená",J219,0)</f>
        <v>0</v>
      </c>
      <c r="BG219" s="150">
        <f>IF(N219="zákl. přenesená",J219,0)</f>
        <v>0</v>
      </c>
      <c r="BH219" s="150">
        <f>IF(N219="sníž. přenesená",J219,0)</f>
        <v>0</v>
      </c>
      <c r="BI219" s="150">
        <f>IF(N219="nulová",J219,0)</f>
        <v>0</v>
      </c>
      <c r="BJ219" s="17" t="s">
        <v>86</v>
      </c>
      <c r="BK219" s="150">
        <f>ROUND(I219*H219,2)</f>
        <v>0</v>
      </c>
      <c r="BL219" s="17" t="s">
        <v>108</v>
      </c>
      <c r="BM219" s="149" t="s">
        <v>6499</v>
      </c>
    </row>
    <row r="220" spans="2:65" s="12" customFormat="1" ht="11.25">
      <c r="B220" s="151"/>
      <c r="D220" s="152" t="s">
        <v>318</v>
      </c>
      <c r="E220" s="153" t="s">
        <v>1</v>
      </c>
      <c r="F220" s="154" t="s">
        <v>6430</v>
      </c>
      <c r="H220" s="155">
        <v>34.200000000000003</v>
      </c>
      <c r="I220" s="156"/>
      <c r="L220" s="151"/>
      <c r="M220" s="157"/>
      <c r="T220" s="158"/>
      <c r="AT220" s="153" t="s">
        <v>318</v>
      </c>
      <c r="AU220" s="153" t="s">
        <v>90</v>
      </c>
      <c r="AV220" s="12" t="s">
        <v>90</v>
      </c>
      <c r="AW220" s="12" t="s">
        <v>38</v>
      </c>
      <c r="AX220" s="12" t="s">
        <v>82</v>
      </c>
      <c r="AY220" s="153" t="s">
        <v>310</v>
      </c>
    </row>
    <row r="221" spans="2:65" s="13" customFormat="1" ht="11.25">
      <c r="B221" s="159"/>
      <c r="D221" s="152" t="s">
        <v>318</v>
      </c>
      <c r="E221" s="160" t="s">
        <v>1</v>
      </c>
      <c r="F221" s="161" t="s">
        <v>320</v>
      </c>
      <c r="H221" s="162">
        <v>34.200000000000003</v>
      </c>
      <c r="I221" s="163"/>
      <c r="L221" s="159"/>
      <c r="M221" s="164"/>
      <c r="T221" s="165"/>
      <c r="AT221" s="160" t="s">
        <v>318</v>
      </c>
      <c r="AU221" s="160" t="s">
        <v>90</v>
      </c>
      <c r="AV221" s="13" t="s">
        <v>108</v>
      </c>
      <c r="AW221" s="13" t="s">
        <v>38</v>
      </c>
      <c r="AX221" s="13" t="s">
        <v>86</v>
      </c>
      <c r="AY221" s="160" t="s">
        <v>310</v>
      </c>
    </row>
    <row r="222" spans="2:65" s="1" customFormat="1" ht="16.5" customHeight="1">
      <c r="B222" s="33"/>
      <c r="C222" s="138" t="s">
        <v>562</v>
      </c>
      <c r="D222" s="138" t="s">
        <v>312</v>
      </c>
      <c r="E222" s="139" t="s">
        <v>708</v>
      </c>
      <c r="F222" s="140" t="s">
        <v>709</v>
      </c>
      <c r="G222" s="141" t="s">
        <v>315</v>
      </c>
      <c r="H222" s="142">
        <v>237.5</v>
      </c>
      <c r="I222" s="143"/>
      <c r="J222" s="144">
        <f>ROUND(I222*H222,2)</f>
        <v>0</v>
      </c>
      <c r="K222" s="140" t="s">
        <v>316</v>
      </c>
      <c r="L222" s="33"/>
      <c r="M222" s="145" t="s">
        <v>1</v>
      </c>
      <c r="N222" s="146" t="s">
        <v>47</v>
      </c>
      <c r="P222" s="147">
        <f>O222*H222</f>
        <v>0</v>
      </c>
      <c r="Q222" s="147">
        <v>1.7000000000000001E-4</v>
      </c>
      <c r="R222" s="147">
        <f>Q222*H222</f>
        <v>4.0375000000000001E-2</v>
      </c>
      <c r="S222" s="147">
        <v>0</v>
      </c>
      <c r="T222" s="148">
        <f>S222*H222</f>
        <v>0</v>
      </c>
      <c r="AR222" s="149" t="s">
        <v>108</v>
      </c>
      <c r="AT222" s="149" t="s">
        <v>312</v>
      </c>
      <c r="AU222" s="149" t="s">
        <v>90</v>
      </c>
      <c r="AY222" s="17" t="s">
        <v>310</v>
      </c>
      <c r="BE222" s="150">
        <f>IF(N222="základní",J222,0)</f>
        <v>0</v>
      </c>
      <c r="BF222" s="150">
        <f>IF(N222="snížená",J222,0)</f>
        <v>0</v>
      </c>
      <c r="BG222" s="150">
        <f>IF(N222="zákl. přenesená",J222,0)</f>
        <v>0</v>
      </c>
      <c r="BH222" s="150">
        <f>IF(N222="sníž. přenesená",J222,0)</f>
        <v>0</v>
      </c>
      <c r="BI222" s="150">
        <f>IF(N222="nulová",J222,0)</f>
        <v>0</v>
      </c>
      <c r="BJ222" s="17" t="s">
        <v>86</v>
      </c>
      <c r="BK222" s="150">
        <f>ROUND(I222*H222,2)</f>
        <v>0</v>
      </c>
      <c r="BL222" s="17" t="s">
        <v>108</v>
      </c>
      <c r="BM222" s="149" t="s">
        <v>6500</v>
      </c>
    </row>
    <row r="223" spans="2:65" s="12" customFormat="1" ht="11.25">
      <c r="B223" s="151"/>
      <c r="D223" s="152" t="s">
        <v>318</v>
      </c>
      <c r="E223" s="153" t="s">
        <v>1</v>
      </c>
      <c r="F223" s="154" t="s">
        <v>6501</v>
      </c>
      <c r="H223" s="155">
        <v>237.5</v>
      </c>
      <c r="I223" s="156"/>
      <c r="L223" s="151"/>
      <c r="M223" s="157"/>
      <c r="T223" s="158"/>
      <c r="AT223" s="153" t="s">
        <v>318</v>
      </c>
      <c r="AU223" s="153" t="s">
        <v>90</v>
      </c>
      <c r="AV223" s="12" t="s">
        <v>90</v>
      </c>
      <c r="AW223" s="12" t="s">
        <v>38</v>
      </c>
      <c r="AX223" s="12" t="s">
        <v>82</v>
      </c>
      <c r="AY223" s="153" t="s">
        <v>310</v>
      </c>
    </row>
    <row r="224" spans="2:65" s="13" customFormat="1" ht="11.25">
      <c r="B224" s="159"/>
      <c r="D224" s="152" t="s">
        <v>318</v>
      </c>
      <c r="E224" s="160" t="s">
        <v>1</v>
      </c>
      <c r="F224" s="161" t="s">
        <v>320</v>
      </c>
      <c r="H224" s="162">
        <v>237.5</v>
      </c>
      <c r="I224" s="163"/>
      <c r="L224" s="159"/>
      <c r="M224" s="164"/>
      <c r="T224" s="165"/>
      <c r="AT224" s="160" t="s">
        <v>318</v>
      </c>
      <c r="AU224" s="160" t="s">
        <v>90</v>
      </c>
      <c r="AV224" s="13" t="s">
        <v>108</v>
      </c>
      <c r="AW224" s="13" t="s">
        <v>38</v>
      </c>
      <c r="AX224" s="13" t="s">
        <v>86</v>
      </c>
      <c r="AY224" s="160" t="s">
        <v>310</v>
      </c>
    </row>
    <row r="225" spans="2:65" s="1" customFormat="1" ht="16.5" customHeight="1">
      <c r="B225" s="33"/>
      <c r="C225" s="178" t="s">
        <v>566</v>
      </c>
      <c r="D225" s="178" t="s">
        <v>515</v>
      </c>
      <c r="E225" s="179" t="s">
        <v>712</v>
      </c>
      <c r="F225" s="180" t="s">
        <v>713</v>
      </c>
      <c r="G225" s="181" t="s">
        <v>315</v>
      </c>
      <c r="H225" s="182">
        <v>281.31900000000002</v>
      </c>
      <c r="I225" s="183"/>
      <c r="J225" s="184">
        <f>ROUND(I225*H225,2)</f>
        <v>0</v>
      </c>
      <c r="K225" s="180" t="s">
        <v>316</v>
      </c>
      <c r="L225" s="185"/>
      <c r="M225" s="186" t="s">
        <v>1</v>
      </c>
      <c r="N225" s="187" t="s">
        <v>47</v>
      </c>
      <c r="P225" s="147">
        <f>O225*H225</f>
        <v>0</v>
      </c>
      <c r="Q225" s="147">
        <v>2.9999999999999997E-4</v>
      </c>
      <c r="R225" s="147">
        <f>Q225*H225</f>
        <v>8.4395700000000004E-2</v>
      </c>
      <c r="S225" s="147">
        <v>0</v>
      </c>
      <c r="T225" s="148">
        <f>S225*H225</f>
        <v>0</v>
      </c>
      <c r="AR225" s="149" t="s">
        <v>347</v>
      </c>
      <c r="AT225" s="149" t="s">
        <v>515</v>
      </c>
      <c r="AU225" s="149" t="s">
        <v>90</v>
      </c>
      <c r="AY225" s="17" t="s">
        <v>310</v>
      </c>
      <c r="BE225" s="150">
        <f>IF(N225="základní",J225,0)</f>
        <v>0</v>
      </c>
      <c r="BF225" s="150">
        <f>IF(N225="snížená",J225,0)</f>
        <v>0</v>
      </c>
      <c r="BG225" s="150">
        <f>IF(N225="zákl. přenesená",J225,0)</f>
        <v>0</v>
      </c>
      <c r="BH225" s="150">
        <f>IF(N225="sníž. přenesená",J225,0)</f>
        <v>0</v>
      </c>
      <c r="BI225" s="150">
        <f>IF(N225="nulová",J225,0)</f>
        <v>0</v>
      </c>
      <c r="BJ225" s="17" t="s">
        <v>86</v>
      </c>
      <c r="BK225" s="150">
        <f>ROUND(I225*H225,2)</f>
        <v>0</v>
      </c>
      <c r="BL225" s="17" t="s">
        <v>108</v>
      </c>
      <c r="BM225" s="149" t="s">
        <v>6502</v>
      </c>
    </row>
    <row r="226" spans="2:65" s="12" customFormat="1" ht="11.25">
      <c r="B226" s="151"/>
      <c r="D226" s="152" t="s">
        <v>318</v>
      </c>
      <c r="F226" s="154" t="s">
        <v>6503</v>
      </c>
      <c r="H226" s="155">
        <v>281.31900000000002</v>
      </c>
      <c r="I226" s="156"/>
      <c r="L226" s="151"/>
      <c r="M226" s="157"/>
      <c r="T226" s="158"/>
      <c r="AT226" s="153" t="s">
        <v>318</v>
      </c>
      <c r="AU226" s="153" t="s">
        <v>90</v>
      </c>
      <c r="AV226" s="12" t="s">
        <v>90</v>
      </c>
      <c r="AW226" s="12" t="s">
        <v>4</v>
      </c>
      <c r="AX226" s="12" t="s">
        <v>86</v>
      </c>
      <c r="AY226" s="153" t="s">
        <v>310</v>
      </c>
    </row>
    <row r="227" spans="2:65" s="1" customFormat="1" ht="21.75" customHeight="1">
      <c r="B227" s="33"/>
      <c r="C227" s="138" t="s">
        <v>570</v>
      </c>
      <c r="D227" s="138" t="s">
        <v>312</v>
      </c>
      <c r="E227" s="139" t="s">
        <v>6504</v>
      </c>
      <c r="F227" s="140" t="s">
        <v>6505</v>
      </c>
      <c r="G227" s="141" t="s">
        <v>718</v>
      </c>
      <c r="H227" s="142">
        <v>145.5</v>
      </c>
      <c r="I227" s="143"/>
      <c r="J227" s="144">
        <f>ROUND(I227*H227,2)</f>
        <v>0</v>
      </c>
      <c r="K227" s="140" t="s">
        <v>316</v>
      </c>
      <c r="L227" s="33"/>
      <c r="M227" s="145" t="s">
        <v>1</v>
      </c>
      <c r="N227" s="146" t="s">
        <v>47</v>
      </c>
      <c r="P227" s="147">
        <f>O227*H227</f>
        <v>0</v>
      </c>
      <c r="Q227" s="147">
        <v>0.20469000000000001</v>
      </c>
      <c r="R227" s="147">
        <f>Q227*H227</f>
        <v>29.782395000000001</v>
      </c>
      <c r="S227" s="147">
        <v>0</v>
      </c>
      <c r="T227" s="148">
        <f>S227*H227</f>
        <v>0</v>
      </c>
      <c r="AR227" s="149" t="s">
        <v>108</v>
      </c>
      <c r="AT227" s="149" t="s">
        <v>312</v>
      </c>
      <c r="AU227" s="149" t="s">
        <v>90</v>
      </c>
      <c r="AY227" s="17" t="s">
        <v>310</v>
      </c>
      <c r="BE227" s="150">
        <f>IF(N227="základní",J227,0)</f>
        <v>0</v>
      </c>
      <c r="BF227" s="150">
        <f>IF(N227="snížená",J227,0)</f>
        <v>0</v>
      </c>
      <c r="BG227" s="150">
        <f>IF(N227="zákl. přenesená",J227,0)</f>
        <v>0</v>
      </c>
      <c r="BH227" s="150">
        <f>IF(N227="sníž. přenesená",J227,0)</f>
        <v>0</v>
      </c>
      <c r="BI227" s="150">
        <f>IF(N227="nulová",J227,0)</f>
        <v>0</v>
      </c>
      <c r="BJ227" s="17" t="s">
        <v>86</v>
      </c>
      <c r="BK227" s="150">
        <f>ROUND(I227*H227,2)</f>
        <v>0</v>
      </c>
      <c r="BL227" s="17" t="s">
        <v>108</v>
      </c>
      <c r="BM227" s="149" t="s">
        <v>6506</v>
      </c>
    </row>
    <row r="228" spans="2:65" s="12" customFormat="1" ht="11.25">
      <c r="B228" s="151"/>
      <c r="D228" s="152" t="s">
        <v>318</v>
      </c>
      <c r="E228" s="153" t="s">
        <v>1</v>
      </c>
      <c r="F228" s="154" t="s">
        <v>6507</v>
      </c>
      <c r="H228" s="155">
        <v>41</v>
      </c>
      <c r="I228" s="156"/>
      <c r="L228" s="151"/>
      <c r="M228" s="157"/>
      <c r="T228" s="158"/>
      <c r="AT228" s="153" t="s">
        <v>318</v>
      </c>
      <c r="AU228" s="153" t="s">
        <v>90</v>
      </c>
      <c r="AV228" s="12" t="s">
        <v>90</v>
      </c>
      <c r="AW228" s="12" t="s">
        <v>38</v>
      </c>
      <c r="AX228" s="12" t="s">
        <v>82</v>
      </c>
      <c r="AY228" s="153" t="s">
        <v>310</v>
      </c>
    </row>
    <row r="229" spans="2:65" s="12" customFormat="1" ht="11.25">
      <c r="B229" s="151"/>
      <c r="D229" s="152" t="s">
        <v>318</v>
      </c>
      <c r="E229" s="153" t="s">
        <v>1</v>
      </c>
      <c r="F229" s="154" t="s">
        <v>6508</v>
      </c>
      <c r="H229" s="155">
        <v>104.5</v>
      </c>
      <c r="I229" s="156"/>
      <c r="L229" s="151"/>
      <c r="M229" s="157"/>
      <c r="T229" s="158"/>
      <c r="AT229" s="153" t="s">
        <v>318</v>
      </c>
      <c r="AU229" s="153" t="s">
        <v>90</v>
      </c>
      <c r="AV229" s="12" t="s">
        <v>90</v>
      </c>
      <c r="AW229" s="12" t="s">
        <v>38</v>
      </c>
      <c r="AX229" s="12" t="s">
        <v>82</v>
      </c>
      <c r="AY229" s="153" t="s">
        <v>310</v>
      </c>
    </row>
    <row r="230" spans="2:65" s="13" customFormat="1" ht="11.25">
      <c r="B230" s="159"/>
      <c r="D230" s="152" t="s">
        <v>318</v>
      </c>
      <c r="E230" s="160" t="s">
        <v>1</v>
      </c>
      <c r="F230" s="161" t="s">
        <v>320</v>
      </c>
      <c r="H230" s="162">
        <v>145.5</v>
      </c>
      <c r="I230" s="163"/>
      <c r="L230" s="159"/>
      <c r="M230" s="164"/>
      <c r="T230" s="165"/>
      <c r="AT230" s="160" t="s">
        <v>318</v>
      </c>
      <c r="AU230" s="160" t="s">
        <v>90</v>
      </c>
      <c r="AV230" s="13" t="s">
        <v>108</v>
      </c>
      <c r="AW230" s="13" t="s">
        <v>38</v>
      </c>
      <c r="AX230" s="13" t="s">
        <v>86</v>
      </c>
      <c r="AY230" s="160" t="s">
        <v>310</v>
      </c>
    </row>
    <row r="231" spans="2:65" s="11" customFormat="1" ht="22.9" customHeight="1">
      <c r="B231" s="126"/>
      <c r="D231" s="127" t="s">
        <v>81</v>
      </c>
      <c r="E231" s="136" t="s">
        <v>121</v>
      </c>
      <c r="F231" s="136" t="s">
        <v>6509</v>
      </c>
      <c r="I231" s="129"/>
      <c r="J231" s="137">
        <f>BK231</f>
        <v>0</v>
      </c>
      <c r="L231" s="126"/>
      <c r="M231" s="131"/>
      <c r="P231" s="132">
        <f>SUM(P232:P264)</f>
        <v>0</v>
      </c>
      <c r="R231" s="132">
        <f>SUM(R232:R264)</f>
        <v>1438.0509</v>
      </c>
      <c r="T231" s="133">
        <f>SUM(T232:T264)</f>
        <v>0</v>
      </c>
      <c r="AR231" s="127" t="s">
        <v>86</v>
      </c>
      <c r="AT231" s="134" t="s">
        <v>81</v>
      </c>
      <c r="AU231" s="134" t="s">
        <v>86</v>
      </c>
      <c r="AY231" s="127" t="s">
        <v>310</v>
      </c>
      <c r="BK231" s="135">
        <f>SUM(BK232:BK264)</f>
        <v>0</v>
      </c>
    </row>
    <row r="232" spans="2:65" s="1" customFormat="1" ht="16.5" customHeight="1">
      <c r="B232" s="33"/>
      <c r="C232" s="138" t="s">
        <v>574</v>
      </c>
      <c r="D232" s="138" t="s">
        <v>312</v>
      </c>
      <c r="E232" s="139" t="s">
        <v>6510</v>
      </c>
      <c r="F232" s="140" t="s">
        <v>6511</v>
      </c>
      <c r="G232" s="141" t="s">
        <v>315</v>
      </c>
      <c r="H232" s="142">
        <v>71</v>
      </c>
      <c r="I232" s="143"/>
      <c r="J232" s="144">
        <f>ROUND(I232*H232,2)</f>
        <v>0</v>
      </c>
      <c r="K232" s="140" t="s">
        <v>316</v>
      </c>
      <c r="L232" s="33"/>
      <c r="M232" s="145" t="s">
        <v>1</v>
      </c>
      <c r="N232" s="146" t="s">
        <v>47</v>
      </c>
      <c r="P232" s="147">
        <f>O232*H232</f>
        <v>0</v>
      </c>
      <c r="Q232" s="147">
        <v>9.1999999999999998E-2</v>
      </c>
      <c r="R232" s="147">
        <f>Q232*H232</f>
        <v>6.532</v>
      </c>
      <c r="S232" s="147">
        <v>0</v>
      </c>
      <c r="T232" s="148">
        <f>S232*H232</f>
        <v>0</v>
      </c>
      <c r="AR232" s="149" t="s">
        <v>108</v>
      </c>
      <c r="AT232" s="149" t="s">
        <v>312</v>
      </c>
      <c r="AU232" s="149" t="s">
        <v>90</v>
      </c>
      <c r="AY232" s="17" t="s">
        <v>310</v>
      </c>
      <c r="BE232" s="150">
        <f>IF(N232="základní",J232,0)</f>
        <v>0</v>
      </c>
      <c r="BF232" s="150">
        <f>IF(N232="snížená",J232,0)</f>
        <v>0</v>
      </c>
      <c r="BG232" s="150">
        <f>IF(N232="zákl. přenesená",J232,0)</f>
        <v>0</v>
      </c>
      <c r="BH232" s="150">
        <f>IF(N232="sníž. přenesená",J232,0)</f>
        <v>0</v>
      </c>
      <c r="BI232" s="150">
        <f>IF(N232="nulová",J232,0)</f>
        <v>0</v>
      </c>
      <c r="BJ232" s="17" t="s">
        <v>86</v>
      </c>
      <c r="BK232" s="150">
        <f>ROUND(I232*H232,2)</f>
        <v>0</v>
      </c>
      <c r="BL232" s="17" t="s">
        <v>108</v>
      </c>
      <c r="BM232" s="149" t="s">
        <v>6512</v>
      </c>
    </row>
    <row r="233" spans="2:65" s="12" customFormat="1" ht="11.25">
      <c r="B233" s="151"/>
      <c r="D233" s="152" t="s">
        <v>318</v>
      </c>
      <c r="E233" s="153" t="s">
        <v>1</v>
      </c>
      <c r="F233" s="154" t="s">
        <v>6453</v>
      </c>
      <c r="H233" s="155">
        <v>71</v>
      </c>
      <c r="I233" s="156"/>
      <c r="L233" s="151"/>
      <c r="M233" s="157"/>
      <c r="T233" s="158"/>
      <c r="AT233" s="153" t="s">
        <v>318</v>
      </c>
      <c r="AU233" s="153" t="s">
        <v>90</v>
      </c>
      <c r="AV233" s="12" t="s">
        <v>90</v>
      </c>
      <c r="AW233" s="12" t="s">
        <v>38</v>
      </c>
      <c r="AX233" s="12" t="s">
        <v>82</v>
      </c>
      <c r="AY233" s="153" t="s">
        <v>310</v>
      </c>
    </row>
    <row r="234" spans="2:65" s="13" customFormat="1" ht="11.25">
      <c r="B234" s="159"/>
      <c r="D234" s="152" t="s">
        <v>318</v>
      </c>
      <c r="E234" s="160" t="s">
        <v>1</v>
      </c>
      <c r="F234" s="161" t="s">
        <v>320</v>
      </c>
      <c r="H234" s="162">
        <v>71</v>
      </c>
      <c r="I234" s="163"/>
      <c r="L234" s="159"/>
      <c r="M234" s="164"/>
      <c r="T234" s="165"/>
      <c r="AT234" s="160" t="s">
        <v>318</v>
      </c>
      <c r="AU234" s="160" t="s">
        <v>90</v>
      </c>
      <c r="AV234" s="13" t="s">
        <v>108</v>
      </c>
      <c r="AW234" s="13" t="s">
        <v>38</v>
      </c>
      <c r="AX234" s="13" t="s">
        <v>86</v>
      </c>
      <c r="AY234" s="160" t="s">
        <v>310</v>
      </c>
    </row>
    <row r="235" spans="2:65" s="1" customFormat="1" ht="16.5" customHeight="1">
      <c r="B235" s="33"/>
      <c r="C235" s="138" t="s">
        <v>578</v>
      </c>
      <c r="D235" s="138" t="s">
        <v>312</v>
      </c>
      <c r="E235" s="139" t="s">
        <v>6513</v>
      </c>
      <c r="F235" s="140" t="s">
        <v>6514</v>
      </c>
      <c r="G235" s="141" t="s">
        <v>315</v>
      </c>
      <c r="H235" s="142">
        <v>71</v>
      </c>
      <c r="I235" s="143"/>
      <c r="J235" s="144">
        <f>ROUND(I235*H235,2)</f>
        <v>0</v>
      </c>
      <c r="K235" s="140" t="s">
        <v>316</v>
      </c>
      <c r="L235" s="33"/>
      <c r="M235" s="145" t="s">
        <v>1</v>
      </c>
      <c r="N235" s="146" t="s">
        <v>47</v>
      </c>
      <c r="P235" s="147">
        <f>O235*H235</f>
        <v>0</v>
      </c>
      <c r="Q235" s="147">
        <v>0.34499999999999997</v>
      </c>
      <c r="R235" s="147">
        <f>Q235*H235</f>
        <v>24.494999999999997</v>
      </c>
      <c r="S235" s="147">
        <v>0</v>
      </c>
      <c r="T235" s="148">
        <f>S235*H235</f>
        <v>0</v>
      </c>
      <c r="AR235" s="149" t="s">
        <v>108</v>
      </c>
      <c r="AT235" s="149" t="s">
        <v>312</v>
      </c>
      <c r="AU235" s="149" t="s">
        <v>90</v>
      </c>
      <c r="AY235" s="17" t="s">
        <v>310</v>
      </c>
      <c r="BE235" s="150">
        <f>IF(N235="základní",J235,0)</f>
        <v>0</v>
      </c>
      <c r="BF235" s="150">
        <f>IF(N235="snížená",J235,0)</f>
        <v>0</v>
      </c>
      <c r="BG235" s="150">
        <f>IF(N235="zákl. přenesená",J235,0)</f>
        <v>0</v>
      </c>
      <c r="BH235" s="150">
        <f>IF(N235="sníž. přenesená",J235,0)</f>
        <v>0</v>
      </c>
      <c r="BI235" s="150">
        <f>IF(N235="nulová",J235,0)</f>
        <v>0</v>
      </c>
      <c r="BJ235" s="17" t="s">
        <v>86</v>
      </c>
      <c r="BK235" s="150">
        <f>ROUND(I235*H235,2)</f>
        <v>0</v>
      </c>
      <c r="BL235" s="17" t="s">
        <v>108</v>
      </c>
      <c r="BM235" s="149" t="s">
        <v>6515</v>
      </c>
    </row>
    <row r="236" spans="2:65" s="1" customFormat="1" ht="19.5">
      <c r="B236" s="33"/>
      <c r="D236" s="152" t="s">
        <v>375</v>
      </c>
      <c r="F236" s="172" t="s">
        <v>6516</v>
      </c>
      <c r="I236" s="173"/>
      <c r="L236" s="33"/>
      <c r="M236" s="174"/>
      <c r="T236" s="57"/>
      <c r="AT236" s="17" t="s">
        <v>375</v>
      </c>
      <c r="AU236" s="17" t="s">
        <v>90</v>
      </c>
    </row>
    <row r="237" spans="2:65" s="12" customFormat="1" ht="11.25">
      <c r="B237" s="151"/>
      <c r="D237" s="152" t="s">
        <v>318</v>
      </c>
      <c r="E237" s="153" t="s">
        <v>1</v>
      </c>
      <c r="F237" s="154" t="s">
        <v>6453</v>
      </c>
      <c r="H237" s="155">
        <v>71</v>
      </c>
      <c r="I237" s="156"/>
      <c r="L237" s="151"/>
      <c r="M237" s="157"/>
      <c r="T237" s="158"/>
      <c r="AT237" s="153" t="s">
        <v>318</v>
      </c>
      <c r="AU237" s="153" t="s">
        <v>90</v>
      </c>
      <c r="AV237" s="12" t="s">
        <v>90</v>
      </c>
      <c r="AW237" s="12" t="s">
        <v>38</v>
      </c>
      <c r="AX237" s="12" t="s">
        <v>82</v>
      </c>
      <c r="AY237" s="153" t="s">
        <v>310</v>
      </c>
    </row>
    <row r="238" spans="2:65" s="13" customFormat="1" ht="11.25">
      <c r="B238" s="159"/>
      <c r="D238" s="152" t="s">
        <v>318</v>
      </c>
      <c r="E238" s="160" t="s">
        <v>1</v>
      </c>
      <c r="F238" s="161" t="s">
        <v>320</v>
      </c>
      <c r="H238" s="162">
        <v>71</v>
      </c>
      <c r="I238" s="163"/>
      <c r="L238" s="159"/>
      <c r="M238" s="164"/>
      <c r="T238" s="165"/>
      <c r="AT238" s="160" t="s">
        <v>318</v>
      </c>
      <c r="AU238" s="160" t="s">
        <v>90</v>
      </c>
      <c r="AV238" s="13" t="s">
        <v>108</v>
      </c>
      <c r="AW238" s="13" t="s">
        <v>38</v>
      </c>
      <c r="AX238" s="13" t="s">
        <v>86</v>
      </c>
      <c r="AY238" s="160" t="s">
        <v>310</v>
      </c>
    </row>
    <row r="239" spans="2:65" s="1" customFormat="1" ht="16.5" customHeight="1">
      <c r="B239" s="33"/>
      <c r="C239" s="138" t="s">
        <v>582</v>
      </c>
      <c r="D239" s="138" t="s">
        <v>312</v>
      </c>
      <c r="E239" s="139" t="s">
        <v>6517</v>
      </c>
      <c r="F239" s="140" t="s">
        <v>6518</v>
      </c>
      <c r="G239" s="141" t="s">
        <v>315</v>
      </c>
      <c r="H239" s="142">
        <v>1228</v>
      </c>
      <c r="I239" s="143"/>
      <c r="J239" s="144">
        <f>ROUND(I239*H239,2)</f>
        <v>0</v>
      </c>
      <c r="K239" s="140" t="s">
        <v>316</v>
      </c>
      <c r="L239" s="33"/>
      <c r="M239" s="145" t="s">
        <v>1</v>
      </c>
      <c r="N239" s="146" t="s">
        <v>47</v>
      </c>
      <c r="P239" s="147">
        <f>O239*H239</f>
        <v>0</v>
      </c>
      <c r="Q239" s="147">
        <v>0.34499999999999997</v>
      </c>
      <c r="R239" s="147">
        <f>Q239*H239</f>
        <v>423.65999999999997</v>
      </c>
      <c r="S239" s="147">
        <v>0</v>
      </c>
      <c r="T239" s="148">
        <f>S239*H239</f>
        <v>0</v>
      </c>
      <c r="AR239" s="149" t="s">
        <v>108</v>
      </c>
      <c r="AT239" s="149" t="s">
        <v>312</v>
      </c>
      <c r="AU239" s="149" t="s">
        <v>90</v>
      </c>
      <c r="AY239" s="17" t="s">
        <v>310</v>
      </c>
      <c r="BE239" s="150">
        <f>IF(N239="základní",J239,0)</f>
        <v>0</v>
      </c>
      <c r="BF239" s="150">
        <f>IF(N239="snížená",J239,0)</f>
        <v>0</v>
      </c>
      <c r="BG239" s="150">
        <f>IF(N239="zákl. přenesená",J239,0)</f>
        <v>0</v>
      </c>
      <c r="BH239" s="150">
        <f>IF(N239="sníž. přenesená",J239,0)</f>
        <v>0</v>
      </c>
      <c r="BI239" s="150">
        <f>IF(N239="nulová",J239,0)</f>
        <v>0</v>
      </c>
      <c r="BJ239" s="17" t="s">
        <v>86</v>
      </c>
      <c r="BK239" s="150">
        <f>ROUND(I239*H239,2)</f>
        <v>0</v>
      </c>
      <c r="BL239" s="17" t="s">
        <v>108</v>
      </c>
      <c r="BM239" s="149" t="s">
        <v>6519</v>
      </c>
    </row>
    <row r="240" spans="2:65" s="1" customFormat="1" ht="19.5">
      <c r="B240" s="33"/>
      <c r="D240" s="152" t="s">
        <v>375</v>
      </c>
      <c r="F240" s="172" t="s">
        <v>6516</v>
      </c>
      <c r="I240" s="173"/>
      <c r="L240" s="33"/>
      <c r="M240" s="174"/>
      <c r="T240" s="57"/>
      <c r="AT240" s="17" t="s">
        <v>375</v>
      </c>
      <c r="AU240" s="17" t="s">
        <v>90</v>
      </c>
    </row>
    <row r="241" spans="2:65" s="12" customFormat="1" ht="11.25">
      <c r="B241" s="151"/>
      <c r="D241" s="152" t="s">
        <v>318</v>
      </c>
      <c r="E241" s="153" t="s">
        <v>1</v>
      </c>
      <c r="F241" s="154" t="s">
        <v>6520</v>
      </c>
      <c r="H241" s="155">
        <v>1228</v>
      </c>
      <c r="I241" s="156"/>
      <c r="L241" s="151"/>
      <c r="M241" s="157"/>
      <c r="T241" s="158"/>
      <c r="AT241" s="153" t="s">
        <v>318</v>
      </c>
      <c r="AU241" s="153" t="s">
        <v>90</v>
      </c>
      <c r="AV241" s="12" t="s">
        <v>90</v>
      </c>
      <c r="AW241" s="12" t="s">
        <v>38</v>
      </c>
      <c r="AX241" s="12" t="s">
        <v>82</v>
      </c>
      <c r="AY241" s="153" t="s">
        <v>310</v>
      </c>
    </row>
    <row r="242" spans="2:65" s="13" customFormat="1" ht="11.25">
      <c r="B242" s="159"/>
      <c r="D242" s="152" t="s">
        <v>318</v>
      </c>
      <c r="E242" s="160" t="s">
        <v>1</v>
      </c>
      <c r="F242" s="161" t="s">
        <v>320</v>
      </c>
      <c r="H242" s="162">
        <v>1228</v>
      </c>
      <c r="I242" s="163"/>
      <c r="L242" s="159"/>
      <c r="M242" s="164"/>
      <c r="T242" s="165"/>
      <c r="AT242" s="160" t="s">
        <v>318</v>
      </c>
      <c r="AU242" s="160" t="s">
        <v>90</v>
      </c>
      <c r="AV242" s="13" t="s">
        <v>108</v>
      </c>
      <c r="AW242" s="13" t="s">
        <v>38</v>
      </c>
      <c r="AX242" s="13" t="s">
        <v>86</v>
      </c>
      <c r="AY242" s="160" t="s">
        <v>310</v>
      </c>
    </row>
    <row r="243" spans="2:65" s="1" customFormat="1" ht="16.5" customHeight="1">
      <c r="B243" s="33"/>
      <c r="C243" s="138" t="s">
        <v>586</v>
      </c>
      <c r="D243" s="138" t="s">
        <v>312</v>
      </c>
      <c r="E243" s="139" t="s">
        <v>6521</v>
      </c>
      <c r="F243" s="140" t="s">
        <v>6522</v>
      </c>
      <c r="G243" s="141" t="s">
        <v>315</v>
      </c>
      <c r="H243" s="142">
        <v>1370</v>
      </c>
      <c r="I243" s="143"/>
      <c r="J243" s="144">
        <f>ROUND(I243*H243,2)</f>
        <v>0</v>
      </c>
      <c r="K243" s="140" t="s">
        <v>316</v>
      </c>
      <c r="L243" s="33"/>
      <c r="M243" s="145" t="s">
        <v>1</v>
      </c>
      <c r="N243" s="146" t="s">
        <v>47</v>
      </c>
      <c r="P243" s="147">
        <f>O243*H243</f>
        <v>0</v>
      </c>
      <c r="Q243" s="147">
        <v>0.57499999999999996</v>
      </c>
      <c r="R243" s="147">
        <f>Q243*H243</f>
        <v>787.74999999999989</v>
      </c>
      <c r="S243" s="147">
        <v>0</v>
      </c>
      <c r="T243" s="148">
        <f>S243*H243</f>
        <v>0</v>
      </c>
      <c r="AR243" s="149" t="s">
        <v>108</v>
      </c>
      <c r="AT243" s="149" t="s">
        <v>312</v>
      </c>
      <c r="AU243" s="149" t="s">
        <v>90</v>
      </c>
      <c r="AY243" s="17" t="s">
        <v>310</v>
      </c>
      <c r="BE243" s="150">
        <f>IF(N243="základní",J243,0)</f>
        <v>0</v>
      </c>
      <c r="BF243" s="150">
        <f>IF(N243="snížená",J243,0)</f>
        <v>0</v>
      </c>
      <c r="BG243" s="150">
        <f>IF(N243="zákl. přenesená",J243,0)</f>
        <v>0</v>
      </c>
      <c r="BH243" s="150">
        <f>IF(N243="sníž. přenesená",J243,0)</f>
        <v>0</v>
      </c>
      <c r="BI243" s="150">
        <f>IF(N243="nulová",J243,0)</f>
        <v>0</v>
      </c>
      <c r="BJ243" s="17" t="s">
        <v>86</v>
      </c>
      <c r="BK243" s="150">
        <f>ROUND(I243*H243,2)</f>
        <v>0</v>
      </c>
      <c r="BL243" s="17" t="s">
        <v>108</v>
      </c>
      <c r="BM243" s="149" t="s">
        <v>6523</v>
      </c>
    </row>
    <row r="244" spans="2:65" s="1" customFormat="1" ht="19.5">
      <c r="B244" s="33"/>
      <c r="D244" s="152" t="s">
        <v>375</v>
      </c>
      <c r="F244" s="172" t="s">
        <v>6516</v>
      </c>
      <c r="I244" s="173"/>
      <c r="L244" s="33"/>
      <c r="M244" s="174"/>
      <c r="T244" s="57"/>
      <c r="AT244" s="17" t="s">
        <v>375</v>
      </c>
      <c r="AU244" s="17" t="s">
        <v>90</v>
      </c>
    </row>
    <row r="245" spans="2:65" s="12" customFormat="1" ht="11.25">
      <c r="B245" s="151"/>
      <c r="D245" s="152" t="s">
        <v>318</v>
      </c>
      <c r="E245" s="153" t="s">
        <v>1</v>
      </c>
      <c r="F245" s="154" t="s">
        <v>6524</v>
      </c>
      <c r="H245" s="155">
        <v>1370</v>
      </c>
      <c r="I245" s="156"/>
      <c r="L245" s="151"/>
      <c r="M245" s="157"/>
      <c r="T245" s="158"/>
      <c r="AT245" s="153" t="s">
        <v>318</v>
      </c>
      <c r="AU245" s="153" t="s">
        <v>90</v>
      </c>
      <c r="AV245" s="12" t="s">
        <v>90</v>
      </c>
      <c r="AW245" s="12" t="s">
        <v>38</v>
      </c>
      <c r="AX245" s="12" t="s">
        <v>82</v>
      </c>
      <c r="AY245" s="153" t="s">
        <v>310</v>
      </c>
    </row>
    <row r="246" spans="2:65" s="13" customFormat="1" ht="11.25">
      <c r="B246" s="159"/>
      <c r="D246" s="152" t="s">
        <v>318</v>
      </c>
      <c r="E246" s="160" t="s">
        <v>1</v>
      </c>
      <c r="F246" s="161" t="s">
        <v>320</v>
      </c>
      <c r="H246" s="162">
        <v>1370</v>
      </c>
      <c r="I246" s="163"/>
      <c r="L246" s="159"/>
      <c r="M246" s="164"/>
      <c r="T246" s="165"/>
      <c r="AT246" s="160" t="s">
        <v>318</v>
      </c>
      <c r="AU246" s="160" t="s">
        <v>90</v>
      </c>
      <c r="AV246" s="13" t="s">
        <v>108</v>
      </c>
      <c r="AW246" s="13" t="s">
        <v>38</v>
      </c>
      <c r="AX246" s="13" t="s">
        <v>86</v>
      </c>
      <c r="AY246" s="160" t="s">
        <v>310</v>
      </c>
    </row>
    <row r="247" spans="2:65" s="1" customFormat="1" ht="16.5" customHeight="1">
      <c r="B247" s="33"/>
      <c r="C247" s="138" t="s">
        <v>590</v>
      </c>
      <c r="D247" s="138" t="s">
        <v>312</v>
      </c>
      <c r="E247" s="139" t="s">
        <v>6525</v>
      </c>
      <c r="F247" s="140" t="s">
        <v>6526</v>
      </c>
      <c r="G247" s="141" t="s">
        <v>315</v>
      </c>
      <c r="H247" s="142">
        <v>614</v>
      </c>
      <c r="I247" s="143"/>
      <c r="J247" s="144">
        <f>ROUND(I247*H247,2)</f>
        <v>0</v>
      </c>
      <c r="K247" s="140" t="s">
        <v>316</v>
      </c>
      <c r="L247" s="33"/>
      <c r="M247" s="145" t="s">
        <v>1</v>
      </c>
      <c r="N247" s="146" t="s">
        <v>47</v>
      </c>
      <c r="P247" s="147">
        <f>O247*H247</f>
        <v>0</v>
      </c>
      <c r="Q247" s="147">
        <v>6.0099999999999997E-3</v>
      </c>
      <c r="R247" s="147">
        <f>Q247*H247</f>
        <v>3.69014</v>
      </c>
      <c r="S247" s="147">
        <v>0</v>
      </c>
      <c r="T247" s="148">
        <f>S247*H247</f>
        <v>0</v>
      </c>
      <c r="AR247" s="149" t="s">
        <v>108</v>
      </c>
      <c r="AT247" s="149" t="s">
        <v>312</v>
      </c>
      <c r="AU247" s="149" t="s">
        <v>90</v>
      </c>
      <c r="AY247" s="17" t="s">
        <v>310</v>
      </c>
      <c r="BE247" s="150">
        <f>IF(N247="základní",J247,0)</f>
        <v>0</v>
      </c>
      <c r="BF247" s="150">
        <f>IF(N247="snížená",J247,0)</f>
        <v>0</v>
      </c>
      <c r="BG247" s="150">
        <f>IF(N247="zákl. přenesená",J247,0)</f>
        <v>0</v>
      </c>
      <c r="BH247" s="150">
        <f>IF(N247="sníž. přenesená",J247,0)</f>
        <v>0</v>
      </c>
      <c r="BI247" s="150">
        <f>IF(N247="nulová",J247,0)</f>
        <v>0</v>
      </c>
      <c r="BJ247" s="17" t="s">
        <v>86</v>
      </c>
      <c r="BK247" s="150">
        <f>ROUND(I247*H247,2)</f>
        <v>0</v>
      </c>
      <c r="BL247" s="17" t="s">
        <v>108</v>
      </c>
      <c r="BM247" s="149" t="s">
        <v>6527</v>
      </c>
    </row>
    <row r="248" spans="2:65" s="12" customFormat="1" ht="11.25">
      <c r="B248" s="151"/>
      <c r="D248" s="152" t="s">
        <v>318</v>
      </c>
      <c r="E248" s="153" t="s">
        <v>1</v>
      </c>
      <c r="F248" s="154" t="s">
        <v>6459</v>
      </c>
      <c r="H248" s="155">
        <v>614</v>
      </c>
      <c r="I248" s="156"/>
      <c r="L248" s="151"/>
      <c r="M248" s="157"/>
      <c r="T248" s="158"/>
      <c r="AT248" s="153" t="s">
        <v>318</v>
      </c>
      <c r="AU248" s="153" t="s">
        <v>90</v>
      </c>
      <c r="AV248" s="12" t="s">
        <v>90</v>
      </c>
      <c r="AW248" s="12" t="s">
        <v>38</v>
      </c>
      <c r="AX248" s="12" t="s">
        <v>82</v>
      </c>
      <c r="AY248" s="153" t="s">
        <v>310</v>
      </c>
    </row>
    <row r="249" spans="2:65" s="13" customFormat="1" ht="11.25">
      <c r="B249" s="159"/>
      <c r="D249" s="152" t="s">
        <v>318</v>
      </c>
      <c r="E249" s="160" t="s">
        <v>1</v>
      </c>
      <c r="F249" s="161" t="s">
        <v>320</v>
      </c>
      <c r="H249" s="162">
        <v>614</v>
      </c>
      <c r="I249" s="163"/>
      <c r="L249" s="159"/>
      <c r="M249" s="164"/>
      <c r="T249" s="165"/>
      <c r="AT249" s="160" t="s">
        <v>318</v>
      </c>
      <c r="AU249" s="160" t="s">
        <v>90</v>
      </c>
      <c r="AV249" s="13" t="s">
        <v>108</v>
      </c>
      <c r="AW249" s="13" t="s">
        <v>38</v>
      </c>
      <c r="AX249" s="13" t="s">
        <v>86</v>
      </c>
      <c r="AY249" s="160" t="s">
        <v>310</v>
      </c>
    </row>
    <row r="250" spans="2:65" s="1" customFormat="1" ht="16.5" customHeight="1">
      <c r="B250" s="33"/>
      <c r="C250" s="138" t="s">
        <v>594</v>
      </c>
      <c r="D250" s="138" t="s">
        <v>312</v>
      </c>
      <c r="E250" s="139" t="s">
        <v>6528</v>
      </c>
      <c r="F250" s="140" t="s">
        <v>6529</v>
      </c>
      <c r="G250" s="141" t="s">
        <v>315</v>
      </c>
      <c r="H250" s="142">
        <v>614</v>
      </c>
      <c r="I250" s="143"/>
      <c r="J250" s="144">
        <f>ROUND(I250*H250,2)</f>
        <v>0</v>
      </c>
      <c r="K250" s="140" t="s">
        <v>316</v>
      </c>
      <c r="L250" s="33"/>
      <c r="M250" s="145" t="s">
        <v>1</v>
      </c>
      <c r="N250" s="146" t="s">
        <v>47</v>
      </c>
      <c r="P250" s="147">
        <f>O250*H250</f>
        <v>0</v>
      </c>
      <c r="Q250" s="147">
        <v>7.1000000000000002E-4</v>
      </c>
      <c r="R250" s="147">
        <f>Q250*H250</f>
        <v>0.43593999999999999</v>
      </c>
      <c r="S250" s="147">
        <v>0</v>
      </c>
      <c r="T250" s="148">
        <f>S250*H250</f>
        <v>0</v>
      </c>
      <c r="AR250" s="149" t="s">
        <v>108</v>
      </c>
      <c r="AT250" s="149" t="s">
        <v>312</v>
      </c>
      <c r="AU250" s="149" t="s">
        <v>90</v>
      </c>
      <c r="AY250" s="17" t="s">
        <v>310</v>
      </c>
      <c r="BE250" s="150">
        <f>IF(N250="základní",J250,0)</f>
        <v>0</v>
      </c>
      <c r="BF250" s="150">
        <f>IF(N250="snížená",J250,0)</f>
        <v>0</v>
      </c>
      <c r="BG250" s="150">
        <f>IF(N250="zákl. přenesená",J250,0)</f>
        <v>0</v>
      </c>
      <c r="BH250" s="150">
        <f>IF(N250="sníž. přenesená",J250,0)</f>
        <v>0</v>
      </c>
      <c r="BI250" s="150">
        <f>IF(N250="nulová",J250,0)</f>
        <v>0</v>
      </c>
      <c r="BJ250" s="17" t="s">
        <v>86</v>
      </c>
      <c r="BK250" s="150">
        <f>ROUND(I250*H250,2)</f>
        <v>0</v>
      </c>
      <c r="BL250" s="17" t="s">
        <v>108</v>
      </c>
      <c r="BM250" s="149" t="s">
        <v>6530</v>
      </c>
    </row>
    <row r="251" spans="2:65" s="12" customFormat="1" ht="11.25">
      <c r="B251" s="151"/>
      <c r="D251" s="152" t="s">
        <v>318</v>
      </c>
      <c r="E251" s="153" t="s">
        <v>1</v>
      </c>
      <c r="F251" s="154" t="s">
        <v>6459</v>
      </c>
      <c r="H251" s="155">
        <v>614</v>
      </c>
      <c r="I251" s="156"/>
      <c r="L251" s="151"/>
      <c r="M251" s="157"/>
      <c r="T251" s="158"/>
      <c r="AT251" s="153" t="s">
        <v>318</v>
      </c>
      <c r="AU251" s="153" t="s">
        <v>90</v>
      </c>
      <c r="AV251" s="12" t="s">
        <v>90</v>
      </c>
      <c r="AW251" s="12" t="s">
        <v>38</v>
      </c>
      <c r="AX251" s="12" t="s">
        <v>82</v>
      </c>
      <c r="AY251" s="153" t="s">
        <v>310</v>
      </c>
    </row>
    <row r="252" spans="2:65" s="13" customFormat="1" ht="11.25">
      <c r="B252" s="159"/>
      <c r="D252" s="152" t="s">
        <v>318</v>
      </c>
      <c r="E252" s="160" t="s">
        <v>1</v>
      </c>
      <c r="F252" s="161" t="s">
        <v>320</v>
      </c>
      <c r="H252" s="162">
        <v>614</v>
      </c>
      <c r="I252" s="163"/>
      <c r="L252" s="159"/>
      <c r="M252" s="164"/>
      <c r="T252" s="165"/>
      <c r="AT252" s="160" t="s">
        <v>318</v>
      </c>
      <c r="AU252" s="160" t="s">
        <v>90</v>
      </c>
      <c r="AV252" s="13" t="s">
        <v>108</v>
      </c>
      <c r="AW252" s="13" t="s">
        <v>38</v>
      </c>
      <c r="AX252" s="13" t="s">
        <v>86</v>
      </c>
      <c r="AY252" s="160" t="s">
        <v>310</v>
      </c>
    </row>
    <row r="253" spans="2:65" s="1" customFormat="1" ht="16.5" customHeight="1">
      <c r="B253" s="33"/>
      <c r="C253" s="138" t="s">
        <v>598</v>
      </c>
      <c r="D253" s="138" t="s">
        <v>312</v>
      </c>
      <c r="E253" s="139" t="s">
        <v>6531</v>
      </c>
      <c r="F253" s="140" t="s">
        <v>6532</v>
      </c>
      <c r="G253" s="141" t="s">
        <v>315</v>
      </c>
      <c r="H253" s="142">
        <v>614</v>
      </c>
      <c r="I253" s="143"/>
      <c r="J253" s="144">
        <f>ROUND(I253*H253,2)</f>
        <v>0</v>
      </c>
      <c r="K253" s="140" t="s">
        <v>316</v>
      </c>
      <c r="L253" s="33"/>
      <c r="M253" s="145" t="s">
        <v>1</v>
      </c>
      <c r="N253" s="146" t="s">
        <v>47</v>
      </c>
      <c r="P253" s="147">
        <f>O253*H253</f>
        <v>0</v>
      </c>
      <c r="Q253" s="147">
        <v>0.10373</v>
      </c>
      <c r="R253" s="147">
        <f>Q253*H253</f>
        <v>63.690220000000004</v>
      </c>
      <c r="S253" s="147">
        <v>0</v>
      </c>
      <c r="T253" s="148">
        <f>S253*H253</f>
        <v>0</v>
      </c>
      <c r="AR253" s="149" t="s">
        <v>108</v>
      </c>
      <c r="AT253" s="149" t="s">
        <v>312</v>
      </c>
      <c r="AU253" s="149" t="s">
        <v>90</v>
      </c>
      <c r="AY253" s="17" t="s">
        <v>310</v>
      </c>
      <c r="BE253" s="150">
        <f>IF(N253="základní",J253,0)</f>
        <v>0</v>
      </c>
      <c r="BF253" s="150">
        <f>IF(N253="snížená",J253,0)</f>
        <v>0</v>
      </c>
      <c r="BG253" s="150">
        <f>IF(N253="zákl. přenesená",J253,0)</f>
        <v>0</v>
      </c>
      <c r="BH253" s="150">
        <f>IF(N253="sníž. přenesená",J253,0)</f>
        <v>0</v>
      </c>
      <c r="BI253" s="150">
        <f>IF(N253="nulová",J253,0)</f>
        <v>0</v>
      </c>
      <c r="BJ253" s="17" t="s">
        <v>86</v>
      </c>
      <c r="BK253" s="150">
        <f>ROUND(I253*H253,2)</f>
        <v>0</v>
      </c>
      <c r="BL253" s="17" t="s">
        <v>108</v>
      </c>
      <c r="BM253" s="149" t="s">
        <v>6533</v>
      </c>
    </row>
    <row r="254" spans="2:65" s="12" customFormat="1" ht="11.25">
      <c r="B254" s="151"/>
      <c r="D254" s="152" t="s">
        <v>318</v>
      </c>
      <c r="E254" s="153" t="s">
        <v>1</v>
      </c>
      <c r="F254" s="154" t="s">
        <v>6459</v>
      </c>
      <c r="H254" s="155">
        <v>614</v>
      </c>
      <c r="I254" s="156"/>
      <c r="L254" s="151"/>
      <c r="M254" s="157"/>
      <c r="T254" s="158"/>
      <c r="AT254" s="153" t="s">
        <v>318</v>
      </c>
      <c r="AU254" s="153" t="s">
        <v>90</v>
      </c>
      <c r="AV254" s="12" t="s">
        <v>90</v>
      </c>
      <c r="AW254" s="12" t="s">
        <v>38</v>
      </c>
      <c r="AX254" s="12" t="s">
        <v>82</v>
      </c>
      <c r="AY254" s="153" t="s">
        <v>310</v>
      </c>
    </row>
    <row r="255" spans="2:65" s="13" customFormat="1" ht="11.25">
      <c r="B255" s="159"/>
      <c r="D255" s="152" t="s">
        <v>318</v>
      </c>
      <c r="E255" s="160" t="s">
        <v>1</v>
      </c>
      <c r="F255" s="161" t="s">
        <v>320</v>
      </c>
      <c r="H255" s="162">
        <v>614</v>
      </c>
      <c r="I255" s="163"/>
      <c r="L255" s="159"/>
      <c r="M255" s="164"/>
      <c r="T255" s="165"/>
      <c r="AT255" s="160" t="s">
        <v>318</v>
      </c>
      <c r="AU255" s="160" t="s">
        <v>90</v>
      </c>
      <c r="AV255" s="13" t="s">
        <v>108</v>
      </c>
      <c r="AW255" s="13" t="s">
        <v>38</v>
      </c>
      <c r="AX255" s="13" t="s">
        <v>86</v>
      </c>
      <c r="AY255" s="160" t="s">
        <v>310</v>
      </c>
    </row>
    <row r="256" spans="2:65" s="1" customFormat="1" ht="16.5" customHeight="1">
      <c r="B256" s="33"/>
      <c r="C256" s="138" t="s">
        <v>613</v>
      </c>
      <c r="D256" s="138" t="s">
        <v>312</v>
      </c>
      <c r="E256" s="139" t="s">
        <v>6534</v>
      </c>
      <c r="F256" s="140" t="s">
        <v>6535</v>
      </c>
      <c r="G256" s="141" t="s">
        <v>315</v>
      </c>
      <c r="H256" s="142">
        <v>614</v>
      </c>
      <c r="I256" s="143"/>
      <c r="J256" s="144">
        <f>ROUND(I256*H256,2)</f>
        <v>0</v>
      </c>
      <c r="K256" s="140" t="s">
        <v>316</v>
      </c>
      <c r="L256" s="33"/>
      <c r="M256" s="145" t="s">
        <v>1</v>
      </c>
      <c r="N256" s="146" t="s">
        <v>47</v>
      </c>
      <c r="P256" s="147">
        <f>O256*H256</f>
        <v>0</v>
      </c>
      <c r="Q256" s="147">
        <v>0.18151999999999999</v>
      </c>
      <c r="R256" s="147">
        <f>Q256*H256</f>
        <v>111.45327999999999</v>
      </c>
      <c r="S256" s="147">
        <v>0</v>
      </c>
      <c r="T256" s="148">
        <f>S256*H256</f>
        <v>0</v>
      </c>
      <c r="AR256" s="149" t="s">
        <v>108</v>
      </c>
      <c r="AT256" s="149" t="s">
        <v>312</v>
      </c>
      <c r="AU256" s="149" t="s">
        <v>90</v>
      </c>
      <c r="AY256" s="17" t="s">
        <v>310</v>
      </c>
      <c r="BE256" s="150">
        <f>IF(N256="základní",J256,0)</f>
        <v>0</v>
      </c>
      <c r="BF256" s="150">
        <f>IF(N256="snížená",J256,0)</f>
        <v>0</v>
      </c>
      <c r="BG256" s="150">
        <f>IF(N256="zákl. přenesená",J256,0)</f>
        <v>0</v>
      </c>
      <c r="BH256" s="150">
        <f>IF(N256="sníž. přenesená",J256,0)</f>
        <v>0</v>
      </c>
      <c r="BI256" s="150">
        <f>IF(N256="nulová",J256,0)</f>
        <v>0</v>
      </c>
      <c r="BJ256" s="17" t="s">
        <v>86</v>
      </c>
      <c r="BK256" s="150">
        <f>ROUND(I256*H256,2)</f>
        <v>0</v>
      </c>
      <c r="BL256" s="17" t="s">
        <v>108</v>
      </c>
      <c r="BM256" s="149" t="s">
        <v>6536</v>
      </c>
    </row>
    <row r="257" spans="2:65" s="12" customFormat="1" ht="11.25">
      <c r="B257" s="151"/>
      <c r="D257" s="152" t="s">
        <v>318</v>
      </c>
      <c r="E257" s="153" t="s">
        <v>1</v>
      </c>
      <c r="F257" s="154" t="s">
        <v>6459</v>
      </c>
      <c r="H257" s="155">
        <v>614</v>
      </c>
      <c r="I257" s="156"/>
      <c r="L257" s="151"/>
      <c r="M257" s="157"/>
      <c r="T257" s="158"/>
      <c r="AT257" s="153" t="s">
        <v>318</v>
      </c>
      <c r="AU257" s="153" t="s">
        <v>90</v>
      </c>
      <c r="AV257" s="12" t="s">
        <v>90</v>
      </c>
      <c r="AW257" s="12" t="s">
        <v>38</v>
      </c>
      <c r="AX257" s="12" t="s">
        <v>82</v>
      </c>
      <c r="AY257" s="153" t="s">
        <v>310</v>
      </c>
    </row>
    <row r="258" spans="2:65" s="13" customFormat="1" ht="11.25">
      <c r="B258" s="159"/>
      <c r="D258" s="152" t="s">
        <v>318</v>
      </c>
      <c r="E258" s="160" t="s">
        <v>1</v>
      </c>
      <c r="F258" s="161" t="s">
        <v>320</v>
      </c>
      <c r="H258" s="162">
        <v>614</v>
      </c>
      <c r="I258" s="163"/>
      <c r="L258" s="159"/>
      <c r="M258" s="164"/>
      <c r="T258" s="165"/>
      <c r="AT258" s="160" t="s">
        <v>318</v>
      </c>
      <c r="AU258" s="160" t="s">
        <v>90</v>
      </c>
      <c r="AV258" s="13" t="s">
        <v>108</v>
      </c>
      <c r="AW258" s="13" t="s">
        <v>38</v>
      </c>
      <c r="AX258" s="13" t="s">
        <v>86</v>
      </c>
      <c r="AY258" s="160" t="s">
        <v>310</v>
      </c>
    </row>
    <row r="259" spans="2:65" s="1" customFormat="1" ht="21.75" customHeight="1">
      <c r="B259" s="33"/>
      <c r="C259" s="138" t="s">
        <v>617</v>
      </c>
      <c r="D259" s="138" t="s">
        <v>312</v>
      </c>
      <c r="E259" s="139" t="s">
        <v>6537</v>
      </c>
      <c r="F259" s="140" t="s">
        <v>6538</v>
      </c>
      <c r="G259" s="141" t="s">
        <v>315</v>
      </c>
      <c r="H259" s="142">
        <v>71</v>
      </c>
      <c r="I259" s="143"/>
      <c r="J259" s="144">
        <f>ROUND(I259*H259,2)</f>
        <v>0</v>
      </c>
      <c r="K259" s="140" t="s">
        <v>316</v>
      </c>
      <c r="L259" s="33"/>
      <c r="M259" s="145" t="s">
        <v>1</v>
      </c>
      <c r="N259" s="146" t="s">
        <v>47</v>
      </c>
      <c r="P259" s="147">
        <f>O259*H259</f>
        <v>0</v>
      </c>
      <c r="Q259" s="147">
        <v>8.9219999999999994E-2</v>
      </c>
      <c r="R259" s="147">
        <f>Q259*H259</f>
        <v>6.3346199999999993</v>
      </c>
      <c r="S259" s="147">
        <v>0</v>
      </c>
      <c r="T259" s="148">
        <f>S259*H259</f>
        <v>0</v>
      </c>
      <c r="AR259" s="149" t="s">
        <v>108</v>
      </c>
      <c r="AT259" s="149" t="s">
        <v>312</v>
      </c>
      <c r="AU259" s="149" t="s">
        <v>90</v>
      </c>
      <c r="AY259" s="17" t="s">
        <v>310</v>
      </c>
      <c r="BE259" s="150">
        <f>IF(N259="základní",J259,0)</f>
        <v>0</v>
      </c>
      <c r="BF259" s="150">
        <f>IF(N259="snížená",J259,0)</f>
        <v>0</v>
      </c>
      <c r="BG259" s="150">
        <f>IF(N259="zákl. přenesená",J259,0)</f>
        <v>0</v>
      </c>
      <c r="BH259" s="150">
        <f>IF(N259="sníž. přenesená",J259,0)</f>
        <v>0</v>
      </c>
      <c r="BI259" s="150">
        <f>IF(N259="nulová",J259,0)</f>
        <v>0</v>
      </c>
      <c r="BJ259" s="17" t="s">
        <v>86</v>
      </c>
      <c r="BK259" s="150">
        <f>ROUND(I259*H259,2)</f>
        <v>0</v>
      </c>
      <c r="BL259" s="17" t="s">
        <v>108</v>
      </c>
      <c r="BM259" s="149" t="s">
        <v>6539</v>
      </c>
    </row>
    <row r="260" spans="2:65" s="12" customFormat="1" ht="11.25">
      <c r="B260" s="151"/>
      <c r="D260" s="152" t="s">
        <v>318</v>
      </c>
      <c r="E260" s="153" t="s">
        <v>1</v>
      </c>
      <c r="F260" s="154" t="s">
        <v>6453</v>
      </c>
      <c r="H260" s="155">
        <v>71</v>
      </c>
      <c r="I260" s="156"/>
      <c r="L260" s="151"/>
      <c r="M260" s="157"/>
      <c r="T260" s="158"/>
      <c r="AT260" s="153" t="s">
        <v>318</v>
      </c>
      <c r="AU260" s="153" t="s">
        <v>90</v>
      </c>
      <c r="AV260" s="12" t="s">
        <v>90</v>
      </c>
      <c r="AW260" s="12" t="s">
        <v>38</v>
      </c>
      <c r="AX260" s="12" t="s">
        <v>82</v>
      </c>
      <c r="AY260" s="153" t="s">
        <v>310</v>
      </c>
    </row>
    <row r="261" spans="2:65" s="13" customFormat="1" ht="11.25">
      <c r="B261" s="159"/>
      <c r="D261" s="152" t="s">
        <v>318</v>
      </c>
      <c r="E261" s="160" t="s">
        <v>1</v>
      </c>
      <c r="F261" s="161" t="s">
        <v>320</v>
      </c>
      <c r="H261" s="162">
        <v>71</v>
      </c>
      <c r="I261" s="163"/>
      <c r="L261" s="159"/>
      <c r="M261" s="164"/>
      <c r="T261" s="165"/>
      <c r="AT261" s="160" t="s">
        <v>318</v>
      </c>
      <c r="AU261" s="160" t="s">
        <v>90</v>
      </c>
      <c r="AV261" s="13" t="s">
        <v>108</v>
      </c>
      <c r="AW261" s="13" t="s">
        <v>38</v>
      </c>
      <c r="AX261" s="13" t="s">
        <v>86</v>
      </c>
      <c r="AY261" s="160" t="s">
        <v>310</v>
      </c>
    </row>
    <row r="262" spans="2:65" s="1" customFormat="1" ht="16.5" customHeight="1">
      <c r="B262" s="33"/>
      <c r="C262" s="178" t="s">
        <v>602</v>
      </c>
      <c r="D262" s="178" t="s">
        <v>515</v>
      </c>
      <c r="E262" s="179" t="s">
        <v>6540</v>
      </c>
      <c r="F262" s="180" t="s">
        <v>6541</v>
      </c>
      <c r="G262" s="181" t="s">
        <v>315</v>
      </c>
      <c r="H262" s="182">
        <v>78.099999999999994</v>
      </c>
      <c r="I262" s="183"/>
      <c r="J262" s="184">
        <f>ROUND(I262*H262,2)</f>
        <v>0</v>
      </c>
      <c r="K262" s="180" t="s">
        <v>430</v>
      </c>
      <c r="L262" s="185"/>
      <c r="M262" s="186" t="s">
        <v>1</v>
      </c>
      <c r="N262" s="187" t="s">
        <v>47</v>
      </c>
      <c r="P262" s="147">
        <f>O262*H262</f>
        <v>0</v>
      </c>
      <c r="Q262" s="147">
        <v>0.113</v>
      </c>
      <c r="R262" s="147">
        <f>Q262*H262</f>
        <v>8.8253000000000004</v>
      </c>
      <c r="S262" s="147">
        <v>0</v>
      </c>
      <c r="T262" s="148">
        <f>S262*H262</f>
        <v>0</v>
      </c>
      <c r="AR262" s="149" t="s">
        <v>347</v>
      </c>
      <c r="AT262" s="149" t="s">
        <v>515</v>
      </c>
      <c r="AU262" s="149" t="s">
        <v>90</v>
      </c>
      <c r="AY262" s="17" t="s">
        <v>310</v>
      </c>
      <c r="BE262" s="150">
        <f>IF(N262="základní",J262,0)</f>
        <v>0</v>
      </c>
      <c r="BF262" s="150">
        <f>IF(N262="snížená",J262,0)</f>
        <v>0</v>
      </c>
      <c r="BG262" s="150">
        <f>IF(N262="zákl. přenesená",J262,0)</f>
        <v>0</v>
      </c>
      <c r="BH262" s="150">
        <f>IF(N262="sníž. přenesená",J262,0)</f>
        <v>0</v>
      </c>
      <c r="BI262" s="150">
        <f>IF(N262="nulová",J262,0)</f>
        <v>0</v>
      </c>
      <c r="BJ262" s="17" t="s">
        <v>86</v>
      </c>
      <c r="BK262" s="150">
        <f>ROUND(I262*H262,2)</f>
        <v>0</v>
      </c>
      <c r="BL262" s="17" t="s">
        <v>108</v>
      </c>
      <c r="BM262" s="149" t="s">
        <v>6542</v>
      </c>
    </row>
    <row r="263" spans="2:65" s="12" customFormat="1" ht="11.25">
      <c r="B263" s="151"/>
      <c r="D263" s="152" t="s">
        <v>318</v>
      </c>
      <c r="F263" s="154" t="s">
        <v>6543</v>
      </c>
      <c r="H263" s="155">
        <v>78.099999999999994</v>
      </c>
      <c r="I263" s="156"/>
      <c r="L263" s="151"/>
      <c r="M263" s="157"/>
      <c r="T263" s="158"/>
      <c r="AT263" s="153" t="s">
        <v>318</v>
      </c>
      <c r="AU263" s="153" t="s">
        <v>90</v>
      </c>
      <c r="AV263" s="12" t="s">
        <v>90</v>
      </c>
      <c r="AW263" s="12" t="s">
        <v>4</v>
      </c>
      <c r="AX263" s="12" t="s">
        <v>86</v>
      </c>
      <c r="AY263" s="153" t="s">
        <v>310</v>
      </c>
    </row>
    <row r="264" spans="2:65" s="1" customFormat="1" ht="16.5" customHeight="1">
      <c r="B264" s="33"/>
      <c r="C264" s="138" t="s">
        <v>607</v>
      </c>
      <c r="D264" s="138" t="s">
        <v>312</v>
      </c>
      <c r="E264" s="139" t="s">
        <v>6544</v>
      </c>
      <c r="F264" s="140" t="s">
        <v>6545</v>
      </c>
      <c r="G264" s="141" t="s">
        <v>718</v>
      </c>
      <c r="H264" s="142">
        <v>329</v>
      </c>
      <c r="I264" s="143"/>
      <c r="J264" s="144">
        <f>ROUND(I264*H264,2)</f>
        <v>0</v>
      </c>
      <c r="K264" s="140" t="s">
        <v>316</v>
      </c>
      <c r="L264" s="33"/>
      <c r="M264" s="145" t="s">
        <v>1</v>
      </c>
      <c r="N264" s="146" t="s">
        <v>47</v>
      </c>
      <c r="P264" s="147">
        <f>O264*H264</f>
        <v>0</v>
      </c>
      <c r="Q264" s="147">
        <v>3.5999999999999999E-3</v>
      </c>
      <c r="R264" s="147">
        <f>Q264*H264</f>
        <v>1.1843999999999999</v>
      </c>
      <c r="S264" s="147">
        <v>0</v>
      </c>
      <c r="T264" s="148">
        <f>S264*H264</f>
        <v>0</v>
      </c>
      <c r="AR264" s="149" t="s">
        <v>108</v>
      </c>
      <c r="AT264" s="149" t="s">
        <v>312</v>
      </c>
      <c r="AU264" s="149" t="s">
        <v>90</v>
      </c>
      <c r="AY264" s="17" t="s">
        <v>310</v>
      </c>
      <c r="BE264" s="150">
        <f>IF(N264="základní",J264,0)</f>
        <v>0</v>
      </c>
      <c r="BF264" s="150">
        <f>IF(N264="snížená",J264,0)</f>
        <v>0</v>
      </c>
      <c r="BG264" s="150">
        <f>IF(N264="zákl. přenesená",J264,0)</f>
        <v>0</v>
      </c>
      <c r="BH264" s="150">
        <f>IF(N264="sníž. přenesená",J264,0)</f>
        <v>0</v>
      </c>
      <c r="BI264" s="150">
        <f>IF(N264="nulová",J264,0)</f>
        <v>0</v>
      </c>
      <c r="BJ264" s="17" t="s">
        <v>86</v>
      </c>
      <c r="BK264" s="150">
        <f>ROUND(I264*H264,2)</f>
        <v>0</v>
      </c>
      <c r="BL264" s="17" t="s">
        <v>108</v>
      </c>
      <c r="BM264" s="149" t="s">
        <v>6546</v>
      </c>
    </row>
    <row r="265" spans="2:65" s="11" customFormat="1" ht="22.9" customHeight="1">
      <c r="B265" s="126"/>
      <c r="D265" s="127" t="s">
        <v>81</v>
      </c>
      <c r="E265" s="136" t="s">
        <v>137</v>
      </c>
      <c r="F265" s="136" t="s">
        <v>838</v>
      </c>
      <c r="I265" s="129"/>
      <c r="J265" s="137">
        <f>BK265</f>
        <v>0</v>
      </c>
      <c r="L265" s="126"/>
      <c r="M265" s="131"/>
      <c r="P265" s="132">
        <f>SUM(P266:P269)</f>
        <v>0</v>
      </c>
      <c r="R265" s="132">
        <f>SUM(R266:R269)</f>
        <v>11.575200000000001</v>
      </c>
      <c r="T265" s="133">
        <f>SUM(T266:T269)</f>
        <v>0</v>
      </c>
      <c r="AR265" s="127" t="s">
        <v>86</v>
      </c>
      <c r="AT265" s="134" t="s">
        <v>81</v>
      </c>
      <c r="AU265" s="134" t="s">
        <v>86</v>
      </c>
      <c r="AY265" s="127" t="s">
        <v>310</v>
      </c>
      <c r="BK265" s="135">
        <f>SUM(BK266:BK269)</f>
        <v>0</v>
      </c>
    </row>
    <row r="266" spans="2:65" s="1" customFormat="1" ht="16.5" customHeight="1">
      <c r="B266" s="33"/>
      <c r="C266" s="138" t="s">
        <v>824</v>
      </c>
      <c r="D266" s="138" t="s">
        <v>312</v>
      </c>
      <c r="E266" s="139" t="s">
        <v>6547</v>
      </c>
      <c r="F266" s="140" t="s">
        <v>6548</v>
      </c>
      <c r="G266" s="141" t="s">
        <v>315</v>
      </c>
      <c r="H266" s="142">
        <v>42</v>
      </c>
      <c r="I266" s="143"/>
      <c r="J266" s="144">
        <f>ROUND(I266*H266,2)</f>
        <v>0</v>
      </c>
      <c r="K266" s="140" t="s">
        <v>316</v>
      </c>
      <c r="L266" s="33"/>
      <c r="M266" s="145" t="s">
        <v>1</v>
      </c>
      <c r="N266" s="146" t="s">
        <v>47</v>
      </c>
      <c r="P266" s="147">
        <f>O266*H266</f>
        <v>0</v>
      </c>
      <c r="Q266" s="147">
        <v>0.27560000000000001</v>
      </c>
      <c r="R266" s="147">
        <f>Q266*H266</f>
        <v>11.575200000000001</v>
      </c>
      <c r="S266" s="147">
        <v>0</v>
      </c>
      <c r="T266" s="148">
        <f>S266*H266</f>
        <v>0</v>
      </c>
      <c r="AR266" s="149" t="s">
        <v>108</v>
      </c>
      <c r="AT266" s="149" t="s">
        <v>312</v>
      </c>
      <c r="AU266" s="149" t="s">
        <v>90</v>
      </c>
      <c r="AY266" s="17" t="s">
        <v>310</v>
      </c>
      <c r="BE266" s="150">
        <f>IF(N266="základní",J266,0)</f>
        <v>0</v>
      </c>
      <c r="BF266" s="150">
        <f>IF(N266="snížená",J266,0)</f>
        <v>0</v>
      </c>
      <c r="BG266" s="150">
        <f>IF(N266="zákl. přenesená",J266,0)</f>
        <v>0</v>
      </c>
      <c r="BH266" s="150">
        <f>IF(N266="sníž. přenesená",J266,0)</f>
        <v>0</v>
      </c>
      <c r="BI266" s="150">
        <f>IF(N266="nulová",J266,0)</f>
        <v>0</v>
      </c>
      <c r="BJ266" s="17" t="s">
        <v>86</v>
      </c>
      <c r="BK266" s="150">
        <f>ROUND(I266*H266,2)</f>
        <v>0</v>
      </c>
      <c r="BL266" s="17" t="s">
        <v>108</v>
      </c>
      <c r="BM266" s="149" t="s">
        <v>6549</v>
      </c>
    </row>
    <row r="267" spans="2:65" s="1" customFormat="1" ht="29.25">
      <c r="B267" s="33"/>
      <c r="D267" s="152" t="s">
        <v>375</v>
      </c>
      <c r="F267" s="172" t="s">
        <v>6550</v>
      </c>
      <c r="I267" s="173"/>
      <c r="L267" s="33"/>
      <c r="M267" s="174"/>
      <c r="T267" s="57"/>
      <c r="AT267" s="17" t="s">
        <v>375</v>
      </c>
      <c r="AU267" s="17" t="s">
        <v>90</v>
      </c>
    </row>
    <row r="268" spans="2:65" s="12" customFormat="1" ht="11.25">
      <c r="B268" s="151"/>
      <c r="D268" s="152" t="s">
        <v>318</v>
      </c>
      <c r="E268" s="153" t="s">
        <v>1</v>
      </c>
      <c r="F268" s="154" t="s">
        <v>6454</v>
      </c>
      <c r="H268" s="155">
        <v>42</v>
      </c>
      <c r="I268" s="156"/>
      <c r="L268" s="151"/>
      <c r="M268" s="157"/>
      <c r="T268" s="158"/>
      <c r="AT268" s="153" t="s">
        <v>318</v>
      </c>
      <c r="AU268" s="153" t="s">
        <v>90</v>
      </c>
      <c r="AV268" s="12" t="s">
        <v>90</v>
      </c>
      <c r="AW268" s="12" t="s">
        <v>38</v>
      </c>
      <c r="AX268" s="12" t="s">
        <v>82</v>
      </c>
      <c r="AY268" s="153" t="s">
        <v>310</v>
      </c>
    </row>
    <row r="269" spans="2:65" s="13" customFormat="1" ht="11.25">
      <c r="B269" s="159"/>
      <c r="D269" s="152" t="s">
        <v>318</v>
      </c>
      <c r="E269" s="160" t="s">
        <v>1</v>
      </c>
      <c r="F269" s="161" t="s">
        <v>320</v>
      </c>
      <c r="H269" s="162">
        <v>42</v>
      </c>
      <c r="I269" s="163"/>
      <c r="L269" s="159"/>
      <c r="M269" s="164"/>
      <c r="T269" s="165"/>
      <c r="AT269" s="160" t="s">
        <v>318</v>
      </c>
      <c r="AU269" s="160" t="s">
        <v>90</v>
      </c>
      <c r="AV269" s="13" t="s">
        <v>108</v>
      </c>
      <c r="AW269" s="13" t="s">
        <v>38</v>
      </c>
      <c r="AX269" s="13" t="s">
        <v>86</v>
      </c>
      <c r="AY269" s="160" t="s">
        <v>310</v>
      </c>
    </row>
    <row r="270" spans="2:65" s="11" customFormat="1" ht="22.9" customHeight="1">
      <c r="B270" s="126"/>
      <c r="D270" s="127" t="s">
        <v>81</v>
      </c>
      <c r="E270" s="136" t="s">
        <v>354</v>
      </c>
      <c r="F270" s="136" t="s">
        <v>378</v>
      </c>
      <c r="I270" s="129"/>
      <c r="J270" s="137">
        <f>BK270</f>
        <v>0</v>
      </c>
      <c r="L270" s="126"/>
      <c r="M270" s="131"/>
      <c r="P270" s="132">
        <f>SUM(P271:P290)</f>
        <v>0</v>
      </c>
      <c r="R270" s="132">
        <f>SUM(R271:R290)</f>
        <v>176.37947449999999</v>
      </c>
      <c r="T270" s="133">
        <f>SUM(T271:T290)</f>
        <v>0</v>
      </c>
      <c r="AR270" s="127" t="s">
        <v>86</v>
      </c>
      <c r="AT270" s="134" t="s">
        <v>81</v>
      </c>
      <c r="AU270" s="134" t="s">
        <v>86</v>
      </c>
      <c r="AY270" s="127" t="s">
        <v>310</v>
      </c>
      <c r="BK270" s="135">
        <f>SUM(BK271:BK290)</f>
        <v>0</v>
      </c>
    </row>
    <row r="271" spans="2:65" s="1" customFormat="1" ht="16.5" customHeight="1">
      <c r="B271" s="33"/>
      <c r="C271" s="138" t="s">
        <v>828</v>
      </c>
      <c r="D271" s="138" t="s">
        <v>312</v>
      </c>
      <c r="E271" s="139" t="s">
        <v>6551</v>
      </c>
      <c r="F271" s="140" t="s">
        <v>6552</v>
      </c>
      <c r="G271" s="141" t="s">
        <v>718</v>
      </c>
      <c r="H271" s="142">
        <v>78</v>
      </c>
      <c r="I271" s="143"/>
      <c r="J271" s="144">
        <f>ROUND(I271*H271,2)</f>
        <v>0</v>
      </c>
      <c r="K271" s="140" t="s">
        <v>316</v>
      </c>
      <c r="L271" s="33"/>
      <c r="M271" s="145" t="s">
        <v>1</v>
      </c>
      <c r="N271" s="146" t="s">
        <v>47</v>
      </c>
      <c r="P271" s="147">
        <f>O271*H271</f>
        <v>0</v>
      </c>
      <c r="Q271" s="147">
        <v>0.15540000000000001</v>
      </c>
      <c r="R271" s="147">
        <f>Q271*H271</f>
        <v>12.1212</v>
      </c>
      <c r="S271" s="147">
        <v>0</v>
      </c>
      <c r="T271" s="148">
        <f>S271*H271</f>
        <v>0</v>
      </c>
      <c r="AR271" s="149" t="s">
        <v>108</v>
      </c>
      <c r="AT271" s="149" t="s">
        <v>312</v>
      </c>
      <c r="AU271" s="149" t="s">
        <v>90</v>
      </c>
      <c r="AY271" s="17" t="s">
        <v>310</v>
      </c>
      <c r="BE271" s="150">
        <f>IF(N271="základní",J271,0)</f>
        <v>0</v>
      </c>
      <c r="BF271" s="150">
        <f>IF(N271="snížená",J271,0)</f>
        <v>0</v>
      </c>
      <c r="BG271" s="150">
        <f>IF(N271="zákl. přenesená",J271,0)</f>
        <v>0</v>
      </c>
      <c r="BH271" s="150">
        <f>IF(N271="sníž. přenesená",J271,0)</f>
        <v>0</v>
      </c>
      <c r="BI271" s="150">
        <f>IF(N271="nulová",J271,0)</f>
        <v>0</v>
      </c>
      <c r="BJ271" s="17" t="s">
        <v>86</v>
      </c>
      <c r="BK271" s="150">
        <f>ROUND(I271*H271,2)</f>
        <v>0</v>
      </c>
      <c r="BL271" s="17" t="s">
        <v>108</v>
      </c>
      <c r="BM271" s="149" t="s">
        <v>6553</v>
      </c>
    </row>
    <row r="272" spans="2:65" s="1" customFormat="1" ht="16.5" customHeight="1">
      <c r="B272" s="33"/>
      <c r="C272" s="178" t="s">
        <v>833</v>
      </c>
      <c r="D272" s="178" t="s">
        <v>515</v>
      </c>
      <c r="E272" s="179" t="s">
        <v>6554</v>
      </c>
      <c r="F272" s="180" t="s">
        <v>6555</v>
      </c>
      <c r="G272" s="181" t="s">
        <v>718</v>
      </c>
      <c r="H272" s="182">
        <v>85.8</v>
      </c>
      <c r="I272" s="183"/>
      <c r="J272" s="184">
        <f>ROUND(I272*H272,2)</f>
        <v>0</v>
      </c>
      <c r="K272" s="180" t="s">
        <v>430</v>
      </c>
      <c r="L272" s="185"/>
      <c r="M272" s="186" t="s">
        <v>1</v>
      </c>
      <c r="N272" s="187" t="s">
        <v>47</v>
      </c>
      <c r="P272" s="147">
        <f>O272*H272</f>
        <v>0</v>
      </c>
      <c r="Q272" s="147">
        <v>0.08</v>
      </c>
      <c r="R272" s="147">
        <f>Q272*H272</f>
        <v>6.8639999999999999</v>
      </c>
      <c r="S272" s="147">
        <v>0</v>
      </c>
      <c r="T272" s="148">
        <f>S272*H272</f>
        <v>0</v>
      </c>
      <c r="AR272" s="149" t="s">
        <v>347</v>
      </c>
      <c r="AT272" s="149" t="s">
        <v>515</v>
      </c>
      <c r="AU272" s="149" t="s">
        <v>90</v>
      </c>
      <c r="AY272" s="17" t="s">
        <v>310</v>
      </c>
      <c r="BE272" s="150">
        <f>IF(N272="základní",J272,0)</f>
        <v>0</v>
      </c>
      <c r="BF272" s="150">
        <f>IF(N272="snížená",J272,0)</f>
        <v>0</v>
      </c>
      <c r="BG272" s="150">
        <f>IF(N272="zákl. přenesená",J272,0)</f>
        <v>0</v>
      </c>
      <c r="BH272" s="150">
        <f>IF(N272="sníž. přenesená",J272,0)</f>
        <v>0</v>
      </c>
      <c r="BI272" s="150">
        <f>IF(N272="nulová",J272,0)</f>
        <v>0</v>
      </c>
      <c r="BJ272" s="17" t="s">
        <v>86</v>
      </c>
      <c r="BK272" s="150">
        <f>ROUND(I272*H272,2)</f>
        <v>0</v>
      </c>
      <c r="BL272" s="17" t="s">
        <v>108</v>
      </c>
      <c r="BM272" s="149" t="s">
        <v>6556</v>
      </c>
    </row>
    <row r="273" spans="2:65" s="12" customFormat="1" ht="11.25">
      <c r="B273" s="151"/>
      <c r="D273" s="152" t="s">
        <v>318</v>
      </c>
      <c r="F273" s="154" t="s">
        <v>6557</v>
      </c>
      <c r="H273" s="155">
        <v>85.8</v>
      </c>
      <c r="I273" s="156"/>
      <c r="L273" s="151"/>
      <c r="M273" s="157"/>
      <c r="T273" s="158"/>
      <c r="AT273" s="153" t="s">
        <v>318</v>
      </c>
      <c r="AU273" s="153" t="s">
        <v>90</v>
      </c>
      <c r="AV273" s="12" t="s">
        <v>90</v>
      </c>
      <c r="AW273" s="12" t="s">
        <v>4</v>
      </c>
      <c r="AX273" s="12" t="s">
        <v>86</v>
      </c>
      <c r="AY273" s="153" t="s">
        <v>310</v>
      </c>
    </row>
    <row r="274" spans="2:65" s="1" customFormat="1" ht="16.5" customHeight="1">
      <c r="B274" s="33"/>
      <c r="C274" s="138" t="s">
        <v>839</v>
      </c>
      <c r="D274" s="138" t="s">
        <v>312</v>
      </c>
      <c r="E274" s="139" t="s">
        <v>6558</v>
      </c>
      <c r="F274" s="140" t="s">
        <v>6559</v>
      </c>
      <c r="G274" s="141" t="s">
        <v>718</v>
      </c>
      <c r="H274" s="142">
        <v>42</v>
      </c>
      <c r="I274" s="143"/>
      <c r="J274" s="144">
        <f>ROUND(I274*H274,2)</f>
        <v>0</v>
      </c>
      <c r="K274" s="140" t="s">
        <v>316</v>
      </c>
      <c r="L274" s="33"/>
      <c r="M274" s="145" t="s">
        <v>1</v>
      </c>
      <c r="N274" s="146" t="s">
        <v>47</v>
      </c>
      <c r="P274" s="147">
        <f>O274*H274</f>
        <v>0</v>
      </c>
      <c r="Q274" s="147">
        <v>0.1295</v>
      </c>
      <c r="R274" s="147">
        <f>Q274*H274</f>
        <v>5.4390000000000001</v>
      </c>
      <c r="S274" s="147">
        <v>0</v>
      </c>
      <c r="T274" s="148">
        <f>S274*H274</f>
        <v>0</v>
      </c>
      <c r="AR274" s="149" t="s">
        <v>108</v>
      </c>
      <c r="AT274" s="149" t="s">
        <v>312</v>
      </c>
      <c r="AU274" s="149" t="s">
        <v>90</v>
      </c>
      <c r="AY274" s="17" t="s">
        <v>310</v>
      </c>
      <c r="BE274" s="150">
        <f>IF(N274="základní",J274,0)</f>
        <v>0</v>
      </c>
      <c r="BF274" s="150">
        <f>IF(N274="snížená",J274,0)</f>
        <v>0</v>
      </c>
      <c r="BG274" s="150">
        <f>IF(N274="zákl. přenesená",J274,0)</f>
        <v>0</v>
      </c>
      <c r="BH274" s="150">
        <f>IF(N274="sníž. přenesená",J274,0)</f>
        <v>0</v>
      </c>
      <c r="BI274" s="150">
        <f>IF(N274="nulová",J274,0)</f>
        <v>0</v>
      </c>
      <c r="BJ274" s="17" t="s">
        <v>86</v>
      </c>
      <c r="BK274" s="150">
        <f>ROUND(I274*H274,2)</f>
        <v>0</v>
      </c>
      <c r="BL274" s="17" t="s">
        <v>108</v>
      </c>
      <c r="BM274" s="149" t="s">
        <v>6560</v>
      </c>
    </row>
    <row r="275" spans="2:65" s="1" customFormat="1" ht="16.5" customHeight="1">
      <c r="B275" s="33"/>
      <c r="C275" s="178" t="s">
        <v>845</v>
      </c>
      <c r="D275" s="178" t="s">
        <v>515</v>
      </c>
      <c r="E275" s="179" t="s">
        <v>6561</v>
      </c>
      <c r="F275" s="180" t="s">
        <v>6562</v>
      </c>
      <c r="G275" s="181" t="s">
        <v>718</v>
      </c>
      <c r="H275" s="182">
        <v>46.2</v>
      </c>
      <c r="I275" s="183"/>
      <c r="J275" s="184">
        <f>ROUND(I275*H275,2)</f>
        <v>0</v>
      </c>
      <c r="K275" s="180" t="s">
        <v>430</v>
      </c>
      <c r="L275" s="185"/>
      <c r="M275" s="186" t="s">
        <v>1</v>
      </c>
      <c r="N275" s="187" t="s">
        <v>47</v>
      </c>
      <c r="P275" s="147">
        <f>O275*H275</f>
        <v>0</v>
      </c>
      <c r="Q275" s="147">
        <v>5.6120000000000003E-2</v>
      </c>
      <c r="R275" s="147">
        <f>Q275*H275</f>
        <v>2.5927440000000002</v>
      </c>
      <c r="S275" s="147">
        <v>0</v>
      </c>
      <c r="T275" s="148">
        <f>S275*H275</f>
        <v>0</v>
      </c>
      <c r="AR275" s="149" t="s">
        <v>347</v>
      </c>
      <c r="AT275" s="149" t="s">
        <v>515</v>
      </c>
      <c r="AU275" s="149" t="s">
        <v>90</v>
      </c>
      <c r="AY275" s="17" t="s">
        <v>310</v>
      </c>
      <c r="BE275" s="150">
        <f>IF(N275="základní",J275,0)</f>
        <v>0</v>
      </c>
      <c r="BF275" s="150">
        <f>IF(N275="snížená",J275,0)</f>
        <v>0</v>
      </c>
      <c r="BG275" s="150">
        <f>IF(N275="zákl. přenesená",J275,0)</f>
        <v>0</v>
      </c>
      <c r="BH275" s="150">
        <f>IF(N275="sníž. přenesená",J275,0)</f>
        <v>0</v>
      </c>
      <c r="BI275" s="150">
        <f>IF(N275="nulová",J275,0)</f>
        <v>0</v>
      </c>
      <c r="BJ275" s="17" t="s">
        <v>86</v>
      </c>
      <c r="BK275" s="150">
        <f>ROUND(I275*H275,2)</f>
        <v>0</v>
      </c>
      <c r="BL275" s="17" t="s">
        <v>108</v>
      </c>
      <c r="BM275" s="149" t="s">
        <v>6563</v>
      </c>
    </row>
    <row r="276" spans="2:65" s="12" customFormat="1" ht="11.25">
      <c r="B276" s="151"/>
      <c r="D276" s="152" t="s">
        <v>318</v>
      </c>
      <c r="F276" s="154" t="s">
        <v>6564</v>
      </c>
      <c r="H276" s="155">
        <v>46.2</v>
      </c>
      <c r="I276" s="156"/>
      <c r="L276" s="151"/>
      <c r="M276" s="157"/>
      <c r="T276" s="158"/>
      <c r="AT276" s="153" t="s">
        <v>318</v>
      </c>
      <c r="AU276" s="153" t="s">
        <v>90</v>
      </c>
      <c r="AV276" s="12" t="s">
        <v>90</v>
      </c>
      <c r="AW276" s="12" t="s">
        <v>4</v>
      </c>
      <c r="AX276" s="12" t="s">
        <v>86</v>
      </c>
      <c r="AY276" s="153" t="s">
        <v>310</v>
      </c>
    </row>
    <row r="277" spans="2:65" s="1" customFormat="1" ht="16.5" customHeight="1">
      <c r="B277" s="33"/>
      <c r="C277" s="138" t="s">
        <v>850</v>
      </c>
      <c r="D277" s="138" t="s">
        <v>312</v>
      </c>
      <c r="E277" s="139" t="s">
        <v>6565</v>
      </c>
      <c r="F277" s="140" t="s">
        <v>6566</v>
      </c>
      <c r="G277" s="141" t="s">
        <v>718</v>
      </c>
      <c r="H277" s="142">
        <v>81</v>
      </c>
      <c r="I277" s="143"/>
      <c r="J277" s="144">
        <f>ROUND(I277*H277,2)</f>
        <v>0</v>
      </c>
      <c r="K277" s="140" t="s">
        <v>316</v>
      </c>
      <c r="L277" s="33"/>
      <c r="M277" s="145" t="s">
        <v>1</v>
      </c>
      <c r="N277" s="146" t="s">
        <v>47</v>
      </c>
      <c r="P277" s="147">
        <f>O277*H277</f>
        <v>0</v>
      </c>
      <c r="Q277" s="147">
        <v>0.10095</v>
      </c>
      <c r="R277" s="147">
        <f>Q277*H277</f>
        <v>8.1769499999999997</v>
      </c>
      <c r="S277" s="147">
        <v>0</v>
      </c>
      <c r="T277" s="148">
        <f>S277*H277</f>
        <v>0</v>
      </c>
      <c r="AR277" s="149" t="s">
        <v>108</v>
      </c>
      <c r="AT277" s="149" t="s">
        <v>312</v>
      </c>
      <c r="AU277" s="149" t="s">
        <v>90</v>
      </c>
      <c r="AY277" s="17" t="s">
        <v>310</v>
      </c>
      <c r="BE277" s="150">
        <f>IF(N277="základní",J277,0)</f>
        <v>0</v>
      </c>
      <c r="BF277" s="150">
        <f>IF(N277="snížená",J277,0)</f>
        <v>0</v>
      </c>
      <c r="BG277" s="150">
        <f>IF(N277="zákl. přenesená",J277,0)</f>
        <v>0</v>
      </c>
      <c r="BH277" s="150">
        <f>IF(N277="sníž. přenesená",J277,0)</f>
        <v>0</v>
      </c>
      <c r="BI277" s="150">
        <f>IF(N277="nulová",J277,0)</f>
        <v>0</v>
      </c>
      <c r="BJ277" s="17" t="s">
        <v>86</v>
      </c>
      <c r="BK277" s="150">
        <f>ROUND(I277*H277,2)</f>
        <v>0</v>
      </c>
      <c r="BL277" s="17" t="s">
        <v>108</v>
      </c>
      <c r="BM277" s="149" t="s">
        <v>6567</v>
      </c>
    </row>
    <row r="278" spans="2:65" s="1" customFormat="1" ht="16.5" customHeight="1">
      <c r="B278" s="33"/>
      <c r="C278" s="178" t="s">
        <v>856</v>
      </c>
      <c r="D278" s="178" t="s">
        <v>515</v>
      </c>
      <c r="E278" s="179" t="s">
        <v>6568</v>
      </c>
      <c r="F278" s="180" t="s">
        <v>6569</v>
      </c>
      <c r="G278" s="181" t="s">
        <v>718</v>
      </c>
      <c r="H278" s="182">
        <v>89.1</v>
      </c>
      <c r="I278" s="183"/>
      <c r="J278" s="184">
        <f>ROUND(I278*H278,2)</f>
        <v>0</v>
      </c>
      <c r="K278" s="180" t="s">
        <v>430</v>
      </c>
      <c r="L278" s="185"/>
      <c r="M278" s="186" t="s">
        <v>1</v>
      </c>
      <c r="N278" s="187" t="s">
        <v>47</v>
      </c>
      <c r="P278" s="147">
        <f>O278*H278</f>
        <v>0</v>
      </c>
      <c r="Q278" s="147">
        <v>2.4E-2</v>
      </c>
      <c r="R278" s="147">
        <f>Q278*H278</f>
        <v>2.1383999999999999</v>
      </c>
      <c r="S278" s="147">
        <v>0</v>
      </c>
      <c r="T278" s="148">
        <f>S278*H278</f>
        <v>0</v>
      </c>
      <c r="AR278" s="149" t="s">
        <v>347</v>
      </c>
      <c r="AT278" s="149" t="s">
        <v>515</v>
      </c>
      <c r="AU278" s="149" t="s">
        <v>90</v>
      </c>
      <c r="AY278" s="17" t="s">
        <v>310</v>
      </c>
      <c r="BE278" s="150">
        <f>IF(N278="základní",J278,0)</f>
        <v>0</v>
      </c>
      <c r="BF278" s="150">
        <f>IF(N278="snížená",J278,0)</f>
        <v>0</v>
      </c>
      <c r="BG278" s="150">
        <f>IF(N278="zákl. přenesená",J278,0)</f>
        <v>0</v>
      </c>
      <c r="BH278" s="150">
        <f>IF(N278="sníž. přenesená",J278,0)</f>
        <v>0</v>
      </c>
      <c r="BI278" s="150">
        <f>IF(N278="nulová",J278,0)</f>
        <v>0</v>
      </c>
      <c r="BJ278" s="17" t="s">
        <v>86</v>
      </c>
      <c r="BK278" s="150">
        <f>ROUND(I278*H278,2)</f>
        <v>0</v>
      </c>
      <c r="BL278" s="17" t="s">
        <v>108</v>
      </c>
      <c r="BM278" s="149" t="s">
        <v>6570</v>
      </c>
    </row>
    <row r="279" spans="2:65" s="12" customFormat="1" ht="11.25">
      <c r="B279" s="151"/>
      <c r="D279" s="152" t="s">
        <v>318</v>
      </c>
      <c r="F279" s="154" t="s">
        <v>6571</v>
      </c>
      <c r="H279" s="155">
        <v>89.1</v>
      </c>
      <c r="I279" s="156"/>
      <c r="L279" s="151"/>
      <c r="M279" s="157"/>
      <c r="T279" s="158"/>
      <c r="AT279" s="153" t="s">
        <v>318</v>
      </c>
      <c r="AU279" s="153" t="s">
        <v>90</v>
      </c>
      <c r="AV279" s="12" t="s">
        <v>90</v>
      </c>
      <c r="AW279" s="12" t="s">
        <v>4</v>
      </c>
      <c r="AX279" s="12" t="s">
        <v>86</v>
      </c>
      <c r="AY279" s="153" t="s">
        <v>310</v>
      </c>
    </row>
    <row r="280" spans="2:65" s="1" customFormat="1" ht="16.5" customHeight="1">
      <c r="B280" s="33"/>
      <c r="C280" s="178" t="s">
        <v>860</v>
      </c>
      <c r="D280" s="178" t="s">
        <v>515</v>
      </c>
      <c r="E280" s="179" t="s">
        <v>4968</v>
      </c>
      <c r="F280" s="180" t="s">
        <v>4969</v>
      </c>
      <c r="G280" s="181" t="s">
        <v>338</v>
      </c>
      <c r="H280" s="182">
        <v>18.5</v>
      </c>
      <c r="I280" s="183"/>
      <c r="J280" s="184">
        <f>ROUND(I280*H280,2)</f>
        <v>0</v>
      </c>
      <c r="K280" s="180" t="s">
        <v>316</v>
      </c>
      <c r="L280" s="185"/>
      <c r="M280" s="186" t="s">
        <v>1</v>
      </c>
      <c r="N280" s="187" t="s">
        <v>47</v>
      </c>
      <c r="P280" s="147">
        <f>O280*H280</f>
        <v>0</v>
      </c>
      <c r="Q280" s="147">
        <v>2.4289999999999998</v>
      </c>
      <c r="R280" s="147">
        <f>Q280*H280</f>
        <v>44.936499999999995</v>
      </c>
      <c r="S280" s="147">
        <v>0</v>
      </c>
      <c r="T280" s="148">
        <f>S280*H280</f>
        <v>0</v>
      </c>
      <c r="AR280" s="149" t="s">
        <v>347</v>
      </c>
      <c r="AT280" s="149" t="s">
        <v>515</v>
      </c>
      <c r="AU280" s="149" t="s">
        <v>90</v>
      </c>
      <c r="AY280" s="17" t="s">
        <v>310</v>
      </c>
      <c r="BE280" s="150">
        <f>IF(N280="základní",J280,0)</f>
        <v>0</v>
      </c>
      <c r="BF280" s="150">
        <f>IF(N280="snížená",J280,0)</f>
        <v>0</v>
      </c>
      <c r="BG280" s="150">
        <f>IF(N280="zákl. přenesená",J280,0)</f>
        <v>0</v>
      </c>
      <c r="BH280" s="150">
        <f>IF(N280="sníž. přenesená",J280,0)</f>
        <v>0</v>
      </c>
      <c r="BI280" s="150">
        <f>IF(N280="nulová",J280,0)</f>
        <v>0</v>
      </c>
      <c r="BJ280" s="17" t="s">
        <v>86</v>
      </c>
      <c r="BK280" s="150">
        <f>ROUND(I280*H280,2)</f>
        <v>0</v>
      </c>
      <c r="BL280" s="17" t="s">
        <v>108</v>
      </c>
      <c r="BM280" s="149" t="s">
        <v>6572</v>
      </c>
    </row>
    <row r="281" spans="2:65" s="1" customFormat="1" ht="16.5" customHeight="1">
      <c r="B281" s="33"/>
      <c r="C281" s="138" t="s">
        <v>864</v>
      </c>
      <c r="D281" s="138" t="s">
        <v>312</v>
      </c>
      <c r="E281" s="139" t="s">
        <v>6573</v>
      </c>
      <c r="F281" s="140" t="s">
        <v>6574</v>
      </c>
      <c r="G281" s="141" t="s">
        <v>315</v>
      </c>
      <c r="H281" s="142">
        <v>787.75</v>
      </c>
      <c r="I281" s="143"/>
      <c r="J281" s="144">
        <f>ROUND(I281*H281,2)</f>
        <v>0</v>
      </c>
      <c r="K281" s="140" t="s">
        <v>316</v>
      </c>
      <c r="L281" s="33"/>
      <c r="M281" s="145" t="s">
        <v>1</v>
      </c>
      <c r="N281" s="146" t="s">
        <v>47</v>
      </c>
      <c r="P281" s="147">
        <f>O281*H281</f>
        <v>0</v>
      </c>
      <c r="Q281" s="147">
        <v>4.6999999999999999E-4</v>
      </c>
      <c r="R281" s="147">
        <f>Q281*H281</f>
        <v>0.37024249999999997</v>
      </c>
      <c r="S281" s="147">
        <v>0</v>
      </c>
      <c r="T281" s="148">
        <f>S281*H281</f>
        <v>0</v>
      </c>
      <c r="AR281" s="149" t="s">
        <v>108</v>
      </c>
      <c r="AT281" s="149" t="s">
        <v>312</v>
      </c>
      <c r="AU281" s="149" t="s">
        <v>90</v>
      </c>
      <c r="AY281" s="17" t="s">
        <v>310</v>
      </c>
      <c r="BE281" s="150">
        <f>IF(N281="základní",J281,0)</f>
        <v>0</v>
      </c>
      <c r="BF281" s="150">
        <f>IF(N281="snížená",J281,0)</f>
        <v>0</v>
      </c>
      <c r="BG281" s="150">
        <f>IF(N281="zákl. přenesená",J281,0)</f>
        <v>0</v>
      </c>
      <c r="BH281" s="150">
        <f>IF(N281="sníž. přenesená",J281,0)</f>
        <v>0</v>
      </c>
      <c r="BI281" s="150">
        <f>IF(N281="nulová",J281,0)</f>
        <v>0</v>
      </c>
      <c r="BJ281" s="17" t="s">
        <v>86</v>
      </c>
      <c r="BK281" s="150">
        <f>ROUND(I281*H281,2)</f>
        <v>0</v>
      </c>
      <c r="BL281" s="17" t="s">
        <v>108</v>
      </c>
      <c r="BM281" s="149" t="s">
        <v>6575</v>
      </c>
    </row>
    <row r="282" spans="2:65" s="12" customFormat="1" ht="11.25">
      <c r="B282" s="151"/>
      <c r="D282" s="152" t="s">
        <v>318</v>
      </c>
      <c r="E282" s="153" t="s">
        <v>1</v>
      </c>
      <c r="F282" s="154" t="s">
        <v>6576</v>
      </c>
      <c r="H282" s="155">
        <v>787.75</v>
      </c>
      <c r="I282" s="156"/>
      <c r="L282" s="151"/>
      <c r="M282" s="157"/>
      <c r="T282" s="158"/>
      <c r="AT282" s="153" t="s">
        <v>318</v>
      </c>
      <c r="AU282" s="153" t="s">
        <v>90</v>
      </c>
      <c r="AV282" s="12" t="s">
        <v>90</v>
      </c>
      <c r="AW282" s="12" t="s">
        <v>38</v>
      </c>
      <c r="AX282" s="12" t="s">
        <v>82</v>
      </c>
      <c r="AY282" s="153" t="s">
        <v>310</v>
      </c>
    </row>
    <row r="283" spans="2:65" s="13" customFormat="1" ht="11.25">
      <c r="B283" s="159"/>
      <c r="D283" s="152" t="s">
        <v>318</v>
      </c>
      <c r="E283" s="160" t="s">
        <v>1</v>
      </c>
      <c r="F283" s="161" t="s">
        <v>320</v>
      </c>
      <c r="H283" s="162">
        <v>787.75</v>
      </c>
      <c r="I283" s="163"/>
      <c r="L283" s="159"/>
      <c r="M283" s="164"/>
      <c r="T283" s="165"/>
      <c r="AT283" s="160" t="s">
        <v>318</v>
      </c>
      <c r="AU283" s="160" t="s">
        <v>90</v>
      </c>
      <c r="AV283" s="13" t="s">
        <v>108</v>
      </c>
      <c r="AW283" s="13" t="s">
        <v>38</v>
      </c>
      <c r="AX283" s="13" t="s">
        <v>86</v>
      </c>
      <c r="AY283" s="160" t="s">
        <v>310</v>
      </c>
    </row>
    <row r="284" spans="2:65" s="1" customFormat="1" ht="16.5" customHeight="1">
      <c r="B284" s="33"/>
      <c r="C284" s="138" t="s">
        <v>868</v>
      </c>
      <c r="D284" s="138" t="s">
        <v>312</v>
      </c>
      <c r="E284" s="139" t="s">
        <v>6577</v>
      </c>
      <c r="F284" s="140" t="s">
        <v>6578</v>
      </c>
      <c r="G284" s="141" t="s">
        <v>315</v>
      </c>
      <c r="H284" s="142">
        <v>46.2</v>
      </c>
      <c r="I284" s="143"/>
      <c r="J284" s="144">
        <f>ROUND(I284*H284,2)</f>
        <v>0</v>
      </c>
      <c r="K284" s="140" t="s">
        <v>316</v>
      </c>
      <c r="L284" s="33"/>
      <c r="M284" s="145" t="s">
        <v>1</v>
      </c>
      <c r="N284" s="146" t="s">
        <v>47</v>
      </c>
      <c r="P284" s="147">
        <f>O284*H284</f>
        <v>0</v>
      </c>
      <c r="Q284" s="147">
        <v>1.24E-3</v>
      </c>
      <c r="R284" s="147">
        <f>Q284*H284</f>
        <v>5.7288000000000006E-2</v>
      </c>
      <c r="S284" s="147">
        <v>0</v>
      </c>
      <c r="T284" s="148">
        <f>S284*H284</f>
        <v>0</v>
      </c>
      <c r="AR284" s="149" t="s">
        <v>108</v>
      </c>
      <c r="AT284" s="149" t="s">
        <v>312</v>
      </c>
      <c r="AU284" s="149" t="s">
        <v>90</v>
      </c>
      <c r="AY284" s="17" t="s">
        <v>310</v>
      </c>
      <c r="BE284" s="150">
        <f>IF(N284="základní",J284,0)</f>
        <v>0</v>
      </c>
      <c r="BF284" s="150">
        <f>IF(N284="snížená",J284,0)</f>
        <v>0</v>
      </c>
      <c r="BG284" s="150">
        <f>IF(N284="zákl. přenesená",J284,0)</f>
        <v>0</v>
      </c>
      <c r="BH284" s="150">
        <f>IF(N284="sníž. přenesená",J284,0)</f>
        <v>0</v>
      </c>
      <c r="BI284" s="150">
        <f>IF(N284="nulová",J284,0)</f>
        <v>0</v>
      </c>
      <c r="BJ284" s="17" t="s">
        <v>86</v>
      </c>
      <c r="BK284" s="150">
        <f>ROUND(I284*H284,2)</f>
        <v>0</v>
      </c>
      <c r="BL284" s="17" t="s">
        <v>108</v>
      </c>
      <c r="BM284" s="149" t="s">
        <v>6579</v>
      </c>
    </row>
    <row r="285" spans="2:65" s="12" customFormat="1" ht="11.25">
      <c r="B285" s="151"/>
      <c r="D285" s="152" t="s">
        <v>318</v>
      </c>
      <c r="E285" s="153" t="s">
        <v>1</v>
      </c>
      <c r="F285" s="154" t="s">
        <v>6580</v>
      </c>
      <c r="H285" s="155">
        <v>46.2</v>
      </c>
      <c r="I285" s="156"/>
      <c r="L285" s="151"/>
      <c r="M285" s="157"/>
      <c r="T285" s="158"/>
      <c r="AT285" s="153" t="s">
        <v>318</v>
      </c>
      <c r="AU285" s="153" t="s">
        <v>90</v>
      </c>
      <c r="AV285" s="12" t="s">
        <v>90</v>
      </c>
      <c r="AW285" s="12" t="s">
        <v>38</v>
      </c>
      <c r="AX285" s="12" t="s">
        <v>82</v>
      </c>
      <c r="AY285" s="153" t="s">
        <v>310</v>
      </c>
    </row>
    <row r="286" spans="2:65" s="13" customFormat="1" ht="11.25">
      <c r="B286" s="159"/>
      <c r="D286" s="152" t="s">
        <v>318</v>
      </c>
      <c r="E286" s="160" t="s">
        <v>1</v>
      </c>
      <c r="F286" s="161" t="s">
        <v>320</v>
      </c>
      <c r="H286" s="162">
        <v>46.2</v>
      </c>
      <c r="I286" s="163"/>
      <c r="L286" s="159"/>
      <c r="M286" s="164"/>
      <c r="T286" s="165"/>
      <c r="AT286" s="160" t="s">
        <v>318</v>
      </c>
      <c r="AU286" s="160" t="s">
        <v>90</v>
      </c>
      <c r="AV286" s="13" t="s">
        <v>108</v>
      </c>
      <c r="AW286" s="13" t="s">
        <v>38</v>
      </c>
      <c r="AX286" s="13" t="s">
        <v>86</v>
      </c>
      <c r="AY286" s="160" t="s">
        <v>310</v>
      </c>
    </row>
    <row r="287" spans="2:65" s="1" customFormat="1" ht="16.5" customHeight="1">
      <c r="B287" s="33"/>
      <c r="C287" s="138" t="s">
        <v>872</v>
      </c>
      <c r="D287" s="138" t="s">
        <v>312</v>
      </c>
      <c r="E287" s="139" t="s">
        <v>6581</v>
      </c>
      <c r="F287" s="140" t="s">
        <v>6582</v>
      </c>
      <c r="G287" s="141" t="s">
        <v>718</v>
      </c>
      <c r="H287" s="142">
        <v>55</v>
      </c>
      <c r="I287" s="143"/>
      <c r="J287" s="144">
        <f>ROUND(I287*H287,2)</f>
        <v>0</v>
      </c>
      <c r="K287" s="140" t="s">
        <v>430</v>
      </c>
      <c r="L287" s="33"/>
      <c r="M287" s="145" t="s">
        <v>1</v>
      </c>
      <c r="N287" s="146" t="s">
        <v>47</v>
      </c>
      <c r="P287" s="147">
        <f>O287*H287</f>
        <v>0</v>
      </c>
      <c r="Q287" s="147">
        <v>1.70333</v>
      </c>
      <c r="R287" s="147">
        <f>Q287*H287</f>
        <v>93.683149999999998</v>
      </c>
      <c r="S287" s="147">
        <v>0</v>
      </c>
      <c r="T287" s="148">
        <f>S287*H287</f>
        <v>0</v>
      </c>
      <c r="AR287" s="149" t="s">
        <v>108</v>
      </c>
      <c r="AT287" s="149" t="s">
        <v>312</v>
      </c>
      <c r="AU287" s="149" t="s">
        <v>90</v>
      </c>
      <c r="AY287" s="17" t="s">
        <v>310</v>
      </c>
      <c r="BE287" s="150">
        <f>IF(N287="základní",J287,0)</f>
        <v>0</v>
      </c>
      <c r="BF287" s="150">
        <f>IF(N287="snížená",J287,0)</f>
        <v>0</v>
      </c>
      <c r="BG287" s="150">
        <f>IF(N287="zákl. přenesená",J287,0)</f>
        <v>0</v>
      </c>
      <c r="BH287" s="150">
        <f>IF(N287="sníž. přenesená",J287,0)</f>
        <v>0</v>
      </c>
      <c r="BI287" s="150">
        <f>IF(N287="nulová",J287,0)</f>
        <v>0</v>
      </c>
      <c r="BJ287" s="17" t="s">
        <v>86</v>
      </c>
      <c r="BK287" s="150">
        <f>ROUND(I287*H287,2)</f>
        <v>0</v>
      </c>
      <c r="BL287" s="17" t="s">
        <v>108</v>
      </c>
      <c r="BM287" s="149" t="s">
        <v>6583</v>
      </c>
    </row>
    <row r="288" spans="2:65" s="1" customFormat="1" ht="165.75">
      <c r="B288" s="33"/>
      <c r="D288" s="152" t="s">
        <v>375</v>
      </c>
      <c r="F288" s="172" t="s">
        <v>6584</v>
      </c>
      <c r="I288" s="173"/>
      <c r="L288" s="33"/>
      <c r="M288" s="174"/>
      <c r="T288" s="57"/>
      <c r="AT288" s="17" t="s">
        <v>375</v>
      </c>
      <c r="AU288" s="17" t="s">
        <v>90</v>
      </c>
    </row>
    <row r="289" spans="2:65" s="12" customFormat="1" ht="11.25">
      <c r="B289" s="151"/>
      <c r="D289" s="152" t="s">
        <v>318</v>
      </c>
      <c r="E289" s="153" t="s">
        <v>1</v>
      </c>
      <c r="F289" s="154" t="s">
        <v>6585</v>
      </c>
      <c r="H289" s="155">
        <v>55</v>
      </c>
      <c r="I289" s="156"/>
      <c r="L289" s="151"/>
      <c r="M289" s="157"/>
      <c r="T289" s="158"/>
      <c r="AT289" s="153" t="s">
        <v>318</v>
      </c>
      <c r="AU289" s="153" t="s">
        <v>90</v>
      </c>
      <c r="AV289" s="12" t="s">
        <v>90</v>
      </c>
      <c r="AW289" s="12" t="s">
        <v>38</v>
      </c>
      <c r="AX289" s="12" t="s">
        <v>82</v>
      </c>
      <c r="AY289" s="153" t="s">
        <v>310</v>
      </c>
    </row>
    <row r="290" spans="2:65" s="13" customFormat="1" ht="11.25">
      <c r="B290" s="159"/>
      <c r="D290" s="152" t="s">
        <v>318</v>
      </c>
      <c r="E290" s="160" t="s">
        <v>1</v>
      </c>
      <c r="F290" s="161" t="s">
        <v>320</v>
      </c>
      <c r="H290" s="162">
        <v>55</v>
      </c>
      <c r="I290" s="163"/>
      <c r="L290" s="159"/>
      <c r="M290" s="164"/>
      <c r="T290" s="165"/>
      <c r="AT290" s="160" t="s">
        <v>318</v>
      </c>
      <c r="AU290" s="160" t="s">
        <v>90</v>
      </c>
      <c r="AV290" s="13" t="s">
        <v>108</v>
      </c>
      <c r="AW290" s="13" t="s">
        <v>38</v>
      </c>
      <c r="AX290" s="13" t="s">
        <v>86</v>
      </c>
      <c r="AY290" s="160" t="s">
        <v>310</v>
      </c>
    </row>
    <row r="291" spans="2:65" s="11" customFormat="1" ht="22.9" customHeight="1">
      <c r="B291" s="126"/>
      <c r="D291" s="127" t="s">
        <v>81</v>
      </c>
      <c r="E291" s="136" t="s">
        <v>611</v>
      </c>
      <c r="F291" s="136" t="s">
        <v>612</v>
      </c>
      <c r="I291" s="129"/>
      <c r="J291" s="137">
        <f>BK291</f>
        <v>0</v>
      </c>
      <c r="L291" s="126"/>
      <c r="M291" s="131"/>
      <c r="P291" s="132">
        <f>SUM(P292:P294)</f>
        <v>0</v>
      </c>
      <c r="R291" s="132">
        <f>SUM(R292:R294)</f>
        <v>0</v>
      </c>
      <c r="T291" s="133">
        <f>SUM(T292:T294)</f>
        <v>0</v>
      </c>
      <c r="AR291" s="127" t="s">
        <v>86</v>
      </c>
      <c r="AT291" s="134" t="s">
        <v>81</v>
      </c>
      <c r="AU291" s="134" t="s">
        <v>86</v>
      </c>
      <c r="AY291" s="127" t="s">
        <v>310</v>
      </c>
      <c r="BK291" s="135">
        <f>SUM(BK292:BK294)</f>
        <v>0</v>
      </c>
    </row>
    <row r="292" spans="2:65" s="1" customFormat="1" ht="16.5" customHeight="1">
      <c r="B292" s="33"/>
      <c r="C292" s="138" t="s">
        <v>876</v>
      </c>
      <c r="D292" s="138" t="s">
        <v>312</v>
      </c>
      <c r="E292" s="139" t="s">
        <v>4987</v>
      </c>
      <c r="F292" s="140" t="s">
        <v>4988</v>
      </c>
      <c r="G292" s="141" t="s">
        <v>361</v>
      </c>
      <c r="H292" s="142">
        <v>1760.2909999999999</v>
      </c>
      <c r="I292" s="143"/>
      <c r="J292" s="144">
        <f>ROUND(I292*H292,2)</f>
        <v>0</v>
      </c>
      <c r="K292" s="140" t="s">
        <v>316</v>
      </c>
      <c r="L292" s="33"/>
      <c r="M292" s="145" t="s">
        <v>1</v>
      </c>
      <c r="N292" s="146" t="s">
        <v>47</v>
      </c>
      <c r="P292" s="147">
        <f>O292*H292</f>
        <v>0</v>
      </c>
      <c r="Q292" s="147">
        <v>0</v>
      </c>
      <c r="R292" s="147">
        <f>Q292*H292</f>
        <v>0</v>
      </c>
      <c r="S292" s="147">
        <v>0</v>
      </c>
      <c r="T292" s="148">
        <f>S292*H292</f>
        <v>0</v>
      </c>
      <c r="AR292" s="149" t="s">
        <v>108</v>
      </c>
      <c r="AT292" s="149" t="s">
        <v>312</v>
      </c>
      <c r="AU292" s="149" t="s">
        <v>90</v>
      </c>
      <c r="AY292" s="17" t="s">
        <v>310</v>
      </c>
      <c r="BE292" s="150">
        <f>IF(N292="základní",J292,0)</f>
        <v>0</v>
      </c>
      <c r="BF292" s="150">
        <f>IF(N292="snížená",J292,0)</f>
        <v>0</v>
      </c>
      <c r="BG292" s="150">
        <f>IF(N292="zákl. přenesená",J292,0)</f>
        <v>0</v>
      </c>
      <c r="BH292" s="150">
        <f>IF(N292="sníž. přenesená",J292,0)</f>
        <v>0</v>
      </c>
      <c r="BI292" s="150">
        <f>IF(N292="nulová",J292,0)</f>
        <v>0</v>
      </c>
      <c r="BJ292" s="17" t="s">
        <v>86</v>
      </c>
      <c r="BK292" s="150">
        <f>ROUND(I292*H292,2)</f>
        <v>0</v>
      </c>
      <c r="BL292" s="17" t="s">
        <v>108</v>
      </c>
      <c r="BM292" s="149" t="s">
        <v>4989</v>
      </c>
    </row>
    <row r="293" spans="2:65" s="1" customFormat="1" ht="19.5">
      <c r="B293" s="33"/>
      <c r="D293" s="152" t="s">
        <v>375</v>
      </c>
      <c r="F293" s="172" t="s">
        <v>4990</v>
      </c>
      <c r="I293" s="173"/>
      <c r="L293" s="33"/>
      <c r="M293" s="174"/>
      <c r="T293" s="57"/>
      <c r="AT293" s="17" t="s">
        <v>375</v>
      </c>
      <c r="AU293" s="17" t="s">
        <v>90</v>
      </c>
    </row>
    <row r="294" spans="2:65" s="1" customFormat="1" ht="16.5" customHeight="1">
      <c r="B294" s="33"/>
      <c r="C294" s="138" t="s">
        <v>880</v>
      </c>
      <c r="D294" s="138" t="s">
        <v>312</v>
      </c>
      <c r="E294" s="139" t="s">
        <v>4991</v>
      </c>
      <c r="F294" s="140" t="s">
        <v>4992</v>
      </c>
      <c r="G294" s="141" t="s">
        <v>361</v>
      </c>
      <c r="H294" s="142">
        <v>1760.2909999999999</v>
      </c>
      <c r="I294" s="143"/>
      <c r="J294" s="144">
        <f>ROUND(I294*H294,2)</f>
        <v>0</v>
      </c>
      <c r="K294" s="140" t="s">
        <v>316</v>
      </c>
      <c r="L294" s="33"/>
      <c r="M294" s="188" t="s">
        <v>1</v>
      </c>
      <c r="N294" s="189" t="s">
        <v>47</v>
      </c>
      <c r="O294" s="176"/>
      <c r="P294" s="190">
        <f>O294*H294</f>
        <v>0</v>
      </c>
      <c r="Q294" s="190">
        <v>0</v>
      </c>
      <c r="R294" s="190">
        <f>Q294*H294</f>
        <v>0</v>
      </c>
      <c r="S294" s="190">
        <v>0</v>
      </c>
      <c r="T294" s="191">
        <f>S294*H294</f>
        <v>0</v>
      </c>
      <c r="AR294" s="149" t="s">
        <v>108</v>
      </c>
      <c r="AT294" s="149" t="s">
        <v>312</v>
      </c>
      <c r="AU294" s="149" t="s">
        <v>90</v>
      </c>
      <c r="AY294" s="17" t="s">
        <v>310</v>
      </c>
      <c r="BE294" s="150">
        <f>IF(N294="základní",J294,0)</f>
        <v>0</v>
      </c>
      <c r="BF294" s="150">
        <f>IF(N294="snížená",J294,0)</f>
        <v>0</v>
      </c>
      <c r="BG294" s="150">
        <f>IF(N294="zákl. přenesená",J294,0)</f>
        <v>0</v>
      </c>
      <c r="BH294" s="150">
        <f>IF(N294="sníž. přenesená",J294,0)</f>
        <v>0</v>
      </c>
      <c r="BI294" s="150">
        <f>IF(N294="nulová",J294,0)</f>
        <v>0</v>
      </c>
      <c r="BJ294" s="17" t="s">
        <v>86</v>
      </c>
      <c r="BK294" s="150">
        <f>ROUND(I294*H294,2)</f>
        <v>0</v>
      </c>
      <c r="BL294" s="17" t="s">
        <v>108</v>
      </c>
      <c r="BM294" s="149" t="s">
        <v>4993</v>
      </c>
    </row>
    <row r="295" spans="2:65" s="1" customFormat="1" ht="6.95" customHeight="1">
      <c r="B295" s="45"/>
      <c r="C295" s="46"/>
      <c r="D295" s="46"/>
      <c r="E295" s="46"/>
      <c r="F295" s="46"/>
      <c r="G295" s="46"/>
      <c r="H295" s="46"/>
      <c r="I295" s="46"/>
      <c r="J295" s="46"/>
      <c r="K295" s="46"/>
      <c r="L295" s="33"/>
    </row>
  </sheetData>
  <sheetProtection algorithmName="SHA-512" hashValue="FoXYMJFQ9lMiOkW+qGsD+bXIxIMcGYMx5jArCM8bnMUXo0FxjsvJGwEcp+o2FRgNBvmz8p2YesERpUdOtOHYuA==" saltValue="NHkXHXqzgo/0I/8aDW+7Q2kRIVjQQW4K1CTIRIK+0n3su2kgNuJRYoSOLRAO56Hl7y6rwiwwELTf9cUfuT+6rQ==" spinCount="100000" sheet="1" objects="1" scenarios="1" formatColumns="0" formatRows="0" autoFilter="0"/>
  <autoFilter ref="C131:K294" xr:uid="{00000000-0009-0000-0000-000042000000}"/>
  <mergeCells count="15">
    <mergeCell ref="E118:H118"/>
    <mergeCell ref="E122:H122"/>
    <mergeCell ref="E120:H120"/>
    <mergeCell ref="E124:H124"/>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BM22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270</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ht="12.75">
      <c r="B8" s="20"/>
      <c r="D8" s="27" t="s">
        <v>277</v>
      </c>
      <c r="L8" s="20"/>
    </row>
    <row r="9" spans="2:46" ht="16.5" customHeight="1">
      <c r="B9" s="20"/>
      <c r="E9" s="254" t="s">
        <v>5405</v>
      </c>
      <c r="F9" s="215"/>
      <c r="G9" s="215"/>
      <c r="H9" s="215"/>
      <c r="L9" s="20"/>
    </row>
    <row r="10" spans="2:46" ht="12" customHeight="1">
      <c r="B10" s="20"/>
      <c r="D10" s="27" t="s">
        <v>279</v>
      </c>
      <c r="L10" s="20"/>
    </row>
    <row r="11" spans="2:46" s="1" customFormat="1" ht="16.5" customHeight="1">
      <c r="B11" s="33"/>
      <c r="E11" s="249" t="s">
        <v>6586</v>
      </c>
      <c r="F11" s="256"/>
      <c r="G11" s="256"/>
      <c r="H11" s="256"/>
      <c r="L11" s="33"/>
    </row>
    <row r="12" spans="2:46" s="1" customFormat="1" ht="12" customHeight="1">
      <c r="B12" s="33"/>
      <c r="D12" s="27" t="s">
        <v>281</v>
      </c>
      <c r="L12" s="33"/>
    </row>
    <row r="13" spans="2:46" s="1" customFormat="1" ht="16.5" customHeight="1">
      <c r="B13" s="33"/>
      <c r="E13" s="236" t="s">
        <v>6587</v>
      </c>
      <c r="F13" s="256"/>
      <c r="G13" s="256"/>
      <c r="H13" s="256"/>
      <c r="L13" s="33"/>
    </row>
    <row r="14" spans="2:46" s="1" customFormat="1" ht="11.25">
      <c r="B14" s="33"/>
      <c r="L14" s="33"/>
    </row>
    <row r="15" spans="2:46" s="1" customFormat="1" ht="12" customHeight="1">
      <c r="B15" s="33"/>
      <c r="D15" s="27" t="s">
        <v>18</v>
      </c>
      <c r="F15" s="25" t="s">
        <v>1</v>
      </c>
      <c r="I15" s="27" t="s">
        <v>20</v>
      </c>
      <c r="J15" s="25" t="s">
        <v>1</v>
      </c>
      <c r="L15" s="33"/>
    </row>
    <row r="16" spans="2:46" s="1" customFormat="1" ht="12" customHeight="1">
      <c r="B16" s="33"/>
      <c r="D16" s="27" t="s">
        <v>22</v>
      </c>
      <c r="F16" s="25" t="s">
        <v>23</v>
      </c>
      <c r="I16" s="27" t="s">
        <v>24</v>
      </c>
      <c r="J16" s="53" t="str">
        <f>'Rekapitulace stavby'!AN8</f>
        <v>2. 12. 2022</v>
      </c>
      <c r="L16" s="33"/>
    </row>
    <row r="17" spans="2:12" s="1" customFormat="1" ht="10.9" customHeight="1">
      <c r="B17" s="33"/>
      <c r="L17" s="33"/>
    </row>
    <row r="18" spans="2:12" s="1" customFormat="1" ht="12" customHeight="1">
      <c r="B18" s="33"/>
      <c r="D18" s="27" t="s">
        <v>30</v>
      </c>
      <c r="I18" s="27" t="s">
        <v>31</v>
      </c>
      <c r="J18" s="25" t="str">
        <f>IF('Rekapitulace stavby'!AN10="","",'Rekapitulace stavby'!AN10)</f>
        <v/>
      </c>
      <c r="L18" s="33"/>
    </row>
    <row r="19" spans="2:12" s="1" customFormat="1" ht="18" customHeight="1">
      <c r="B19" s="33"/>
      <c r="E19" s="25" t="str">
        <f>IF('Rekapitulace stavby'!E11="","",'Rekapitulace stavby'!E11)</f>
        <v>NEMOCNICE TGM HODONÍN, p.o.</v>
      </c>
      <c r="I19" s="27" t="s">
        <v>33</v>
      </c>
      <c r="J19" s="25" t="str">
        <f>IF('Rekapitulace stavby'!AN11="","",'Rekapitulace stavby'!AN11)</f>
        <v/>
      </c>
      <c r="L19" s="33"/>
    </row>
    <row r="20" spans="2:12" s="1" customFormat="1" ht="6.95" customHeight="1">
      <c r="B20" s="33"/>
      <c r="L20" s="33"/>
    </row>
    <row r="21" spans="2:12" s="1" customFormat="1" ht="12" customHeight="1">
      <c r="B21" s="33"/>
      <c r="D21" s="27" t="s">
        <v>34</v>
      </c>
      <c r="I21" s="27" t="s">
        <v>31</v>
      </c>
      <c r="J21" s="28" t="str">
        <f>'Rekapitulace stavby'!AN13</f>
        <v>Vyplň údaj</v>
      </c>
      <c r="L21" s="33"/>
    </row>
    <row r="22" spans="2:12" s="1" customFormat="1" ht="18" customHeight="1">
      <c r="B22" s="33"/>
      <c r="E22" s="257" t="str">
        <f>'Rekapitulace stavby'!E14</f>
        <v>Vyplň údaj</v>
      </c>
      <c r="F22" s="214"/>
      <c r="G22" s="214"/>
      <c r="H22" s="214"/>
      <c r="I22" s="27" t="s">
        <v>33</v>
      </c>
      <c r="J22" s="28" t="str">
        <f>'Rekapitulace stavby'!AN14</f>
        <v>Vyplň údaj</v>
      </c>
      <c r="L22" s="33"/>
    </row>
    <row r="23" spans="2:12" s="1" customFormat="1" ht="6.95" customHeight="1">
      <c r="B23" s="33"/>
      <c r="L23" s="33"/>
    </row>
    <row r="24" spans="2:12" s="1" customFormat="1" ht="12" customHeight="1">
      <c r="B24" s="33"/>
      <c r="D24" s="27" t="s">
        <v>36</v>
      </c>
      <c r="I24" s="27" t="s">
        <v>31</v>
      </c>
      <c r="J24" s="25" t="str">
        <f>IF('Rekapitulace stavby'!AN16="","",'Rekapitulace stavby'!AN16)</f>
        <v/>
      </c>
      <c r="L24" s="33"/>
    </row>
    <row r="25" spans="2:12" s="1" customFormat="1" ht="18" customHeight="1">
      <c r="B25" s="33"/>
      <c r="E25" s="25" t="str">
        <f>IF('Rekapitulace stavby'!E17="","",'Rekapitulace stavby'!E17)</f>
        <v>KANIA a.s.</v>
      </c>
      <c r="I25" s="27" t="s">
        <v>33</v>
      </c>
      <c r="J25" s="25" t="str">
        <f>IF('Rekapitulace stavby'!AN17="","",'Rekapitulace stavby'!AN17)</f>
        <v/>
      </c>
      <c r="L25" s="33"/>
    </row>
    <row r="26" spans="2:12" s="1" customFormat="1" ht="6.95" customHeight="1">
      <c r="B26" s="33"/>
      <c r="L26" s="33"/>
    </row>
    <row r="27" spans="2:12" s="1" customFormat="1" ht="12" customHeight="1">
      <c r="B27" s="33"/>
      <c r="D27" s="27" t="s">
        <v>39</v>
      </c>
      <c r="I27" s="27" t="s">
        <v>31</v>
      </c>
      <c r="J27" s="25" t="str">
        <f>IF('Rekapitulace stavby'!AN19="","",'Rekapitulace stavby'!AN19)</f>
        <v/>
      </c>
      <c r="L27" s="33"/>
    </row>
    <row r="28" spans="2:12" s="1" customFormat="1" ht="18" customHeight="1">
      <c r="B28" s="33"/>
      <c r="E28" s="25" t="str">
        <f>IF('Rekapitulace stavby'!E20="","",'Rekapitulace stavby'!E20)</f>
        <v xml:space="preserve"> </v>
      </c>
      <c r="I28" s="27" t="s">
        <v>33</v>
      </c>
      <c r="J28" s="25" t="str">
        <f>IF('Rekapitulace stavby'!AN20="","",'Rekapitulace stavby'!AN20)</f>
        <v/>
      </c>
      <c r="L28" s="33"/>
    </row>
    <row r="29" spans="2:12" s="1" customFormat="1" ht="6.95" customHeight="1">
      <c r="B29" s="33"/>
      <c r="L29" s="33"/>
    </row>
    <row r="30" spans="2:12" s="1" customFormat="1" ht="12" customHeight="1">
      <c r="B30" s="33"/>
      <c r="D30" s="27" t="s">
        <v>40</v>
      </c>
      <c r="L30" s="33"/>
    </row>
    <row r="31" spans="2:12" s="7" customFormat="1" ht="143.25" customHeight="1">
      <c r="B31" s="96"/>
      <c r="E31" s="219" t="s">
        <v>6588</v>
      </c>
      <c r="F31" s="219"/>
      <c r="G31" s="219"/>
      <c r="H31" s="219"/>
      <c r="L31" s="96"/>
    </row>
    <row r="32" spans="2:12" s="1" customFormat="1" ht="6.95" customHeight="1">
      <c r="B32" s="33"/>
      <c r="L32" s="33"/>
    </row>
    <row r="33" spans="2:12" s="1" customFormat="1" ht="6.95" customHeight="1">
      <c r="B33" s="33"/>
      <c r="D33" s="54"/>
      <c r="E33" s="54"/>
      <c r="F33" s="54"/>
      <c r="G33" s="54"/>
      <c r="H33" s="54"/>
      <c r="I33" s="54"/>
      <c r="J33" s="54"/>
      <c r="K33" s="54"/>
      <c r="L33" s="33"/>
    </row>
    <row r="34" spans="2:12" s="1" customFormat="1" ht="25.35" customHeight="1">
      <c r="B34" s="33"/>
      <c r="D34" s="97" t="s">
        <v>42</v>
      </c>
      <c r="J34" s="67">
        <f>ROUND(J125, 2)</f>
        <v>0</v>
      </c>
      <c r="L34" s="33"/>
    </row>
    <row r="35" spans="2:12" s="1" customFormat="1" ht="6.95" customHeight="1">
      <c r="B35" s="33"/>
      <c r="D35" s="54"/>
      <c r="E35" s="54"/>
      <c r="F35" s="54"/>
      <c r="G35" s="54"/>
      <c r="H35" s="54"/>
      <c r="I35" s="54"/>
      <c r="J35" s="54"/>
      <c r="K35" s="54"/>
      <c r="L35" s="33"/>
    </row>
    <row r="36" spans="2:12" s="1" customFormat="1" ht="14.45" customHeight="1">
      <c r="B36" s="33"/>
      <c r="F36" s="36" t="s">
        <v>44</v>
      </c>
      <c r="I36" s="36" t="s">
        <v>43</v>
      </c>
      <c r="J36" s="36" t="s">
        <v>45</v>
      </c>
      <c r="L36" s="33"/>
    </row>
    <row r="37" spans="2:12" s="1" customFormat="1" ht="14.45" customHeight="1">
      <c r="B37" s="33"/>
      <c r="D37" s="56" t="s">
        <v>46</v>
      </c>
      <c r="E37" s="27" t="s">
        <v>47</v>
      </c>
      <c r="F37" s="86">
        <f>ROUND((SUM(BE125:BE224)),  2)</f>
        <v>0</v>
      </c>
      <c r="I37" s="98">
        <v>0.21</v>
      </c>
      <c r="J37" s="86">
        <f>ROUND(((SUM(BE125:BE224))*I37),  2)</f>
        <v>0</v>
      </c>
      <c r="L37" s="33"/>
    </row>
    <row r="38" spans="2:12" s="1" customFormat="1" ht="14.45" customHeight="1">
      <c r="B38" s="33"/>
      <c r="E38" s="27" t="s">
        <v>48</v>
      </c>
      <c r="F38" s="86">
        <f>ROUND((SUM(BF125:BF224)),  2)</f>
        <v>0</v>
      </c>
      <c r="I38" s="98">
        <v>0.15</v>
      </c>
      <c r="J38" s="86">
        <f>ROUND(((SUM(BF125:BF224))*I38),  2)</f>
        <v>0</v>
      </c>
      <c r="L38" s="33"/>
    </row>
    <row r="39" spans="2:12" s="1" customFormat="1" ht="14.45" hidden="1" customHeight="1">
      <c r="B39" s="33"/>
      <c r="E39" s="27" t="s">
        <v>49</v>
      </c>
      <c r="F39" s="86">
        <f>ROUND((SUM(BG125:BG224)),  2)</f>
        <v>0</v>
      </c>
      <c r="I39" s="98">
        <v>0.21</v>
      </c>
      <c r="J39" s="86">
        <f>0</f>
        <v>0</v>
      </c>
      <c r="L39" s="33"/>
    </row>
    <row r="40" spans="2:12" s="1" customFormat="1" ht="14.45" hidden="1" customHeight="1">
      <c r="B40" s="33"/>
      <c r="E40" s="27" t="s">
        <v>50</v>
      </c>
      <c r="F40" s="86">
        <f>ROUND((SUM(BH125:BH224)),  2)</f>
        <v>0</v>
      </c>
      <c r="I40" s="98">
        <v>0.15</v>
      </c>
      <c r="J40" s="86">
        <f>0</f>
        <v>0</v>
      </c>
      <c r="L40" s="33"/>
    </row>
    <row r="41" spans="2:12" s="1" customFormat="1" ht="14.45" hidden="1" customHeight="1">
      <c r="B41" s="33"/>
      <c r="E41" s="27" t="s">
        <v>51</v>
      </c>
      <c r="F41" s="86">
        <f>ROUND((SUM(BI125:BI224)),  2)</f>
        <v>0</v>
      </c>
      <c r="I41" s="98">
        <v>0</v>
      </c>
      <c r="J41" s="86">
        <f>0</f>
        <v>0</v>
      </c>
      <c r="L41" s="33"/>
    </row>
    <row r="42" spans="2:12" s="1" customFormat="1" ht="6.95" customHeight="1">
      <c r="B42" s="33"/>
      <c r="L42" s="33"/>
    </row>
    <row r="43" spans="2:12" s="1" customFormat="1" ht="25.35" customHeight="1">
      <c r="B43" s="33"/>
      <c r="C43" s="99"/>
      <c r="D43" s="100" t="s">
        <v>52</v>
      </c>
      <c r="E43" s="58"/>
      <c r="F43" s="58"/>
      <c r="G43" s="101" t="s">
        <v>53</v>
      </c>
      <c r="H43" s="102" t="s">
        <v>54</v>
      </c>
      <c r="I43" s="58"/>
      <c r="J43" s="103">
        <f>SUM(J34:J41)</f>
        <v>0</v>
      </c>
      <c r="K43" s="104"/>
      <c r="L43" s="33"/>
    </row>
    <row r="44" spans="2:12" s="1" customFormat="1" ht="14.45" customHeight="1">
      <c r="B44" s="33"/>
      <c r="L44" s="33"/>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1" t="s">
        <v>284</v>
      </c>
      <c r="L82" s="33"/>
    </row>
    <row r="83" spans="2:12" s="1" customFormat="1" ht="6.95" customHeight="1">
      <c r="B83" s="33"/>
      <c r="L83" s="33"/>
    </row>
    <row r="84" spans="2:12" s="1" customFormat="1" ht="12" customHeight="1">
      <c r="B84" s="33"/>
      <c r="C84" s="27" t="s">
        <v>16</v>
      </c>
      <c r="L84" s="33"/>
    </row>
    <row r="85" spans="2:12" s="1" customFormat="1" ht="16.5" customHeight="1">
      <c r="B85" s="33"/>
      <c r="E85" s="254" t="str">
        <f>E7</f>
        <v>HODONÍN NEMOCNICE – VÝSTAVBA PAVILONU MAGNETICKÉ REZONANCE</v>
      </c>
      <c r="F85" s="255"/>
      <c r="G85" s="255"/>
      <c r="H85" s="255"/>
      <c r="L85" s="33"/>
    </row>
    <row r="86" spans="2:12" ht="12" customHeight="1">
      <c r="B86" s="20"/>
      <c r="C86" s="27" t="s">
        <v>277</v>
      </c>
      <c r="L86" s="20"/>
    </row>
    <row r="87" spans="2:12" ht="16.5" customHeight="1">
      <c r="B87" s="20"/>
      <c r="E87" s="254" t="s">
        <v>5405</v>
      </c>
      <c r="F87" s="215"/>
      <c r="G87" s="215"/>
      <c r="H87" s="215"/>
      <c r="L87" s="20"/>
    </row>
    <row r="88" spans="2:12" ht="12" customHeight="1">
      <c r="B88" s="20"/>
      <c r="C88" s="27" t="s">
        <v>279</v>
      </c>
      <c r="L88" s="20"/>
    </row>
    <row r="89" spans="2:12" s="1" customFormat="1" ht="16.5" customHeight="1">
      <c r="B89" s="33"/>
      <c r="E89" s="249" t="s">
        <v>6586</v>
      </c>
      <c r="F89" s="256"/>
      <c r="G89" s="256"/>
      <c r="H89" s="256"/>
      <c r="L89" s="33"/>
    </row>
    <row r="90" spans="2:12" s="1" customFormat="1" ht="12" customHeight="1">
      <c r="B90" s="33"/>
      <c r="C90" s="27" t="s">
        <v>281</v>
      </c>
      <c r="L90" s="33"/>
    </row>
    <row r="91" spans="2:12" s="1" customFormat="1" ht="16.5" customHeight="1">
      <c r="B91" s="33"/>
      <c r="E91" s="236" t="str">
        <f>E13</f>
        <v>D.2.1 - Zdravotnická technologie</v>
      </c>
      <c r="F91" s="256"/>
      <c r="G91" s="256"/>
      <c r="H91" s="256"/>
      <c r="L91" s="33"/>
    </row>
    <row r="92" spans="2:12" s="1" customFormat="1" ht="6.95" customHeight="1">
      <c r="B92" s="33"/>
      <c r="L92" s="33"/>
    </row>
    <row r="93" spans="2:12" s="1" customFormat="1" ht="12" customHeight="1">
      <c r="B93" s="33"/>
      <c r="C93" s="27" t="s">
        <v>22</v>
      </c>
      <c r="F93" s="25" t="str">
        <f>F16</f>
        <v xml:space="preserve"> </v>
      </c>
      <c r="I93" s="27" t="s">
        <v>24</v>
      </c>
      <c r="J93" s="53" t="str">
        <f>IF(J16="","",J16)</f>
        <v>2. 12. 2022</v>
      </c>
      <c r="L93" s="33"/>
    </row>
    <row r="94" spans="2:12" s="1" customFormat="1" ht="6.95" customHeight="1">
      <c r="B94" s="33"/>
      <c r="L94" s="33"/>
    </row>
    <row r="95" spans="2:12" s="1" customFormat="1" ht="15.2" customHeight="1">
      <c r="B95" s="33"/>
      <c r="C95" s="27" t="s">
        <v>30</v>
      </c>
      <c r="F95" s="25" t="str">
        <f>E19</f>
        <v>NEMOCNICE TGM HODONÍN, p.o.</v>
      </c>
      <c r="I95" s="27" t="s">
        <v>36</v>
      </c>
      <c r="J95" s="31" t="str">
        <f>E25</f>
        <v>KANIA a.s.</v>
      </c>
      <c r="L95" s="33"/>
    </row>
    <row r="96" spans="2:12" s="1" customFormat="1" ht="15.2" customHeight="1">
      <c r="B96" s="33"/>
      <c r="C96" s="27" t="s">
        <v>34</v>
      </c>
      <c r="F96" s="25" t="str">
        <f>IF(E22="","",E22)</f>
        <v>Vyplň údaj</v>
      </c>
      <c r="I96" s="27" t="s">
        <v>39</v>
      </c>
      <c r="J96" s="31" t="str">
        <f>E28</f>
        <v xml:space="preserve"> </v>
      </c>
      <c r="L96" s="33"/>
    </row>
    <row r="97" spans="2:47" s="1" customFormat="1" ht="10.35" customHeight="1">
      <c r="B97" s="33"/>
      <c r="L97" s="33"/>
    </row>
    <row r="98" spans="2:47" s="1" customFormat="1" ht="29.25" customHeight="1">
      <c r="B98" s="33"/>
      <c r="C98" s="107" t="s">
        <v>285</v>
      </c>
      <c r="D98" s="99"/>
      <c r="E98" s="99"/>
      <c r="F98" s="99"/>
      <c r="G98" s="99"/>
      <c r="H98" s="99"/>
      <c r="I98" s="99"/>
      <c r="J98" s="108" t="s">
        <v>286</v>
      </c>
      <c r="K98" s="99"/>
      <c r="L98" s="33"/>
    </row>
    <row r="99" spans="2:47" s="1" customFormat="1" ht="10.35" customHeight="1">
      <c r="B99" s="33"/>
      <c r="L99" s="33"/>
    </row>
    <row r="100" spans="2:47" s="1" customFormat="1" ht="22.9" customHeight="1">
      <c r="B100" s="33"/>
      <c r="C100" s="109" t="s">
        <v>287</v>
      </c>
      <c r="J100" s="67">
        <f>J125</f>
        <v>0</v>
      </c>
      <c r="L100" s="33"/>
      <c r="AU100" s="17" t="s">
        <v>288</v>
      </c>
    </row>
    <row r="101" spans="2:47" s="8" customFormat="1" ht="24.95" customHeight="1">
      <c r="B101" s="110"/>
      <c r="D101" s="111" t="s">
        <v>6589</v>
      </c>
      <c r="E101" s="112"/>
      <c r="F101" s="112"/>
      <c r="G101" s="112"/>
      <c r="H101" s="112"/>
      <c r="I101" s="112"/>
      <c r="J101" s="113">
        <f>J126</f>
        <v>0</v>
      </c>
      <c r="L101" s="110"/>
    </row>
    <row r="102" spans="2:47" s="1" customFormat="1" ht="21.75" customHeight="1">
      <c r="B102" s="33"/>
      <c r="L102" s="33"/>
    </row>
    <row r="103" spans="2:47" s="1" customFormat="1" ht="6.95" customHeight="1">
      <c r="B103" s="45"/>
      <c r="C103" s="46"/>
      <c r="D103" s="46"/>
      <c r="E103" s="46"/>
      <c r="F103" s="46"/>
      <c r="G103" s="46"/>
      <c r="H103" s="46"/>
      <c r="I103" s="46"/>
      <c r="J103" s="46"/>
      <c r="K103" s="46"/>
      <c r="L103" s="33"/>
    </row>
    <row r="107" spans="2:47" s="1" customFormat="1" ht="6.95" customHeight="1">
      <c r="B107" s="47"/>
      <c r="C107" s="48"/>
      <c r="D107" s="48"/>
      <c r="E107" s="48"/>
      <c r="F107" s="48"/>
      <c r="G107" s="48"/>
      <c r="H107" s="48"/>
      <c r="I107" s="48"/>
      <c r="J107" s="48"/>
      <c r="K107" s="48"/>
      <c r="L107" s="33"/>
    </row>
    <row r="108" spans="2:47" s="1" customFormat="1" ht="24.95" customHeight="1">
      <c r="B108" s="33"/>
      <c r="C108" s="21" t="s">
        <v>295</v>
      </c>
      <c r="L108" s="33"/>
    </row>
    <row r="109" spans="2:47" s="1" customFormat="1" ht="6.95" customHeight="1">
      <c r="B109" s="33"/>
      <c r="L109" s="33"/>
    </row>
    <row r="110" spans="2:47" s="1" customFormat="1" ht="12" customHeight="1">
      <c r="B110" s="33"/>
      <c r="C110" s="27" t="s">
        <v>16</v>
      </c>
      <c r="L110" s="33"/>
    </row>
    <row r="111" spans="2:47" s="1" customFormat="1" ht="16.5" customHeight="1">
      <c r="B111" s="33"/>
      <c r="E111" s="254" t="str">
        <f>E7</f>
        <v>HODONÍN NEMOCNICE – VÝSTAVBA PAVILONU MAGNETICKÉ REZONANCE</v>
      </c>
      <c r="F111" s="255"/>
      <c r="G111" s="255"/>
      <c r="H111" s="255"/>
      <c r="L111" s="33"/>
    </row>
    <row r="112" spans="2:47" ht="12" customHeight="1">
      <c r="B112" s="20"/>
      <c r="C112" s="27" t="s">
        <v>277</v>
      </c>
      <c r="L112" s="20"/>
    </row>
    <row r="113" spans="2:65" ht="16.5" customHeight="1">
      <c r="B113" s="20"/>
      <c r="E113" s="254" t="s">
        <v>5405</v>
      </c>
      <c r="F113" s="215"/>
      <c r="G113" s="215"/>
      <c r="H113" s="215"/>
      <c r="L113" s="20"/>
    </row>
    <row r="114" spans="2:65" ht="12" customHeight="1">
      <c r="B114" s="20"/>
      <c r="C114" s="27" t="s">
        <v>279</v>
      </c>
      <c r="L114" s="20"/>
    </row>
    <row r="115" spans="2:65" s="1" customFormat="1" ht="16.5" customHeight="1">
      <c r="B115" s="33"/>
      <c r="E115" s="249" t="s">
        <v>6586</v>
      </c>
      <c r="F115" s="256"/>
      <c r="G115" s="256"/>
      <c r="H115" s="256"/>
      <c r="L115" s="33"/>
    </row>
    <row r="116" spans="2:65" s="1" customFormat="1" ht="12" customHeight="1">
      <c r="B116" s="33"/>
      <c r="C116" s="27" t="s">
        <v>281</v>
      </c>
      <c r="L116" s="33"/>
    </row>
    <row r="117" spans="2:65" s="1" customFormat="1" ht="16.5" customHeight="1">
      <c r="B117" s="33"/>
      <c r="E117" s="236" t="str">
        <f>E13</f>
        <v>D.2.1 - Zdravotnická technologie</v>
      </c>
      <c r="F117" s="256"/>
      <c r="G117" s="256"/>
      <c r="H117" s="256"/>
      <c r="L117" s="33"/>
    </row>
    <row r="118" spans="2:65" s="1" customFormat="1" ht="6.95" customHeight="1">
      <c r="B118" s="33"/>
      <c r="L118" s="33"/>
    </row>
    <row r="119" spans="2:65" s="1" customFormat="1" ht="12" customHeight="1">
      <c r="B119" s="33"/>
      <c r="C119" s="27" t="s">
        <v>22</v>
      </c>
      <c r="F119" s="25" t="str">
        <f>F16</f>
        <v xml:space="preserve"> </v>
      </c>
      <c r="I119" s="27" t="s">
        <v>24</v>
      </c>
      <c r="J119" s="53" t="str">
        <f>IF(J16="","",J16)</f>
        <v>2. 12. 2022</v>
      </c>
      <c r="L119" s="33"/>
    </row>
    <row r="120" spans="2:65" s="1" customFormat="1" ht="6.95" customHeight="1">
      <c r="B120" s="33"/>
      <c r="L120" s="33"/>
    </row>
    <row r="121" spans="2:65" s="1" customFormat="1" ht="15.2" customHeight="1">
      <c r="B121" s="33"/>
      <c r="C121" s="27" t="s">
        <v>30</v>
      </c>
      <c r="F121" s="25" t="str">
        <f>E19</f>
        <v>NEMOCNICE TGM HODONÍN, p.o.</v>
      </c>
      <c r="I121" s="27" t="s">
        <v>36</v>
      </c>
      <c r="J121" s="31" t="str">
        <f>E25</f>
        <v>KANIA a.s.</v>
      </c>
      <c r="L121" s="33"/>
    </row>
    <row r="122" spans="2:65" s="1" customFormat="1" ht="15.2" customHeight="1">
      <c r="B122" s="33"/>
      <c r="C122" s="27" t="s">
        <v>34</v>
      </c>
      <c r="F122" s="25" t="str">
        <f>IF(E22="","",E22)</f>
        <v>Vyplň údaj</v>
      </c>
      <c r="I122" s="27" t="s">
        <v>39</v>
      </c>
      <c r="J122" s="31" t="str">
        <f>E28</f>
        <v xml:space="preserve"> </v>
      </c>
      <c r="L122" s="33"/>
    </row>
    <row r="123" spans="2:65" s="1" customFormat="1" ht="10.35" customHeight="1">
      <c r="B123" s="33"/>
      <c r="L123" s="33"/>
    </row>
    <row r="124" spans="2:65" s="10" customFormat="1" ht="29.25" customHeight="1">
      <c r="B124" s="118"/>
      <c r="C124" s="119" t="s">
        <v>296</v>
      </c>
      <c r="D124" s="120" t="s">
        <v>67</v>
      </c>
      <c r="E124" s="120" t="s">
        <v>63</v>
      </c>
      <c r="F124" s="120" t="s">
        <v>64</v>
      </c>
      <c r="G124" s="120" t="s">
        <v>297</v>
      </c>
      <c r="H124" s="120" t="s">
        <v>298</v>
      </c>
      <c r="I124" s="120" t="s">
        <v>299</v>
      </c>
      <c r="J124" s="120" t="s">
        <v>286</v>
      </c>
      <c r="K124" s="121" t="s">
        <v>300</v>
      </c>
      <c r="L124" s="118"/>
      <c r="M124" s="60" t="s">
        <v>1</v>
      </c>
      <c r="N124" s="61" t="s">
        <v>46</v>
      </c>
      <c r="O124" s="61" t="s">
        <v>301</v>
      </c>
      <c r="P124" s="61" t="s">
        <v>302</v>
      </c>
      <c r="Q124" s="61" t="s">
        <v>303</v>
      </c>
      <c r="R124" s="61" t="s">
        <v>304</v>
      </c>
      <c r="S124" s="61" t="s">
        <v>305</v>
      </c>
      <c r="T124" s="62" t="s">
        <v>306</v>
      </c>
    </row>
    <row r="125" spans="2:65" s="1" customFormat="1" ht="22.9" customHeight="1">
      <c r="B125" s="33"/>
      <c r="C125" s="65" t="s">
        <v>307</v>
      </c>
      <c r="J125" s="122">
        <f>BK125</f>
        <v>0</v>
      </c>
      <c r="L125" s="33"/>
      <c r="M125" s="63"/>
      <c r="N125" s="54"/>
      <c r="O125" s="54"/>
      <c r="P125" s="123">
        <f>P126</f>
        <v>0</v>
      </c>
      <c r="Q125" s="54"/>
      <c r="R125" s="123">
        <f>R126</f>
        <v>0</v>
      </c>
      <c r="S125" s="54"/>
      <c r="T125" s="124">
        <f>T126</f>
        <v>0</v>
      </c>
      <c r="AT125" s="17" t="s">
        <v>81</v>
      </c>
      <c r="AU125" s="17" t="s">
        <v>288</v>
      </c>
      <c r="BK125" s="125">
        <f>BK126</f>
        <v>0</v>
      </c>
    </row>
    <row r="126" spans="2:65" s="11" customFormat="1" ht="25.9" customHeight="1">
      <c r="B126" s="126"/>
      <c r="D126" s="127" t="s">
        <v>81</v>
      </c>
      <c r="E126" s="128" t="s">
        <v>3940</v>
      </c>
      <c r="F126" s="128" t="s">
        <v>6590</v>
      </c>
      <c r="I126" s="129"/>
      <c r="J126" s="130">
        <f>BK126</f>
        <v>0</v>
      </c>
      <c r="L126" s="126"/>
      <c r="M126" s="131"/>
      <c r="P126" s="132">
        <f>SUM(P127:P224)</f>
        <v>0</v>
      </c>
      <c r="R126" s="132">
        <f>SUM(R127:R224)</f>
        <v>0</v>
      </c>
      <c r="T126" s="133">
        <f>SUM(T127:T224)</f>
        <v>0</v>
      </c>
      <c r="AR126" s="127" t="s">
        <v>86</v>
      </c>
      <c r="AT126" s="134" t="s">
        <v>81</v>
      </c>
      <c r="AU126" s="134" t="s">
        <v>82</v>
      </c>
      <c r="AY126" s="127" t="s">
        <v>310</v>
      </c>
      <c r="BK126" s="135">
        <f>SUM(BK127:BK224)</f>
        <v>0</v>
      </c>
    </row>
    <row r="127" spans="2:65" s="1" customFormat="1" ht="16.5" customHeight="1">
      <c r="B127" s="33"/>
      <c r="C127" s="138" t="s">
        <v>86</v>
      </c>
      <c r="D127" s="138" t="s">
        <v>312</v>
      </c>
      <c r="E127" s="139" t="s">
        <v>6591</v>
      </c>
      <c r="F127" s="140" t="s">
        <v>6592</v>
      </c>
      <c r="G127" s="141" t="s">
        <v>1972</v>
      </c>
      <c r="H127" s="142">
        <v>1</v>
      </c>
      <c r="I127" s="143"/>
      <c r="J127" s="144">
        <f>ROUND(I127*H127,2)</f>
        <v>0</v>
      </c>
      <c r="K127" s="140" t="s">
        <v>430</v>
      </c>
      <c r="L127" s="33"/>
      <c r="M127" s="145" t="s">
        <v>1</v>
      </c>
      <c r="N127" s="146" t="s">
        <v>47</v>
      </c>
      <c r="P127" s="147">
        <f>O127*H127</f>
        <v>0</v>
      </c>
      <c r="Q127" s="147">
        <v>0</v>
      </c>
      <c r="R127" s="147">
        <f>Q127*H127</f>
        <v>0</v>
      </c>
      <c r="S127" s="147">
        <v>0</v>
      </c>
      <c r="T127" s="148">
        <f>S127*H127</f>
        <v>0</v>
      </c>
      <c r="AR127" s="149" t="s">
        <v>108</v>
      </c>
      <c r="AT127" s="149" t="s">
        <v>312</v>
      </c>
      <c r="AU127" s="149" t="s">
        <v>86</v>
      </c>
      <c r="AY127" s="17" t="s">
        <v>310</v>
      </c>
      <c r="BE127" s="150">
        <f>IF(N127="základní",J127,0)</f>
        <v>0</v>
      </c>
      <c r="BF127" s="150">
        <f>IF(N127="snížená",J127,0)</f>
        <v>0</v>
      </c>
      <c r="BG127" s="150">
        <f>IF(N127="zákl. přenesená",J127,0)</f>
        <v>0</v>
      </c>
      <c r="BH127" s="150">
        <f>IF(N127="sníž. přenesená",J127,0)</f>
        <v>0</v>
      </c>
      <c r="BI127" s="150">
        <f>IF(N127="nulová",J127,0)</f>
        <v>0</v>
      </c>
      <c r="BJ127" s="17" t="s">
        <v>86</v>
      </c>
      <c r="BK127" s="150">
        <f>ROUND(I127*H127,2)</f>
        <v>0</v>
      </c>
      <c r="BL127" s="17" t="s">
        <v>108</v>
      </c>
      <c r="BM127" s="149" t="s">
        <v>90</v>
      </c>
    </row>
    <row r="128" spans="2:65" s="1" customFormat="1" ht="58.5">
      <c r="B128" s="33"/>
      <c r="D128" s="152" t="s">
        <v>375</v>
      </c>
      <c r="F128" s="172" t="s">
        <v>6593</v>
      </c>
      <c r="I128" s="173"/>
      <c r="L128" s="33"/>
      <c r="M128" s="174"/>
      <c r="T128" s="57"/>
      <c r="AT128" s="17" t="s">
        <v>375</v>
      </c>
      <c r="AU128" s="17" t="s">
        <v>86</v>
      </c>
    </row>
    <row r="129" spans="2:65" s="1" customFormat="1" ht="16.5" customHeight="1">
      <c r="B129" s="33"/>
      <c r="C129" s="138" t="s">
        <v>90</v>
      </c>
      <c r="D129" s="138" t="s">
        <v>312</v>
      </c>
      <c r="E129" s="139" t="s">
        <v>6594</v>
      </c>
      <c r="F129" s="140" t="s">
        <v>6595</v>
      </c>
      <c r="G129" s="141" t="s">
        <v>1972</v>
      </c>
      <c r="H129" s="142">
        <v>1</v>
      </c>
      <c r="I129" s="143"/>
      <c r="J129" s="144">
        <f>ROUND(I129*H129,2)</f>
        <v>0</v>
      </c>
      <c r="K129" s="140" t="s">
        <v>430</v>
      </c>
      <c r="L129" s="33"/>
      <c r="M129" s="145" t="s">
        <v>1</v>
      </c>
      <c r="N129" s="146" t="s">
        <v>47</v>
      </c>
      <c r="P129" s="147">
        <f>O129*H129</f>
        <v>0</v>
      </c>
      <c r="Q129" s="147">
        <v>0</v>
      </c>
      <c r="R129" s="147">
        <f>Q129*H129</f>
        <v>0</v>
      </c>
      <c r="S129" s="147">
        <v>0</v>
      </c>
      <c r="T129" s="148">
        <f>S129*H129</f>
        <v>0</v>
      </c>
      <c r="AR129" s="149" t="s">
        <v>108</v>
      </c>
      <c r="AT129" s="149" t="s">
        <v>312</v>
      </c>
      <c r="AU129" s="149" t="s">
        <v>86</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108</v>
      </c>
      <c r="BM129" s="149" t="s">
        <v>108</v>
      </c>
    </row>
    <row r="130" spans="2:65" s="1" customFormat="1" ht="107.25">
      <c r="B130" s="33"/>
      <c r="D130" s="152" t="s">
        <v>375</v>
      </c>
      <c r="F130" s="172" t="s">
        <v>6596</v>
      </c>
      <c r="I130" s="173"/>
      <c r="L130" s="33"/>
      <c r="M130" s="174"/>
      <c r="T130" s="57"/>
      <c r="AT130" s="17" t="s">
        <v>375</v>
      </c>
      <c r="AU130" s="17" t="s">
        <v>86</v>
      </c>
    </row>
    <row r="131" spans="2:65" s="1" customFormat="1" ht="16.5" customHeight="1">
      <c r="B131" s="33"/>
      <c r="C131" s="138" t="s">
        <v>98</v>
      </c>
      <c r="D131" s="138" t="s">
        <v>312</v>
      </c>
      <c r="E131" s="139" t="s">
        <v>6597</v>
      </c>
      <c r="F131" s="140" t="s">
        <v>6598</v>
      </c>
      <c r="G131" s="141" t="s">
        <v>1972</v>
      </c>
      <c r="H131" s="142">
        <v>2</v>
      </c>
      <c r="I131" s="143"/>
      <c r="J131" s="144">
        <f>ROUND(I131*H131,2)</f>
        <v>0</v>
      </c>
      <c r="K131" s="140" t="s">
        <v>430</v>
      </c>
      <c r="L131" s="33"/>
      <c r="M131" s="145" t="s">
        <v>1</v>
      </c>
      <c r="N131" s="146" t="s">
        <v>47</v>
      </c>
      <c r="P131" s="147">
        <f>O131*H131</f>
        <v>0</v>
      </c>
      <c r="Q131" s="147">
        <v>0</v>
      </c>
      <c r="R131" s="147">
        <f>Q131*H131</f>
        <v>0</v>
      </c>
      <c r="S131" s="147">
        <v>0</v>
      </c>
      <c r="T131" s="148">
        <f>S131*H131</f>
        <v>0</v>
      </c>
      <c r="AR131" s="149" t="s">
        <v>108</v>
      </c>
      <c r="AT131" s="149" t="s">
        <v>312</v>
      </c>
      <c r="AU131" s="149" t="s">
        <v>86</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108</v>
      </c>
      <c r="BM131" s="149" t="s">
        <v>137</v>
      </c>
    </row>
    <row r="132" spans="2:65" s="1" customFormat="1" ht="48.75">
      <c r="B132" s="33"/>
      <c r="D132" s="152" t="s">
        <v>375</v>
      </c>
      <c r="F132" s="172" t="s">
        <v>6599</v>
      </c>
      <c r="I132" s="173"/>
      <c r="L132" s="33"/>
      <c r="M132" s="174"/>
      <c r="T132" s="57"/>
      <c r="AT132" s="17" t="s">
        <v>375</v>
      </c>
      <c r="AU132" s="17" t="s">
        <v>86</v>
      </c>
    </row>
    <row r="133" spans="2:65" s="1" customFormat="1" ht="16.5" customHeight="1">
      <c r="B133" s="33"/>
      <c r="C133" s="138" t="s">
        <v>108</v>
      </c>
      <c r="D133" s="138" t="s">
        <v>312</v>
      </c>
      <c r="E133" s="139" t="s">
        <v>6600</v>
      </c>
      <c r="F133" s="140" t="s">
        <v>6601</v>
      </c>
      <c r="G133" s="141" t="s">
        <v>1972</v>
      </c>
      <c r="H133" s="142">
        <v>1</v>
      </c>
      <c r="I133" s="143"/>
      <c r="J133" s="144">
        <f>ROUND(I133*H133,2)</f>
        <v>0</v>
      </c>
      <c r="K133" s="140" t="s">
        <v>430</v>
      </c>
      <c r="L133" s="33"/>
      <c r="M133" s="145" t="s">
        <v>1</v>
      </c>
      <c r="N133" s="146" t="s">
        <v>47</v>
      </c>
      <c r="P133" s="147">
        <f>O133*H133</f>
        <v>0</v>
      </c>
      <c r="Q133" s="147">
        <v>0</v>
      </c>
      <c r="R133" s="147">
        <f>Q133*H133</f>
        <v>0</v>
      </c>
      <c r="S133" s="147">
        <v>0</v>
      </c>
      <c r="T133" s="148">
        <f>S133*H133</f>
        <v>0</v>
      </c>
      <c r="AR133" s="149" t="s">
        <v>108</v>
      </c>
      <c r="AT133" s="149" t="s">
        <v>312</v>
      </c>
      <c r="AU133" s="149" t="s">
        <v>86</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108</v>
      </c>
      <c r="BM133" s="149" t="s">
        <v>347</v>
      </c>
    </row>
    <row r="134" spans="2:65" s="1" customFormat="1" ht="39">
      <c r="B134" s="33"/>
      <c r="D134" s="152" t="s">
        <v>375</v>
      </c>
      <c r="F134" s="172" t="s">
        <v>6602</v>
      </c>
      <c r="I134" s="173"/>
      <c r="L134" s="33"/>
      <c r="M134" s="174"/>
      <c r="T134" s="57"/>
      <c r="AT134" s="17" t="s">
        <v>375</v>
      </c>
      <c r="AU134" s="17" t="s">
        <v>86</v>
      </c>
    </row>
    <row r="135" spans="2:65" s="1" customFormat="1" ht="16.5" customHeight="1">
      <c r="B135" s="33"/>
      <c r="C135" s="138" t="s">
        <v>121</v>
      </c>
      <c r="D135" s="138" t="s">
        <v>312</v>
      </c>
      <c r="E135" s="139" t="s">
        <v>6603</v>
      </c>
      <c r="F135" s="140" t="s">
        <v>6604</v>
      </c>
      <c r="G135" s="141" t="s">
        <v>1972</v>
      </c>
      <c r="H135" s="142">
        <v>15</v>
      </c>
      <c r="I135" s="143"/>
      <c r="J135" s="144">
        <f>ROUND(I135*H135,2)</f>
        <v>0</v>
      </c>
      <c r="K135" s="140" t="s">
        <v>430</v>
      </c>
      <c r="L135" s="33"/>
      <c r="M135" s="145" t="s">
        <v>1</v>
      </c>
      <c r="N135" s="146" t="s">
        <v>47</v>
      </c>
      <c r="P135" s="147">
        <f>O135*H135</f>
        <v>0</v>
      </c>
      <c r="Q135" s="147">
        <v>0</v>
      </c>
      <c r="R135" s="147">
        <f>Q135*H135</f>
        <v>0</v>
      </c>
      <c r="S135" s="147">
        <v>0</v>
      </c>
      <c r="T135" s="148">
        <f>S135*H135</f>
        <v>0</v>
      </c>
      <c r="AR135" s="149" t="s">
        <v>108</v>
      </c>
      <c r="AT135" s="149" t="s">
        <v>312</v>
      </c>
      <c r="AU135" s="149" t="s">
        <v>86</v>
      </c>
      <c r="AY135" s="17" t="s">
        <v>310</v>
      </c>
      <c r="BE135" s="150">
        <f>IF(N135="základní",J135,0)</f>
        <v>0</v>
      </c>
      <c r="BF135" s="150">
        <f>IF(N135="snížená",J135,0)</f>
        <v>0</v>
      </c>
      <c r="BG135" s="150">
        <f>IF(N135="zákl. přenesená",J135,0)</f>
        <v>0</v>
      </c>
      <c r="BH135" s="150">
        <f>IF(N135="sníž. přenesená",J135,0)</f>
        <v>0</v>
      </c>
      <c r="BI135" s="150">
        <f>IF(N135="nulová",J135,0)</f>
        <v>0</v>
      </c>
      <c r="BJ135" s="17" t="s">
        <v>86</v>
      </c>
      <c r="BK135" s="150">
        <f>ROUND(I135*H135,2)</f>
        <v>0</v>
      </c>
      <c r="BL135" s="17" t="s">
        <v>108</v>
      </c>
      <c r="BM135" s="149" t="s">
        <v>180</v>
      </c>
    </row>
    <row r="136" spans="2:65" s="1" customFormat="1" ht="48.75">
      <c r="B136" s="33"/>
      <c r="D136" s="152" t="s">
        <v>375</v>
      </c>
      <c r="F136" s="172" t="s">
        <v>6605</v>
      </c>
      <c r="I136" s="173"/>
      <c r="L136" s="33"/>
      <c r="M136" s="174"/>
      <c r="T136" s="57"/>
      <c r="AT136" s="17" t="s">
        <v>375</v>
      </c>
      <c r="AU136" s="17" t="s">
        <v>86</v>
      </c>
    </row>
    <row r="137" spans="2:65" s="1" customFormat="1" ht="16.5" customHeight="1">
      <c r="B137" s="33"/>
      <c r="C137" s="138" t="s">
        <v>137</v>
      </c>
      <c r="D137" s="138" t="s">
        <v>312</v>
      </c>
      <c r="E137" s="139" t="s">
        <v>6606</v>
      </c>
      <c r="F137" s="140" t="s">
        <v>6607</v>
      </c>
      <c r="G137" s="141" t="s">
        <v>1972</v>
      </c>
      <c r="H137" s="142">
        <v>5</v>
      </c>
      <c r="I137" s="143"/>
      <c r="J137" s="144">
        <f>ROUND(I137*H137,2)</f>
        <v>0</v>
      </c>
      <c r="K137" s="140" t="s">
        <v>430</v>
      </c>
      <c r="L137" s="33"/>
      <c r="M137" s="145" t="s">
        <v>1</v>
      </c>
      <c r="N137" s="146" t="s">
        <v>47</v>
      </c>
      <c r="P137" s="147">
        <f>O137*H137</f>
        <v>0</v>
      </c>
      <c r="Q137" s="147">
        <v>0</v>
      </c>
      <c r="R137" s="147">
        <f>Q137*H137</f>
        <v>0</v>
      </c>
      <c r="S137" s="147">
        <v>0</v>
      </c>
      <c r="T137" s="148">
        <f>S137*H137</f>
        <v>0</v>
      </c>
      <c r="AR137" s="149" t="s">
        <v>108</v>
      </c>
      <c r="AT137" s="149" t="s">
        <v>312</v>
      </c>
      <c r="AU137" s="149" t="s">
        <v>86</v>
      </c>
      <c r="AY137" s="17" t="s">
        <v>310</v>
      </c>
      <c r="BE137" s="150">
        <f>IF(N137="základní",J137,0)</f>
        <v>0</v>
      </c>
      <c r="BF137" s="150">
        <f>IF(N137="snížená",J137,0)</f>
        <v>0</v>
      </c>
      <c r="BG137" s="150">
        <f>IF(N137="zákl. přenesená",J137,0)</f>
        <v>0</v>
      </c>
      <c r="BH137" s="150">
        <f>IF(N137="sníž. přenesená",J137,0)</f>
        <v>0</v>
      </c>
      <c r="BI137" s="150">
        <f>IF(N137="nulová",J137,0)</f>
        <v>0</v>
      </c>
      <c r="BJ137" s="17" t="s">
        <v>86</v>
      </c>
      <c r="BK137" s="150">
        <f>ROUND(I137*H137,2)</f>
        <v>0</v>
      </c>
      <c r="BL137" s="17" t="s">
        <v>108</v>
      </c>
      <c r="BM137" s="149" t="s">
        <v>371</v>
      </c>
    </row>
    <row r="138" spans="2:65" s="1" customFormat="1" ht="58.5">
      <c r="B138" s="33"/>
      <c r="D138" s="152" t="s">
        <v>375</v>
      </c>
      <c r="F138" s="172" t="s">
        <v>6608</v>
      </c>
      <c r="I138" s="173"/>
      <c r="L138" s="33"/>
      <c r="M138" s="174"/>
      <c r="T138" s="57"/>
      <c r="AT138" s="17" t="s">
        <v>375</v>
      </c>
      <c r="AU138" s="17" t="s">
        <v>86</v>
      </c>
    </row>
    <row r="139" spans="2:65" s="1" customFormat="1" ht="16.5" customHeight="1">
      <c r="B139" s="33"/>
      <c r="C139" s="138" t="s">
        <v>342</v>
      </c>
      <c r="D139" s="138" t="s">
        <v>312</v>
      </c>
      <c r="E139" s="139" t="s">
        <v>6609</v>
      </c>
      <c r="F139" s="140" t="s">
        <v>6610</v>
      </c>
      <c r="G139" s="141" t="s">
        <v>1972</v>
      </c>
      <c r="H139" s="142">
        <v>15</v>
      </c>
      <c r="I139" s="143"/>
      <c r="J139" s="144">
        <f>ROUND(I139*H139,2)</f>
        <v>0</v>
      </c>
      <c r="K139" s="140" t="s">
        <v>430</v>
      </c>
      <c r="L139" s="33"/>
      <c r="M139" s="145" t="s">
        <v>1</v>
      </c>
      <c r="N139" s="146" t="s">
        <v>47</v>
      </c>
      <c r="P139" s="147">
        <f>O139*H139</f>
        <v>0</v>
      </c>
      <c r="Q139" s="147">
        <v>0</v>
      </c>
      <c r="R139" s="147">
        <f>Q139*H139</f>
        <v>0</v>
      </c>
      <c r="S139" s="147">
        <v>0</v>
      </c>
      <c r="T139" s="148">
        <f>S139*H139</f>
        <v>0</v>
      </c>
      <c r="AR139" s="149" t="s">
        <v>108</v>
      </c>
      <c r="AT139" s="149" t="s">
        <v>312</v>
      </c>
      <c r="AU139" s="149" t="s">
        <v>86</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108</v>
      </c>
      <c r="BM139" s="149" t="s">
        <v>388</v>
      </c>
    </row>
    <row r="140" spans="2:65" s="1" customFormat="1" ht="48.75">
      <c r="B140" s="33"/>
      <c r="D140" s="152" t="s">
        <v>375</v>
      </c>
      <c r="F140" s="172" t="s">
        <v>6611</v>
      </c>
      <c r="I140" s="173"/>
      <c r="L140" s="33"/>
      <c r="M140" s="174"/>
      <c r="T140" s="57"/>
      <c r="AT140" s="17" t="s">
        <v>375</v>
      </c>
      <c r="AU140" s="17" t="s">
        <v>86</v>
      </c>
    </row>
    <row r="141" spans="2:65" s="1" customFormat="1" ht="16.5" customHeight="1">
      <c r="B141" s="33"/>
      <c r="C141" s="138" t="s">
        <v>347</v>
      </c>
      <c r="D141" s="138" t="s">
        <v>312</v>
      </c>
      <c r="E141" s="139" t="s">
        <v>6612</v>
      </c>
      <c r="F141" s="140" t="s">
        <v>6613</v>
      </c>
      <c r="G141" s="141" t="s">
        <v>1972</v>
      </c>
      <c r="H141" s="142">
        <v>5</v>
      </c>
      <c r="I141" s="143"/>
      <c r="J141" s="144">
        <f>ROUND(I141*H141,2)</f>
        <v>0</v>
      </c>
      <c r="K141" s="140" t="s">
        <v>430</v>
      </c>
      <c r="L141" s="33"/>
      <c r="M141" s="145" t="s">
        <v>1</v>
      </c>
      <c r="N141" s="146" t="s">
        <v>47</v>
      </c>
      <c r="P141" s="147">
        <f>O141*H141</f>
        <v>0</v>
      </c>
      <c r="Q141" s="147">
        <v>0</v>
      </c>
      <c r="R141" s="147">
        <f>Q141*H141</f>
        <v>0</v>
      </c>
      <c r="S141" s="147">
        <v>0</v>
      </c>
      <c r="T141" s="148">
        <f>S141*H141</f>
        <v>0</v>
      </c>
      <c r="AR141" s="149" t="s">
        <v>108</v>
      </c>
      <c r="AT141" s="149" t="s">
        <v>312</v>
      </c>
      <c r="AU141" s="149" t="s">
        <v>86</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108</v>
      </c>
      <c r="BM141" s="149" t="s">
        <v>404</v>
      </c>
    </row>
    <row r="142" spans="2:65" s="1" customFormat="1" ht="58.5">
      <c r="B142" s="33"/>
      <c r="D142" s="152" t="s">
        <v>375</v>
      </c>
      <c r="F142" s="172" t="s">
        <v>6614</v>
      </c>
      <c r="I142" s="173"/>
      <c r="L142" s="33"/>
      <c r="M142" s="174"/>
      <c r="T142" s="57"/>
      <c r="AT142" s="17" t="s">
        <v>375</v>
      </c>
      <c r="AU142" s="17" t="s">
        <v>86</v>
      </c>
    </row>
    <row r="143" spans="2:65" s="1" customFormat="1" ht="16.5" customHeight="1">
      <c r="B143" s="33"/>
      <c r="C143" s="138" t="s">
        <v>354</v>
      </c>
      <c r="D143" s="138" t="s">
        <v>312</v>
      </c>
      <c r="E143" s="139" t="s">
        <v>6615</v>
      </c>
      <c r="F143" s="140" t="s">
        <v>6616</v>
      </c>
      <c r="G143" s="141" t="s">
        <v>1972</v>
      </c>
      <c r="H143" s="142">
        <v>20</v>
      </c>
      <c r="I143" s="143"/>
      <c r="J143" s="144">
        <f>ROUND(I143*H143,2)</f>
        <v>0</v>
      </c>
      <c r="K143" s="140" t="s">
        <v>430</v>
      </c>
      <c r="L143" s="33"/>
      <c r="M143" s="145" t="s">
        <v>1</v>
      </c>
      <c r="N143" s="146" t="s">
        <v>47</v>
      </c>
      <c r="P143" s="147">
        <f>O143*H143</f>
        <v>0</v>
      </c>
      <c r="Q143" s="147">
        <v>0</v>
      </c>
      <c r="R143" s="147">
        <f>Q143*H143</f>
        <v>0</v>
      </c>
      <c r="S143" s="147">
        <v>0</v>
      </c>
      <c r="T143" s="148">
        <f>S143*H143</f>
        <v>0</v>
      </c>
      <c r="AR143" s="149" t="s">
        <v>108</v>
      </c>
      <c r="AT143" s="149" t="s">
        <v>312</v>
      </c>
      <c r="AU143" s="149" t="s">
        <v>86</v>
      </c>
      <c r="AY143" s="17" t="s">
        <v>310</v>
      </c>
      <c r="BE143" s="150">
        <f>IF(N143="základní",J143,0)</f>
        <v>0</v>
      </c>
      <c r="BF143" s="150">
        <f>IF(N143="snížená",J143,0)</f>
        <v>0</v>
      </c>
      <c r="BG143" s="150">
        <f>IF(N143="zákl. přenesená",J143,0)</f>
        <v>0</v>
      </c>
      <c r="BH143" s="150">
        <f>IF(N143="sníž. přenesená",J143,0)</f>
        <v>0</v>
      </c>
      <c r="BI143" s="150">
        <f>IF(N143="nulová",J143,0)</f>
        <v>0</v>
      </c>
      <c r="BJ143" s="17" t="s">
        <v>86</v>
      </c>
      <c r="BK143" s="150">
        <f>ROUND(I143*H143,2)</f>
        <v>0</v>
      </c>
      <c r="BL143" s="17" t="s">
        <v>108</v>
      </c>
      <c r="BM143" s="149" t="s">
        <v>412</v>
      </c>
    </row>
    <row r="144" spans="2:65" s="1" customFormat="1" ht="39">
      <c r="B144" s="33"/>
      <c r="D144" s="152" t="s">
        <v>375</v>
      </c>
      <c r="F144" s="172" t="s">
        <v>6617</v>
      </c>
      <c r="I144" s="173"/>
      <c r="L144" s="33"/>
      <c r="M144" s="174"/>
      <c r="T144" s="57"/>
      <c r="AT144" s="17" t="s">
        <v>375</v>
      </c>
      <c r="AU144" s="17" t="s">
        <v>86</v>
      </c>
    </row>
    <row r="145" spans="2:65" s="1" customFormat="1" ht="21.75" customHeight="1">
      <c r="B145" s="33"/>
      <c r="C145" s="138" t="s">
        <v>180</v>
      </c>
      <c r="D145" s="138" t="s">
        <v>312</v>
      </c>
      <c r="E145" s="139" t="s">
        <v>6618</v>
      </c>
      <c r="F145" s="140" t="s">
        <v>6619</v>
      </c>
      <c r="G145" s="141" t="s">
        <v>1972</v>
      </c>
      <c r="H145" s="142">
        <v>23</v>
      </c>
      <c r="I145" s="143"/>
      <c r="J145" s="144">
        <f>ROUND(I145*H145,2)</f>
        <v>0</v>
      </c>
      <c r="K145" s="140" t="s">
        <v>430</v>
      </c>
      <c r="L145" s="33"/>
      <c r="M145" s="145" t="s">
        <v>1</v>
      </c>
      <c r="N145" s="146" t="s">
        <v>47</v>
      </c>
      <c r="P145" s="147">
        <f>O145*H145</f>
        <v>0</v>
      </c>
      <c r="Q145" s="147">
        <v>0</v>
      </c>
      <c r="R145" s="147">
        <f>Q145*H145</f>
        <v>0</v>
      </c>
      <c r="S145" s="147">
        <v>0</v>
      </c>
      <c r="T145" s="148">
        <f>S145*H145</f>
        <v>0</v>
      </c>
      <c r="AR145" s="149" t="s">
        <v>108</v>
      </c>
      <c r="AT145" s="149" t="s">
        <v>312</v>
      </c>
      <c r="AU145" s="149" t="s">
        <v>86</v>
      </c>
      <c r="AY145" s="17" t="s">
        <v>310</v>
      </c>
      <c r="BE145" s="150">
        <f>IF(N145="základní",J145,0)</f>
        <v>0</v>
      </c>
      <c r="BF145" s="150">
        <f>IF(N145="snížená",J145,0)</f>
        <v>0</v>
      </c>
      <c r="BG145" s="150">
        <f>IF(N145="zákl. přenesená",J145,0)</f>
        <v>0</v>
      </c>
      <c r="BH145" s="150">
        <f>IF(N145="sníž. přenesená",J145,0)</f>
        <v>0</v>
      </c>
      <c r="BI145" s="150">
        <f>IF(N145="nulová",J145,0)</f>
        <v>0</v>
      </c>
      <c r="BJ145" s="17" t="s">
        <v>86</v>
      </c>
      <c r="BK145" s="150">
        <f>ROUND(I145*H145,2)</f>
        <v>0</v>
      </c>
      <c r="BL145" s="17" t="s">
        <v>108</v>
      </c>
      <c r="BM145" s="149" t="s">
        <v>421</v>
      </c>
    </row>
    <row r="146" spans="2:65" s="1" customFormat="1" ht="16.5" customHeight="1">
      <c r="B146" s="33"/>
      <c r="C146" s="138" t="s">
        <v>364</v>
      </c>
      <c r="D146" s="138" t="s">
        <v>312</v>
      </c>
      <c r="E146" s="139" t="s">
        <v>6620</v>
      </c>
      <c r="F146" s="140" t="s">
        <v>6621</v>
      </c>
      <c r="G146" s="141" t="s">
        <v>1972</v>
      </c>
      <c r="H146" s="142">
        <v>10</v>
      </c>
      <c r="I146" s="143"/>
      <c r="J146" s="144">
        <f>ROUND(I146*H146,2)</f>
        <v>0</v>
      </c>
      <c r="K146" s="140" t="s">
        <v>430</v>
      </c>
      <c r="L146" s="33"/>
      <c r="M146" s="145" t="s">
        <v>1</v>
      </c>
      <c r="N146" s="146" t="s">
        <v>47</v>
      </c>
      <c r="P146" s="147">
        <f>O146*H146</f>
        <v>0</v>
      </c>
      <c r="Q146" s="147">
        <v>0</v>
      </c>
      <c r="R146" s="147">
        <f>Q146*H146</f>
        <v>0</v>
      </c>
      <c r="S146" s="147">
        <v>0</v>
      </c>
      <c r="T146" s="148">
        <f>S146*H146</f>
        <v>0</v>
      </c>
      <c r="AR146" s="149" t="s">
        <v>108</v>
      </c>
      <c r="AT146" s="149" t="s">
        <v>312</v>
      </c>
      <c r="AU146" s="149" t="s">
        <v>86</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108</v>
      </c>
      <c r="BM146" s="149" t="s">
        <v>434</v>
      </c>
    </row>
    <row r="147" spans="2:65" s="1" customFormat="1" ht="48.75">
      <c r="B147" s="33"/>
      <c r="D147" s="152" t="s">
        <v>375</v>
      </c>
      <c r="F147" s="172" t="s">
        <v>6622</v>
      </c>
      <c r="I147" s="173"/>
      <c r="L147" s="33"/>
      <c r="M147" s="174"/>
      <c r="T147" s="57"/>
      <c r="AT147" s="17" t="s">
        <v>375</v>
      </c>
      <c r="AU147" s="17" t="s">
        <v>86</v>
      </c>
    </row>
    <row r="148" spans="2:65" s="1" customFormat="1" ht="16.5" customHeight="1">
      <c r="B148" s="33"/>
      <c r="C148" s="138" t="s">
        <v>371</v>
      </c>
      <c r="D148" s="138" t="s">
        <v>312</v>
      </c>
      <c r="E148" s="139" t="s">
        <v>6623</v>
      </c>
      <c r="F148" s="140" t="s">
        <v>6624</v>
      </c>
      <c r="G148" s="141" t="s">
        <v>1972</v>
      </c>
      <c r="H148" s="142">
        <v>1</v>
      </c>
      <c r="I148" s="143"/>
      <c r="J148" s="144">
        <f>ROUND(I148*H148,2)</f>
        <v>0</v>
      </c>
      <c r="K148" s="140" t="s">
        <v>430</v>
      </c>
      <c r="L148" s="33"/>
      <c r="M148" s="145" t="s">
        <v>1</v>
      </c>
      <c r="N148" s="146" t="s">
        <v>47</v>
      </c>
      <c r="P148" s="147">
        <f>O148*H148</f>
        <v>0</v>
      </c>
      <c r="Q148" s="147">
        <v>0</v>
      </c>
      <c r="R148" s="147">
        <f>Q148*H148</f>
        <v>0</v>
      </c>
      <c r="S148" s="147">
        <v>0</v>
      </c>
      <c r="T148" s="148">
        <f>S148*H148</f>
        <v>0</v>
      </c>
      <c r="AR148" s="149" t="s">
        <v>108</v>
      </c>
      <c r="AT148" s="149" t="s">
        <v>312</v>
      </c>
      <c r="AU148" s="149" t="s">
        <v>86</v>
      </c>
      <c r="AY148" s="17" t="s">
        <v>310</v>
      </c>
      <c r="BE148" s="150">
        <f>IF(N148="základní",J148,0)</f>
        <v>0</v>
      </c>
      <c r="BF148" s="150">
        <f>IF(N148="snížená",J148,0)</f>
        <v>0</v>
      </c>
      <c r="BG148" s="150">
        <f>IF(N148="zákl. přenesená",J148,0)</f>
        <v>0</v>
      </c>
      <c r="BH148" s="150">
        <f>IF(N148="sníž. přenesená",J148,0)</f>
        <v>0</v>
      </c>
      <c r="BI148" s="150">
        <f>IF(N148="nulová",J148,0)</f>
        <v>0</v>
      </c>
      <c r="BJ148" s="17" t="s">
        <v>86</v>
      </c>
      <c r="BK148" s="150">
        <f>ROUND(I148*H148,2)</f>
        <v>0</v>
      </c>
      <c r="BL148" s="17" t="s">
        <v>108</v>
      </c>
      <c r="BM148" s="149" t="s">
        <v>539</v>
      </c>
    </row>
    <row r="149" spans="2:65" s="1" customFormat="1" ht="39">
      <c r="B149" s="33"/>
      <c r="D149" s="152" t="s">
        <v>375</v>
      </c>
      <c r="F149" s="172" t="s">
        <v>6625</v>
      </c>
      <c r="I149" s="173"/>
      <c r="L149" s="33"/>
      <c r="M149" s="174"/>
      <c r="T149" s="57"/>
      <c r="AT149" s="17" t="s">
        <v>375</v>
      </c>
      <c r="AU149" s="17" t="s">
        <v>86</v>
      </c>
    </row>
    <row r="150" spans="2:65" s="1" customFormat="1" ht="16.5" customHeight="1">
      <c r="B150" s="33"/>
      <c r="C150" s="138" t="s">
        <v>379</v>
      </c>
      <c r="D150" s="138" t="s">
        <v>312</v>
      </c>
      <c r="E150" s="139" t="s">
        <v>6626</v>
      </c>
      <c r="F150" s="140" t="s">
        <v>6627</v>
      </c>
      <c r="G150" s="141" t="s">
        <v>1972</v>
      </c>
      <c r="H150" s="142">
        <v>9</v>
      </c>
      <c r="I150" s="143"/>
      <c r="J150" s="144">
        <f>ROUND(I150*H150,2)</f>
        <v>0</v>
      </c>
      <c r="K150" s="140" t="s">
        <v>430</v>
      </c>
      <c r="L150" s="33"/>
      <c r="M150" s="145" t="s">
        <v>1</v>
      </c>
      <c r="N150" s="146" t="s">
        <v>47</v>
      </c>
      <c r="P150" s="147">
        <f>O150*H150</f>
        <v>0</v>
      </c>
      <c r="Q150" s="147">
        <v>0</v>
      </c>
      <c r="R150" s="147">
        <f>Q150*H150</f>
        <v>0</v>
      </c>
      <c r="S150" s="147">
        <v>0</v>
      </c>
      <c r="T150" s="148">
        <f>S150*H150</f>
        <v>0</v>
      </c>
      <c r="AR150" s="149" t="s">
        <v>108</v>
      </c>
      <c r="AT150" s="149" t="s">
        <v>312</v>
      </c>
      <c r="AU150" s="149" t="s">
        <v>86</v>
      </c>
      <c r="AY150" s="17" t="s">
        <v>310</v>
      </c>
      <c r="BE150" s="150">
        <f>IF(N150="základní",J150,0)</f>
        <v>0</v>
      </c>
      <c r="BF150" s="150">
        <f>IF(N150="snížená",J150,0)</f>
        <v>0</v>
      </c>
      <c r="BG150" s="150">
        <f>IF(N150="zákl. přenesená",J150,0)</f>
        <v>0</v>
      </c>
      <c r="BH150" s="150">
        <f>IF(N150="sníž. přenesená",J150,0)</f>
        <v>0</v>
      </c>
      <c r="BI150" s="150">
        <f>IF(N150="nulová",J150,0)</f>
        <v>0</v>
      </c>
      <c r="BJ150" s="17" t="s">
        <v>86</v>
      </c>
      <c r="BK150" s="150">
        <f>ROUND(I150*H150,2)</f>
        <v>0</v>
      </c>
      <c r="BL150" s="17" t="s">
        <v>108</v>
      </c>
      <c r="BM150" s="149" t="s">
        <v>548</v>
      </c>
    </row>
    <row r="151" spans="2:65" s="1" customFormat="1" ht="39">
      <c r="B151" s="33"/>
      <c r="D151" s="152" t="s">
        <v>375</v>
      </c>
      <c r="F151" s="172" t="s">
        <v>6628</v>
      </c>
      <c r="I151" s="173"/>
      <c r="L151" s="33"/>
      <c r="M151" s="174"/>
      <c r="T151" s="57"/>
      <c r="AT151" s="17" t="s">
        <v>375</v>
      </c>
      <c r="AU151" s="17" t="s">
        <v>86</v>
      </c>
    </row>
    <row r="152" spans="2:65" s="1" customFormat="1" ht="16.5" customHeight="1">
      <c r="B152" s="33"/>
      <c r="C152" s="138" t="s">
        <v>388</v>
      </c>
      <c r="D152" s="138" t="s">
        <v>312</v>
      </c>
      <c r="E152" s="139" t="s">
        <v>6629</v>
      </c>
      <c r="F152" s="140" t="s">
        <v>6630</v>
      </c>
      <c r="G152" s="141" t="s">
        <v>1972</v>
      </c>
      <c r="H152" s="142">
        <v>1</v>
      </c>
      <c r="I152" s="143"/>
      <c r="J152" s="144">
        <f>ROUND(I152*H152,2)</f>
        <v>0</v>
      </c>
      <c r="K152" s="140" t="s">
        <v>430</v>
      </c>
      <c r="L152" s="33"/>
      <c r="M152" s="145" t="s">
        <v>1</v>
      </c>
      <c r="N152" s="146" t="s">
        <v>47</v>
      </c>
      <c r="P152" s="147">
        <f>O152*H152</f>
        <v>0</v>
      </c>
      <c r="Q152" s="147">
        <v>0</v>
      </c>
      <c r="R152" s="147">
        <f>Q152*H152</f>
        <v>0</v>
      </c>
      <c r="S152" s="147">
        <v>0</v>
      </c>
      <c r="T152" s="148">
        <f>S152*H152</f>
        <v>0</v>
      </c>
      <c r="AR152" s="149" t="s">
        <v>108</v>
      </c>
      <c r="AT152" s="149" t="s">
        <v>312</v>
      </c>
      <c r="AU152" s="149" t="s">
        <v>86</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108</v>
      </c>
      <c r="BM152" s="149" t="s">
        <v>558</v>
      </c>
    </row>
    <row r="153" spans="2:65" s="1" customFormat="1" ht="39">
      <c r="B153" s="33"/>
      <c r="D153" s="152" t="s">
        <v>375</v>
      </c>
      <c r="F153" s="172" t="s">
        <v>6631</v>
      </c>
      <c r="I153" s="173"/>
      <c r="L153" s="33"/>
      <c r="M153" s="174"/>
      <c r="T153" s="57"/>
      <c r="AT153" s="17" t="s">
        <v>375</v>
      </c>
      <c r="AU153" s="17" t="s">
        <v>86</v>
      </c>
    </row>
    <row r="154" spans="2:65" s="1" customFormat="1" ht="16.5" customHeight="1">
      <c r="B154" s="33"/>
      <c r="C154" s="138" t="s">
        <v>8</v>
      </c>
      <c r="D154" s="138" t="s">
        <v>312</v>
      </c>
      <c r="E154" s="139" t="s">
        <v>6632</v>
      </c>
      <c r="F154" s="140" t="s">
        <v>6633</v>
      </c>
      <c r="G154" s="141" t="s">
        <v>1972</v>
      </c>
      <c r="H154" s="142">
        <v>1</v>
      </c>
      <c r="I154" s="143"/>
      <c r="J154" s="144">
        <f>ROUND(I154*H154,2)</f>
        <v>0</v>
      </c>
      <c r="K154" s="140" t="s">
        <v>430</v>
      </c>
      <c r="L154" s="33"/>
      <c r="M154" s="145" t="s">
        <v>1</v>
      </c>
      <c r="N154" s="146" t="s">
        <v>47</v>
      </c>
      <c r="P154" s="147">
        <f>O154*H154</f>
        <v>0</v>
      </c>
      <c r="Q154" s="147">
        <v>0</v>
      </c>
      <c r="R154" s="147">
        <f>Q154*H154</f>
        <v>0</v>
      </c>
      <c r="S154" s="147">
        <v>0</v>
      </c>
      <c r="T154" s="148">
        <f>S154*H154</f>
        <v>0</v>
      </c>
      <c r="AR154" s="149" t="s">
        <v>108</v>
      </c>
      <c r="AT154" s="149" t="s">
        <v>312</v>
      </c>
      <c r="AU154" s="149" t="s">
        <v>86</v>
      </c>
      <c r="AY154" s="17" t="s">
        <v>310</v>
      </c>
      <c r="BE154" s="150">
        <f>IF(N154="základní",J154,0)</f>
        <v>0</v>
      </c>
      <c r="BF154" s="150">
        <f>IF(N154="snížená",J154,0)</f>
        <v>0</v>
      </c>
      <c r="BG154" s="150">
        <f>IF(N154="zákl. přenesená",J154,0)</f>
        <v>0</v>
      </c>
      <c r="BH154" s="150">
        <f>IF(N154="sníž. přenesená",J154,0)</f>
        <v>0</v>
      </c>
      <c r="BI154" s="150">
        <f>IF(N154="nulová",J154,0)</f>
        <v>0</v>
      </c>
      <c r="BJ154" s="17" t="s">
        <v>86</v>
      </c>
      <c r="BK154" s="150">
        <f>ROUND(I154*H154,2)</f>
        <v>0</v>
      </c>
      <c r="BL154" s="17" t="s">
        <v>108</v>
      </c>
      <c r="BM154" s="149" t="s">
        <v>566</v>
      </c>
    </row>
    <row r="155" spans="2:65" s="1" customFormat="1" ht="126.75">
      <c r="B155" s="33"/>
      <c r="D155" s="152" t="s">
        <v>375</v>
      </c>
      <c r="F155" s="172" t="s">
        <v>6634</v>
      </c>
      <c r="I155" s="173"/>
      <c r="L155" s="33"/>
      <c r="M155" s="174"/>
      <c r="T155" s="57"/>
      <c r="AT155" s="17" t="s">
        <v>375</v>
      </c>
      <c r="AU155" s="17" t="s">
        <v>86</v>
      </c>
    </row>
    <row r="156" spans="2:65" s="1" customFormat="1" ht="16.5" customHeight="1">
      <c r="B156" s="33"/>
      <c r="C156" s="138" t="s">
        <v>404</v>
      </c>
      <c r="D156" s="138" t="s">
        <v>312</v>
      </c>
      <c r="E156" s="139" t="s">
        <v>6635</v>
      </c>
      <c r="F156" s="140" t="s">
        <v>6636</v>
      </c>
      <c r="G156" s="141" t="s">
        <v>1972</v>
      </c>
      <c r="H156" s="142">
        <v>5</v>
      </c>
      <c r="I156" s="143"/>
      <c r="J156" s="144">
        <f>ROUND(I156*H156,2)</f>
        <v>0</v>
      </c>
      <c r="K156" s="140" t="s">
        <v>430</v>
      </c>
      <c r="L156" s="33"/>
      <c r="M156" s="145" t="s">
        <v>1</v>
      </c>
      <c r="N156" s="146" t="s">
        <v>47</v>
      </c>
      <c r="P156" s="147">
        <f>O156*H156</f>
        <v>0</v>
      </c>
      <c r="Q156" s="147">
        <v>0</v>
      </c>
      <c r="R156" s="147">
        <f>Q156*H156</f>
        <v>0</v>
      </c>
      <c r="S156" s="147">
        <v>0</v>
      </c>
      <c r="T156" s="148">
        <f>S156*H156</f>
        <v>0</v>
      </c>
      <c r="AR156" s="149" t="s">
        <v>108</v>
      </c>
      <c r="AT156" s="149" t="s">
        <v>312</v>
      </c>
      <c r="AU156" s="149" t="s">
        <v>86</v>
      </c>
      <c r="AY156" s="17" t="s">
        <v>310</v>
      </c>
      <c r="BE156" s="150">
        <f>IF(N156="základní",J156,0)</f>
        <v>0</v>
      </c>
      <c r="BF156" s="150">
        <f>IF(N156="snížená",J156,0)</f>
        <v>0</v>
      </c>
      <c r="BG156" s="150">
        <f>IF(N156="zákl. přenesená",J156,0)</f>
        <v>0</v>
      </c>
      <c r="BH156" s="150">
        <f>IF(N156="sníž. přenesená",J156,0)</f>
        <v>0</v>
      </c>
      <c r="BI156" s="150">
        <f>IF(N156="nulová",J156,0)</f>
        <v>0</v>
      </c>
      <c r="BJ156" s="17" t="s">
        <v>86</v>
      </c>
      <c r="BK156" s="150">
        <f>ROUND(I156*H156,2)</f>
        <v>0</v>
      </c>
      <c r="BL156" s="17" t="s">
        <v>108</v>
      </c>
      <c r="BM156" s="149" t="s">
        <v>574</v>
      </c>
    </row>
    <row r="157" spans="2:65" s="1" customFormat="1" ht="29.25">
      <c r="B157" s="33"/>
      <c r="D157" s="152" t="s">
        <v>375</v>
      </c>
      <c r="F157" s="172" t="s">
        <v>6637</v>
      </c>
      <c r="I157" s="173"/>
      <c r="L157" s="33"/>
      <c r="M157" s="174"/>
      <c r="T157" s="57"/>
      <c r="AT157" s="17" t="s">
        <v>375</v>
      </c>
      <c r="AU157" s="17" t="s">
        <v>86</v>
      </c>
    </row>
    <row r="158" spans="2:65" s="1" customFormat="1" ht="21.75" customHeight="1">
      <c r="B158" s="33"/>
      <c r="C158" s="138" t="s">
        <v>408</v>
      </c>
      <c r="D158" s="138" t="s">
        <v>312</v>
      </c>
      <c r="E158" s="139" t="s">
        <v>6638</v>
      </c>
      <c r="F158" s="140" t="s">
        <v>6639</v>
      </c>
      <c r="G158" s="141" t="s">
        <v>1972</v>
      </c>
      <c r="H158" s="142">
        <v>2</v>
      </c>
      <c r="I158" s="143"/>
      <c r="J158" s="144">
        <f>ROUND(I158*H158,2)</f>
        <v>0</v>
      </c>
      <c r="K158" s="140" t="s">
        <v>430</v>
      </c>
      <c r="L158" s="33"/>
      <c r="M158" s="145" t="s">
        <v>1</v>
      </c>
      <c r="N158" s="146" t="s">
        <v>47</v>
      </c>
      <c r="P158" s="147">
        <f>O158*H158</f>
        <v>0</v>
      </c>
      <c r="Q158" s="147">
        <v>0</v>
      </c>
      <c r="R158" s="147">
        <f>Q158*H158</f>
        <v>0</v>
      </c>
      <c r="S158" s="147">
        <v>0</v>
      </c>
      <c r="T158" s="148">
        <f>S158*H158</f>
        <v>0</v>
      </c>
      <c r="AR158" s="149" t="s">
        <v>108</v>
      </c>
      <c r="AT158" s="149" t="s">
        <v>312</v>
      </c>
      <c r="AU158" s="149" t="s">
        <v>86</v>
      </c>
      <c r="AY158" s="17" t="s">
        <v>310</v>
      </c>
      <c r="BE158" s="150">
        <f>IF(N158="základní",J158,0)</f>
        <v>0</v>
      </c>
      <c r="BF158" s="150">
        <f>IF(N158="snížená",J158,0)</f>
        <v>0</v>
      </c>
      <c r="BG158" s="150">
        <f>IF(N158="zákl. přenesená",J158,0)</f>
        <v>0</v>
      </c>
      <c r="BH158" s="150">
        <f>IF(N158="sníž. přenesená",J158,0)</f>
        <v>0</v>
      </c>
      <c r="BI158" s="150">
        <f>IF(N158="nulová",J158,0)</f>
        <v>0</v>
      </c>
      <c r="BJ158" s="17" t="s">
        <v>86</v>
      </c>
      <c r="BK158" s="150">
        <f>ROUND(I158*H158,2)</f>
        <v>0</v>
      </c>
      <c r="BL158" s="17" t="s">
        <v>108</v>
      </c>
      <c r="BM158" s="149" t="s">
        <v>582</v>
      </c>
    </row>
    <row r="159" spans="2:65" s="1" customFormat="1" ht="58.5">
      <c r="B159" s="33"/>
      <c r="D159" s="152" t="s">
        <v>375</v>
      </c>
      <c r="F159" s="172" t="s">
        <v>6640</v>
      </c>
      <c r="I159" s="173"/>
      <c r="L159" s="33"/>
      <c r="M159" s="174"/>
      <c r="T159" s="57"/>
      <c r="AT159" s="17" t="s">
        <v>375</v>
      </c>
      <c r="AU159" s="17" t="s">
        <v>86</v>
      </c>
    </row>
    <row r="160" spans="2:65" s="1" customFormat="1" ht="16.5" customHeight="1">
      <c r="B160" s="33"/>
      <c r="C160" s="138" t="s">
        <v>412</v>
      </c>
      <c r="D160" s="138" t="s">
        <v>312</v>
      </c>
      <c r="E160" s="139" t="s">
        <v>6641</v>
      </c>
      <c r="F160" s="140" t="s">
        <v>6642</v>
      </c>
      <c r="G160" s="141" t="s">
        <v>1972</v>
      </c>
      <c r="H160" s="142">
        <v>1</v>
      </c>
      <c r="I160" s="143"/>
      <c r="J160" s="144">
        <f>ROUND(I160*H160,2)</f>
        <v>0</v>
      </c>
      <c r="K160" s="140" t="s">
        <v>430</v>
      </c>
      <c r="L160" s="33"/>
      <c r="M160" s="145" t="s">
        <v>1</v>
      </c>
      <c r="N160" s="146" t="s">
        <v>47</v>
      </c>
      <c r="P160" s="147">
        <f>O160*H160</f>
        <v>0</v>
      </c>
      <c r="Q160" s="147">
        <v>0</v>
      </c>
      <c r="R160" s="147">
        <f>Q160*H160</f>
        <v>0</v>
      </c>
      <c r="S160" s="147">
        <v>0</v>
      </c>
      <c r="T160" s="148">
        <f>S160*H160</f>
        <v>0</v>
      </c>
      <c r="AR160" s="149" t="s">
        <v>108</v>
      </c>
      <c r="AT160" s="149" t="s">
        <v>312</v>
      </c>
      <c r="AU160" s="149" t="s">
        <v>86</v>
      </c>
      <c r="AY160" s="17" t="s">
        <v>310</v>
      </c>
      <c r="BE160" s="150">
        <f>IF(N160="základní",J160,0)</f>
        <v>0</v>
      </c>
      <c r="BF160" s="150">
        <f>IF(N160="snížená",J160,0)</f>
        <v>0</v>
      </c>
      <c r="BG160" s="150">
        <f>IF(N160="zákl. přenesená",J160,0)</f>
        <v>0</v>
      </c>
      <c r="BH160" s="150">
        <f>IF(N160="sníž. přenesená",J160,0)</f>
        <v>0</v>
      </c>
      <c r="BI160" s="150">
        <f>IF(N160="nulová",J160,0)</f>
        <v>0</v>
      </c>
      <c r="BJ160" s="17" t="s">
        <v>86</v>
      </c>
      <c r="BK160" s="150">
        <f>ROUND(I160*H160,2)</f>
        <v>0</v>
      </c>
      <c r="BL160" s="17" t="s">
        <v>108</v>
      </c>
      <c r="BM160" s="149" t="s">
        <v>590</v>
      </c>
    </row>
    <row r="161" spans="2:65" s="1" customFormat="1" ht="68.25">
      <c r="B161" s="33"/>
      <c r="D161" s="152" t="s">
        <v>375</v>
      </c>
      <c r="F161" s="172" t="s">
        <v>6643</v>
      </c>
      <c r="I161" s="173"/>
      <c r="L161" s="33"/>
      <c r="M161" s="174"/>
      <c r="T161" s="57"/>
      <c r="AT161" s="17" t="s">
        <v>375</v>
      </c>
      <c r="AU161" s="17" t="s">
        <v>86</v>
      </c>
    </row>
    <row r="162" spans="2:65" s="1" customFormat="1" ht="16.5" customHeight="1">
      <c r="B162" s="33"/>
      <c r="C162" s="138" t="s">
        <v>417</v>
      </c>
      <c r="D162" s="138" t="s">
        <v>312</v>
      </c>
      <c r="E162" s="139" t="s">
        <v>6644</v>
      </c>
      <c r="F162" s="140" t="s">
        <v>6645</v>
      </c>
      <c r="G162" s="141" t="s">
        <v>1972</v>
      </c>
      <c r="H162" s="142">
        <v>1</v>
      </c>
      <c r="I162" s="143"/>
      <c r="J162" s="144">
        <f>ROUND(I162*H162,2)</f>
        <v>0</v>
      </c>
      <c r="K162" s="140" t="s">
        <v>430</v>
      </c>
      <c r="L162" s="33"/>
      <c r="M162" s="145" t="s">
        <v>1</v>
      </c>
      <c r="N162" s="146" t="s">
        <v>47</v>
      </c>
      <c r="P162" s="147">
        <f>O162*H162</f>
        <v>0</v>
      </c>
      <c r="Q162" s="147">
        <v>0</v>
      </c>
      <c r="R162" s="147">
        <f>Q162*H162</f>
        <v>0</v>
      </c>
      <c r="S162" s="147">
        <v>0</v>
      </c>
      <c r="T162" s="148">
        <f>S162*H162</f>
        <v>0</v>
      </c>
      <c r="AR162" s="149" t="s">
        <v>108</v>
      </c>
      <c r="AT162" s="149" t="s">
        <v>312</v>
      </c>
      <c r="AU162" s="149" t="s">
        <v>86</v>
      </c>
      <c r="AY162" s="17" t="s">
        <v>310</v>
      </c>
      <c r="BE162" s="150">
        <f>IF(N162="základní",J162,0)</f>
        <v>0</v>
      </c>
      <c r="BF162" s="150">
        <f>IF(N162="snížená",J162,0)</f>
        <v>0</v>
      </c>
      <c r="BG162" s="150">
        <f>IF(N162="zákl. přenesená",J162,0)</f>
        <v>0</v>
      </c>
      <c r="BH162" s="150">
        <f>IF(N162="sníž. přenesená",J162,0)</f>
        <v>0</v>
      </c>
      <c r="BI162" s="150">
        <f>IF(N162="nulová",J162,0)</f>
        <v>0</v>
      </c>
      <c r="BJ162" s="17" t="s">
        <v>86</v>
      </c>
      <c r="BK162" s="150">
        <f>ROUND(I162*H162,2)</f>
        <v>0</v>
      </c>
      <c r="BL162" s="17" t="s">
        <v>108</v>
      </c>
      <c r="BM162" s="149" t="s">
        <v>598</v>
      </c>
    </row>
    <row r="163" spans="2:65" s="1" customFormat="1" ht="78">
      <c r="B163" s="33"/>
      <c r="D163" s="152" t="s">
        <v>375</v>
      </c>
      <c r="F163" s="172" t="s">
        <v>6646</v>
      </c>
      <c r="I163" s="173"/>
      <c r="L163" s="33"/>
      <c r="M163" s="174"/>
      <c r="T163" s="57"/>
      <c r="AT163" s="17" t="s">
        <v>375</v>
      </c>
      <c r="AU163" s="17" t="s">
        <v>86</v>
      </c>
    </row>
    <row r="164" spans="2:65" s="1" customFormat="1" ht="16.5" customHeight="1">
      <c r="B164" s="33"/>
      <c r="C164" s="138" t="s">
        <v>421</v>
      </c>
      <c r="D164" s="138" t="s">
        <v>312</v>
      </c>
      <c r="E164" s="139" t="s">
        <v>6647</v>
      </c>
      <c r="F164" s="140" t="s">
        <v>6648</v>
      </c>
      <c r="G164" s="141" t="s">
        <v>1972</v>
      </c>
      <c r="H164" s="142">
        <v>1</v>
      </c>
      <c r="I164" s="143"/>
      <c r="J164" s="144">
        <f>ROUND(I164*H164,2)</f>
        <v>0</v>
      </c>
      <c r="K164" s="140" t="s">
        <v>430</v>
      </c>
      <c r="L164" s="33"/>
      <c r="M164" s="145" t="s">
        <v>1</v>
      </c>
      <c r="N164" s="146" t="s">
        <v>47</v>
      </c>
      <c r="P164" s="147">
        <f>O164*H164</f>
        <v>0</v>
      </c>
      <c r="Q164" s="147">
        <v>0</v>
      </c>
      <c r="R164" s="147">
        <f>Q164*H164</f>
        <v>0</v>
      </c>
      <c r="S164" s="147">
        <v>0</v>
      </c>
      <c r="T164" s="148">
        <f>S164*H164</f>
        <v>0</v>
      </c>
      <c r="AR164" s="149" t="s">
        <v>108</v>
      </c>
      <c r="AT164" s="149" t="s">
        <v>312</v>
      </c>
      <c r="AU164" s="149" t="s">
        <v>86</v>
      </c>
      <c r="AY164" s="17" t="s">
        <v>310</v>
      </c>
      <c r="BE164" s="150">
        <f>IF(N164="základní",J164,0)</f>
        <v>0</v>
      </c>
      <c r="BF164" s="150">
        <f>IF(N164="snížená",J164,0)</f>
        <v>0</v>
      </c>
      <c r="BG164" s="150">
        <f>IF(N164="zákl. přenesená",J164,0)</f>
        <v>0</v>
      </c>
      <c r="BH164" s="150">
        <f>IF(N164="sníž. přenesená",J164,0)</f>
        <v>0</v>
      </c>
      <c r="BI164" s="150">
        <f>IF(N164="nulová",J164,0)</f>
        <v>0</v>
      </c>
      <c r="BJ164" s="17" t="s">
        <v>86</v>
      </c>
      <c r="BK164" s="150">
        <f>ROUND(I164*H164,2)</f>
        <v>0</v>
      </c>
      <c r="BL164" s="17" t="s">
        <v>108</v>
      </c>
      <c r="BM164" s="149" t="s">
        <v>617</v>
      </c>
    </row>
    <row r="165" spans="2:65" s="1" customFormat="1" ht="48.75">
      <c r="B165" s="33"/>
      <c r="D165" s="152" t="s">
        <v>375</v>
      </c>
      <c r="F165" s="172" t="s">
        <v>6649</v>
      </c>
      <c r="I165" s="173"/>
      <c r="L165" s="33"/>
      <c r="M165" s="174"/>
      <c r="T165" s="57"/>
      <c r="AT165" s="17" t="s">
        <v>375</v>
      </c>
      <c r="AU165" s="17" t="s">
        <v>86</v>
      </c>
    </row>
    <row r="166" spans="2:65" s="1" customFormat="1" ht="24.2" customHeight="1">
      <c r="B166" s="33"/>
      <c r="C166" s="138" t="s">
        <v>7</v>
      </c>
      <c r="D166" s="138" t="s">
        <v>312</v>
      </c>
      <c r="E166" s="139" t="s">
        <v>6650</v>
      </c>
      <c r="F166" s="140" t="s">
        <v>6651</v>
      </c>
      <c r="G166" s="141" t="s">
        <v>1972</v>
      </c>
      <c r="H166" s="142">
        <v>2</v>
      </c>
      <c r="I166" s="143"/>
      <c r="J166" s="144">
        <f>ROUND(I166*H166,2)</f>
        <v>0</v>
      </c>
      <c r="K166" s="140" t="s">
        <v>430</v>
      </c>
      <c r="L166" s="33"/>
      <c r="M166" s="145" t="s">
        <v>1</v>
      </c>
      <c r="N166" s="146" t="s">
        <v>47</v>
      </c>
      <c r="P166" s="147">
        <f>O166*H166</f>
        <v>0</v>
      </c>
      <c r="Q166" s="147">
        <v>0</v>
      </c>
      <c r="R166" s="147">
        <f>Q166*H166</f>
        <v>0</v>
      </c>
      <c r="S166" s="147">
        <v>0</v>
      </c>
      <c r="T166" s="148">
        <f>S166*H166</f>
        <v>0</v>
      </c>
      <c r="AR166" s="149" t="s">
        <v>108</v>
      </c>
      <c r="AT166" s="149" t="s">
        <v>312</v>
      </c>
      <c r="AU166" s="149" t="s">
        <v>86</v>
      </c>
      <c r="AY166" s="17" t="s">
        <v>310</v>
      </c>
      <c r="BE166" s="150">
        <f>IF(N166="základní",J166,0)</f>
        <v>0</v>
      </c>
      <c r="BF166" s="150">
        <f>IF(N166="snížená",J166,0)</f>
        <v>0</v>
      </c>
      <c r="BG166" s="150">
        <f>IF(N166="zákl. přenesená",J166,0)</f>
        <v>0</v>
      </c>
      <c r="BH166" s="150">
        <f>IF(N166="sníž. přenesená",J166,0)</f>
        <v>0</v>
      </c>
      <c r="BI166" s="150">
        <f>IF(N166="nulová",J166,0)</f>
        <v>0</v>
      </c>
      <c r="BJ166" s="17" t="s">
        <v>86</v>
      </c>
      <c r="BK166" s="150">
        <f>ROUND(I166*H166,2)</f>
        <v>0</v>
      </c>
      <c r="BL166" s="17" t="s">
        <v>108</v>
      </c>
      <c r="BM166" s="149" t="s">
        <v>607</v>
      </c>
    </row>
    <row r="167" spans="2:65" s="1" customFormat="1" ht="107.25">
      <c r="B167" s="33"/>
      <c r="D167" s="152" t="s">
        <v>375</v>
      </c>
      <c r="F167" s="172" t="s">
        <v>6652</v>
      </c>
      <c r="I167" s="173"/>
      <c r="L167" s="33"/>
      <c r="M167" s="174"/>
      <c r="T167" s="57"/>
      <c r="AT167" s="17" t="s">
        <v>375</v>
      </c>
      <c r="AU167" s="17" t="s">
        <v>86</v>
      </c>
    </row>
    <row r="168" spans="2:65" s="1" customFormat="1" ht="24.2" customHeight="1">
      <c r="B168" s="33"/>
      <c r="C168" s="138" t="s">
        <v>434</v>
      </c>
      <c r="D168" s="138" t="s">
        <v>312</v>
      </c>
      <c r="E168" s="139" t="s">
        <v>6653</v>
      </c>
      <c r="F168" s="140" t="s">
        <v>6651</v>
      </c>
      <c r="G168" s="141" t="s">
        <v>1972</v>
      </c>
      <c r="H168" s="142">
        <v>1</v>
      </c>
      <c r="I168" s="143"/>
      <c r="J168" s="144">
        <f>ROUND(I168*H168,2)</f>
        <v>0</v>
      </c>
      <c r="K168" s="140" t="s">
        <v>430</v>
      </c>
      <c r="L168" s="33"/>
      <c r="M168" s="145" t="s">
        <v>1</v>
      </c>
      <c r="N168" s="146" t="s">
        <v>47</v>
      </c>
      <c r="P168" s="147">
        <f>O168*H168</f>
        <v>0</v>
      </c>
      <c r="Q168" s="147">
        <v>0</v>
      </c>
      <c r="R168" s="147">
        <f>Q168*H168</f>
        <v>0</v>
      </c>
      <c r="S168" s="147">
        <v>0</v>
      </c>
      <c r="T168" s="148">
        <f>S168*H168</f>
        <v>0</v>
      </c>
      <c r="AR168" s="149" t="s">
        <v>108</v>
      </c>
      <c r="AT168" s="149" t="s">
        <v>312</v>
      </c>
      <c r="AU168" s="149" t="s">
        <v>86</v>
      </c>
      <c r="AY168" s="17" t="s">
        <v>310</v>
      </c>
      <c r="BE168" s="150">
        <f>IF(N168="základní",J168,0)</f>
        <v>0</v>
      </c>
      <c r="BF168" s="150">
        <f>IF(N168="snížená",J168,0)</f>
        <v>0</v>
      </c>
      <c r="BG168" s="150">
        <f>IF(N168="zákl. přenesená",J168,0)</f>
        <v>0</v>
      </c>
      <c r="BH168" s="150">
        <f>IF(N168="sníž. přenesená",J168,0)</f>
        <v>0</v>
      </c>
      <c r="BI168" s="150">
        <f>IF(N168="nulová",J168,0)</f>
        <v>0</v>
      </c>
      <c r="BJ168" s="17" t="s">
        <v>86</v>
      </c>
      <c r="BK168" s="150">
        <f>ROUND(I168*H168,2)</f>
        <v>0</v>
      </c>
      <c r="BL168" s="17" t="s">
        <v>108</v>
      </c>
      <c r="BM168" s="149" t="s">
        <v>828</v>
      </c>
    </row>
    <row r="169" spans="2:65" s="1" customFormat="1" ht="39">
      <c r="B169" s="33"/>
      <c r="D169" s="152" t="s">
        <v>375</v>
      </c>
      <c r="F169" s="172" t="s">
        <v>6654</v>
      </c>
      <c r="I169" s="173"/>
      <c r="L169" s="33"/>
      <c r="M169" s="174"/>
      <c r="T169" s="57"/>
      <c r="AT169" s="17" t="s">
        <v>375</v>
      </c>
      <c r="AU169" s="17" t="s">
        <v>86</v>
      </c>
    </row>
    <row r="170" spans="2:65" s="1" customFormat="1" ht="24.2" customHeight="1">
      <c r="B170" s="33"/>
      <c r="C170" s="138" t="s">
        <v>534</v>
      </c>
      <c r="D170" s="138" t="s">
        <v>312</v>
      </c>
      <c r="E170" s="139" t="s">
        <v>6655</v>
      </c>
      <c r="F170" s="140" t="s">
        <v>6656</v>
      </c>
      <c r="G170" s="141" t="s">
        <v>1972</v>
      </c>
      <c r="H170" s="142">
        <v>1</v>
      </c>
      <c r="I170" s="143"/>
      <c r="J170" s="144">
        <f>ROUND(I170*H170,2)</f>
        <v>0</v>
      </c>
      <c r="K170" s="140" t="s">
        <v>430</v>
      </c>
      <c r="L170" s="33"/>
      <c r="M170" s="145" t="s">
        <v>1</v>
      </c>
      <c r="N170" s="146" t="s">
        <v>47</v>
      </c>
      <c r="P170" s="147">
        <f>O170*H170</f>
        <v>0</v>
      </c>
      <c r="Q170" s="147">
        <v>0</v>
      </c>
      <c r="R170" s="147">
        <f>Q170*H170</f>
        <v>0</v>
      </c>
      <c r="S170" s="147">
        <v>0</v>
      </c>
      <c r="T170" s="148">
        <f>S170*H170</f>
        <v>0</v>
      </c>
      <c r="AR170" s="149" t="s">
        <v>108</v>
      </c>
      <c r="AT170" s="149" t="s">
        <v>312</v>
      </c>
      <c r="AU170" s="149" t="s">
        <v>86</v>
      </c>
      <c r="AY170" s="17" t="s">
        <v>310</v>
      </c>
      <c r="BE170" s="150">
        <f>IF(N170="základní",J170,0)</f>
        <v>0</v>
      </c>
      <c r="BF170" s="150">
        <f>IF(N170="snížená",J170,0)</f>
        <v>0</v>
      </c>
      <c r="BG170" s="150">
        <f>IF(N170="zákl. přenesená",J170,0)</f>
        <v>0</v>
      </c>
      <c r="BH170" s="150">
        <f>IF(N170="sníž. přenesená",J170,0)</f>
        <v>0</v>
      </c>
      <c r="BI170" s="150">
        <f>IF(N170="nulová",J170,0)</f>
        <v>0</v>
      </c>
      <c r="BJ170" s="17" t="s">
        <v>86</v>
      </c>
      <c r="BK170" s="150">
        <f>ROUND(I170*H170,2)</f>
        <v>0</v>
      </c>
      <c r="BL170" s="17" t="s">
        <v>108</v>
      </c>
      <c r="BM170" s="149" t="s">
        <v>839</v>
      </c>
    </row>
    <row r="171" spans="2:65" s="1" customFormat="1" ht="97.5">
      <c r="B171" s="33"/>
      <c r="D171" s="152" t="s">
        <v>375</v>
      </c>
      <c r="F171" s="172" t="s">
        <v>6657</v>
      </c>
      <c r="I171" s="173"/>
      <c r="L171" s="33"/>
      <c r="M171" s="174"/>
      <c r="T171" s="57"/>
      <c r="AT171" s="17" t="s">
        <v>375</v>
      </c>
      <c r="AU171" s="17" t="s">
        <v>86</v>
      </c>
    </row>
    <row r="172" spans="2:65" s="1" customFormat="1" ht="16.5" customHeight="1">
      <c r="B172" s="33"/>
      <c r="C172" s="138" t="s">
        <v>539</v>
      </c>
      <c r="D172" s="138" t="s">
        <v>312</v>
      </c>
      <c r="E172" s="139" t="s">
        <v>6658</v>
      </c>
      <c r="F172" s="140" t="s">
        <v>6659</v>
      </c>
      <c r="G172" s="141" t="s">
        <v>1972</v>
      </c>
      <c r="H172" s="142">
        <v>2</v>
      </c>
      <c r="I172" s="143"/>
      <c r="J172" s="144">
        <f>ROUND(I172*H172,2)</f>
        <v>0</v>
      </c>
      <c r="K172" s="140" t="s">
        <v>430</v>
      </c>
      <c r="L172" s="33"/>
      <c r="M172" s="145" t="s">
        <v>1</v>
      </c>
      <c r="N172" s="146" t="s">
        <v>47</v>
      </c>
      <c r="P172" s="147">
        <f>O172*H172</f>
        <v>0</v>
      </c>
      <c r="Q172" s="147">
        <v>0</v>
      </c>
      <c r="R172" s="147">
        <f>Q172*H172</f>
        <v>0</v>
      </c>
      <c r="S172" s="147">
        <v>0</v>
      </c>
      <c r="T172" s="148">
        <f>S172*H172</f>
        <v>0</v>
      </c>
      <c r="AR172" s="149" t="s">
        <v>108</v>
      </c>
      <c r="AT172" s="149" t="s">
        <v>312</v>
      </c>
      <c r="AU172" s="149" t="s">
        <v>86</v>
      </c>
      <c r="AY172" s="17" t="s">
        <v>310</v>
      </c>
      <c r="BE172" s="150">
        <f>IF(N172="základní",J172,0)</f>
        <v>0</v>
      </c>
      <c r="BF172" s="150">
        <f>IF(N172="snížená",J172,0)</f>
        <v>0</v>
      </c>
      <c r="BG172" s="150">
        <f>IF(N172="zákl. přenesená",J172,0)</f>
        <v>0</v>
      </c>
      <c r="BH172" s="150">
        <f>IF(N172="sníž. přenesená",J172,0)</f>
        <v>0</v>
      </c>
      <c r="BI172" s="150">
        <f>IF(N172="nulová",J172,0)</f>
        <v>0</v>
      </c>
      <c r="BJ172" s="17" t="s">
        <v>86</v>
      </c>
      <c r="BK172" s="150">
        <f>ROUND(I172*H172,2)</f>
        <v>0</v>
      </c>
      <c r="BL172" s="17" t="s">
        <v>108</v>
      </c>
      <c r="BM172" s="149" t="s">
        <v>850</v>
      </c>
    </row>
    <row r="173" spans="2:65" s="1" customFormat="1" ht="39">
      <c r="B173" s="33"/>
      <c r="D173" s="152" t="s">
        <v>375</v>
      </c>
      <c r="F173" s="172" t="s">
        <v>6660</v>
      </c>
      <c r="I173" s="173"/>
      <c r="L173" s="33"/>
      <c r="M173" s="174"/>
      <c r="T173" s="57"/>
      <c r="AT173" s="17" t="s">
        <v>375</v>
      </c>
      <c r="AU173" s="17" t="s">
        <v>86</v>
      </c>
    </row>
    <row r="174" spans="2:65" s="1" customFormat="1" ht="16.5" customHeight="1">
      <c r="B174" s="33"/>
      <c r="C174" s="138" t="s">
        <v>543</v>
      </c>
      <c r="D174" s="138" t="s">
        <v>312</v>
      </c>
      <c r="E174" s="139" t="s">
        <v>6661</v>
      </c>
      <c r="F174" s="140" t="s">
        <v>6662</v>
      </c>
      <c r="G174" s="141" t="s">
        <v>1972</v>
      </c>
      <c r="H174" s="142">
        <v>2</v>
      </c>
      <c r="I174" s="143"/>
      <c r="J174" s="144">
        <f>ROUND(I174*H174,2)</f>
        <v>0</v>
      </c>
      <c r="K174" s="140" t="s">
        <v>430</v>
      </c>
      <c r="L174" s="33"/>
      <c r="M174" s="145" t="s">
        <v>1</v>
      </c>
      <c r="N174" s="146" t="s">
        <v>47</v>
      </c>
      <c r="P174" s="147">
        <f>O174*H174</f>
        <v>0</v>
      </c>
      <c r="Q174" s="147">
        <v>0</v>
      </c>
      <c r="R174" s="147">
        <f>Q174*H174</f>
        <v>0</v>
      </c>
      <c r="S174" s="147">
        <v>0</v>
      </c>
      <c r="T174" s="148">
        <f>S174*H174</f>
        <v>0</v>
      </c>
      <c r="AR174" s="149" t="s">
        <v>108</v>
      </c>
      <c r="AT174" s="149" t="s">
        <v>312</v>
      </c>
      <c r="AU174" s="149" t="s">
        <v>86</v>
      </c>
      <c r="AY174" s="17" t="s">
        <v>310</v>
      </c>
      <c r="BE174" s="150">
        <f>IF(N174="základní",J174,0)</f>
        <v>0</v>
      </c>
      <c r="BF174" s="150">
        <f>IF(N174="snížená",J174,0)</f>
        <v>0</v>
      </c>
      <c r="BG174" s="150">
        <f>IF(N174="zákl. přenesená",J174,0)</f>
        <v>0</v>
      </c>
      <c r="BH174" s="150">
        <f>IF(N174="sníž. přenesená",J174,0)</f>
        <v>0</v>
      </c>
      <c r="BI174" s="150">
        <f>IF(N174="nulová",J174,0)</f>
        <v>0</v>
      </c>
      <c r="BJ174" s="17" t="s">
        <v>86</v>
      </c>
      <c r="BK174" s="150">
        <f>ROUND(I174*H174,2)</f>
        <v>0</v>
      </c>
      <c r="BL174" s="17" t="s">
        <v>108</v>
      </c>
      <c r="BM174" s="149" t="s">
        <v>860</v>
      </c>
    </row>
    <row r="175" spans="2:65" s="1" customFormat="1" ht="29.25">
      <c r="B175" s="33"/>
      <c r="D175" s="152" t="s">
        <v>375</v>
      </c>
      <c r="F175" s="172" t="s">
        <v>6663</v>
      </c>
      <c r="I175" s="173"/>
      <c r="L175" s="33"/>
      <c r="M175" s="174"/>
      <c r="T175" s="57"/>
      <c r="AT175" s="17" t="s">
        <v>375</v>
      </c>
      <c r="AU175" s="17" t="s">
        <v>86</v>
      </c>
    </row>
    <row r="176" spans="2:65" s="1" customFormat="1" ht="16.5" customHeight="1">
      <c r="B176" s="33"/>
      <c r="C176" s="138" t="s">
        <v>548</v>
      </c>
      <c r="D176" s="138" t="s">
        <v>312</v>
      </c>
      <c r="E176" s="139" t="s">
        <v>6664</v>
      </c>
      <c r="F176" s="140" t="s">
        <v>6665</v>
      </c>
      <c r="G176" s="141" t="s">
        <v>1972</v>
      </c>
      <c r="H176" s="142">
        <v>2</v>
      </c>
      <c r="I176" s="143"/>
      <c r="J176" s="144">
        <f>ROUND(I176*H176,2)</f>
        <v>0</v>
      </c>
      <c r="K176" s="140" t="s">
        <v>430</v>
      </c>
      <c r="L176" s="33"/>
      <c r="M176" s="145" t="s">
        <v>1</v>
      </c>
      <c r="N176" s="146" t="s">
        <v>47</v>
      </c>
      <c r="P176" s="147">
        <f>O176*H176</f>
        <v>0</v>
      </c>
      <c r="Q176" s="147">
        <v>0</v>
      </c>
      <c r="R176" s="147">
        <f>Q176*H176</f>
        <v>0</v>
      </c>
      <c r="S176" s="147">
        <v>0</v>
      </c>
      <c r="T176" s="148">
        <f>S176*H176</f>
        <v>0</v>
      </c>
      <c r="AR176" s="149" t="s">
        <v>108</v>
      </c>
      <c r="AT176" s="149" t="s">
        <v>312</v>
      </c>
      <c r="AU176" s="149" t="s">
        <v>86</v>
      </c>
      <c r="AY176" s="17" t="s">
        <v>310</v>
      </c>
      <c r="BE176" s="150">
        <f>IF(N176="základní",J176,0)</f>
        <v>0</v>
      </c>
      <c r="BF176" s="150">
        <f>IF(N176="snížená",J176,0)</f>
        <v>0</v>
      </c>
      <c r="BG176" s="150">
        <f>IF(N176="zákl. přenesená",J176,0)</f>
        <v>0</v>
      </c>
      <c r="BH176" s="150">
        <f>IF(N176="sníž. přenesená",J176,0)</f>
        <v>0</v>
      </c>
      <c r="BI176" s="150">
        <f>IF(N176="nulová",J176,0)</f>
        <v>0</v>
      </c>
      <c r="BJ176" s="17" t="s">
        <v>86</v>
      </c>
      <c r="BK176" s="150">
        <f>ROUND(I176*H176,2)</f>
        <v>0</v>
      </c>
      <c r="BL176" s="17" t="s">
        <v>108</v>
      </c>
      <c r="BM176" s="149" t="s">
        <v>868</v>
      </c>
    </row>
    <row r="177" spans="2:65" s="1" customFormat="1" ht="97.5">
      <c r="B177" s="33"/>
      <c r="D177" s="152" t="s">
        <v>375</v>
      </c>
      <c r="F177" s="172" t="s">
        <v>6666</v>
      </c>
      <c r="I177" s="173"/>
      <c r="L177" s="33"/>
      <c r="M177" s="174"/>
      <c r="T177" s="57"/>
      <c r="AT177" s="17" t="s">
        <v>375</v>
      </c>
      <c r="AU177" s="17" t="s">
        <v>86</v>
      </c>
    </row>
    <row r="178" spans="2:65" s="1" customFormat="1" ht="16.5" customHeight="1">
      <c r="B178" s="33"/>
      <c r="C178" s="138" t="s">
        <v>553</v>
      </c>
      <c r="D178" s="138" t="s">
        <v>312</v>
      </c>
      <c r="E178" s="139" t="s">
        <v>6667</v>
      </c>
      <c r="F178" s="140" t="s">
        <v>6668</v>
      </c>
      <c r="G178" s="141" t="s">
        <v>1972</v>
      </c>
      <c r="H178" s="142">
        <v>2</v>
      </c>
      <c r="I178" s="143"/>
      <c r="J178" s="144">
        <f>ROUND(I178*H178,2)</f>
        <v>0</v>
      </c>
      <c r="K178" s="140" t="s">
        <v>430</v>
      </c>
      <c r="L178" s="33"/>
      <c r="M178" s="145" t="s">
        <v>1</v>
      </c>
      <c r="N178" s="146" t="s">
        <v>47</v>
      </c>
      <c r="P178" s="147">
        <f>O178*H178</f>
        <v>0</v>
      </c>
      <c r="Q178" s="147">
        <v>0</v>
      </c>
      <c r="R178" s="147">
        <f>Q178*H178</f>
        <v>0</v>
      </c>
      <c r="S178" s="147">
        <v>0</v>
      </c>
      <c r="T178" s="148">
        <f>S178*H178</f>
        <v>0</v>
      </c>
      <c r="AR178" s="149" t="s">
        <v>108</v>
      </c>
      <c r="AT178" s="149" t="s">
        <v>312</v>
      </c>
      <c r="AU178" s="149" t="s">
        <v>86</v>
      </c>
      <c r="AY178" s="17" t="s">
        <v>310</v>
      </c>
      <c r="BE178" s="150">
        <f>IF(N178="základní",J178,0)</f>
        <v>0</v>
      </c>
      <c r="BF178" s="150">
        <f>IF(N178="snížená",J178,0)</f>
        <v>0</v>
      </c>
      <c r="BG178" s="150">
        <f>IF(N178="zákl. přenesená",J178,0)</f>
        <v>0</v>
      </c>
      <c r="BH178" s="150">
        <f>IF(N178="sníž. přenesená",J178,0)</f>
        <v>0</v>
      </c>
      <c r="BI178" s="150">
        <f>IF(N178="nulová",J178,0)</f>
        <v>0</v>
      </c>
      <c r="BJ178" s="17" t="s">
        <v>86</v>
      </c>
      <c r="BK178" s="150">
        <f>ROUND(I178*H178,2)</f>
        <v>0</v>
      </c>
      <c r="BL178" s="17" t="s">
        <v>108</v>
      </c>
      <c r="BM178" s="149" t="s">
        <v>876</v>
      </c>
    </row>
    <row r="179" spans="2:65" s="1" customFormat="1" ht="39">
      <c r="B179" s="33"/>
      <c r="D179" s="152" t="s">
        <v>375</v>
      </c>
      <c r="F179" s="172" t="s">
        <v>6669</v>
      </c>
      <c r="I179" s="173"/>
      <c r="L179" s="33"/>
      <c r="M179" s="174"/>
      <c r="T179" s="57"/>
      <c r="AT179" s="17" t="s">
        <v>375</v>
      </c>
      <c r="AU179" s="17" t="s">
        <v>86</v>
      </c>
    </row>
    <row r="180" spans="2:65" s="1" customFormat="1" ht="16.5" customHeight="1">
      <c r="B180" s="33"/>
      <c r="C180" s="138" t="s">
        <v>558</v>
      </c>
      <c r="D180" s="138" t="s">
        <v>312</v>
      </c>
      <c r="E180" s="139" t="s">
        <v>6670</v>
      </c>
      <c r="F180" s="140" t="s">
        <v>6671</v>
      </c>
      <c r="G180" s="141" t="s">
        <v>1972</v>
      </c>
      <c r="H180" s="142">
        <v>1</v>
      </c>
      <c r="I180" s="143"/>
      <c r="J180" s="144">
        <f>ROUND(I180*H180,2)</f>
        <v>0</v>
      </c>
      <c r="K180" s="140" t="s">
        <v>430</v>
      </c>
      <c r="L180" s="33"/>
      <c r="M180" s="145" t="s">
        <v>1</v>
      </c>
      <c r="N180" s="146" t="s">
        <v>47</v>
      </c>
      <c r="P180" s="147">
        <f>O180*H180</f>
        <v>0</v>
      </c>
      <c r="Q180" s="147">
        <v>0</v>
      </c>
      <c r="R180" s="147">
        <f>Q180*H180</f>
        <v>0</v>
      </c>
      <c r="S180" s="147">
        <v>0</v>
      </c>
      <c r="T180" s="148">
        <f>S180*H180</f>
        <v>0</v>
      </c>
      <c r="AR180" s="149" t="s">
        <v>108</v>
      </c>
      <c r="AT180" s="149" t="s">
        <v>312</v>
      </c>
      <c r="AU180" s="149" t="s">
        <v>86</v>
      </c>
      <c r="AY180" s="17" t="s">
        <v>310</v>
      </c>
      <c r="BE180" s="150">
        <f>IF(N180="základní",J180,0)</f>
        <v>0</v>
      </c>
      <c r="BF180" s="150">
        <f>IF(N180="snížená",J180,0)</f>
        <v>0</v>
      </c>
      <c r="BG180" s="150">
        <f>IF(N180="zákl. přenesená",J180,0)</f>
        <v>0</v>
      </c>
      <c r="BH180" s="150">
        <f>IF(N180="sníž. přenesená",J180,0)</f>
        <v>0</v>
      </c>
      <c r="BI180" s="150">
        <f>IF(N180="nulová",J180,0)</f>
        <v>0</v>
      </c>
      <c r="BJ180" s="17" t="s">
        <v>86</v>
      </c>
      <c r="BK180" s="150">
        <f>ROUND(I180*H180,2)</f>
        <v>0</v>
      </c>
      <c r="BL180" s="17" t="s">
        <v>108</v>
      </c>
      <c r="BM180" s="149" t="s">
        <v>886</v>
      </c>
    </row>
    <row r="181" spans="2:65" s="1" customFormat="1" ht="204.75">
      <c r="B181" s="33"/>
      <c r="D181" s="152" t="s">
        <v>375</v>
      </c>
      <c r="F181" s="172" t="s">
        <v>6672</v>
      </c>
      <c r="I181" s="173"/>
      <c r="L181" s="33"/>
      <c r="M181" s="174"/>
      <c r="T181" s="57"/>
      <c r="AT181" s="17" t="s">
        <v>375</v>
      </c>
      <c r="AU181" s="17" t="s">
        <v>86</v>
      </c>
    </row>
    <row r="182" spans="2:65" s="1" customFormat="1" ht="16.5" customHeight="1">
      <c r="B182" s="33"/>
      <c r="C182" s="138" t="s">
        <v>562</v>
      </c>
      <c r="D182" s="138" t="s">
        <v>312</v>
      </c>
      <c r="E182" s="139" t="s">
        <v>6673</v>
      </c>
      <c r="F182" s="140" t="s">
        <v>6674</v>
      </c>
      <c r="G182" s="141" t="s">
        <v>1972</v>
      </c>
      <c r="H182" s="142">
        <v>1</v>
      </c>
      <c r="I182" s="143"/>
      <c r="J182" s="144">
        <f>ROUND(I182*H182,2)</f>
        <v>0</v>
      </c>
      <c r="K182" s="140" t="s">
        <v>430</v>
      </c>
      <c r="L182" s="33"/>
      <c r="M182" s="145" t="s">
        <v>1</v>
      </c>
      <c r="N182" s="146" t="s">
        <v>47</v>
      </c>
      <c r="P182" s="147">
        <f>O182*H182</f>
        <v>0</v>
      </c>
      <c r="Q182" s="147">
        <v>0</v>
      </c>
      <c r="R182" s="147">
        <f>Q182*H182</f>
        <v>0</v>
      </c>
      <c r="S182" s="147">
        <v>0</v>
      </c>
      <c r="T182" s="148">
        <f>S182*H182</f>
        <v>0</v>
      </c>
      <c r="AR182" s="149" t="s">
        <v>108</v>
      </c>
      <c r="AT182" s="149" t="s">
        <v>312</v>
      </c>
      <c r="AU182" s="149" t="s">
        <v>86</v>
      </c>
      <c r="AY182" s="17" t="s">
        <v>310</v>
      </c>
      <c r="BE182" s="150">
        <f>IF(N182="základní",J182,0)</f>
        <v>0</v>
      </c>
      <c r="BF182" s="150">
        <f>IF(N182="snížená",J182,0)</f>
        <v>0</v>
      </c>
      <c r="BG182" s="150">
        <f>IF(N182="zákl. přenesená",J182,0)</f>
        <v>0</v>
      </c>
      <c r="BH182" s="150">
        <f>IF(N182="sníž. přenesená",J182,0)</f>
        <v>0</v>
      </c>
      <c r="BI182" s="150">
        <f>IF(N182="nulová",J182,0)</f>
        <v>0</v>
      </c>
      <c r="BJ182" s="17" t="s">
        <v>86</v>
      </c>
      <c r="BK182" s="150">
        <f>ROUND(I182*H182,2)</f>
        <v>0</v>
      </c>
      <c r="BL182" s="17" t="s">
        <v>108</v>
      </c>
      <c r="BM182" s="149" t="s">
        <v>910</v>
      </c>
    </row>
    <row r="183" spans="2:65" s="1" customFormat="1" ht="126.75">
      <c r="B183" s="33"/>
      <c r="D183" s="152" t="s">
        <v>375</v>
      </c>
      <c r="F183" s="172" t="s">
        <v>6675</v>
      </c>
      <c r="I183" s="173"/>
      <c r="L183" s="33"/>
      <c r="M183" s="174"/>
      <c r="T183" s="57"/>
      <c r="AT183" s="17" t="s">
        <v>375</v>
      </c>
      <c r="AU183" s="17" t="s">
        <v>86</v>
      </c>
    </row>
    <row r="184" spans="2:65" s="1" customFormat="1" ht="16.5" customHeight="1">
      <c r="B184" s="33"/>
      <c r="C184" s="138" t="s">
        <v>566</v>
      </c>
      <c r="D184" s="138" t="s">
        <v>312</v>
      </c>
      <c r="E184" s="139" t="s">
        <v>6676</v>
      </c>
      <c r="F184" s="140" t="s">
        <v>6677</v>
      </c>
      <c r="G184" s="141" t="s">
        <v>1972</v>
      </c>
      <c r="H184" s="142">
        <v>2</v>
      </c>
      <c r="I184" s="143"/>
      <c r="J184" s="144">
        <f>ROUND(I184*H184,2)</f>
        <v>0</v>
      </c>
      <c r="K184" s="140" t="s">
        <v>430</v>
      </c>
      <c r="L184" s="33"/>
      <c r="M184" s="145" t="s">
        <v>1</v>
      </c>
      <c r="N184" s="146" t="s">
        <v>47</v>
      </c>
      <c r="P184" s="147">
        <f>O184*H184</f>
        <v>0</v>
      </c>
      <c r="Q184" s="147">
        <v>0</v>
      </c>
      <c r="R184" s="147">
        <f>Q184*H184</f>
        <v>0</v>
      </c>
      <c r="S184" s="147">
        <v>0</v>
      </c>
      <c r="T184" s="148">
        <f>S184*H184</f>
        <v>0</v>
      </c>
      <c r="AR184" s="149" t="s">
        <v>108</v>
      </c>
      <c r="AT184" s="149" t="s">
        <v>312</v>
      </c>
      <c r="AU184" s="149" t="s">
        <v>86</v>
      </c>
      <c r="AY184" s="17" t="s">
        <v>310</v>
      </c>
      <c r="BE184" s="150">
        <f>IF(N184="základní",J184,0)</f>
        <v>0</v>
      </c>
      <c r="BF184" s="150">
        <f>IF(N184="snížená",J184,0)</f>
        <v>0</v>
      </c>
      <c r="BG184" s="150">
        <f>IF(N184="zákl. přenesená",J184,0)</f>
        <v>0</v>
      </c>
      <c r="BH184" s="150">
        <f>IF(N184="sníž. přenesená",J184,0)</f>
        <v>0</v>
      </c>
      <c r="BI184" s="150">
        <f>IF(N184="nulová",J184,0)</f>
        <v>0</v>
      </c>
      <c r="BJ184" s="17" t="s">
        <v>86</v>
      </c>
      <c r="BK184" s="150">
        <f>ROUND(I184*H184,2)</f>
        <v>0</v>
      </c>
      <c r="BL184" s="17" t="s">
        <v>108</v>
      </c>
      <c r="BM184" s="149" t="s">
        <v>921</v>
      </c>
    </row>
    <row r="185" spans="2:65" s="1" customFormat="1" ht="68.25">
      <c r="B185" s="33"/>
      <c r="D185" s="152" t="s">
        <v>375</v>
      </c>
      <c r="F185" s="172" t="s">
        <v>6678</v>
      </c>
      <c r="I185" s="173"/>
      <c r="L185" s="33"/>
      <c r="M185" s="174"/>
      <c r="T185" s="57"/>
      <c r="AT185" s="17" t="s">
        <v>375</v>
      </c>
      <c r="AU185" s="17" t="s">
        <v>86</v>
      </c>
    </row>
    <row r="186" spans="2:65" s="1" customFormat="1" ht="16.5" customHeight="1">
      <c r="B186" s="33"/>
      <c r="C186" s="138" t="s">
        <v>570</v>
      </c>
      <c r="D186" s="138" t="s">
        <v>312</v>
      </c>
      <c r="E186" s="139" t="s">
        <v>6679</v>
      </c>
      <c r="F186" s="140" t="s">
        <v>6680</v>
      </c>
      <c r="G186" s="141" t="s">
        <v>1972</v>
      </c>
      <c r="H186" s="142">
        <v>1</v>
      </c>
      <c r="I186" s="143"/>
      <c r="J186" s="144">
        <f>ROUND(I186*H186,2)</f>
        <v>0</v>
      </c>
      <c r="K186" s="140" t="s">
        <v>430</v>
      </c>
      <c r="L186" s="33"/>
      <c r="M186" s="145" t="s">
        <v>1</v>
      </c>
      <c r="N186" s="146" t="s">
        <v>47</v>
      </c>
      <c r="P186" s="147">
        <f>O186*H186</f>
        <v>0</v>
      </c>
      <c r="Q186" s="147">
        <v>0</v>
      </c>
      <c r="R186" s="147">
        <f>Q186*H186</f>
        <v>0</v>
      </c>
      <c r="S186" s="147">
        <v>0</v>
      </c>
      <c r="T186" s="148">
        <f>S186*H186</f>
        <v>0</v>
      </c>
      <c r="AR186" s="149" t="s">
        <v>108</v>
      </c>
      <c r="AT186" s="149" t="s">
        <v>312</v>
      </c>
      <c r="AU186" s="149" t="s">
        <v>86</v>
      </c>
      <c r="AY186" s="17" t="s">
        <v>310</v>
      </c>
      <c r="BE186" s="150">
        <f>IF(N186="základní",J186,0)</f>
        <v>0</v>
      </c>
      <c r="BF186" s="150">
        <f>IF(N186="snížená",J186,0)</f>
        <v>0</v>
      </c>
      <c r="BG186" s="150">
        <f>IF(N186="zákl. přenesená",J186,0)</f>
        <v>0</v>
      </c>
      <c r="BH186" s="150">
        <f>IF(N186="sníž. přenesená",J186,0)</f>
        <v>0</v>
      </c>
      <c r="BI186" s="150">
        <f>IF(N186="nulová",J186,0)</f>
        <v>0</v>
      </c>
      <c r="BJ186" s="17" t="s">
        <v>86</v>
      </c>
      <c r="BK186" s="150">
        <f>ROUND(I186*H186,2)</f>
        <v>0</v>
      </c>
      <c r="BL186" s="17" t="s">
        <v>108</v>
      </c>
      <c r="BM186" s="149" t="s">
        <v>930</v>
      </c>
    </row>
    <row r="187" spans="2:65" s="1" customFormat="1" ht="16.5" customHeight="1">
      <c r="B187" s="33"/>
      <c r="C187" s="138" t="s">
        <v>574</v>
      </c>
      <c r="D187" s="138" t="s">
        <v>312</v>
      </c>
      <c r="E187" s="139" t="s">
        <v>6681</v>
      </c>
      <c r="F187" s="140" t="s">
        <v>6682</v>
      </c>
      <c r="G187" s="141" t="s">
        <v>1972</v>
      </c>
      <c r="H187" s="142">
        <v>1</v>
      </c>
      <c r="I187" s="143"/>
      <c r="J187" s="144">
        <f>ROUND(I187*H187,2)</f>
        <v>0</v>
      </c>
      <c r="K187" s="140" t="s">
        <v>430</v>
      </c>
      <c r="L187" s="33"/>
      <c r="M187" s="145" t="s">
        <v>1</v>
      </c>
      <c r="N187" s="146" t="s">
        <v>47</v>
      </c>
      <c r="P187" s="147">
        <f>O187*H187</f>
        <v>0</v>
      </c>
      <c r="Q187" s="147">
        <v>0</v>
      </c>
      <c r="R187" s="147">
        <f>Q187*H187</f>
        <v>0</v>
      </c>
      <c r="S187" s="147">
        <v>0</v>
      </c>
      <c r="T187" s="148">
        <f>S187*H187</f>
        <v>0</v>
      </c>
      <c r="AR187" s="149" t="s">
        <v>108</v>
      </c>
      <c r="AT187" s="149" t="s">
        <v>312</v>
      </c>
      <c r="AU187" s="149" t="s">
        <v>86</v>
      </c>
      <c r="AY187" s="17" t="s">
        <v>310</v>
      </c>
      <c r="BE187" s="150">
        <f>IF(N187="základní",J187,0)</f>
        <v>0</v>
      </c>
      <c r="BF187" s="150">
        <f>IF(N187="snížená",J187,0)</f>
        <v>0</v>
      </c>
      <c r="BG187" s="150">
        <f>IF(N187="zákl. přenesená",J187,0)</f>
        <v>0</v>
      </c>
      <c r="BH187" s="150">
        <f>IF(N187="sníž. přenesená",J187,0)</f>
        <v>0</v>
      </c>
      <c r="BI187" s="150">
        <f>IF(N187="nulová",J187,0)</f>
        <v>0</v>
      </c>
      <c r="BJ187" s="17" t="s">
        <v>86</v>
      </c>
      <c r="BK187" s="150">
        <f>ROUND(I187*H187,2)</f>
        <v>0</v>
      </c>
      <c r="BL187" s="17" t="s">
        <v>108</v>
      </c>
      <c r="BM187" s="149" t="s">
        <v>938</v>
      </c>
    </row>
    <row r="188" spans="2:65" s="1" customFormat="1" ht="24.2" customHeight="1">
      <c r="B188" s="33"/>
      <c r="C188" s="138" t="s">
        <v>578</v>
      </c>
      <c r="D188" s="138" t="s">
        <v>312</v>
      </c>
      <c r="E188" s="139" t="s">
        <v>6683</v>
      </c>
      <c r="F188" s="140" t="s">
        <v>6684</v>
      </c>
      <c r="G188" s="141" t="s">
        <v>1972</v>
      </c>
      <c r="H188" s="142">
        <v>1</v>
      </c>
      <c r="I188" s="143"/>
      <c r="J188" s="144">
        <f>ROUND(I188*H188,2)</f>
        <v>0</v>
      </c>
      <c r="K188" s="140" t="s">
        <v>430</v>
      </c>
      <c r="L188" s="33"/>
      <c r="M188" s="145" t="s">
        <v>1</v>
      </c>
      <c r="N188" s="146" t="s">
        <v>47</v>
      </c>
      <c r="P188" s="147">
        <f>O188*H188</f>
        <v>0</v>
      </c>
      <c r="Q188" s="147">
        <v>0</v>
      </c>
      <c r="R188" s="147">
        <f>Q188*H188</f>
        <v>0</v>
      </c>
      <c r="S188" s="147">
        <v>0</v>
      </c>
      <c r="T188" s="148">
        <f>S188*H188</f>
        <v>0</v>
      </c>
      <c r="AR188" s="149" t="s">
        <v>108</v>
      </c>
      <c r="AT188" s="149" t="s">
        <v>312</v>
      </c>
      <c r="AU188" s="149" t="s">
        <v>86</v>
      </c>
      <c r="AY188" s="17" t="s">
        <v>310</v>
      </c>
      <c r="BE188" s="150">
        <f>IF(N188="základní",J188,0)</f>
        <v>0</v>
      </c>
      <c r="BF188" s="150">
        <f>IF(N188="snížená",J188,0)</f>
        <v>0</v>
      </c>
      <c r="BG188" s="150">
        <f>IF(N188="zákl. přenesená",J188,0)</f>
        <v>0</v>
      </c>
      <c r="BH188" s="150">
        <f>IF(N188="sníž. přenesená",J188,0)</f>
        <v>0</v>
      </c>
      <c r="BI188" s="150">
        <f>IF(N188="nulová",J188,0)</f>
        <v>0</v>
      </c>
      <c r="BJ188" s="17" t="s">
        <v>86</v>
      </c>
      <c r="BK188" s="150">
        <f>ROUND(I188*H188,2)</f>
        <v>0</v>
      </c>
      <c r="BL188" s="17" t="s">
        <v>108</v>
      </c>
      <c r="BM188" s="149" t="s">
        <v>949</v>
      </c>
    </row>
    <row r="189" spans="2:65" s="1" customFormat="1" ht="16.5" customHeight="1">
      <c r="B189" s="33"/>
      <c r="C189" s="138" t="s">
        <v>582</v>
      </c>
      <c r="D189" s="138" t="s">
        <v>312</v>
      </c>
      <c r="E189" s="139" t="s">
        <v>6685</v>
      </c>
      <c r="F189" s="140" t="s">
        <v>6686</v>
      </c>
      <c r="G189" s="141" t="s">
        <v>1972</v>
      </c>
      <c r="H189" s="142">
        <v>1</v>
      </c>
      <c r="I189" s="143"/>
      <c r="J189" s="144">
        <f>ROUND(I189*H189,2)</f>
        <v>0</v>
      </c>
      <c r="K189" s="140" t="s">
        <v>430</v>
      </c>
      <c r="L189" s="33"/>
      <c r="M189" s="145" t="s">
        <v>1</v>
      </c>
      <c r="N189" s="146" t="s">
        <v>47</v>
      </c>
      <c r="P189" s="147">
        <f>O189*H189</f>
        <v>0</v>
      </c>
      <c r="Q189" s="147">
        <v>0</v>
      </c>
      <c r="R189" s="147">
        <f>Q189*H189</f>
        <v>0</v>
      </c>
      <c r="S189" s="147">
        <v>0</v>
      </c>
      <c r="T189" s="148">
        <f>S189*H189</f>
        <v>0</v>
      </c>
      <c r="AR189" s="149" t="s">
        <v>108</v>
      </c>
      <c r="AT189" s="149" t="s">
        <v>312</v>
      </c>
      <c r="AU189" s="149" t="s">
        <v>86</v>
      </c>
      <c r="AY189" s="17" t="s">
        <v>310</v>
      </c>
      <c r="BE189" s="150">
        <f>IF(N189="základní",J189,0)</f>
        <v>0</v>
      </c>
      <c r="BF189" s="150">
        <f>IF(N189="snížená",J189,0)</f>
        <v>0</v>
      </c>
      <c r="BG189" s="150">
        <f>IF(N189="zákl. přenesená",J189,0)</f>
        <v>0</v>
      </c>
      <c r="BH189" s="150">
        <f>IF(N189="sníž. přenesená",J189,0)</f>
        <v>0</v>
      </c>
      <c r="BI189" s="150">
        <f>IF(N189="nulová",J189,0)</f>
        <v>0</v>
      </c>
      <c r="BJ189" s="17" t="s">
        <v>86</v>
      </c>
      <c r="BK189" s="150">
        <f>ROUND(I189*H189,2)</f>
        <v>0</v>
      </c>
      <c r="BL189" s="17" t="s">
        <v>108</v>
      </c>
      <c r="BM189" s="149" t="s">
        <v>958</v>
      </c>
    </row>
    <row r="190" spans="2:65" s="1" customFormat="1" ht="39">
      <c r="B190" s="33"/>
      <c r="D190" s="152" t="s">
        <v>375</v>
      </c>
      <c r="F190" s="172" t="s">
        <v>6687</v>
      </c>
      <c r="I190" s="173"/>
      <c r="L190" s="33"/>
      <c r="M190" s="174"/>
      <c r="T190" s="57"/>
      <c r="AT190" s="17" t="s">
        <v>375</v>
      </c>
      <c r="AU190" s="17" t="s">
        <v>86</v>
      </c>
    </row>
    <row r="191" spans="2:65" s="1" customFormat="1" ht="16.5" customHeight="1">
      <c r="B191" s="33"/>
      <c r="C191" s="138" t="s">
        <v>586</v>
      </c>
      <c r="D191" s="138" t="s">
        <v>312</v>
      </c>
      <c r="E191" s="139" t="s">
        <v>6688</v>
      </c>
      <c r="F191" s="140" t="s">
        <v>6689</v>
      </c>
      <c r="G191" s="141" t="s">
        <v>1972</v>
      </c>
      <c r="H191" s="142">
        <v>1</v>
      </c>
      <c r="I191" s="143"/>
      <c r="J191" s="144">
        <f>ROUND(I191*H191,2)</f>
        <v>0</v>
      </c>
      <c r="K191" s="140" t="s">
        <v>430</v>
      </c>
      <c r="L191" s="33"/>
      <c r="M191" s="145" t="s">
        <v>1</v>
      </c>
      <c r="N191" s="146" t="s">
        <v>47</v>
      </c>
      <c r="P191" s="147">
        <f>O191*H191</f>
        <v>0</v>
      </c>
      <c r="Q191" s="147">
        <v>0</v>
      </c>
      <c r="R191" s="147">
        <f>Q191*H191</f>
        <v>0</v>
      </c>
      <c r="S191" s="147">
        <v>0</v>
      </c>
      <c r="T191" s="148">
        <f>S191*H191</f>
        <v>0</v>
      </c>
      <c r="AR191" s="149" t="s">
        <v>108</v>
      </c>
      <c r="AT191" s="149" t="s">
        <v>312</v>
      </c>
      <c r="AU191" s="149" t="s">
        <v>86</v>
      </c>
      <c r="AY191" s="17" t="s">
        <v>310</v>
      </c>
      <c r="BE191" s="150">
        <f>IF(N191="základní",J191,0)</f>
        <v>0</v>
      </c>
      <c r="BF191" s="150">
        <f>IF(N191="snížená",J191,0)</f>
        <v>0</v>
      </c>
      <c r="BG191" s="150">
        <f>IF(N191="zákl. přenesená",J191,0)</f>
        <v>0</v>
      </c>
      <c r="BH191" s="150">
        <f>IF(N191="sníž. přenesená",J191,0)</f>
        <v>0</v>
      </c>
      <c r="BI191" s="150">
        <f>IF(N191="nulová",J191,0)</f>
        <v>0</v>
      </c>
      <c r="BJ191" s="17" t="s">
        <v>86</v>
      </c>
      <c r="BK191" s="150">
        <f>ROUND(I191*H191,2)</f>
        <v>0</v>
      </c>
      <c r="BL191" s="17" t="s">
        <v>108</v>
      </c>
      <c r="BM191" s="149" t="s">
        <v>968</v>
      </c>
    </row>
    <row r="192" spans="2:65" s="1" customFormat="1" ht="39">
      <c r="B192" s="33"/>
      <c r="D192" s="152" t="s">
        <v>375</v>
      </c>
      <c r="F192" s="172" t="s">
        <v>6690</v>
      </c>
      <c r="I192" s="173"/>
      <c r="L192" s="33"/>
      <c r="M192" s="174"/>
      <c r="T192" s="57"/>
      <c r="AT192" s="17" t="s">
        <v>375</v>
      </c>
      <c r="AU192" s="17" t="s">
        <v>86</v>
      </c>
    </row>
    <row r="193" spans="2:65" s="1" customFormat="1" ht="16.5" customHeight="1">
      <c r="B193" s="33"/>
      <c r="C193" s="138" t="s">
        <v>590</v>
      </c>
      <c r="D193" s="138" t="s">
        <v>312</v>
      </c>
      <c r="E193" s="139" t="s">
        <v>6691</v>
      </c>
      <c r="F193" s="140" t="s">
        <v>6692</v>
      </c>
      <c r="G193" s="141" t="s">
        <v>1972</v>
      </c>
      <c r="H193" s="142">
        <v>2</v>
      </c>
      <c r="I193" s="143"/>
      <c r="J193" s="144">
        <f>ROUND(I193*H193,2)</f>
        <v>0</v>
      </c>
      <c r="K193" s="140" t="s">
        <v>430</v>
      </c>
      <c r="L193" s="33"/>
      <c r="M193" s="145" t="s">
        <v>1</v>
      </c>
      <c r="N193" s="146" t="s">
        <v>47</v>
      </c>
      <c r="P193" s="147">
        <f>O193*H193</f>
        <v>0</v>
      </c>
      <c r="Q193" s="147">
        <v>0</v>
      </c>
      <c r="R193" s="147">
        <f>Q193*H193</f>
        <v>0</v>
      </c>
      <c r="S193" s="147">
        <v>0</v>
      </c>
      <c r="T193" s="148">
        <f>S193*H193</f>
        <v>0</v>
      </c>
      <c r="AR193" s="149" t="s">
        <v>108</v>
      </c>
      <c r="AT193" s="149" t="s">
        <v>312</v>
      </c>
      <c r="AU193" s="149" t="s">
        <v>86</v>
      </c>
      <c r="AY193" s="17" t="s">
        <v>310</v>
      </c>
      <c r="BE193" s="150">
        <f>IF(N193="základní",J193,0)</f>
        <v>0</v>
      </c>
      <c r="BF193" s="150">
        <f>IF(N193="snížená",J193,0)</f>
        <v>0</v>
      </c>
      <c r="BG193" s="150">
        <f>IF(N193="zákl. přenesená",J193,0)</f>
        <v>0</v>
      </c>
      <c r="BH193" s="150">
        <f>IF(N193="sníž. přenesená",J193,0)</f>
        <v>0</v>
      </c>
      <c r="BI193" s="150">
        <f>IF(N193="nulová",J193,0)</f>
        <v>0</v>
      </c>
      <c r="BJ193" s="17" t="s">
        <v>86</v>
      </c>
      <c r="BK193" s="150">
        <f>ROUND(I193*H193,2)</f>
        <v>0</v>
      </c>
      <c r="BL193" s="17" t="s">
        <v>108</v>
      </c>
      <c r="BM193" s="149" t="s">
        <v>978</v>
      </c>
    </row>
    <row r="194" spans="2:65" s="1" customFormat="1" ht="39">
      <c r="B194" s="33"/>
      <c r="D194" s="152" t="s">
        <v>375</v>
      </c>
      <c r="F194" s="172" t="s">
        <v>6693</v>
      </c>
      <c r="I194" s="173"/>
      <c r="L194" s="33"/>
      <c r="M194" s="174"/>
      <c r="T194" s="57"/>
      <c r="AT194" s="17" t="s">
        <v>375</v>
      </c>
      <c r="AU194" s="17" t="s">
        <v>86</v>
      </c>
    </row>
    <row r="195" spans="2:65" s="1" customFormat="1" ht="16.5" customHeight="1">
      <c r="B195" s="33"/>
      <c r="C195" s="138" t="s">
        <v>594</v>
      </c>
      <c r="D195" s="138" t="s">
        <v>312</v>
      </c>
      <c r="E195" s="139" t="s">
        <v>6694</v>
      </c>
      <c r="F195" s="140" t="s">
        <v>6695</v>
      </c>
      <c r="G195" s="141" t="s">
        <v>1972</v>
      </c>
      <c r="H195" s="142">
        <v>1</v>
      </c>
      <c r="I195" s="143"/>
      <c r="J195" s="144">
        <f>ROUND(I195*H195,2)</f>
        <v>0</v>
      </c>
      <c r="K195" s="140" t="s">
        <v>430</v>
      </c>
      <c r="L195" s="33"/>
      <c r="M195" s="145" t="s">
        <v>1</v>
      </c>
      <c r="N195" s="146" t="s">
        <v>47</v>
      </c>
      <c r="P195" s="147">
        <f>O195*H195</f>
        <v>0</v>
      </c>
      <c r="Q195" s="147">
        <v>0</v>
      </c>
      <c r="R195" s="147">
        <f>Q195*H195</f>
        <v>0</v>
      </c>
      <c r="S195" s="147">
        <v>0</v>
      </c>
      <c r="T195" s="148">
        <f>S195*H195</f>
        <v>0</v>
      </c>
      <c r="AR195" s="149" t="s">
        <v>108</v>
      </c>
      <c r="AT195" s="149" t="s">
        <v>312</v>
      </c>
      <c r="AU195" s="149" t="s">
        <v>86</v>
      </c>
      <c r="AY195" s="17" t="s">
        <v>310</v>
      </c>
      <c r="BE195" s="150">
        <f>IF(N195="základní",J195,0)</f>
        <v>0</v>
      </c>
      <c r="BF195" s="150">
        <f>IF(N195="snížená",J195,0)</f>
        <v>0</v>
      </c>
      <c r="BG195" s="150">
        <f>IF(N195="zákl. přenesená",J195,0)</f>
        <v>0</v>
      </c>
      <c r="BH195" s="150">
        <f>IF(N195="sníž. přenesená",J195,0)</f>
        <v>0</v>
      </c>
      <c r="BI195" s="150">
        <f>IF(N195="nulová",J195,0)</f>
        <v>0</v>
      </c>
      <c r="BJ195" s="17" t="s">
        <v>86</v>
      </c>
      <c r="BK195" s="150">
        <f>ROUND(I195*H195,2)</f>
        <v>0</v>
      </c>
      <c r="BL195" s="17" t="s">
        <v>108</v>
      </c>
      <c r="BM195" s="149" t="s">
        <v>988</v>
      </c>
    </row>
    <row r="196" spans="2:65" s="1" customFormat="1" ht="273">
      <c r="B196" s="33"/>
      <c r="D196" s="152" t="s">
        <v>375</v>
      </c>
      <c r="F196" s="172" t="s">
        <v>6696</v>
      </c>
      <c r="I196" s="173"/>
      <c r="L196" s="33"/>
      <c r="M196" s="174"/>
      <c r="T196" s="57"/>
      <c r="AT196" s="17" t="s">
        <v>375</v>
      </c>
      <c r="AU196" s="17" t="s">
        <v>86</v>
      </c>
    </row>
    <row r="197" spans="2:65" s="1" customFormat="1" ht="16.5" customHeight="1">
      <c r="B197" s="33"/>
      <c r="C197" s="138" t="s">
        <v>598</v>
      </c>
      <c r="D197" s="138" t="s">
        <v>312</v>
      </c>
      <c r="E197" s="139" t="s">
        <v>6697</v>
      </c>
      <c r="F197" s="140" t="s">
        <v>6698</v>
      </c>
      <c r="G197" s="141" t="s">
        <v>1972</v>
      </c>
      <c r="H197" s="142">
        <v>1</v>
      </c>
      <c r="I197" s="143"/>
      <c r="J197" s="144">
        <f>ROUND(I197*H197,2)</f>
        <v>0</v>
      </c>
      <c r="K197" s="140" t="s">
        <v>430</v>
      </c>
      <c r="L197" s="33"/>
      <c r="M197" s="145" t="s">
        <v>1</v>
      </c>
      <c r="N197" s="146" t="s">
        <v>47</v>
      </c>
      <c r="P197" s="147">
        <f>O197*H197</f>
        <v>0</v>
      </c>
      <c r="Q197" s="147">
        <v>0</v>
      </c>
      <c r="R197" s="147">
        <f>Q197*H197</f>
        <v>0</v>
      </c>
      <c r="S197" s="147">
        <v>0</v>
      </c>
      <c r="T197" s="148">
        <f>S197*H197</f>
        <v>0</v>
      </c>
      <c r="AR197" s="149" t="s">
        <v>108</v>
      </c>
      <c r="AT197" s="149" t="s">
        <v>312</v>
      </c>
      <c r="AU197" s="149" t="s">
        <v>86</v>
      </c>
      <c r="AY197" s="17" t="s">
        <v>310</v>
      </c>
      <c r="BE197" s="150">
        <f>IF(N197="základní",J197,0)</f>
        <v>0</v>
      </c>
      <c r="BF197" s="150">
        <f>IF(N197="snížená",J197,0)</f>
        <v>0</v>
      </c>
      <c r="BG197" s="150">
        <f>IF(N197="zákl. přenesená",J197,0)</f>
        <v>0</v>
      </c>
      <c r="BH197" s="150">
        <f>IF(N197="sníž. přenesená",J197,0)</f>
        <v>0</v>
      </c>
      <c r="BI197" s="150">
        <f>IF(N197="nulová",J197,0)</f>
        <v>0</v>
      </c>
      <c r="BJ197" s="17" t="s">
        <v>86</v>
      </c>
      <c r="BK197" s="150">
        <f>ROUND(I197*H197,2)</f>
        <v>0</v>
      </c>
      <c r="BL197" s="17" t="s">
        <v>108</v>
      </c>
      <c r="BM197" s="149" t="s">
        <v>1007</v>
      </c>
    </row>
    <row r="198" spans="2:65" s="1" customFormat="1" ht="58.5">
      <c r="B198" s="33"/>
      <c r="D198" s="152" t="s">
        <v>375</v>
      </c>
      <c r="F198" s="172" t="s">
        <v>6699</v>
      </c>
      <c r="I198" s="173"/>
      <c r="L198" s="33"/>
      <c r="M198" s="174"/>
      <c r="T198" s="57"/>
      <c r="AT198" s="17" t="s">
        <v>375</v>
      </c>
      <c r="AU198" s="17" t="s">
        <v>86</v>
      </c>
    </row>
    <row r="199" spans="2:65" s="1" customFormat="1" ht="16.5" customHeight="1">
      <c r="B199" s="33"/>
      <c r="C199" s="138" t="s">
        <v>613</v>
      </c>
      <c r="D199" s="138" t="s">
        <v>312</v>
      </c>
      <c r="E199" s="139" t="s">
        <v>6700</v>
      </c>
      <c r="F199" s="140" t="s">
        <v>6701</v>
      </c>
      <c r="G199" s="141" t="s">
        <v>1972</v>
      </c>
      <c r="H199" s="142">
        <v>1</v>
      </c>
      <c r="I199" s="143"/>
      <c r="J199" s="144">
        <f>ROUND(I199*H199,2)</f>
        <v>0</v>
      </c>
      <c r="K199" s="140" t="s">
        <v>430</v>
      </c>
      <c r="L199" s="33"/>
      <c r="M199" s="145" t="s">
        <v>1</v>
      </c>
      <c r="N199" s="146" t="s">
        <v>47</v>
      </c>
      <c r="P199" s="147">
        <f>O199*H199</f>
        <v>0</v>
      </c>
      <c r="Q199" s="147">
        <v>0</v>
      </c>
      <c r="R199" s="147">
        <f>Q199*H199</f>
        <v>0</v>
      </c>
      <c r="S199" s="147">
        <v>0</v>
      </c>
      <c r="T199" s="148">
        <f>S199*H199</f>
        <v>0</v>
      </c>
      <c r="AR199" s="149" t="s">
        <v>108</v>
      </c>
      <c r="AT199" s="149" t="s">
        <v>312</v>
      </c>
      <c r="AU199" s="149" t="s">
        <v>86</v>
      </c>
      <c r="AY199" s="17" t="s">
        <v>310</v>
      </c>
      <c r="BE199" s="150">
        <f>IF(N199="základní",J199,0)</f>
        <v>0</v>
      </c>
      <c r="BF199" s="150">
        <f>IF(N199="snížená",J199,0)</f>
        <v>0</v>
      </c>
      <c r="BG199" s="150">
        <f>IF(N199="zákl. přenesená",J199,0)</f>
        <v>0</v>
      </c>
      <c r="BH199" s="150">
        <f>IF(N199="sníž. přenesená",J199,0)</f>
        <v>0</v>
      </c>
      <c r="BI199" s="150">
        <f>IF(N199="nulová",J199,0)</f>
        <v>0</v>
      </c>
      <c r="BJ199" s="17" t="s">
        <v>86</v>
      </c>
      <c r="BK199" s="150">
        <f>ROUND(I199*H199,2)</f>
        <v>0</v>
      </c>
      <c r="BL199" s="17" t="s">
        <v>108</v>
      </c>
      <c r="BM199" s="149" t="s">
        <v>1017</v>
      </c>
    </row>
    <row r="200" spans="2:65" s="1" customFormat="1" ht="16.5" customHeight="1">
      <c r="B200" s="33"/>
      <c r="C200" s="138" t="s">
        <v>617</v>
      </c>
      <c r="D200" s="138" t="s">
        <v>312</v>
      </c>
      <c r="E200" s="139" t="s">
        <v>6702</v>
      </c>
      <c r="F200" s="140" t="s">
        <v>6703</v>
      </c>
      <c r="G200" s="141" t="s">
        <v>1972</v>
      </c>
      <c r="H200" s="142">
        <v>1</v>
      </c>
      <c r="I200" s="143"/>
      <c r="J200" s="144">
        <f>ROUND(I200*H200,2)</f>
        <v>0</v>
      </c>
      <c r="K200" s="140" t="s">
        <v>430</v>
      </c>
      <c r="L200" s="33"/>
      <c r="M200" s="145" t="s">
        <v>1</v>
      </c>
      <c r="N200" s="146" t="s">
        <v>47</v>
      </c>
      <c r="P200" s="147">
        <f>O200*H200</f>
        <v>0</v>
      </c>
      <c r="Q200" s="147">
        <v>0</v>
      </c>
      <c r="R200" s="147">
        <f>Q200*H200</f>
        <v>0</v>
      </c>
      <c r="S200" s="147">
        <v>0</v>
      </c>
      <c r="T200" s="148">
        <f>S200*H200</f>
        <v>0</v>
      </c>
      <c r="AR200" s="149" t="s">
        <v>108</v>
      </c>
      <c r="AT200" s="149" t="s">
        <v>312</v>
      </c>
      <c r="AU200" s="149" t="s">
        <v>86</v>
      </c>
      <c r="AY200" s="17" t="s">
        <v>310</v>
      </c>
      <c r="BE200" s="150">
        <f>IF(N200="základní",J200,0)</f>
        <v>0</v>
      </c>
      <c r="BF200" s="150">
        <f>IF(N200="snížená",J200,0)</f>
        <v>0</v>
      </c>
      <c r="BG200" s="150">
        <f>IF(N200="zákl. přenesená",J200,0)</f>
        <v>0</v>
      </c>
      <c r="BH200" s="150">
        <f>IF(N200="sníž. přenesená",J200,0)</f>
        <v>0</v>
      </c>
      <c r="BI200" s="150">
        <f>IF(N200="nulová",J200,0)</f>
        <v>0</v>
      </c>
      <c r="BJ200" s="17" t="s">
        <v>86</v>
      </c>
      <c r="BK200" s="150">
        <f>ROUND(I200*H200,2)</f>
        <v>0</v>
      </c>
      <c r="BL200" s="17" t="s">
        <v>108</v>
      </c>
      <c r="BM200" s="149" t="s">
        <v>1025</v>
      </c>
    </row>
    <row r="201" spans="2:65" s="1" customFormat="1" ht="16.5" customHeight="1">
      <c r="B201" s="33"/>
      <c r="C201" s="138" t="s">
        <v>602</v>
      </c>
      <c r="D201" s="138" t="s">
        <v>312</v>
      </c>
      <c r="E201" s="139" t="s">
        <v>6704</v>
      </c>
      <c r="F201" s="140" t="s">
        <v>6705</v>
      </c>
      <c r="G201" s="141" t="s">
        <v>1972</v>
      </c>
      <c r="H201" s="142">
        <v>1</v>
      </c>
      <c r="I201" s="143"/>
      <c r="J201" s="144">
        <f>ROUND(I201*H201,2)</f>
        <v>0</v>
      </c>
      <c r="K201" s="140" t="s">
        <v>430</v>
      </c>
      <c r="L201" s="33"/>
      <c r="M201" s="145" t="s">
        <v>1</v>
      </c>
      <c r="N201" s="146" t="s">
        <v>47</v>
      </c>
      <c r="P201" s="147">
        <f>O201*H201</f>
        <v>0</v>
      </c>
      <c r="Q201" s="147">
        <v>0</v>
      </c>
      <c r="R201" s="147">
        <f>Q201*H201</f>
        <v>0</v>
      </c>
      <c r="S201" s="147">
        <v>0</v>
      </c>
      <c r="T201" s="148">
        <f>S201*H201</f>
        <v>0</v>
      </c>
      <c r="AR201" s="149" t="s">
        <v>108</v>
      </c>
      <c r="AT201" s="149" t="s">
        <v>312</v>
      </c>
      <c r="AU201" s="149" t="s">
        <v>86</v>
      </c>
      <c r="AY201" s="17" t="s">
        <v>310</v>
      </c>
      <c r="BE201" s="150">
        <f>IF(N201="základní",J201,0)</f>
        <v>0</v>
      </c>
      <c r="BF201" s="150">
        <f>IF(N201="snížená",J201,0)</f>
        <v>0</v>
      </c>
      <c r="BG201" s="150">
        <f>IF(N201="zákl. přenesená",J201,0)</f>
        <v>0</v>
      </c>
      <c r="BH201" s="150">
        <f>IF(N201="sníž. přenesená",J201,0)</f>
        <v>0</v>
      </c>
      <c r="BI201" s="150">
        <f>IF(N201="nulová",J201,0)</f>
        <v>0</v>
      </c>
      <c r="BJ201" s="17" t="s">
        <v>86</v>
      </c>
      <c r="BK201" s="150">
        <f>ROUND(I201*H201,2)</f>
        <v>0</v>
      </c>
      <c r="BL201" s="17" t="s">
        <v>108</v>
      </c>
      <c r="BM201" s="149" t="s">
        <v>1033</v>
      </c>
    </row>
    <row r="202" spans="2:65" s="1" customFormat="1" ht="48.75">
      <c r="B202" s="33"/>
      <c r="D202" s="152" t="s">
        <v>375</v>
      </c>
      <c r="F202" s="172" t="s">
        <v>6706</v>
      </c>
      <c r="I202" s="173"/>
      <c r="L202" s="33"/>
      <c r="M202" s="174"/>
      <c r="T202" s="57"/>
      <c r="AT202" s="17" t="s">
        <v>375</v>
      </c>
      <c r="AU202" s="17" t="s">
        <v>86</v>
      </c>
    </row>
    <row r="203" spans="2:65" s="1" customFormat="1" ht="16.5" customHeight="1">
      <c r="B203" s="33"/>
      <c r="C203" s="138" t="s">
        <v>607</v>
      </c>
      <c r="D203" s="138" t="s">
        <v>312</v>
      </c>
      <c r="E203" s="139" t="s">
        <v>6707</v>
      </c>
      <c r="F203" s="140" t="s">
        <v>6708</v>
      </c>
      <c r="G203" s="141" t="s">
        <v>1972</v>
      </c>
      <c r="H203" s="142">
        <v>1</v>
      </c>
      <c r="I203" s="143"/>
      <c r="J203" s="144">
        <f t="shared" ref="J203:J208" si="0">ROUND(I203*H203,2)</f>
        <v>0</v>
      </c>
      <c r="K203" s="140" t="s">
        <v>430</v>
      </c>
      <c r="L203" s="33"/>
      <c r="M203" s="145" t="s">
        <v>1</v>
      </c>
      <c r="N203" s="146" t="s">
        <v>47</v>
      </c>
      <c r="P203" s="147">
        <f t="shared" ref="P203:P208" si="1">O203*H203</f>
        <v>0</v>
      </c>
      <c r="Q203" s="147">
        <v>0</v>
      </c>
      <c r="R203" s="147">
        <f t="shared" ref="R203:R208" si="2">Q203*H203</f>
        <v>0</v>
      </c>
      <c r="S203" s="147">
        <v>0</v>
      </c>
      <c r="T203" s="148">
        <f t="shared" ref="T203:T208" si="3">S203*H203</f>
        <v>0</v>
      </c>
      <c r="AR203" s="149" t="s">
        <v>108</v>
      </c>
      <c r="AT203" s="149" t="s">
        <v>312</v>
      </c>
      <c r="AU203" s="149" t="s">
        <v>86</v>
      </c>
      <c r="AY203" s="17" t="s">
        <v>310</v>
      </c>
      <c r="BE203" s="150">
        <f t="shared" ref="BE203:BE208" si="4">IF(N203="základní",J203,0)</f>
        <v>0</v>
      </c>
      <c r="BF203" s="150">
        <f t="shared" ref="BF203:BF208" si="5">IF(N203="snížená",J203,0)</f>
        <v>0</v>
      </c>
      <c r="BG203" s="150">
        <f t="shared" ref="BG203:BG208" si="6">IF(N203="zákl. přenesená",J203,0)</f>
        <v>0</v>
      </c>
      <c r="BH203" s="150">
        <f t="shared" ref="BH203:BH208" si="7">IF(N203="sníž. přenesená",J203,0)</f>
        <v>0</v>
      </c>
      <c r="BI203" s="150">
        <f t="shared" ref="BI203:BI208" si="8">IF(N203="nulová",J203,0)</f>
        <v>0</v>
      </c>
      <c r="BJ203" s="17" t="s">
        <v>86</v>
      </c>
      <c r="BK203" s="150">
        <f t="shared" ref="BK203:BK208" si="9">ROUND(I203*H203,2)</f>
        <v>0</v>
      </c>
      <c r="BL203" s="17" t="s">
        <v>108</v>
      </c>
      <c r="BM203" s="149" t="s">
        <v>1052</v>
      </c>
    </row>
    <row r="204" spans="2:65" s="1" customFormat="1" ht="16.5" customHeight="1">
      <c r="B204" s="33"/>
      <c r="C204" s="138" t="s">
        <v>824</v>
      </c>
      <c r="D204" s="138" t="s">
        <v>312</v>
      </c>
      <c r="E204" s="139" t="s">
        <v>6709</v>
      </c>
      <c r="F204" s="140" t="s">
        <v>6710</v>
      </c>
      <c r="G204" s="141" t="s">
        <v>1972</v>
      </c>
      <c r="H204" s="142">
        <v>1</v>
      </c>
      <c r="I204" s="143"/>
      <c r="J204" s="144">
        <f t="shared" si="0"/>
        <v>0</v>
      </c>
      <c r="K204" s="140" t="s">
        <v>430</v>
      </c>
      <c r="L204" s="33"/>
      <c r="M204" s="145" t="s">
        <v>1</v>
      </c>
      <c r="N204" s="146" t="s">
        <v>47</v>
      </c>
      <c r="P204" s="147">
        <f t="shared" si="1"/>
        <v>0</v>
      </c>
      <c r="Q204" s="147">
        <v>0</v>
      </c>
      <c r="R204" s="147">
        <f t="shared" si="2"/>
        <v>0</v>
      </c>
      <c r="S204" s="147">
        <v>0</v>
      </c>
      <c r="T204" s="148">
        <f t="shared" si="3"/>
        <v>0</v>
      </c>
      <c r="AR204" s="149" t="s">
        <v>108</v>
      </c>
      <c r="AT204" s="149" t="s">
        <v>312</v>
      </c>
      <c r="AU204" s="149" t="s">
        <v>86</v>
      </c>
      <c r="AY204" s="17" t="s">
        <v>310</v>
      </c>
      <c r="BE204" s="150">
        <f t="shared" si="4"/>
        <v>0</v>
      </c>
      <c r="BF204" s="150">
        <f t="shared" si="5"/>
        <v>0</v>
      </c>
      <c r="BG204" s="150">
        <f t="shared" si="6"/>
        <v>0</v>
      </c>
      <c r="BH204" s="150">
        <f t="shared" si="7"/>
        <v>0</v>
      </c>
      <c r="BI204" s="150">
        <f t="shared" si="8"/>
        <v>0</v>
      </c>
      <c r="BJ204" s="17" t="s">
        <v>86</v>
      </c>
      <c r="BK204" s="150">
        <f t="shared" si="9"/>
        <v>0</v>
      </c>
      <c r="BL204" s="17" t="s">
        <v>108</v>
      </c>
      <c r="BM204" s="149" t="s">
        <v>1061</v>
      </c>
    </row>
    <row r="205" spans="2:65" s="1" customFormat="1" ht="16.5" customHeight="1">
      <c r="B205" s="33"/>
      <c r="C205" s="138" t="s">
        <v>828</v>
      </c>
      <c r="D205" s="138" t="s">
        <v>312</v>
      </c>
      <c r="E205" s="139" t="s">
        <v>6711</v>
      </c>
      <c r="F205" s="140" t="s">
        <v>6712</v>
      </c>
      <c r="G205" s="141" t="s">
        <v>1972</v>
      </c>
      <c r="H205" s="142">
        <v>1</v>
      </c>
      <c r="I205" s="143"/>
      <c r="J205" s="144">
        <f t="shared" si="0"/>
        <v>0</v>
      </c>
      <c r="K205" s="140" t="s">
        <v>430</v>
      </c>
      <c r="L205" s="33"/>
      <c r="M205" s="145" t="s">
        <v>1</v>
      </c>
      <c r="N205" s="146" t="s">
        <v>47</v>
      </c>
      <c r="P205" s="147">
        <f t="shared" si="1"/>
        <v>0</v>
      </c>
      <c r="Q205" s="147">
        <v>0</v>
      </c>
      <c r="R205" s="147">
        <f t="shared" si="2"/>
        <v>0</v>
      </c>
      <c r="S205" s="147">
        <v>0</v>
      </c>
      <c r="T205" s="148">
        <f t="shared" si="3"/>
        <v>0</v>
      </c>
      <c r="AR205" s="149" t="s">
        <v>108</v>
      </c>
      <c r="AT205" s="149" t="s">
        <v>312</v>
      </c>
      <c r="AU205" s="149" t="s">
        <v>86</v>
      </c>
      <c r="AY205" s="17" t="s">
        <v>310</v>
      </c>
      <c r="BE205" s="150">
        <f t="shared" si="4"/>
        <v>0</v>
      </c>
      <c r="BF205" s="150">
        <f t="shared" si="5"/>
        <v>0</v>
      </c>
      <c r="BG205" s="150">
        <f t="shared" si="6"/>
        <v>0</v>
      </c>
      <c r="BH205" s="150">
        <f t="shared" si="7"/>
        <v>0</v>
      </c>
      <c r="BI205" s="150">
        <f t="shared" si="8"/>
        <v>0</v>
      </c>
      <c r="BJ205" s="17" t="s">
        <v>86</v>
      </c>
      <c r="BK205" s="150">
        <f t="shared" si="9"/>
        <v>0</v>
      </c>
      <c r="BL205" s="17" t="s">
        <v>108</v>
      </c>
      <c r="BM205" s="149" t="s">
        <v>1069</v>
      </c>
    </row>
    <row r="206" spans="2:65" s="1" customFormat="1" ht="16.5" customHeight="1">
      <c r="B206" s="33"/>
      <c r="C206" s="138" t="s">
        <v>833</v>
      </c>
      <c r="D206" s="138" t="s">
        <v>312</v>
      </c>
      <c r="E206" s="139" t="s">
        <v>6713</v>
      </c>
      <c r="F206" s="140" t="s">
        <v>6714</v>
      </c>
      <c r="G206" s="141" t="s">
        <v>1972</v>
      </c>
      <c r="H206" s="142">
        <v>1</v>
      </c>
      <c r="I206" s="143"/>
      <c r="J206" s="144">
        <f t="shared" si="0"/>
        <v>0</v>
      </c>
      <c r="K206" s="140" t="s">
        <v>430</v>
      </c>
      <c r="L206" s="33"/>
      <c r="M206" s="145" t="s">
        <v>1</v>
      </c>
      <c r="N206" s="146" t="s">
        <v>47</v>
      </c>
      <c r="P206" s="147">
        <f t="shared" si="1"/>
        <v>0</v>
      </c>
      <c r="Q206" s="147">
        <v>0</v>
      </c>
      <c r="R206" s="147">
        <f t="shared" si="2"/>
        <v>0</v>
      </c>
      <c r="S206" s="147">
        <v>0</v>
      </c>
      <c r="T206" s="148">
        <f t="shared" si="3"/>
        <v>0</v>
      </c>
      <c r="AR206" s="149" t="s">
        <v>108</v>
      </c>
      <c r="AT206" s="149" t="s">
        <v>312</v>
      </c>
      <c r="AU206" s="149" t="s">
        <v>86</v>
      </c>
      <c r="AY206" s="17" t="s">
        <v>310</v>
      </c>
      <c r="BE206" s="150">
        <f t="shared" si="4"/>
        <v>0</v>
      </c>
      <c r="BF206" s="150">
        <f t="shared" si="5"/>
        <v>0</v>
      </c>
      <c r="BG206" s="150">
        <f t="shared" si="6"/>
        <v>0</v>
      </c>
      <c r="BH206" s="150">
        <f t="shared" si="7"/>
        <v>0</v>
      </c>
      <c r="BI206" s="150">
        <f t="shared" si="8"/>
        <v>0</v>
      </c>
      <c r="BJ206" s="17" t="s">
        <v>86</v>
      </c>
      <c r="BK206" s="150">
        <f t="shared" si="9"/>
        <v>0</v>
      </c>
      <c r="BL206" s="17" t="s">
        <v>108</v>
      </c>
      <c r="BM206" s="149" t="s">
        <v>1090</v>
      </c>
    </row>
    <row r="207" spans="2:65" s="1" customFormat="1" ht="16.5" customHeight="1">
      <c r="B207" s="33"/>
      <c r="C207" s="138" t="s">
        <v>839</v>
      </c>
      <c r="D207" s="138" t="s">
        <v>312</v>
      </c>
      <c r="E207" s="139" t="s">
        <v>6715</v>
      </c>
      <c r="F207" s="140" t="s">
        <v>6716</v>
      </c>
      <c r="G207" s="141" t="s">
        <v>1972</v>
      </c>
      <c r="H207" s="142">
        <v>1</v>
      </c>
      <c r="I207" s="143"/>
      <c r="J207" s="144">
        <f t="shared" si="0"/>
        <v>0</v>
      </c>
      <c r="K207" s="140" t="s">
        <v>430</v>
      </c>
      <c r="L207" s="33"/>
      <c r="M207" s="145" t="s">
        <v>1</v>
      </c>
      <c r="N207" s="146" t="s">
        <v>47</v>
      </c>
      <c r="P207" s="147">
        <f t="shared" si="1"/>
        <v>0</v>
      </c>
      <c r="Q207" s="147">
        <v>0</v>
      </c>
      <c r="R207" s="147">
        <f t="shared" si="2"/>
        <v>0</v>
      </c>
      <c r="S207" s="147">
        <v>0</v>
      </c>
      <c r="T207" s="148">
        <f t="shared" si="3"/>
        <v>0</v>
      </c>
      <c r="AR207" s="149" t="s">
        <v>108</v>
      </c>
      <c r="AT207" s="149" t="s">
        <v>312</v>
      </c>
      <c r="AU207" s="149" t="s">
        <v>86</v>
      </c>
      <c r="AY207" s="17" t="s">
        <v>310</v>
      </c>
      <c r="BE207" s="150">
        <f t="shared" si="4"/>
        <v>0</v>
      </c>
      <c r="BF207" s="150">
        <f t="shared" si="5"/>
        <v>0</v>
      </c>
      <c r="BG207" s="150">
        <f t="shared" si="6"/>
        <v>0</v>
      </c>
      <c r="BH207" s="150">
        <f t="shared" si="7"/>
        <v>0</v>
      </c>
      <c r="BI207" s="150">
        <f t="shared" si="8"/>
        <v>0</v>
      </c>
      <c r="BJ207" s="17" t="s">
        <v>86</v>
      </c>
      <c r="BK207" s="150">
        <f t="shared" si="9"/>
        <v>0</v>
      </c>
      <c r="BL207" s="17" t="s">
        <v>108</v>
      </c>
      <c r="BM207" s="149" t="s">
        <v>1111</v>
      </c>
    </row>
    <row r="208" spans="2:65" s="1" customFormat="1" ht="16.5" customHeight="1">
      <c r="B208" s="33"/>
      <c r="C208" s="138" t="s">
        <v>845</v>
      </c>
      <c r="D208" s="138" t="s">
        <v>312</v>
      </c>
      <c r="E208" s="139" t="s">
        <v>6717</v>
      </c>
      <c r="F208" s="140" t="s">
        <v>6718</v>
      </c>
      <c r="G208" s="141" t="s">
        <v>1972</v>
      </c>
      <c r="H208" s="142">
        <v>1</v>
      </c>
      <c r="I208" s="143"/>
      <c r="J208" s="144">
        <f t="shared" si="0"/>
        <v>0</v>
      </c>
      <c r="K208" s="140" t="s">
        <v>430</v>
      </c>
      <c r="L208" s="33"/>
      <c r="M208" s="145" t="s">
        <v>1</v>
      </c>
      <c r="N208" s="146" t="s">
        <v>47</v>
      </c>
      <c r="P208" s="147">
        <f t="shared" si="1"/>
        <v>0</v>
      </c>
      <c r="Q208" s="147">
        <v>0</v>
      </c>
      <c r="R208" s="147">
        <f t="shared" si="2"/>
        <v>0</v>
      </c>
      <c r="S208" s="147">
        <v>0</v>
      </c>
      <c r="T208" s="148">
        <f t="shared" si="3"/>
        <v>0</v>
      </c>
      <c r="AR208" s="149" t="s">
        <v>108</v>
      </c>
      <c r="AT208" s="149" t="s">
        <v>312</v>
      </c>
      <c r="AU208" s="149" t="s">
        <v>86</v>
      </c>
      <c r="AY208" s="17" t="s">
        <v>310</v>
      </c>
      <c r="BE208" s="150">
        <f t="shared" si="4"/>
        <v>0</v>
      </c>
      <c r="BF208" s="150">
        <f t="shared" si="5"/>
        <v>0</v>
      </c>
      <c r="BG208" s="150">
        <f t="shared" si="6"/>
        <v>0</v>
      </c>
      <c r="BH208" s="150">
        <f t="shared" si="7"/>
        <v>0</v>
      </c>
      <c r="BI208" s="150">
        <f t="shared" si="8"/>
        <v>0</v>
      </c>
      <c r="BJ208" s="17" t="s">
        <v>86</v>
      </c>
      <c r="BK208" s="150">
        <f t="shared" si="9"/>
        <v>0</v>
      </c>
      <c r="BL208" s="17" t="s">
        <v>108</v>
      </c>
      <c r="BM208" s="149" t="s">
        <v>1122</v>
      </c>
    </row>
    <row r="209" spans="2:65" s="1" customFormat="1" ht="146.25">
      <c r="B209" s="33"/>
      <c r="D209" s="152" t="s">
        <v>375</v>
      </c>
      <c r="F209" s="172" t="s">
        <v>6719</v>
      </c>
      <c r="I209" s="173"/>
      <c r="L209" s="33"/>
      <c r="M209" s="174"/>
      <c r="T209" s="57"/>
      <c r="AT209" s="17" t="s">
        <v>375</v>
      </c>
      <c r="AU209" s="17" t="s">
        <v>86</v>
      </c>
    </row>
    <row r="210" spans="2:65" s="1" customFormat="1" ht="16.5" customHeight="1">
      <c r="B210" s="33"/>
      <c r="C210" s="138" t="s">
        <v>850</v>
      </c>
      <c r="D210" s="138" t="s">
        <v>312</v>
      </c>
      <c r="E210" s="139" t="s">
        <v>6720</v>
      </c>
      <c r="F210" s="140" t="s">
        <v>6721</v>
      </c>
      <c r="G210" s="141" t="s">
        <v>1972</v>
      </c>
      <c r="H210" s="142">
        <v>1</v>
      </c>
      <c r="I210" s="143"/>
      <c r="J210" s="144">
        <f>ROUND(I210*H210,2)</f>
        <v>0</v>
      </c>
      <c r="K210" s="140" t="s">
        <v>430</v>
      </c>
      <c r="L210" s="33"/>
      <c r="M210" s="145" t="s">
        <v>1</v>
      </c>
      <c r="N210" s="146" t="s">
        <v>47</v>
      </c>
      <c r="P210" s="147">
        <f>O210*H210</f>
        <v>0</v>
      </c>
      <c r="Q210" s="147">
        <v>0</v>
      </c>
      <c r="R210" s="147">
        <f>Q210*H210</f>
        <v>0</v>
      </c>
      <c r="S210" s="147">
        <v>0</v>
      </c>
      <c r="T210" s="148">
        <f>S210*H210</f>
        <v>0</v>
      </c>
      <c r="AR210" s="149" t="s">
        <v>108</v>
      </c>
      <c r="AT210" s="149" t="s">
        <v>312</v>
      </c>
      <c r="AU210" s="149" t="s">
        <v>86</v>
      </c>
      <c r="AY210" s="17" t="s">
        <v>310</v>
      </c>
      <c r="BE210" s="150">
        <f>IF(N210="základní",J210,0)</f>
        <v>0</v>
      </c>
      <c r="BF210" s="150">
        <f>IF(N210="snížená",J210,0)</f>
        <v>0</v>
      </c>
      <c r="BG210" s="150">
        <f>IF(N210="zákl. přenesená",J210,0)</f>
        <v>0</v>
      </c>
      <c r="BH210" s="150">
        <f>IF(N210="sníž. přenesená",J210,0)</f>
        <v>0</v>
      </c>
      <c r="BI210" s="150">
        <f>IF(N210="nulová",J210,0)</f>
        <v>0</v>
      </c>
      <c r="BJ210" s="17" t="s">
        <v>86</v>
      </c>
      <c r="BK210" s="150">
        <f>ROUND(I210*H210,2)</f>
        <v>0</v>
      </c>
      <c r="BL210" s="17" t="s">
        <v>108</v>
      </c>
      <c r="BM210" s="149" t="s">
        <v>1131</v>
      </c>
    </row>
    <row r="211" spans="2:65" s="1" customFormat="1" ht="16.5" customHeight="1">
      <c r="B211" s="33"/>
      <c r="C211" s="138" t="s">
        <v>856</v>
      </c>
      <c r="D211" s="138" t="s">
        <v>312</v>
      </c>
      <c r="E211" s="139" t="s">
        <v>6722</v>
      </c>
      <c r="F211" s="140" t="s">
        <v>6723</v>
      </c>
      <c r="G211" s="141" t="s">
        <v>1972</v>
      </c>
      <c r="H211" s="142">
        <v>1</v>
      </c>
      <c r="I211" s="143"/>
      <c r="J211" s="144">
        <f>ROUND(I211*H211,2)</f>
        <v>0</v>
      </c>
      <c r="K211" s="140" t="s">
        <v>430</v>
      </c>
      <c r="L211" s="33"/>
      <c r="M211" s="145" t="s">
        <v>1</v>
      </c>
      <c r="N211" s="146" t="s">
        <v>47</v>
      </c>
      <c r="P211" s="147">
        <f>O211*H211</f>
        <v>0</v>
      </c>
      <c r="Q211" s="147">
        <v>0</v>
      </c>
      <c r="R211" s="147">
        <f>Q211*H211</f>
        <v>0</v>
      </c>
      <c r="S211" s="147">
        <v>0</v>
      </c>
      <c r="T211" s="148">
        <f>S211*H211</f>
        <v>0</v>
      </c>
      <c r="AR211" s="149" t="s">
        <v>108</v>
      </c>
      <c r="AT211" s="149" t="s">
        <v>312</v>
      </c>
      <c r="AU211" s="149" t="s">
        <v>86</v>
      </c>
      <c r="AY211" s="17" t="s">
        <v>310</v>
      </c>
      <c r="BE211" s="150">
        <f>IF(N211="základní",J211,0)</f>
        <v>0</v>
      </c>
      <c r="BF211" s="150">
        <f>IF(N211="snížená",J211,0)</f>
        <v>0</v>
      </c>
      <c r="BG211" s="150">
        <f>IF(N211="zákl. přenesená",J211,0)</f>
        <v>0</v>
      </c>
      <c r="BH211" s="150">
        <f>IF(N211="sníž. přenesená",J211,0)</f>
        <v>0</v>
      </c>
      <c r="BI211" s="150">
        <f>IF(N211="nulová",J211,0)</f>
        <v>0</v>
      </c>
      <c r="BJ211" s="17" t="s">
        <v>86</v>
      </c>
      <c r="BK211" s="150">
        <f>ROUND(I211*H211,2)</f>
        <v>0</v>
      </c>
      <c r="BL211" s="17" t="s">
        <v>108</v>
      </c>
      <c r="BM211" s="149" t="s">
        <v>1142</v>
      </c>
    </row>
    <row r="212" spans="2:65" s="1" customFormat="1" ht="68.25">
      <c r="B212" s="33"/>
      <c r="D212" s="152" t="s">
        <v>375</v>
      </c>
      <c r="F212" s="172" t="s">
        <v>6724</v>
      </c>
      <c r="I212" s="173"/>
      <c r="L212" s="33"/>
      <c r="M212" s="174"/>
      <c r="T212" s="57"/>
      <c r="AT212" s="17" t="s">
        <v>375</v>
      </c>
      <c r="AU212" s="17" t="s">
        <v>86</v>
      </c>
    </row>
    <row r="213" spans="2:65" s="1" customFormat="1" ht="21.75" customHeight="1">
      <c r="B213" s="33"/>
      <c r="C213" s="138" t="s">
        <v>860</v>
      </c>
      <c r="D213" s="138" t="s">
        <v>312</v>
      </c>
      <c r="E213" s="139" t="s">
        <v>6725</v>
      </c>
      <c r="F213" s="140" t="s">
        <v>6726</v>
      </c>
      <c r="G213" s="141" t="s">
        <v>1972</v>
      </c>
      <c r="H213" s="142">
        <v>1</v>
      </c>
      <c r="I213" s="143"/>
      <c r="J213" s="144">
        <f>ROUND(I213*H213,2)</f>
        <v>0</v>
      </c>
      <c r="K213" s="140" t="s">
        <v>430</v>
      </c>
      <c r="L213" s="33"/>
      <c r="M213" s="145" t="s">
        <v>1</v>
      </c>
      <c r="N213" s="146" t="s">
        <v>47</v>
      </c>
      <c r="P213" s="147">
        <f>O213*H213</f>
        <v>0</v>
      </c>
      <c r="Q213" s="147">
        <v>0</v>
      </c>
      <c r="R213" s="147">
        <f>Q213*H213</f>
        <v>0</v>
      </c>
      <c r="S213" s="147">
        <v>0</v>
      </c>
      <c r="T213" s="148">
        <f>S213*H213</f>
        <v>0</v>
      </c>
      <c r="AR213" s="149" t="s">
        <v>108</v>
      </c>
      <c r="AT213" s="149" t="s">
        <v>312</v>
      </c>
      <c r="AU213" s="149" t="s">
        <v>86</v>
      </c>
      <c r="AY213" s="17" t="s">
        <v>310</v>
      </c>
      <c r="BE213" s="150">
        <f>IF(N213="základní",J213,0)</f>
        <v>0</v>
      </c>
      <c r="BF213" s="150">
        <f>IF(N213="snížená",J213,0)</f>
        <v>0</v>
      </c>
      <c r="BG213" s="150">
        <f>IF(N213="zákl. přenesená",J213,0)</f>
        <v>0</v>
      </c>
      <c r="BH213" s="150">
        <f>IF(N213="sníž. přenesená",J213,0)</f>
        <v>0</v>
      </c>
      <c r="BI213" s="150">
        <f>IF(N213="nulová",J213,0)</f>
        <v>0</v>
      </c>
      <c r="BJ213" s="17" t="s">
        <v>86</v>
      </c>
      <c r="BK213" s="150">
        <f>ROUND(I213*H213,2)</f>
        <v>0</v>
      </c>
      <c r="BL213" s="17" t="s">
        <v>108</v>
      </c>
      <c r="BM213" s="149" t="s">
        <v>1152</v>
      </c>
    </row>
    <row r="214" spans="2:65" s="1" customFormat="1" ht="24.2" customHeight="1">
      <c r="B214" s="33"/>
      <c r="C214" s="138" t="s">
        <v>864</v>
      </c>
      <c r="D214" s="138" t="s">
        <v>312</v>
      </c>
      <c r="E214" s="139" t="s">
        <v>6727</v>
      </c>
      <c r="F214" s="140" t="s">
        <v>6728</v>
      </c>
      <c r="G214" s="141" t="s">
        <v>1972</v>
      </c>
      <c r="H214" s="142">
        <v>1</v>
      </c>
      <c r="I214" s="143"/>
      <c r="J214" s="144">
        <f>ROUND(I214*H214,2)</f>
        <v>0</v>
      </c>
      <c r="K214" s="140" t="s">
        <v>430</v>
      </c>
      <c r="L214" s="33"/>
      <c r="M214" s="145" t="s">
        <v>1</v>
      </c>
      <c r="N214" s="146" t="s">
        <v>47</v>
      </c>
      <c r="P214" s="147">
        <f>O214*H214</f>
        <v>0</v>
      </c>
      <c r="Q214" s="147">
        <v>0</v>
      </c>
      <c r="R214" s="147">
        <f>Q214*H214</f>
        <v>0</v>
      </c>
      <c r="S214" s="147">
        <v>0</v>
      </c>
      <c r="T214" s="148">
        <f>S214*H214</f>
        <v>0</v>
      </c>
      <c r="AR214" s="149" t="s">
        <v>108</v>
      </c>
      <c r="AT214" s="149" t="s">
        <v>312</v>
      </c>
      <c r="AU214" s="149" t="s">
        <v>86</v>
      </c>
      <c r="AY214" s="17" t="s">
        <v>310</v>
      </c>
      <c r="BE214" s="150">
        <f>IF(N214="základní",J214,0)</f>
        <v>0</v>
      </c>
      <c r="BF214" s="150">
        <f>IF(N214="snížená",J214,0)</f>
        <v>0</v>
      </c>
      <c r="BG214" s="150">
        <f>IF(N214="zákl. přenesená",J214,0)</f>
        <v>0</v>
      </c>
      <c r="BH214" s="150">
        <f>IF(N214="sníž. přenesená",J214,0)</f>
        <v>0</v>
      </c>
      <c r="BI214" s="150">
        <f>IF(N214="nulová",J214,0)</f>
        <v>0</v>
      </c>
      <c r="BJ214" s="17" t="s">
        <v>86</v>
      </c>
      <c r="BK214" s="150">
        <f>ROUND(I214*H214,2)</f>
        <v>0</v>
      </c>
      <c r="BL214" s="17" t="s">
        <v>108</v>
      </c>
      <c r="BM214" s="149" t="s">
        <v>1168</v>
      </c>
    </row>
    <row r="215" spans="2:65" s="1" customFormat="1" ht="21.75" customHeight="1">
      <c r="B215" s="33"/>
      <c r="C215" s="138" t="s">
        <v>868</v>
      </c>
      <c r="D215" s="138" t="s">
        <v>312</v>
      </c>
      <c r="E215" s="139" t="s">
        <v>6729</v>
      </c>
      <c r="F215" s="140" t="s">
        <v>6730</v>
      </c>
      <c r="G215" s="141" t="s">
        <v>1972</v>
      </c>
      <c r="H215" s="142">
        <v>1</v>
      </c>
      <c r="I215" s="143"/>
      <c r="J215" s="144">
        <f>ROUND(I215*H215,2)</f>
        <v>0</v>
      </c>
      <c r="K215" s="140" t="s">
        <v>430</v>
      </c>
      <c r="L215" s="33"/>
      <c r="M215" s="145" t="s">
        <v>1</v>
      </c>
      <c r="N215" s="146" t="s">
        <v>47</v>
      </c>
      <c r="P215" s="147">
        <f>O215*H215</f>
        <v>0</v>
      </c>
      <c r="Q215" s="147">
        <v>0</v>
      </c>
      <c r="R215" s="147">
        <f>Q215*H215</f>
        <v>0</v>
      </c>
      <c r="S215" s="147">
        <v>0</v>
      </c>
      <c r="T215" s="148">
        <f>S215*H215</f>
        <v>0</v>
      </c>
      <c r="AR215" s="149" t="s">
        <v>108</v>
      </c>
      <c r="AT215" s="149" t="s">
        <v>312</v>
      </c>
      <c r="AU215" s="149" t="s">
        <v>86</v>
      </c>
      <c r="AY215" s="17" t="s">
        <v>310</v>
      </c>
      <c r="BE215" s="150">
        <f>IF(N215="základní",J215,0)</f>
        <v>0</v>
      </c>
      <c r="BF215" s="150">
        <f>IF(N215="snížená",J215,0)</f>
        <v>0</v>
      </c>
      <c r="BG215" s="150">
        <f>IF(N215="zákl. přenesená",J215,0)</f>
        <v>0</v>
      </c>
      <c r="BH215" s="150">
        <f>IF(N215="sníž. přenesená",J215,0)</f>
        <v>0</v>
      </c>
      <c r="BI215" s="150">
        <f>IF(N215="nulová",J215,0)</f>
        <v>0</v>
      </c>
      <c r="BJ215" s="17" t="s">
        <v>86</v>
      </c>
      <c r="BK215" s="150">
        <f>ROUND(I215*H215,2)</f>
        <v>0</v>
      </c>
      <c r="BL215" s="17" t="s">
        <v>108</v>
      </c>
      <c r="BM215" s="149" t="s">
        <v>1181</v>
      </c>
    </row>
    <row r="216" spans="2:65" s="1" customFormat="1" ht="16.5" customHeight="1">
      <c r="B216" s="33"/>
      <c r="C216" s="138" t="s">
        <v>872</v>
      </c>
      <c r="D216" s="138" t="s">
        <v>312</v>
      </c>
      <c r="E216" s="139" t="s">
        <v>6731</v>
      </c>
      <c r="F216" s="140" t="s">
        <v>6732</v>
      </c>
      <c r="G216" s="141" t="s">
        <v>1972</v>
      </c>
      <c r="H216" s="142">
        <v>1</v>
      </c>
      <c r="I216" s="143"/>
      <c r="J216" s="144">
        <f>ROUND(I216*H216,2)</f>
        <v>0</v>
      </c>
      <c r="K216" s="140" t="s">
        <v>430</v>
      </c>
      <c r="L216" s="33"/>
      <c r="M216" s="145" t="s">
        <v>1</v>
      </c>
      <c r="N216" s="146" t="s">
        <v>47</v>
      </c>
      <c r="P216" s="147">
        <f>O216*H216</f>
        <v>0</v>
      </c>
      <c r="Q216" s="147">
        <v>0</v>
      </c>
      <c r="R216" s="147">
        <f>Q216*H216</f>
        <v>0</v>
      </c>
      <c r="S216" s="147">
        <v>0</v>
      </c>
      <c r="T216" s="148">
        <f>S216*H216</f>
        <v>0</v>
      </c>
      <c r="AR216" s="149" t="s">
        <v>108</v>
      </c>
      <c r="AT216" s="149" t="s">
        <v>312</v>
      </c>
      <c r="AU216" s="149" t="s">
        <v>86</v>
      </c>
      <c r="AY216" s="17" t="s">
        <v>310</v>
      </c>
      <c r="BE216" s="150">
        <f>IF(N216="základní",J216,0)</f>
        <v>0</v>
      </c>
      <c r="BF216" s="150">
        <f>IF(N216="snížená",J216,0)</f>
        <v>0</v>
      </c>
      <c r="BG216" s="150">
        <f>IF(N216="zákl. přenesená",J216,0)</f>
        <v>0</v>
      </c>
      <c r="BH216" s="150">
        <f>IF(N216="sníž. přenesená",J216,0)</f>
        <v>0</v>
      </c>
      <c r="BI216" s="150">
        <f>IF(N216="nulová",J216,0)</f>
        <v>0</v>
      </c>
      <c r="BJ216" s="17" t="s">
        <v>86</v>
      </c>
      <c r="BK216" s="150">
        <f>ROUND(I216*H216,2)</f>
        <v>0</v>
      </c>
      <c r="BL216" s="17" t="s">
        <v>108</v>
      </c>
      <c r="BM216" s="149" t="s">
        <v>1190</v>
      </c>
    </row>
    <row r="217" spans="2:65" s="1" customFormat="1" ht="16.5" customHeight="1">
      <c r="B217" s="33"/>
      <c r="C217" s="138" t="s">
        <v>876</v>
      </c>
      <c r="D217" s="138" t="s">
        <v>312</v>
      </c>
      <c r="E217" s="139" t="s">
        <v>6733</v>
      </c>
      <c r="F217" s="140" t="s">
        <v>6734</v>
      </c>
      <c r="G217" s="141" t="s">
        <v>1972</v>
      </c>
      <c r="H217" s="142">
        <v>1</v>
      </c>
      <c r="I217" s="143"/>
      <c r="J217" s="144">
        <f>ROUND(I217*H217,2)</f>
        <v>0</v>
      </c>
      <c r="K217" s="140" t="s">
        <v>430</v>
      </c>
      <c r="L217" s="33"/>
      <c r="M217" s="145" t="s">
        <v>1</v>
      </c>
      <c r="N217" s="146" t="s">
        <v>47</v>
      </c>
      <c r="P217" s="147">
        <f>O217*H217</f>
        <v>0</v>
      </c>
      <c r="Q217" s="147">
        <v>0</v>
      </c>
      <c r="R217" s="147">
        <f>Q217*H217</f>
        <v>0</v>
      </c>
      <c r="S217" s="147">
        <v>0</v>
      </c>
      <c r="T217" s="148">
        <f>S217*H217</f>
        <v>0</v>
      </c>
      <c r="AR217" s="149" t="s">
        <v>108</v>
      </c>
      <c r="AT217" s="149" t="s">
        <v>312</v>
      </c>
      <c r="AU217" s="149" t="s">
        <v>86</v>
      </c>
      <c r="AY217" s="17" t="s">
        <v>310</v>
      </c>
      <c r="BE217" s="150">
        <f>IF(N217="základní",J217,0)</f>
        <v>0</v>
      </c>
      <c r="BF217" s="150">
        <f>IF(N217="snížená",J217,0)</f>
        <v>0</v>
      </c>
      <c r="BG217" s="150">
        <f>IF(N217="zákl. přenesená",J217,0)</f>
        <v>0</v>
      </c>
      <c r="BH217" s="150">
        <f>IF(N217="sníž. přenesená",J217,0)</f>
        <v>0</v>
      </c>
      <c r="BI217" s="150">
        <f>IF(N217="nulová",J217,0)</f>
        <v>0</v>
      </c>
      <c r="BJ217" s="17" t="s">
        <v>86</v>
      </c>
      <c r="BK217" s="150">
        <f>ROUND(I217*H217,2)</f>
        <v>0</v>
      </c>
      <c r="BL217" s="17" t="s">
        <v>108</v>
      </c>
      <c r="BM217" s="149" t="s">
        <v>1201</v>
      </c>
    </row>
    <row r="218" spans="2:65" s="1" customFormat="1" ht="58.5">
      <c r="B218" s="33"/>
      <c r="D218" s="152" t="s">
        <v>375</v>
      </c>
      <c r="F218" s="172" t="s">
        <v>6735</v>
      </c>
      <c r="I218" s="173"/>
      <c r="L218" s="33"/>
      <c r="M218" s="174"/>
      <c r="T218" s="57"/>
      <c r="AT218" s="17" t="s">
        <v>375</v>
      </c>
      <c r="AU218" s="17" t="s">
        <v>86</v>
      </c>
    </row>
    <row r="219" spans="2:65" s="1" customFormat="1" ht="24.2" customHeight="1">
      <c r="B219" s="33"/>
      <c r="C219" s="138" t="s">
        <v>880</v>
      </c>
      <c r="D219" s="138" t="s">
        <v>312</v>
      </c>
      <c r="E219" s="139" t="s">
        <v>6736</v>
      </c>
      <c r="F219" s="140" t="s">
        <v>6737</v>
      </c>
      <c r="G219" s="141" t="s">
        <v>1972</v>
      </c>
      <c r="H219" s="142">
        <v>1</v>
      </c>
      <c r="I219" s="143"/>
      <c r="J219" s="144">
        <f t="shared" ref="J219:J224" si="10">ROUND(I219*H219,2)</f>
        <v>0</v>
      </c>
      <c r="K219" s="140" t="s">
        <v>430</v>
      </c>
      <c r="L219" s="33"/>
      <c r="M219" s="145" t="s">
        <v>1</v>
      </c>
      <c r="N219" s="146" t="s">
        <v>47</v>
      </c>
      <c r="P219" s="147">
        <f t="shared" ref="P219:P224" si="11">O219*H219</f>
        <v>0</v>
      </c>
      <c r="Q219" s="147">
        <v>0</v>
      </c>
      <c r="R219" s="147">
        <f t="shared" ref="R219:R224" si="12">Q219*H219</f>
        <v>0</v>
      </c>
      <c r="S219" s="147">
        <v>0</v>
      </c>
      <c r="T219" s="148">
        <f t="shared" ref="T219:T224" si="13">S219*H219</f>
        <v>0</v>
      </c>
      <c r="AR219" s="149" t="s">
        <v>108</v>
      </c>
      <c r="AT219" s="149" t="s">
        <v>312</v>
      </c>
      <c r="AU219" s="149" t="s">
        <v>86</v>
      </c>
      <c r="AY219" s="17" t="s">
        <v>310</v>
      </c>
      <c r="BE219" s="150">
        <f t="shared" ref="BE219:BE224" si="14">IF(N219="základní",J219,0)</f>
        <v>0</v>
      </c>
      <c r="BF219" s="150">
        <f t="shared" ref="BF219:BF224" si="15">IF(N219="snížená",J219,0)</f>
        <v>0</v>
      </c>
      <c r="BG219" s="150">
        <f t="shared" ref="BG219:BG224" si="16">IF(N219="zákl. přenesená",J219,0)</f>
        <v>0</v>
      </c>
      <c r="BH219" s="150">
        <f t="shared" ref="BH219:BH224" si="17">IF(N219="sníž. přenesená",J219,0)</f>
        <v>0</v>
      </c>
      <c r="BI219" s="150">
        <f t="shared" ref="BI219:BI224" si="18">IF(N219="nulová",J219,0)</f>
        <v>0</v>
      </c>
      <c r="BJ219" s="17" t="s">
        <v>86</v>
      </c>
      <c r="BK219" s="150">
        <f t="shared" ref="BK219:BK224" si="19">ROUND(I219*H219,2)</f>
        <v>0</v>
      </c>
      <c r="BL219" s="17" t="s">
        <v>108</v>
      </c>
      <c r="BM219" s="149" t="s">
        <v>1210</v>
      </c>
    </row>
    <row r="220" spans="2:65" s="1" customFormat="1" ht="16.5" customHeight="1">
      <c r="B220" s="33"/>
      <c r="C220" s="138" t="s">
        <v>886</v>
      </c>
      <c r="D220" s="138" t="s">
        <v>312</v>
      </c>
      <c r="E220" s="139" t="s">
        <v>6738</v>
      </c>
      <c r="F220" s="140" t="s">
        <v>6739</v>
      </c>
      <c r="G220" s="141" t="s">
        <v>1972</v>
      </c>
      <c r="H220" s="142">
        <v>1</v>
      </c>
      <c r="I220" s="143"/>
      <c r="J220" s="144">
        <f t="shared" si="10"/>
        <v>0</v>
      </c>
      <c r="K220" s="140" t="s">
        <v>430</v>
      </c>
      <c r="L220" s="33"/>
      <c r="M220" s="145" t="s">
        <v>1</v>
      </c>
      <c r="N220" s="146" t="s">
        <v>47</v>
      </c>
      <c r="P220" s="147">
        <f t="shared" si="11"/>
        <v>0</v>
      </c>
      <c r="Q220" s="147">
        <v>0</v>
      </c>
      <c r="R220" s="147">
        <f t="shared" si="12"/>
        <v>0</v>
      </c>
      <c r="S220" s="147">
        <v>0</v>
      </c>
      <c r="T220" s="148">
        <f t="shared" si="13"/>
        <v>0</v>
      </c>
      <c r="AR220" s="149" t="s">
        <v>108</v>
      </c>
      <c r="AT220" s="149" t="s">
        <v>312</v>
      </c>
      <c r="AU220" s="149" t="s">
        <v>86</v>
      </c>
      <c r="AY220" s="17" t="s">
        <v>310</v>
      </c>
      <c r="BE220" s="150">
        <f t="shared" si="14"/>
        <v>0</v>
      </c>
      <c r="BF220" s="150">
        <f t="shared" si="15"/>
        <v>0</v>
      </c>
      <c r="BG220" s="150">
        <f t="shared" si="16"/>
        <v>0</v>
      </c>
      <c r="BH220" s="150">
        <f t="shared" si="17"/>
        <v>0</v>
      </c>
      <c r="BI220" s="150">
        <f t="shared" si="18"/>
        <v>0</v>
      </c>
      <c r="BJ220" s="17" t="s">
        <v>86</v>
      </c>
      <c r="BK220" s="150">
        <f t="shared" si="19"/>
        <v>0</v>
      </c>
      <c r="BL220" s="17" t="s">
        <v>108</v>
      </c>
      <c r="BM220" s="149" t="s">
        <v>1222</v>
      </c>
    </row>
    <row r="221" spans="2:65" s="1" customFormat="1" ht="21.75" customHeight="1">
      <c r="B221" s="33"/>
      <c r="C221" s="138" t="s">
        <v>895</v>
      </c>
      <c r="D221" s="138" t="s">
        <v>312</v>
      </c>
      <c r="E221" s="139" t="s">
        <v>6740</v>
      </c>
      <c r="F221" s="140" t="s">
        <v>6741</v>
      </c>
      <c r="G221" s="141" t="s">
        <v>1972</v>
      </c>
      <c r="H221" s="142">
        <v>1</v>
      </c>
      <c r="I221" s="143"/>
      <c r="J221" s="144">
        <f t="shared" si="10"/>
        <v>0</v>
      </c>
      <c r="K221" s="140" t="s">
        <v>430</v>
      </c>
      <c r="L221" s="33"/>
      <c r="M221" s="145" t="s">
        <v>1</v>
      </c>
      <c r="N221" s="146" t="s">
        <v>47</v>
      </c>
      <c r="P221" s="147">
        <f t="shared" si="11"/>
        <v>0</v>
      </c>
      <c r="Q221" s="147">
        <v>0</v>
      </c>
      <c r="R221" s="147">
        <f t="shared" si="12"/>
        <v>0</v>
      </c>
      <c r="S221" s="147">
        <v>0</v>
      </c>
      <c r="T221" s="148">
        <f t="shared" si="13"/>
        <v>0</v>
      </c>
      <c r="AR221" s="149" t="s">
        <v>108</v>
      </c>
      <c r="AT221" s="149" t="s">
        <v>312</v>
      </c>
      <c r="AU221" s="149" t="s">
        <v>86</v>
      </c>
      <c r="AY221" s="17" t="s">
        <v>310</v>
      </c>
      <c r="BE221" s="150">
        <f t="shared" si="14"/>
        <v>0</v>
      </c>
      <c r="BF221" s="150">
        <f t="shared" si="15"/>
        <v>0</v>
      </c>
      <c r="BG221" s="150">
        <f t="shared" si="16"/>
        <v>0</v>
      </c>
      <c r="BH221" s="150">
        <f t="shared" si="17"/>
        <v>0</v>
      </c>
      <c r="BI221" s="150">
        <f t="shared" si="18"/>
        <v>0</v>
      </c>
      <c r="BJ221" s="17" t="s">
        <v>86</v>
      </c>
      <c r="BK221" s="150">
        <f t="shared" si="19"/>
        <v>0</v>
      </c>
      <c r="BL221" s="17" t="s">
        <v>108</v>
      </c>
      <c r="BM221" s="149" t="s">
        <v>1230</v>
      </c>
    </row>
    <row r="222" spans="2:65" s="1" customFormat="1" ht="21.75" customHeight="1">
      <c r="B222" s="33"/>
      <c r="C222" s="138" t="s">
        <v>900</v>
      </c>
      <c r="D222" s="138" t="s">
        <v>312</v>
      </c>
      <c r="E222" s="139" t="s">
        <v>6742</v>
      </c>
      <c r="F222" s="140" t="s">
        <v>6743</v>
      </c>
      <c r="G222" s="141" t="s">
        <v>1972</v>
      </c>
      <c r="H222" s="142">
        <v>1</v>
      </c>
      <c r="I222" s="143"/>
      <c r="J222" s="144">
        <f t="shared" si="10"/>
        <v>0</v>
      </c>
      <c r="K222" s="140" t="s">
        <v>430</v>
      </c>
      <c r="L222" s="33"/>
      <c r="M222" s="145" t="s">
        <v>1</v>
      </c>
      <c r="N222" s="146" t="s">
        <v>47</v>
      </c>
      <c r="P222" s="147">
        <f t="shared" si="11"/>
        <v>0</v>
      </c>
      <c r="Q222" s="147">
        <v>0</v>
      </c>
      <c r="R222" s="147">
        <f t="shared" si="12"/>
        <v>0</v>
      </c>
      <c r="S222" s="147">
        <v>0</v>
      </c>
      <c r="T222" s="148">
        <f t="shared" si="13"/>
        <v>0</v>
      </c>
      <c r="AR222" s="149" t="s">
        <v>108</v>
      </c>
      <c r="AT222" s="149" t="s">
        <v>312</v>
      </c>
      <c r="AU222" s="149" t="s">
        <v>86</v>
      </c>
      <c r="AY222" s="17" t="s">
        <v>310</v>
      </c>
      <c r="BE222" s="150">
        <f t="shared" si="14"/>
        <v>0</v>
      </c>
      <c r="BF222" s="150">
        <f t="shared" si="15"/>
        <v>0</v>
      </c>
      <c r="BG222" s="150">
        <f t="shared" si="16"/>
        <v>0</v>
      </c>
      <c r="BH222" s="150">
        <f t="shared" si="17"/>
        <v>0</v>
      </c>
      <c r="BI222" s="150">
        <f t="shared" si="18"/>
        <v>0</v>
      </c>
      <c r="BJ222" s="17" t="s">
        <v>86</v>
      </c>
      <c r="BK222" s="150">
        <f t="shared" si="19"/>
        <v>0</v>
      </c>
      <c r="BL222" s="17" t="s">
        <v>108</v>
      </c>
      <c r="BM222" s="149" t="s">
        <v>1239</v>
      </c>
    </row>
    <row r="223" spans="2:65" s="1" customFormat="1" ht="16.5" customHeight="1">
      <c r="B223" s="33"/>
      <c r="C223" s="138" t="s">
        <v>904</v>
      </c>
      <c r="D223" s="138" t="s">
        <v>312</v>
      </c>
      <c r="E223" s="139" t="s">
        <v>6744</v>
      </c>
      <c r="F223" s="140" t="s">
        <v>6745</v>
      </c>
      <c r="G223" s="141" t="s">
        <v>1972</v>
      </c>
      <c r="H223" s="142">
        <v>1</v>
      </c>
      <c r="I223" s="143"/>
      <c r="J223" s="144">
        <f t="shared" si="10"/>
        <v>0</v>
      </c>
      <c r="K223" s="140" t="s">
        <v>430</v>
      </c>
      <c r="L223" s="33"/>
      <c r="M223" s="145" t="s">
        <v>1</v>
      </c>
      <c r="N223" s="146" t="s">
        <v>47</v>
      </c>
      <c r="P223" s="147">
        <f t="shared" si="11"/>
        <v>0</v>
      </c>
      <c r="Q223" s="147">
        <v>0</v>
      </c>
      <c r="R223" s="147">
        <f t="shared" si="12"/>
        <v>0</v>
      </c>
      <c r="S223" s="147">
        <v>0</v>
      </c>
      <c r="T223" s="148">
        <f t="shared" si="13"/>
        <v>0</v>
      </c>
      <c r="AR223" s="149" t="s">
        <v>108</v>
      </c>
      <c r="AT223" s="149" t="s">
        <v>312</v>
      </c>
      <c r="AU223" s="149" t="s">
        <v>86</v>
      </c>
      <c r="AY223" s="17" t="s">
        <v>310</v>
      </c>
      <c r="BE223" s="150">
        <f t="shared" si="14"/>
        <v>0</v>
      </c>
      <c r="BF223" s="150">
        <f t="shared" si="15"/>
        <v>0</v>
      </c>
      <c r="BG223" s="150">
        <f t="shared" si="16"/>
        <v>0</v>
      </c>
      <c r="BH223" s="150">
        <f t="shared" si="17"/>
        <v>0</v>
      </c>
      <c r="BI223" s="150">
        <f t="shared" si="18"/>
        <v>0</v>
      </c>
      <c r="BJ223" s="17" t="s">
        <v>86</v>
      </c>
      <c r="BK223" s="150">
        <f t="shared" si="19"/>
        <v>0</v>
      </c>
      <c r="BL223" s="17" t="s">
        <v>108</v>
      </c>
      <c r="BM223" s="149" t="s">
        <v>1247</v>
      </c>
    </row>
    <row r="224" spans="2:65" s="1" customFormat="1" ht="16.5" customHeight="1">
      <c r="B224" s="33"/>
      <c r="C224" s="138" t="s">
        <v>910</v>
      </c>
      <c r="D224" s="138" t="s">
        <v>312</v>
      </c>
      <c r="E224" s="139" t="s">
        <v>6746</v>
      </c>
      <c r="F224" s="140" t="s">
        <v>6747</v>
      </c>
      <c r="G224" s="141" t="s">
        <v>1972</v>
      </c>
      <c r="H224" s="142">
        <v>1</v>
      </c>
      <c r="I224" s="143"/>
      <c r="J224" s="144">
        <f t="shared" si="10"/>
        <v>0</v>
      </c>
      <c r="K224" s="140" t="s">
        <v>430</v>
      </c>
      <c r="L224" s="33"/>
      <c r="M224" s="188" t="s">
        <v>1</v>
      </c>
      <c r="N224" s="189" t="s">
        <v>47</v>
      </c>
      <c r="O224" s="176"/>
      <c r="P224" s="190">
        <f t="shared" si="11"/>
        <v>0</v>
      </c>
      <c r="Q224" s="190">
        <v>0</v>
      </c>
      <c r="R224" s="190">
        <f t="shared" si="12"/>
        <v>0</v>
      </c>
      <c r="S224" s="190">
        <v>0</v>
      </c>
      <c r="T224" s="191">
        <f t="shared" si="13"/>
        <v>0</v>
      </c>
      <c r="AR224" s="149" t="s">
        <v>108</v>
      </c>
      <c r="AT224" s="149" t="s">
        <v>312</v>
      </c>
      <c r="AU224" s="149" t="s">
        <v>86</v>
      </c>
      <c r="AY224" s="17" t="s">
        <v>310</v>
      </c>
      <c r="BE224" s="150">
        <f t="shared" si="14"/>
        <v>0</v>
      </c>
      <c r="BF224" s="150">
        <f t="shared" si="15"/>
        <v>0</v>
      </c>
      <c r="BG224" s="150">
        <f t="shared" si="16"/>
        <v>0</v>
      </c>
      <c r="BH224" s="150">
        <f t="shared" si="17"/>
        <v>0</v>
      </c>
      <c r="BI224" s="150">
        <f t="shared" si="18"/>
        <v>0</v>
      </c>
      <c r="BJ224" s="17" t="s">
        <v>86</v>
      </c>
      <c r="BK224" s="150">
        <f t="shared" si="19"/>
        <v>0</v>
      </c>
      <c r="BL224" s="17" t="s">
        <v>108</v>
      </c>
      <c r="BM224" s="149" t="s">
        <v>1255</v>
      </c>
    </row>
    <row r="225" spans="2:12" s="1" customFormat="1" ht="6.95" customHeight="1">
      <c r="B225" s="45"/>
      <c r="C225" s="46"/>
      <c r="D225" s="46"/>
      <c r="E225" s="46"/>
      <c r="F225" s="46"/>
      <c r="G225" s="46"/>
      <c r="H225" s="46"/>
      <c r="I225" s="46"/>
      <c r="J225" s="46"/>
      <c r="K225" s="46"/>
      <c r="L225" s="33"/>
    </row>
  </sheetData>
  <sheetProtection algorithmName="SHA-512" hashValue="7pPNbumxc5dkhBy42nnX09aWlSjzyBxTon8wPaJ2iQwcusPjGk2kjnMTeQu+K20KbBqiUoUJjU5DMoAib3kAlQ==" saltValue="M6tsOg5v3xy8TSN6VLBCaYf50COY57CAyg4szHcap6bR6mgwWRmJy8xgpL1iKentz47tGu+ayJaSE2nHPa5klA==" spinCount="100000" sheet="1" objects="1" scenarios="1" formatColumns="0" formatRows="0" autoFilter="0"/>
  <autoFilter ref="C124:K224" xr:uid="{00000000-0009-0000-0000-00004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BM1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5"/>
      <c r="M2" s="215"/>
      <c r="N2" s="215"/>
      <c r="O2" s="215"/>
      <c r="P2" s="215"/>
      <c r="Q2" s="215"/>
      <c r="R2" s="215"/>
      <c r="S2" s="215"/>
      <c r="T2" s="215"/>
      <c r="U2" s="215"/>
      <c r="V2" s="215"/>
      <c r="AT2" s="17" t="s">
        <v>273</v>
      </c>
    </row>
    <row r="3" spans="2:46" ht="6.95" customHeight="1">
      <c r="B3" s="18"/>
      <c r="C3" s="19"/>
      <c r="D3" s="19"/>
      <c r="E3" s="19"/>
      <c r="F3" s="19"/>
      <c r="G3" s="19"/>
      <c r="H3" s="19"/>
      <c r="I3" s="19"/>
      <c r="J3" s="19"/>
      <c r="K3" s="19"/>
      <c r="L3" s="20"/>
      <c r="AT3" s="17" t="s">
        <v>90</v>
      </c>
    </row>
    <row r="4" spans="2:46" ht="24.95" customHeight="1">
      <c r="B4" s="20"/>
      <c r="D4" s="21" t="s">
        <v>276</v>
      </c>
      <c r="L4" s="20"/>
      <c r="M4" s="95" t="s">
        <v>10</v>
      </c>
      <c r="AT4" s="17" t="s">
        <v>4</v>
      </c>
    </row>
    <row r="5" spans="2:46" ht="6.95" customHeight="1">
      <c r="B5" s="20"/>
      <c r="L5" s="20"/>
    </row>
    <row r="6" spans="2:46" ht="12" customHeight="1">
      <c r="B6" s="20"/>
      <c r="D6" s="27" t="s">
        <v>16</v>
      </c>
      <c r="L6" s="20"/>
    </row>
    <row r="7" spans="2:46" ht="16.5" customHeight="1">
      <c r="B7" s="20"/>
      <c r="E7" s="254" t="str">
        <f>'Rekapitulace stavby'!K6</f>
        <v>HODONÍN NEMOCNICE – VÝSTAVBA PAVILONU MAGNETICKÉ REZONANCE</v>
      </c>
      <c r="F7" s="255"/>
      <c r="G7" s="255"/>
      <c r="H7" s="255"/>
      <c r="L7" s="20"/>
    </row>
    <row r="8" spans="2:46" s="1" customFormat="1" ht="12" customHeight="1">
      <c r="B8" s="33"/>
      <c r="D8" s="27" t="s">
        <v>277</v>
      </c>
      <c r="L8" s="33"/>
    </row>
    <row r="9" spans="2:46" s="1" customFormat="1" ht="16.5" customHeight="1">
      <c r="B9" s="33"/>
      <c r="E9" s="236" t="s">
        <v>6748</v>
      </c>
      <c r="F9" s="256"/>
      <c r="G9" s="256"/>
      <c r="H9" s="256"/>
      <c r="L9" s="33"/>
    </row>
    <row r="10" spans="2:46" s="1" customFormat="1" ht="11.25">
      <c r="B10" s="33"/>
      <c r="L10" s="33"/>
    </row>
    <row r="11" spans="2:46" s="1" customFormat="1" ht="12" customHeight="1">
      <c r="B11" s="33"/>
      <c r="D11" s="27" t="s">
        <v>18</v>
      </c>
      <c r="F11" s="25" t="s">
        <v>19</v>
      </c>
      <c r="I11" s="27" t="s">
        <v>20</v>
      </c>
      <c r="J11" s="25" t="s">
        <v>1</v>
      </c>
      <c r="L11" s="33"/>
    </row>
    <row r="12" spans="2:46" s="1" customFormat="1" ht="12" customHeight="1">
      <c r="B12" s="33"/>
      <c r="D12" s="27" t="s">
        <v>22</v>
      </c>
      <c r="F12" s="25" t="s">
        <v>23</v>
      </c>
      <c r="I12" s="27" t="s">
        <v>24</v>
      </c>
      <c r="J12" s="53" t="str">
        <f>'Rekapitulace stavby'!AN8</f>
        <v>2. 12. 2022</v>
      </c>
      <c r="L12" s="33"/>
    </row>
    <row r="13" spans="2:46" s="1" customFormat="1" ht="10.9" customHeight="1">
      <c r="B13" s="33"/>
      <c r="L13" s="33"/>
    </row>
    <row r="14" spans="2:46" s="1" customFormat="1" ht="12" customHeight="1">
      <c r="B14" s="33"/>
      <c r="D14" s="27" t="s">
        <v>30</v>
      </c>
      <c r="I14" s="27" t="s">
        <v>31</v>
      </c>
      <c r="J14" s="25" t="s">
        <v>1</v>
      </c>
      <c r="L14" s="33"/>
    </row>
    <row r="15" spans="2:46" s="1" customFormat="1" ht="18" customHeight="1">
      <c r="B15" s="33"/>
      <c r="E15" s="25" t="s">
        <v>32</v>
      </c>
      <c r="I15" s="27" t="s">
        <v>33</v>
      </c>
      <c r="J15" s="25" t="s">
        <v>1</v>
      </c>
      <c r="L15" s="33"/>
    </row>
    <row r="16" spans="2:46" s="1" customFormat="1" ht="6.95" customHeight="1">
      <c r="B16" s="33"/>
      <c r="L16" s="33"/>
    </row>
    <row r="17" spans="2:12" s="1" customFormat="1" ht="12" customHeight="1">
      <c r="B17" s="33"/>
      <c r="D17" s="27" t="s">
        <v>34</v>
      </c>
      <c r="I17" s="27" t="s">
        <v>31</v>
      </c>
      <c r="J17" s="28" t="str">
        <f>'Rekapitulace stavby'!AN13</f>
        <v>Vyplň údaj</v>
      </c>
      <c r="L17" s="33"/>
    </row>
    <row r="18" spans="2:12" s="1" customFormat="1" ht="18" customHeight="1">
      <c r="B18" s="33"/>
      <c r="E18" s="257" t="str">
        <f>'Rekapitulace stavby'!E14</f>
        <v>Vyplň údaj</v>
      </c>
      <c r="F18" s="214"/>
      <c r="G18" s="214"/>
      <c r="H18" s="214"/>
      <c r="I18" s="27" t="s">
        <v>33</v>
      </c>
      <c r="J18" s="28" t="str">
        <f>'Rekapitulace stavby'!AN14</f>
        <v>Vyplň údaj</v>
      </c>
      <c r="L18" s="33"/>
    </row>
    <row r="19" spans="2:12" s="1" customFormat="1" ht="6.95" customHeight="1">
      <c r="B19" s="33"/>
      <c r="L19" s="33"/>
    </row>
    <row r="20" spans="2:12" s="1" customFormat="1" ht="12" customHeight="1">
      <c r="B20" s="33"/>
      <c r="D20" s="27" t="s">
        <v>36</v>
      </c>
      <c r="I20" s="27" t="s">
        <v>31</v>
      </c>
      <c r="J20" s="25" t="s">
        <v>1</v>
      </c>
      <c r="L20" s="33"/>
    </row>
    <row r="21" spans="2:12" s="1" customFormat="1" ht="18" customHeight="1">
      <c r="B21" s="33"/>
      <c r="E21" s="25" t="s">
        <v>37</v>
      </c>
      <c r="I21" s="27" t="s">
        <v>33</v>
      </c>
      <c r="J21" s="25" t="s">
        <v>1</v>
      </c>
      <c r="L21" s="33"/>
    </row>
    <row r="22" spans="2:12" s="1" customFormat="1" ht="6.95" customHeight="1">
      <c r="B22" s="33"/>
      <c r="L22" s="33"/>
    </row>
    <row r="23" spans="2:12" s="1" customFormat="1" ht="12" customHeight="1">
      <c r="B23" s="33"/>
      <c r="D23" s="27" t="s">
        <v>39</v>
      </c>
      <c r="I23" s="27" t="s">
        <v>31</v>
      </c>
      <c r="J23" s="25" t="str">
        <f>IF('Rekapitulace stavby'!AN19="","",'Rekapitulace stavby'!AN19)</f>
        <v/>
      </c>
      <c r="L23" s="33"/>
    </row>
    <row r="24" spans="2:12" s="1" customFormat="1" ht="18" customHeight="1">
      <c r="B24" s="33"/>
      <c r="E24" s="25" t="str">
        <f>IF('Rekapitulace stavby'!E20="","",'Rekapitulace stavby'!E20)</f>
        <v xml:space="preserve"> </v>
      </c>
      <c r="I24" s="27" t="s">
        <v>33</v>
      </c>
      <c r="J24" s="25" t="str">
        <f>IF('Rekapitulace stavby'!AN20="","",'Rekapitulace stavby'!AN20)</f>
        <v/>
      </c>
      <c r="L24" s="33"/>
    </row>
    <row r="25" spans="2:12" s="1" customFormat="1" ht="6.95" customHeight="1">
      <c r="B25" s="33"/>
      <c r="L25" s="33"/>
    </row>
    <row r="26" spans="2:12" s="1" customFormat="1" ht="12" customHeight="1">
      <c r="B26" s="33"/>
      <c r="D26" s="27" t="s">
        <v>40</v>
      </c>
      <c r="L26" s="33"/>
    </row>
    <row r="27" spans="2:12" s="7" customFormat="1" ht="95.25" customHeight="1">
      <c r="B27" s="96"/>
      <c r="E27" s="219" t="s">
        <v>283</v>
      </c>
      <c r="F27" s="219"/>
      <c r="G27" s="219"/>
      <c r="H27" s="219"/>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7" t="s">
        <v>42</v>
      </c>
      <c r="J30" s="67">
        <f>ROUND(J123, 2)</f>
        <v>0</v>
      </c>
      <c r="L30" s="33"/>
    </row>
    <row r="31" spans="2:12" s="1" customFormat="1" ht="6.95" customHeight="1">
      <c r="B31" s="33"/>
      <c r="D31" s="54"/>
      <c r="E31" s="54"/>
      <c r="F31" s="54"/>
      <c r="G31" s="54"/>
      <c r="H31" s="54"/>
      <c r="I31" s="54"/>
      <c r="J31" s="54"/>
      <c r="K31" s="54"/>
      <c r="L31" s="33"/>
    </row>
    <row r="32" spans="2:12" s="1" customFormat="1" ht="14.45" customHeight="1">
      <c r="B32" s="33"/>
      <c r="F32" s="36" t="s">
        <v>44</v>
      </c>
      <c r="I32" s="36" t="s">
        <v>43</v>
      </c>
      <c r="J32" s="36" t="s">
        <v>45</v>
      </c>
      <c r="L32" s="33"/>
    </row>
    <row r="33" spans="2:12" s="1" customFormat="1" ht="14.45" customHeight="1">
      <c r="B33" s="33"/>
      <c r="D33" s="56" t="s">
        <v>46</v>
      </c>
      <c r="E33" s="27" t="s">
        <v>47</v>
      </c>
      <c r="F33" s="86">
        <f>ROUND((SUM(BE123:BE153)),  2)</f>
        <v>0</v>
      </c>
      <c r="I33" s="98">
        <v>0.21</v>
      </c>
      <c r="J33" s="86">
        <f>ROUND(((SUM(BE123:BE153))*I33),  2)</f>
        <v>0</v>
      </c>
      <c r="L33" s="33"/>
    </row>
    <row r="34" spans="2:12" s="1" customFormat="1" ht="14.45" customHeight="1">
      <c r="B34" s="33"/>
      <c r="E34" s="27" t="s">
        <v>48</v>
      </c>
      <c r="F34" s="86">
        <f>ROUND((SUM(BF123:BF153)),  2)</f>
        <v>0</v>
      </c>
      <c r="I34" s="98">
        <v>0.15</v>
      </c>
      <c r="J34" s="86">
        <f>ROUND(((SUM(BF123:BF153))*I34),  2)</f>
        <v>0</v>
      </c>
      <c r="L34" s="33"/>
    </row>
    <row r="35" spans="2:12" s="1" customFormat="1" ht="14.45" hidden="1" customHeight="1">
      <c r="B35" s="33"/>
      <c r="E35" s="27" t="s">
        <v>49</v>
      </c>
      <c r="F35" s="86">
        <f>ROUND((SUM(BG123:BG153)),  2)</f>
        <v>0</v>
      </c>
      <c r="I35" s="98">
        <v>0.21</v>
      </c>
      <c r="J35" s="86">
        <f>0</f>
        <v>0</v>
      </c>
      <c r="L35" s="33"/>
    </row>
    <row r="36" spans="2:12" s="1" customFormat="1" ht="14.45" hidden="1" customHeight="1">
      <c r="B36" s="33"/>
      <c r="E36" s="27" t="s">
        <v>50</v>
      </c>
      <c r="F36" s="86">
        <f>ROUND((SUM(BH123:BH153)),  2)</f>
        <v>0</v>
      </c>
      <c r="I36" s="98">
        <v>0.15</v>
      </c>
      <c r="J36" s="86">
        <f>0</f>
        <v>0</v>
      </c>
      <c r="L36" s="33"/>
    </row>
    <row r="37" spans="2:12" s="1" customFormat="1" ht="14.45" hidden="1" customHeight="1">
      <c r="B37" s="33"/>
      <c r="E37" s="27" t="s">
        <v>51</v>
      </c>
      <c r="F37" s="86">
        <f>ROUND((SUM(BI123:BI153)),  2)</f>
        <v>0</v>
      </c>
      <c r="I37" s="98">
        <v>0</v>
      </c>
      <c r="J37" s="86">
        <f>0</f>
        <v>0</v>
      </c>
      <c r="L37" s="33"/>
    </row>
    <row r="38" spans="2:12" s="1" customFormat="1" ht="6.95" customHeight="1">
      <c r="B38" s="33"/>
      <c r="L38" s="33"/>
    </row>
    <row r="39" spans="2:12" s="1" customFormat="1" ht="25.35" customHeight="1">
      <c r="B39" s="33"/>
      <c r="C39" s="99"/>
      <c r="D39" s="100" t="s">
        <v>52</v>
      </c>
      <c r="E39" s="58"/>
      <c r="F39" s="58"/>
      <c r="G39" s="101" t="s">
        <v>53</v>
      </c>
      <c r="H39" s="102" t="s">
        <v>54</v>
      </c>
      <c r="I39" s="58"/>
      <c r="J39" s="103">
        <f>SUM(J30:J37)</f>
        <v>0</v>
      </c>
      <c r="K39" s="104"/>
      <c r="L39" s="33"/>
    </row>
    <row r="40" spans="2:12" s="1" customFormat="1" ht="14.45" customHeight="1">
      <c r="B40" s="33"/>
      <c r="L40" s="33"/>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3"/>
      <c r="D50" s="42" t="s">
        <v>55</v>
      </c>
      <c r="E50" s="43"/>
      <c r="F50" s="43"/>
      <c r="G50" s="42" t="s">
        <v>56</v>
      </c>
      <c r="H50" s="43"/>
      <c r="I50" s="43"/>
      <c r="J50" s="43"/>
      <c r="K50" s="43"/>
      <c r="L50" s="33"/>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3"/>
      <c r="D61" s="44" t="s">
        <v>57</v>
      </c>
      <c r="E61" s="35"/>
      <c r="F61" s="105" t="s">
        <v>58</v>
      </c>
      <c r="G61" s="44" t="s">
        <v>57</v>
      </c>
      <c r="H61" s="35"/>
      <c r="I61" s="35"/>
      <c r="J61" s="106" t="s">
        <v>58</v>
      </c>
      <c r="K61" s="35"/>
      <c r="L61" s="33"/>
    </row>
    <row r="62" spans="2:12" ht="11.25">
      <c r="B62" s="20"/>
      <c r="L62" s="20"/>
    </row>
    <row r="63" spans="2:12" ht="11.25">
      <c r="B63" s="20"/>
      <c r="L63" s="20"/>
    </row>
    <row r="64" spans="2:12" ht="11.25">
      <c r="B64" s="20"/>
      <c r="L64" s="20"/>
    </row>
    <row r="65" spans="2:12" s="1" customFormat="1" ht="12.75">
      <c r="B65" s="33"/>
      <c r="D65" s="42" t="s">
        <v>59</v>
      </c>
      <c r="E65" s="43"/>
      <c r="F65" s="43"/>
      <c r="G65" s="42" t="s">
        <v>60</v>
      </c>
      <c r="H65" s="43"/>
      <c r="I65" s="43"/>
      <c r="J65" s="43"/>
      <c r="K65" s="43"/>
      <c r="L65" s="33"/>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3"/>
      <c r="D76" s="44" t="s">
        <v>57</v>
      </c>
      <c r="E76" s="35"/>
      <c r="F76" s="105" t="s">
        <v>58</v>
      </c>
      <c r="G76" s="44" t="s">
        <v>57</v>
      </c>
      <c r="H76" s="35"/>
      <c r="I76" s="35"/>
      <c r="J76" s="106" t="s">
        <v>58</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1" t="s">
        <v>284</v>
      </c>
      <c r="L82" s="33"/>
    </row>
    <row r="83" spans="2:47" s="1" customFormat="1" ht="6.95" customHeight="1">
      <c r="B83" s="33"/>
      <c r="L83" s="33"/>
    </row>
    <row r="84" spans="2:47" s="1" customFormat="1" ht="12" customHeight="1">
      <c r="B84" s="33"/>
      <c r="C84" s="27" t="s">
        <v>16</v>
      </c>
      <c r="L84" s="33"/>
    </row>
    <row r="85" spans="2:47" s="1" customFormat="1" ht="16.5" customHeight="1">
      <c r="B85" s="33"/>
      <c r="E85" s="254" t="str">
        <f>E7</f>
        <v>HODONÍN NEMOCNICE – VÝSTAVBA PAVILONU MAGNETICKÉ REZONANCE</v>
      </c>
      <c r="F85" s="255"/>
      <c r="G85" s="255"/>
      <c r="H85" s="255"/>
      <c r="L85" s="33"/>
    </row>
    <row r="86" spans="2:47" s="1" customFormat="1" ht="12" customHeight="1">
      <c r="B86" s="33"/>
      <c r="C86" s="27" t="s">
        <v>277</v>
      </c>
      <c r="L86" s="33"/>
    </row>
    <row r="87" spans="2:47" s="1" customFormat="1" ht="16.5" customHeight="1">
      <c r="B87" s="33"/>
      <c r="E87" s="236" t="str">
        <f>E9</f>
        <v xml:space="preserve">VON - Vedlejší a ostatní náklady stavby </v>
      </c>
      <c r="F87" s="256"/>
      <c r="G87" s="256"/>
      <c r="H87" s="256"/>
      <c r="L87" s="33"/>
    </row>
    <row r="88" spans="2:47" s="1" customFormat="1" ht="6.95" customHeight="1">
      <c r="B88" s="33"/>
      <c r="L88" s="33"/>
    </row>
    <row r="89" spans="2:47" s="1" customFormat="1" ht="12" customHeight="1">
      <c r="B89" s="33"/>
      <c r="C89" s="27" t="s">
        <v>22</v>
      </c>
      <c r="F89" s="25" t="str">
        <f>F12</f>
        <v xml:space="preserve"> </v>
      </c>
      <c r="I89" s="27" t="s">
        <v>24</v>
      </c>
      <c r="J89" s="53" t="str">
        <f>IF(J12="","",J12)</f>
        <v>2. 12. 2022</v>
      </c>
      <c r="L89" s="33"/>
    </row>
    <row r="90" spans="2:47" s="1" customFormat="1" ht="6.95" customHeight="1">
      <c r="B90" s="33"/>
      <c r="L90" s="33"/>
    </row>
    <row r="91" spans="2:47" s="1" customFormat="1" ht="15.2" customHeight="1">
      <c r="B91" s="33"/>
      <c r="C91" s="27" t="s">
        <v>30</v>
      </c>
      <c r="F91" s="25" t="str">
        <f>E15</f>
        <v>NEMOCNICE TGM HODONÍN, p.o.</v>
      </c>
      <c r="I91" s="27" t="s">
        <v>36</v>
      </c>
      <c r="J91" s="31" t="str">
        <f>E21</f>
        <v>KANIA a.s.</v>
      </c>
      <c r="L91" s="33"/>
    </row>
    <row r="92" spans="2:47" s="1" customFormat="1" ht="15.2" customHeight="1">
      <c r="B92" s="33"/>
      <c r="C92" s="27" t="s">
        <v>34</v>
      </c>
      <c r="F92" s="25" t="str">
        <f>IF(E18="","",E18)</f>
        <v>Vyplň údaj</v>
      </c>
      <c r="I92" s="27" t="s">
        <v>39</v>
      </c>
      <c r="J92" s="31" t="str">
        <f>E24</f>
        <v xml:space="preserve"> </v>
      </c>
      <c r="L92" s="33"/>
    </row>
    <row r="93" spans="2:47" s="1" customFormat="1" ht="10.35" customHeight="1">
      <c r="B93" s="33"/>
      <c r="L93" s="33"/>
    </row>
    <row r="94" spans="2:47" s="1" customFormat="1" ht="29.25" customHeight="1">
      <c r="B94" s="33"/>
      <c r="C94" s="107" t="s">
        <v>285</v>
      </c>
      <c r="D94" s="99"/>
      <c r="E94" s="99"/>
      <c r="F94" s="99"/>
      <c r="G94" s="99"/>
      <c r="H94" s="99"/>
      <c r="I94" s="99"/>
      <c r="J94" s="108" t="s">
        <v>286</v>
      </c>
      <c r="K94" s="99"/>
      <c r="L94" s="33"/>
    </row>
    <row r="95" spans="2:47" s="1" customFormat="1" ht="10.35" customHeight="1">
      <c r="B95" s="33"/>
      <c r="L95" s="33"/>
    </row>
    <row r="96" spans="2:47" s="1" customFormat="1" ht="22.9" customHeight="1">
      <c r="B96" s="33"/>
      <c r="C96" s="109" t="s">
        <v>287</v>
      </c>
      <c r="J96" s="67">
        <f>J123</f>
        <v>0</v>
      </c>
      <c r="L96" s="33"/>
      <c r="AU96" s="17" t="s">
        <v>288</v>
      </c>
    </row>
    <row r="97" spans="2:12" s="8" customFormat="1" ht="24.95" customHeight="1">
      <c r="B97" s="110"/>
      <c r="D97" s="111" t="s">
        <v>6749</v>
      </c>
      <c r="E97" s="112"/>
      <c r="F97" s="112"/>
      <c r="G97" s="112"/>
      <c r="H97" s="112"/>
      <c r="I97" s="112"/>
      <c r="J97" s="113">
        <f>J124</f>
        <v>0</v>
      </c>
      <c r="L97" s="110"/>
    </row>
    <row r="98" spans="2:12" s="9" customFormat="1" ht="19.899999999999999" customHeight="1">
      <c r="B98" s="114"/>
      <c r="D98" s="115" t="s">
        <v>6750</v>
      </c>
      <c r="E98" s="116"/>
      <c r="F98" s="116"/>
      <c r="G98" s="116"/>
      <c r="H98" s="116"/>
      <c r="I98" s="116"/>
      <c r="J98" s="117">
        <f>J125</f>
        <v>0</v>
      </c>
      <c r="L98" s="114"/>
    </row>
    <row r="99" spans="2:12" s="9" customFormat="1" ht="19.899999999999999" customHeight="1">
      <c r="B99" s="114"/>
      <c r="D99" s="115" t="s">
        <v>6751</v>
      </c>
      <c r="E99" s="116"/>
      <c r="F99" s="116"/>
      <c r="G99" s="116"/>
      <c r="H99" s="116"/>
      <c r="I99" s="116"/>
      <c r="J99" s="117">
        <f>J135</f>
        <v>0</v>
      </c>
      <c r="L99" s="114"/>
    </row>
    <row r="100" spans="2:12" s="9" customFormat="1" ht="19.899999999999999" customHeight="1">
      <c r="B100" s="114"/>
      <c r="D100" s="115" t="s">
        <v>6752</v>
      </c>
      <c r="E100" s="116"/>
      <c r="F100" s="116"/>
      <c r="G100" s="116"/>
      <c r="H100" s="116"/>
      <c r="I100" s="116"/>
      <c r="J100" s="117">
        <f>J138</f>
        <v>0</v>
      </c>
      <c r="L100" s="114"/>
    </row>
    <row r="101" spans="2:12" s="9" customFormat="1" ht="19.899999999999999" customHeight="1">
      <c r="B101" s="114"/>
      <c r="D101" s="115" t="s">
        <v>6753</v>
      </c>
      <c r="E101" s="116"/>
      <c r="F101" s="116"/>
      <c r="G101" s="116"/>
      <c r="H101" s="116"/>
      <c r="I101" s="116"/>
      <c r="J101" s="117">
        <f>J143</f>
        <v>0</v>
      </c>
      <c r="L101" s="114"/>
    </row>
    <row r="102" spans="2:12" s="9" customFormat="1" ht="19.899999999999999" customHeight="1">
      <c r="B102" s="114"/>
      <c r="D102" s="115" t="s">
        <v>6754</v>
      </c>
      <c r="E102" s="116"/>
      <c r="F102" s="116"/>
      <c r="G102" s="116"/>
      <c r="H102" s="116"/>
      <c r="I102" s="116"/>
      <c r="J102" s="117">
        <f>J148</f>
        <v>0</v>
      </c>
      <c r="L102" s="114"/>
    </row>
    <row r="103" spans="2:12" s="9" customFormat="1" ht="19.899999999999999" customHeight="1">
      <c r="B103" s="114"/>
      <c r="D103" s="115" t="s">
        <v>6755</v>
      </c>
      <c r="E103" s="116"/>
      <c r="F103" s="116"/>
      <c r="G103" s="116"/>
      <c r="H103" s="116"/>
      <c r="I103" s="116"/>
      <c r="J103" s="117">
        <f>J151</f>
        <v>0</v>
      </c>
      <c r="L103" s="114"/>
    </row>
    <row r="104" spans="2:12" s="1" customFormat="1" ht="21.75" customHeight="1">
      <c r="B104" s="33"/>
      <c r="L104" s="33"/>
    </row>
    <row r="105" spans="2:12" s="1" customFormat="1" ht="6.95" customHeight="1">
      <c r="B105" s="45"/>
      <c r="C105" s="46"/>
      <c r="D105" s="46"/>
      <c r="E105" s="46"/>
      <c r="F105" s="46"/>
      <c r="G105" s="46"/>
      <c r="H105" s="46"/>
      <c r="I105" s="46"/>
      <c r="J105" s="46"/>
      <c r="K105" s="46"/>
      <c r="L105" s="33"/>
    </row>
    <row r="109" spans="2:12" s="1" customFormat="1" ht="6.95" customHeight="1">
      <c r="B109" s="47"/>
      <c r="C109" s="48"/>
      <c r="D109" s="48"/>
      <c r="E109" s="48"/>
      <c r="F109" s="48"/>
      <c r="G109" s="48"/>
      <c r="H109" s="48"/>
      <c r="I109" s="48"/>
      <c r="J109" s="48"/>
      <c r="K109" s="48"/>
      <c r="L109" s="33"/>
    </row>
    <row r="110" spans="2:12" s="1" customFormat="1" ht="24.95" customHeight="1">
      <c r="B110" s="33"/>
      <c r="C110" s="21" t="s">
        <v>295</v>
      </c>
      <c r="L110" s="33"/>
    </row>
    <row r="111" spans="2:12" s="1" customFormat="1" ht="6.95" customHeight="1">
      <c r="B111" s="33"/>
      <c r="L111" s="33"/>
    </row>
    <row r="112" spans="2:12" s="1" customFormat="1" ht="12" customHeight="1">
      <c r="B112" s="33"/>
      <c r="C112" s="27" t="s">
        <v>16</v>
      </c>
      <c r="L112" s="33"/>
    </row>
    <row r="113" spans="2:65" s="1" customFormat="1" ht="16.5" customHeight="1">
      <c r="B113" s="33"/>
      <c r="E113" s="254" t="str">
        <f>E7</f>
        <v>HODONÍN NEMOCNICE – VÝSTAVBA PAVILONU MAGNETICKÉ REZONANCE</v>
      </c>
      <c r="F113" s="255"/>
      <c r="G113" s="255"/>
      <c r="H113" s="255"/>
      <c r="L113" s="33"/>
    </row>
    <row r="114" spans="2:65" s="1" customFormat="1" ht="12" customHeight="1">
      <c r="B114" s="33"/>
      <c r="C114" s="27" t="s">
        <v>277</v>
      </c>
      <c r="L114" s="33"/>
    </row>
    <row r="115" spans="2:65" s="1" customFormat="1" ht="16.5" customHeight="1">
      <c r="B115" s="33"/>
      <c r="E115" s="236" t="str">
        <f>E9</f>
        <v xml:space="preserve">VON - Vedlejší a ostatní náklady stavby </v>
      </c>
      <c r="F115" s="256"/>
      <c r="G115" s="256"/>
      <c r="H115" s="256"/>
      <c r="L115" s="33"/>
    </row>
    <row r="116" spans="2:65" s="1" customFormat="1" ht="6.95" customHeight="1">
      <c r="B116" s="33"/>
      <c r="L116" s="33"/>
    </row>
    <row r="117" spans="2:65" s="1" customFormat="1" ht="12" customHeight="1">
      <c r="B117" s="33"/>
      <c r="C117" s="27" t="s">
        <v>22</v>
      </c>
      <c r="F117" s="25" t="str">
        <f>F12</f>
        <v xml:space="preserve"> </v>
      </c>
      <c r="I117" s="27" t="s">
        <v>24</v>
      </c>
      <c r="J117" s="53" t="str">
        <f>IF(J12="","",J12)</f>
        <v>2. 12. 2022</v>
      </c>
      <c r="L117" s="33"/>
    </row>
    <row r="118" spans="2:65" s="1" customFormat="1" ht="6.95" customHeight="1">
      <c r="B118" s="33"/>
      <c r="L118" s="33"/>
    </row>
    <row r="119" spans="2:65" s="1" customFormat="1" ht="15.2" customHeight="1">
      <c r="B119" s="33"/>
      <c r="C119" s="27" t="s">
        <v>30</v>
      </c>
      <c r="F119" s="25" t="str">
        <f>E15</f>
        <v>NEMOCNICE TGM HODONÍN, p.o.</v>
      </c>
      <c r="I119" s="27" t="s">
        <v>36</v>
      </c>
      <c r="J119" s="31" t="str">
        <f>E21</f>
        <v>KANIA a.s.</v>
      </c>
      <c r="L119" s="33"/>
    </row>
    <row r="120" spans="2:65" s="1" customFormat="1" ht="15.2" customHeight="1">
      <c r="B120" s="33"/>
      <c r="C120" s="27" t="s">
        <v>34</v>
      </c>
      <c r="F120" s="25" t="str">
        <f>IF(E18="","",E18)</f>
        <v>Vyplň údaj</v>
      </c>
      <c r="I120" s="27" t="s">
        <v>39</v>
      </c>
      <c r="J120" s="31" t="str">
        <f>E24</f>
        <v xml:space="preserve"> </v>
      </c>
      <c r="L120" s="33"/>
    </row>
    <row r="121" spans="2:65" s="1" customFormat="1" ht="10.35" customHeight="1">
      <c r="B121" s="33"/>
      <c r="L121" s="33"/>
    </row>
    <row r="122" spans="2:65" s="10" customFormat="1" ht="29.25" customHeight="1">
      <c r="B122" s="118"/>
      <c r="C122" s="119" t="s">
        <v>296</v>
      </c>
      <c r="D122" s="120" t="s">
        <v>67</v>
      </c>
      <c r="E122" s="120" t="s">
        <v>63</v>
      </c>
      <c r="F122" s="120" t="s">
        <v>64</v>
      </c>
      <c r="G122" s="120" t="s">
        <v>297</v>
      </c>
      <c r="H122" s="120" t="s">
        <v>298</v>
      </c>
      <c r="I122" s="120" t="s">
        <v>299</v>
      </c>
      <c r="J122" s="120" t="s">
        <v>286</v>
      </c>
      <c r="K122" s="121" t="s">
        <v>300</v>
      </c>
      <c r="L122" s="118"/>
      <c r="M122" s="60" t="s">
        <v>1</v>
      </c>
      <c r="N122" s="61" t="s">
        <v>46</v>
      </c>
      <c r="O122" s="61" t="s">
        <v>301</v>
      </c>
      <c r="P122" s="61" t="s">
        <v>302</v>
      </c>
      <c r="Q122" s="61" t="s">
        <v>303</v>
      </c>
      <c r="R122" s="61" t="s">
        <v>304</v>
      </c>
      <c r="S122" s="61" t="s">
        <v>305</v>
      </c>
      <c r="T122" s="62" t="s">
        <v>306</v>
      </c>
    </row>
    <row r="123" spans="2:65" s="1" customFormat="1" ht="22.9" customHeight="1">
      <c r="B123" s="33"/>
      <c r="C123" s="65" t="s">
        <v>307</v>
      </c>
      <c r="J123" s="122">
        <f>BK123</f>
        <v>0</v>
      </c>
      <c r="L123" s="33"/>
      <c r="M123" s="63"/>
      <c r="N123" s="54"/>
      <c r="O123" s="54"/>
      <c r="P123" s="123">
        <f>P124</f>
        <v>0</v>
      </c>
      <c r="Q123" s="54"/>
      <c r="R123" s="123">
        <f>R124</f>
        <v>0</v>
      </c>
      <c r="S123" s="54"/>
      <c r="T123" s="124">
        <f>T124</f>
        <v>0</v>
      </c>
      <c r="AT123" s="17" t="s">
        <v>81</v>
      </c>
      <c r="AU123" s="17" t="s">
        <v>288</v>
      </c>
      <c r="BK123" s="125">
        <f>BK124</f>
        <v>0</v>
      </c>
    </row>
    <row r="124" spans="2:65" s="11" customFormat="1" ht="25.9" customHeight="1">
      <c r="B124" s="126"/>
      <c r="D124" s="127" t="s">
        <v>81</v>
      </c>
      <c r="E124" s="128" t="s">
        <v>6756</v>
      </c>
      <c r="F124" s="128" t="s">
        <v>6756</v>
      </c>
      <c r="I124" s="129"/>
      <c r="J124" s="130">
        <f>BK124</f>
        <v>0</v>
      </c>
      <c r="L124" s="126"/>
      <c r="M124" s="131"/>
      <c r="P124" s="132">
        <f>P125+P135+P138+P143+P148+P151</f>
        <v>0</v>
      </c>
      <c r="R124" s="132">
        <f>R125+R135+R138+R143+R148+R151</f>
        <v>0</v>
      </c>
      <c r="T124" s="133">
        <f>T125+T135+T138+T143+T148+T151</f>
        <v>0</v>
      </c>
      <c r="AR124" s="127" t="s">
        <v>121</v>
      </c>
      <c r="AT124" s="134" t="s">
        <v>81</v>
      </c>
      <c r="AU124" s="134" t="s">
        <v>82</v>
      </c>
      <c r="AY124" s="127" t="s">
        <v>310</v>
      </c>
      <c r="BK124" s="135">
        <f>BK125+BK135+BK138+BK143+BK148+BK151</f>
        <v>0</v>
      </c>
    </row>
    <row r="125" spans="2:65" s="11" customFormat="1" ht="22.9" customHeight="1">
      <c r="B125" s="126"/>
      <c r="D125" s="127" t="s">
        <v>81</v>
      </c>
      <c r="E125" s="136" t="s">
        <v>6757</v>
      </c>
      <c r="F125" s="136" t="s">
        <v>6758</v>
      </c>
      <c r="I125" s="129"/>
      <c r="J125" s="137">
        <f>BK125</f>
        <v>0</v>
      </c>
      <c r="L125" s="126"/>
      <c r="M125" s="131"/>
      <c r="P125" s="132">
        <f>SUM(P126:P134)</f>
        <v>0</v>
      </c>
      <c r="R125" s="132">
        <f>SUM(R126:R134)</f>
        <v>0</v>
      </c>
      <c r="T125" s="133">
        <f>SUM(T126:T134)</f>
        <v>0</v>
      </c>
      <c r="AR125" s="127" t="s">
        <v>121</v>
      </c>
      <c r="AT125" s="134" t="s">
        <v>81</v>
      </c>
      <c r="AU125" s="134" t="s">
        <v>86</v>
      </c>
      <c r="AY125" s="127" t="s">
        <v>310</v>
      </c>
      <c r="BK125" s="135">
        <f>SUM(BK126:BK134)</f>
        <v>0</v>
      </c>
    </row>
    <row r="126" spans="2:65" s="1" customFormat="1" ht="16.5" customHeight="1">
      <c r="B126" s="33"/>
      <c r="C126" s="138" t="s">
        <v>86</v>
      </c>
      <c r="D126" s="138" t="s">
        <v>312</v>
      </c>
      <c r="E126" s="139" t="s">
        <v>6759</v>
      </c>
      <c r="F126" s="140" t="s">
        <v>6760</v>
      </c>
      <c r="G126" s="141" t="s">
        <v>2571</v>
      </c>
      <c r="H126" s="142">
        <v>1</v>
      </c>
      <c r="I126" s="143"/>
      <c r="J126" s="144">
        <f>ROUND(I126*H126,2)</f>
        <v>0</v>
      </c>
      <c r="K126" s="140" t="s">
        <v>316</v>
      </c>
      <c r="L126" s="33"/>
      <c r="M126" s="145" t="s">
        <v>1</v>
      </c>
      <c r="N126" s="146" t="s">
        <v>47</v>
      </c>
      <c r="P126" s="147">
        <f>O126*H126</f>
        <v>0</v>
      </c>
      <c r="Q126" s="147">
        <v>0</v>
      </c>
      <c r="R126" s="147">
        <f>Q126*H126</f>
        <v>0</v>
      </c>
      <c r="S126" s="147">
        <v>0</v>
      </c>
      <c r="T126" s="148">
        <f>S126*H126</f>
        <v>0</v>
      </c>
      <c r="AR126" s="149" t="s">
        <v>6761</v>
      </c>
      <c r="AT126" s="149" t="s">
        <v>312</v>
      </c>
      <c r="AU126" s="149" t="s">
        <v>90</v>
      </c>
      <c r="AY126" s="17" t="s">
        <v>310</v>
      </c>
      <c r="BE126" s="150">
        <f>IF(N126="základní",J126,0)</f>
        <v>0</v>
      </c>
      <c r="BF126" s="150">
        <f>IF(N126="snížená",J126,0)</f>
        <v>0</v>
      </c>
      <c r="BG126" s="150">
        <f>IF(N126="zákl. přenesená",J126,0)</f>
        <v>0</v>
      </c>
      <c r="BH126" s="150">
        <f>IF(N126="sníž. přenesená",J126,0)</f>
        <v>0</v>
      </c>
      <c r="BI126" s="150">
        <f>IF(N126="nulová",J126,0)</f>
        <v>0</v>
      </c>
      <c r="BJ126" s="17" t="s">
        <v>86</v>
      </c>
      <c r="BK126" s="150">
        <f>ROUND(I126*H126,2)</f>
        <v>0</v>
      </c>
      <c r="BL126" s="17" t="s">
        <v>6761</v>
      </c>
      <c r="BM126" s="149" t="s">
        <v>6762</v>
      </c>
    </row>
    <row r="127" spans="2:65" s="1" customFormat="1" ht="39">
      <c r="B127" s="33"/>
      <c r="D127" s="152" t="s">
        <v>375</v>
      </c>
      <c r="F127" s="172" t="s">
        <v>6763</v>
      </c>
      <c r="I127" s="173"/>
      <c r="L127" s="33"/>
      <c r="M127" s="174"/>
      <c r="T127" s="57"/>
      <c r="AT127" s="17" t="s">
        <v>375</v>
      </c>
      <c r="AU127" s="17" t="s">
        <v>90</v>
      </c>
    </row>
    <row r="128" spans="2:65" s="1" customFormat="1" ht="16.5" customHeight="1">
      <c r="B128" s="33"/>
      <c r="C128" s="138" t="s">
        <v>90</v>
      </c>
      <c r="D128" s="138" t="s">
        <v>312</v>
      </c>
      <c r="E128" s="139" t="s">
        <v>6764</v>
      </c>
      <c r="F128" s="140" t="s">
        <v>6765</v>
      </c>
      <c r="G128" s="141" t="s">
        <v>2571</v>
      </c>
      <c r="H128" s="142">
        <v>1</v>
      </c>
      <c r="I128" s="143"/>
      <c r="J128" s="144">
        <f>ROUND(I128*H128,2)</f>
        <v>0</v>
      </c>
      <c r="K128" s="140" t="s">
        <v>316</v>
      </c>
      <c r="L128" s="33"/>
      <c r="M128" s="145" t="s">
        <v>1</v>
      </c>
      <c r="N128" s="146" t="s">
        <v>47</v>
      </c>
      <c r="P128" s="147">
        <f>O128*H128</f>
        <v>0</v>
      </c>
      <c r="Q128" s="147">
        <v>0</v>
      </c>
      <c r="R128" s="147">
        <f>Q128*H128</f>
        <v>0</v>
      </c>
      <c r="S128" s="147">
        <v>0</v>
      </c>
      <c r="T128" s="148">
        <f>S128*H128</f>
        <v>0</v>
      </c>
      <c r="AR128" s="149" t="s">
        <v>6761</v>
      </c>
      <c r="AT128" s="149" t="s">
        <v>312</v>
      </c>
      <c r="AU128" s="149" t="s">
        <v>90</v>
      </c>
      <c r="AY128" s="17" t="s">
        <v>310</v>
      </c>
      <c r="BE128" s="150">
        <f>IF(N128="základní",J128,0)</f>
        <v>0</v>
      </c>
      <c r="BF128" s="150">
        <f>IF(N128="snížená",J128,0)</f>
        <v>0</v>
      </c>
      <c r="BG128" s="150">
        <f>IF(N128="zákl. přenesená",J128,0)</f>
        <v>0</v>
      </c>
      <c r="BH128" s="150">
        <f>IF(N128="sníž. přenesená",J128,0)</f>
        <v>0</v>
      </c>
      <c r="BI128" s="150">
        <f>IF(N128="nulová",J128,0)</f>
        <v>0</v>
      </c>
      <c r="BJ128" s="17" t="s">
        <v>86</v>
      </c>
      <c r="BK128" s="150">
        <f>ROUND(I128*H128,2)</f>
        <v>0</v>
      </c>
      <c r="BL128" s="17" t="s">
        <v>6761</v>
      </c>
      <c r="BM128" s="149" t="s">
        <v>6766</v>
      </c>
    </row>
    <row r="129" spans="2:65" s="1" customFormat="1" ht="16.5" customHeight="1">
      <c r="B129" s="33"/>
      <c r="C129" s="138" t="s">
        <v>98</v>
      </c>
      <c r="D129" s="138" t="s">
        <v>312</v>
      </c>
      <c r="E129" s="139" t="s">
        <v>6767</v>
      </c>
      <c r="F129" s="140" t="s">
        <v>6768</v>
      </c>
      <c r="G129" s="141" t="s">
        <v>2571</v>
      </c>
      <c r="H129" s="142">
        <v>1</v>
      </c>
      <c r="I129" s="143"/>
      <c r="J129" s="144">
        <f>ROUND(I129*H129,2)</f>
        <v>0</v>
      </c>
      <c r="K129" s="140" t="s">
        <v>316</v>
      </c>
      <c r="L129" s="33"/>
      <c r="M129" s="145" t="s">
        <v>1</v>
      </c>
      <c r="N129" s="146" t="s">
        <v>47</v>
      </c>
      <c r="P129" s="147">
        <f>O129*H129</f>
        <v>0</v>
      </c>
      <c r="Q129" s="147">
        <v>0</v>
      </c>
      <c r="R129" s="147">
        <f>Q129*H129</f>
        <v>0</v>
      </c>
      <c r="S129" s="147">
        <v>0</v>
      </c>
      <c r="T129" s="148">
        <f>S129*H129</f>
        <v>0</v>
      </c>
      <c r="AR129" s="149" t="s">
        <v>6761</v>
      </c>
      <c r="AT129" s="149" t="s">
        <v>312</v>
      </c>
      <c r="AU129" s="149" t="s">
        <v>90</v>
      </c>
      <c r="AY129" s="17" t="s">
        <v>310</v>
      </c>
      <c r="BE129" s="150">
        <f>IF(N129="základní",J129,0)</f>
        <v>0</v>
      </c>
      <c r="BF129" s="150">
        <f>IF(N129="snížená",J129,0)</f>
        <v>0</v>
      </c>
      <c r="BG129" s="150">
        <f>IF(N129="zákl. přenesená",J129,0)</f>
        <v>0</v>
      </c>
      <c r="BH129" s="150">
        <f>IF(N129="sníž. přenesená",J129,0)</f>
        <v>0</v>
      </c>
      <c r="BI129" s="150">
        <f>IF(N129="nulová",J129,0)</f>
        <v>0</v>
      </c>
      <c r="BJ129" s="17" t="s">
        <v>86</v>
      </c>
      <c r="BK129" s="150">
        <f>ROUND(I129*H129,2)</f>
        <v>0</v>
      </c>
      <c r="BL129" s="17" t="s">
        <v>6761</v>
      </c>
      <c r="BM129" s="149" t="s">
        <v>6769</v>
      </c>
    </row>
    <row r="130" spans="2:65" s="1" customFormat="1" ht="39">
      <c r="B130" s="33"/>
      <c r="D130" s="152" t="s">
        <v>375</v>
      </c>
      <c r="F130" s="172" t="s">
        <v>6770</v>
      </c>
      <c r="I130" s="173"/>
      <c r="L130" s="33"/>
      <c r="M130" s="174"/>
      <c r="T130" s="57"/>
      <c r="AT130" s="17" t="s">
        <v>375</v>
      </c>
      <c r="AU130" s="17" t="s">
        <v>90</v>
      </c>
    </row>
    <row r="131" spans="2:65" s="1" customFormat="1" ht="16.5" customHeight="1">
      <c r="B131" s="33"/>
      <c r="C131" s="138" t="s">
        <v>108</v>
      </c>
      <c r="D131" s="138" t="s">
        <v>312</v>
      </c>
      <c r="E131" s="139" t="s">
        <v>6771</v>
      </c>
      <c r="F131" s="140" t="s">
        <v>6772</v>
      </c>
      <c r="G131" s="141" t="s">
        <v>2571</v>
      </c>
      <c r="H131" s="142">
        <v>1</v>
      </c>
      <c r="I131" s="143"/>
      <c r="J131" s="144">
        <f>ROUND(I131*H131,2)</f>
        <v>0</v>
      </c>
      <c r="K131" s="140" t="s">
        <v>316</v>
      </c>
      <c r="L131" s="33"/>
      <c r="M131" s="145" t="s">
        <v>1</v>
      </c>
      <c r="N131" s="146" t="s">
        <v>47</v>
      </c>
      <c r="P131" s="147">
        <f>O131*H131</f>
        <v>0</v>
      </c>
      <c r="Q131" s="147">
        <v>0</v>
      </c>
      <c r="R131" s="147">
        <f>Q131*H131</f>
        <v>0</v>
      </c>
      <c r="S131" s="147">
        <v>0</v>
      </c>
      <c r="T131" s="148">
        <f>S131*H131</f>
        <v>0</v>
      </c>
      <c r="AR131" s="149" t="s">
        <v>6761</v>
      </c>
      <c r="AT131" s="149" t="s">
        <v>312</v>
      </c>
      <c r="AU131" s="149" t="s">
        <v>90</v>
      </c>
      <c r="AY131" s="17" t="s">
        <v>310</v>
      </c>
      <c r="BE131" s="150">
        <f>IF(N131="základní",J131,0)</f>
        <v>0</v>
      </c>
      <c r="BF131" s="150">
        <f>IF(N131="snížená",J131,0)</f>
        <v>0</v>
      </c>
      <c r="BG131" s="150">
        <f>IF(N131="zákl. přenesená",J131,0)</f>
        <v>0</v>
      </c>
      <c r="BH131" s="150">
        <f>IF(N131="sníž. přenesená",J131,0)</f>
        <v>0</v>
      </c>
      <c r="BI131" s="150">
        <f>IF(N131="nulová",J131,0)</f>
        <v>0</v>
      </c>
      <c r="BJ131" s="17" t="s">
        <v>86</v>
      </c>
      <c r="BK131" s="150">
        <f>ROUND(I131*H131,2)</f>
        <v>0</v>
      </c>
      <c r="BL131" s="17" t="s">
        <v>6761</v>
      </c>
      <c r="BM131" s="149" t="s">
        <v>6773</v>
      </c>
    </row>
    <row r="132" spans="2:65" s="1" customFormat="1" ht="409.5">
      <c r="B132" s="33"/>
      <c r="D132" s="152" t="s">
        <v>375</v>
      </c>
      <c r="F132" s="172" t="s">
        <v>6774</v>
      </c>
      <c r="I132" s="173"/>
      <c r="L132" s="33"/>
      <c r="M132" s="174"/>
      <c r="T132" s="57"/>
      <c r="AT132" s="17" t="s">
        <v>375</v>
      </c>
      <c r="AU132" s="17" t="s">
        <v>90</v>
      </c>
    </row>
    <row r="133" spans="2:65" s="1" customFormat="1" ht="16.5" customHeight="1">
      <c r="B133" s="33"/>
      <c r="C133" s="138" t="s">
        <v>121</v>
      </c>
      <c r="D133" s="138" t="s">
        <v>312</v>
      </c>
      <c r="E133" s="139" t="s">
        <v>6775</v>
      </c>
      <c r="F133" s="140" t="s">
        <v>6776</v>
      </c>
      <c r="G133" s="141" t="s">
        <v>2571</v>
      </c>
      <c r="H133" s="142">
        <v>1</v>
      </c>
      <c r="I133" s="143"/>
      <c r="J133" s="144">
        <f>ROUND(I133*H133,2)</f>
        <v>0</v>
      </c>
      <c r="K133" s="140" t="s">
        <v>316</v>
      </c>
      <c r="L133" s="33"/>
      <c r="M133" s="145" t="s">
        <v>1</v>
      </c>
      <c r="N133" s="146" t="s">
        <v>47</v>
      </c>
      <c r="P133" s="147">
        <f>O133*H133</f>
        <v>0</v>
      </c>
      <c r="Q133" s="147">
        <v>0</v>
      </c>
      <c r="R133" s="147">
        <f>Q133*H133</f>
        <v>0</v>
      </c>
      <c r="S133" s="147">
        <v>0</v>
      </c>
      <c r="T133" s="148">
        <f>S133*H133</f>
        <v>0</v>
      </c>
      <c r="AR133" s="149" t="s">
        <v>6761</v>
      </c>
      <c r="AT133" s="149" t="s">
        <v>312</v>
      </c>
      <c r="AU133" s="149" t="s">
        <v>90</v>
      </c>
      <c r="AY133" s="17" t="s">
        <v>310</v>
      </c>
      <c r="BE133" s="150">
        <f>IF(N133="základní",J133,0)</f>
        <v>0</v>
      </c>
      <c r="BF133" s="150">
        <f>IF(N133="snížená",J133,0)</f>
        <v>0</v>
      </c>
      <c r="BG133" s="150">
        <f>IF(N133="zákl. přenesená",J133,0)</f>
        <v>0</v>
      </c>
      <c r="BH133" s="150">
        <f>IF(N133="sníž. přenesená",J133,0)</f>
        <v>0</v>
      </c>
      <c r="BI133" s="150">
        <f>IF(N133="nulová",J133,0)</f>
        <v>0</v>
      </c>
      <c r="BJ133" s="17" t="s">
        <v>86</v>
      </c>
      <c r="BK133" s="150">
        <f>ROUND(I133*H133,2)</f>
        <v>0</v>
      </c>
      <c r="BL133" s="17" t="s">
        <v>6761</v>
      </c>
      <c r="BM133" s="149" t="s">
        <v>6777</v>
      </c>
    </row>
    <row r="134" spans="2:65" s="1" customFormat="1" ht="48.75">
      <c r="B134" s="33"/>
      <c r="D134" s="152" t="s">
        <v>375</v>
      </c>
      <c r="F134" s="172" t="s">
        <v>6778</v>
      </c>
      <c r="I134" s="173"/>
      <c r="L134" s="33"/>
      <c r="M134" s="174"/>
      <c r="T134" s="57"/>
      <c r="AT134" s="17" t="s">
        <v>375</v>
      </c>
      <c r="AU134" s="17" t="s">
        <v>90</v>
      </c>
    </row>
    <row r="135" spans="2:65" s="11" customFormat="1" ht="22.9" customHeight="1">
      <c r="B135" s="126"/>
      <c r="D135" s="127" t="s">
        <v>81</v>
      </c>
      <c r="E135" s="136" t="s">
        <v>6779</v>
      </c>
      <c r="F135" s="136" t="s">
        <v>6780</v>
      </c>
      <c r="I135" s="129"/>
      <c r="J135" s="137">
        <f>BK135</f>
        <v>0</v>
      </c>
      <c r="L135" s="126"/>
      <c r="M135" s="131"/>
      <c r="P135" s="132">
        <f>SUM(P136:P137)</f>
        <v>0</v>
      </c>
      <c r="R135" s="132">
        <f>SUM(R136:R137)</f>
        <v>0</v>
      </c>
      <c r="T135" s="133">
        <f>SUM(T136:T137)</f>
        <v>0</v>
      </c>
      <c r="AR135" s="127" t="s">
        <v>121</v>
      </c>
      <c r="AT135" s="134" t="s">
        <v>81</v>
      </c>
      <c r="AU135" s="134" t="s">
        <v>86</v>
      </c>
      <c r="AY135" s="127" t="s">
        <v>310</v>
      </c>
      <c r="BK135" s="135">
        <f>SUM(BK136:BK137)</f>
        <v>0</v>
      </c>
    </row>
    <row r="136" spans="2:65" s="1" customFormat="1" ht="16.5" customHeight="1">
      <c r="B136" s="33"/>
      <c r="C136" s="138" t="s">
        <v>137</v>
      </c>
      <c r="D136" s="138" t="s">
        <v>312</v>
      </c>
      <c r="E136" s="139" t="s">
        <v>6781</v>
      </c>
      <c r="F136" s="140" t="s">
        <v>6782</v>
      </c>
      <c r="G136" s="141" t="s">
        <v>2571</v>
      </c>
      <c r="H136" s="142">
        <v>1</v>
      </c>
      <c r="I136" s="143"/>
      <c r="J136" s="144">
        <f>ROUND(I136*H136,2)</f>
        <v>0</v>
      </c>
      <c r="K136" s="140" t="s">
        <v>316</v>
      </c>
      <c r="L136" s="33"/>
      <c r="M136" s="145" t="s">
        <v>1</v>
      </c>
      <c r="N136" s="146" t="s">
        <v>47</v>
      </c>
      <c r="P136" s="147">
        <f>O136*H136</f>
        <v>0</v>
      </c>
      <c r="Q136" s="147">
        <v>0</v>
      </c>
      <c r="R136" s="147">
        <f>Q136*H136</f>
        <v>0</v>
      </c>
      <c r="S136" s="147">
        <v>0</v>
      </c>
      <c r="T136" s="148">
        <f>S136*H136</f>
        <v>0</v>
      </c>
      <c r="AR136" s="149" t="s">
        <v>6761</v>
      </c>
      <c r="AT136" s="149" t="s">
        <v>312</v>
      </c>
      <c r="AU136" s="149" t="s">
        <v>90</v>
      </c>
      <c r="AY136" s="17" t="s">
        <v>310</v>
      </c>
      <c r="BE136" s="150">
        <f>IF(N136="základní",J136,0)</f>
        <v>0</v>
      </c>
      <c r="BF136" s="150">
        <f>IF(N136="snížená",J136,0)</f>
        <v>0</v>
      </c>
      <c r="BG136" s="150">
        <f>IF(N136="zákl. přenesená",J136,0)</f>
        <v>0</v>
      </c>
      <c r="BH136" s="150">
        <f>IF(N136="sníž. přenesená",J136,0)</f>
        <v>0</v>
      </c>
      <c r="BI136" s="150">
        <f>IF(N136="nulová",J136,0)</f>
        <v>0</v>
      </c>
      <c r="BJ136" s="17" t="s">
        <v>86</v>
      </c>
      <c r="BK136" s="150">
        <f>ROUND(I136*H136,2)</f>
        <v>0</v>
      </c>
      <c r="BL136" s="17" t="s">
        <v>6761</v>
      </c>
      <c r="BM136" s="149" t="s">
        <v>6783</v>
      </c>
    </row>
    <row r="137" spans="2:65" s="1" customFormat="1" ht="136.5">
      <c r="B137" s="33"/>
      <c r="D137" s="152" t="s">
        <v>375</v>
      </c>
      <c r="F137" s="172" t="s">
        <v>6784</v>
      </c>
      <c r="I137" s="173"/>
      <c r="L137" s="33"/>
      <c r="M137" s="174"/>
      <c r="T137" s="57"/>
      <c r="AT137" s="17" t="s">
        <v>375</v>
      </c>
      <c r="AU137" s="17" t="s">
        <v>90</v>
      </c>
    </row>
    <row r="138" spans="2:65" s="11" customFormat="1" ht="22.9" customHeight="1">
      <c r="B138" s="126"/>
      <c r="D138" s="127" t="s">
        <v>81</v>
      </c>
      <c r="E138" s="136" t="s">
        <v>6785</v>
      </c>
      <c r="F138" s="136" t="s">
        <v>3138</v>
      </c>
      <c r="I138" s="129"/>
      <c r="J138" s="137">
        <f>BK138</f>
        <v>0</v>
      </c>
      <c r="L138" s="126"/>
      <c r="M138" s="131"/>
      <c r="P138" s="132">
        <f>SUM(P139:P142)</f>
        <v>0</v>
      </c>
      <c r="R138" s="132">
        <f>SUM(R139:R142)</f>
        <v>0</v>
      </c>
      <c r="T138" s="133">
        <f>SUM(T139:T142)</f>
        <v>0</v>
      </c>
      <c r="AR138" s="127" t="s">
        <v>121</v>
      </c>
      <c r="AT138" s="134" t="s">
        <v>81</v>
      </c>
      <c r="AU138" s="134" t="s">
        <v>86</v>
      </c>
      <c r="AY138" s="127" t="s">
        <v>310</v>
      </c>
      <c r="BK138" s="135">
        <f>SUM(BK139:BK142)</f>
        <v>0</v>
      </c>
    </row>
    <row r="139" spans="2:65" s="1" customFormat="1" ht="16.5" customHeight="1">
      <c r="B139" s="33"/>
      <c r="C139" s="138" t="s">
        <v>342</v>
      </c>
      <c r="D139" s="138" t="s">
        <v>312</v>
      </c>
      <c r="E139" s="139" t="s">
        <v>6786</v>
      </c>
      <c r="F139" s="140" t="s">
        <v>6787</v>
      </c>
      <c r="G139" s="141" t="s">
        <v>2571</v>
      </c>
      <c r="H139" s="142">
        <v>1</v>
      </c>
      <c r="I139" s="143"/>
      <c r="J139" s="144">
        <f>ROUND(I139*H139,2)</f>
        <v>0</v>
      </c>
      <c r="K139" s="140" t="s">
        <v>316</v>
      </c>
      <c r="L139" s="33"/>
      <c r="M139" s="145" t="s">
        <v>1</v>
      </c>
      <c r="N139" s="146" t="s">
        <v>47</v>
      </c>
      <c r="P139" s="147">
        <f>O139*H139</f>
        <v>0</v>
      </c>
      <c r="Q139" s="147">
        <v>0</v>
      </c>
      <c r="R139" s="147">
        <f>Q139*H139</f>
        <v>0</v>
      </c>
      <c r="S139" s="147">
        <v>0</v>
      </c>
      <c r="T139" s="148">
        <f>S139*H139</f>
        <v>0</v>
      </c>
      <c r="AR139" s="149" t="s">
        <v>6761</v>
      </c>
      <c r="AT139" s="149" t="s">
        <v>312</v>
      </c>
      <c r="AU139" s="149" t="s">
        <v>90</v>
      </c>
      <c r="AY139" s="17" t="s">
        <v>310</v>
      </c>
      <c r="BE139" s="150">
        <f>IF(N139="základní",J139,0)</f>
        <v>0</v>
      </c>
      <c r="BF139" s="150">
        <f>IF(N139="snížená",J139,0)</f>
        <v>0</v>
      </c>
      <c r="BG139" s="150">
        <f>IF(N139="zákl. přenesená",J139,0)</f>
        <v>0</v>
      </c>
      <c r="BH139" s="150">
        <f>IF(N139="sníž. přenesená",J139,0)</f>
        <v>0</v>
      </c>
      <c r="BI139" s="150">
        <f>IF(N139="nulová",J139,0)</f>
        <v>0</v>
      </c>
      <c r="BJ139" s="17" t="s">
        <v>86</v>
      </c>
      <c r="BK139" s="150">
        <f>ROUND(I139*H139,2)</f>
        <v>0</v>
      </c>
      <c r="BL139" s="17" t="s">
        <v>6761</v>
      </c>
      <c r="BM139" s="149" t="s">
        <v>6788</v>
      </c>
    </row>
    <row r="140" spans="2:65" s="1" customFormat="1" ht="204.75">
      <c r="B140" s="33"/>
      <c r="D140" s="152" t="s">
        <v>375</v>
      </c>
      <c r="F140" s="172" t="s">
        <v>6789</v>
      </c>
      <c r="I140" s="173"/>
      <c r="L140" s="33"/>
      <c r="M140" s="174"/>
      <c r="T140" s="57"/>
      <c r="AT140" s="17" t="s">
        <v>375</v>
      </c>
      <c r="AU140" s="17" t="s">
        <v>90</v>
      </c>
    </row>
    <row r="141" spans="2:65" s="1" customFormat="1" ht="16.5" customHeight="1">
      <c r="B141" s="33"/>
      <c r="C141" s="138" t="s">
        <v>347</v>
      </c>
      <c r="D141" s="138" t="s">
        <v>312</v>
      </c>
      <c r="E141" s="139" t="s">
        <v>6790</v>
      </c>
      <c r="F141" s="140" t="s">
        <v>6791</v>
      </c>
      <c r="G141" s="141" t="s">
        <v>2571</v>
      </c>
      <c r="H141" s="142">
        <v>1</v>
      </c>
      <c r="I141" s="143"/>
      <c r="J141" s="144">
        <f>ROUND(I141*H141,2)</f>
        <v>0</v>
      </c>
      <c r="K141" s="140" t="s">
        <v>316</v>
      </c>
      <c r="L141" s="33"/>
      <c r="M141" s="145" t="s">
        <v>1</v>
      </c>
      <c r="N141" s="146" t="s">
        <v>47</v>
      </c>
      <c r="P141" s="147">
        <f>O141*H141</f>
        <v>0</v>
      </c>
      <c r="Q141" s="147">
        <v>0</v>
      </c>
      <c r="R141" s="147">
        <f>Q141*H141</f>
        <v>0</v>
      </c>
      <c r="S141" s="147">
        <v>0</v>
      </c>
      <c r="T141" s="148">
        <f>S141*H141</f>
        <v>0</v>
      </c>
      <c r="AR141" s="149" t="s">
        <v>6761</v>
      </c>
      <c r="AT141" s="149" t="s">
        <v>312</v>
      </c>
      <c r="AU141" s="149" t="s">
        <v>90</v>
      </c>
      <c r="AY141" s="17" t="s">
        <v>310</v>
      </c>
      <c r="BE141" s="150">
        <f>IF(N141="základní",J141,0)</f>
        <v>0</v>
      </c>
      <c r="BF141" s="150">
        <f>IF(N141="snížená",J141,0)</f>
        <v>0</v>
      </c>
      <c r="BG141" s="150">
        <f>IF(N141="zákl. přenesená",J141,0)</f>
        <v>0</v>
      </c>
      <c r="BH141" s="150">
        <f>IF(N141="sníž. přenesená",J141,0)</f>
        <v>0</v>
      </c>
      <c r="BI141" s="150">
        <f>IF(N141="nulová",J141,0)</f>
        <v>0</v>
      </c>
      <c r="BJ141" s="17" t="s">
        <v>86</v>
      </c>
      <c r="BK141" s="150">
        <f>ROUND(I141*H141,2)</f>
        <v>0</v>
      </c>
      <c r="BL141" s="17" t="s">
        <v>6761</v>
      </c>
      <c r="BM141" s="149" t="s">
        <v>6792</v>
      </c>
    </row>
    <row r="142" spans="2:65" s="1" customFormat="1" ht="68.25">
      <c r="B142" s="33"/>
      <c r="D142" s="152" t="s">
        <v>375</v>
      </c>
      <c r="F142" s="172" t="s">
        <v>6793</v>
      </c>
      <c r="I142" s="173"/>
      <c r="L142" s="33"/>
      <c r="M142" s="174"/>
      <c r="T142" s="57"/>
      <c r="AT142" s="17" t="s">
        <v>375</v>
      </c>
      <c r="AU142" s="17" t="s">
        <v>90</v>
      </c>
    </row>
    <row r="143" spans="2:65" s="11" customFormat="1" ht="22.9" customHeight="1">
      <c r="B143" s="126"/>
      <c r="D143" s="127" t="s">
        <v>81</v>
      </c>
      <c r="E143" s="136" t="s">
        <v>6794</v>
      </c>
      <c r="F143" s="136" t="s">
        <v>6795</v>
      </c>
      <c r="I143" s="129"/>
      <c r="J143" s="137">
        <f>BK143</f>
        <v>0</v>
      </c>
      <c r="L143" s="126"/>
      <c r="M143" s="131"/>
      <c r="P143" s="132">
        <f>SUM(P144:P147)</f>
        <v>0</v>
      </c>
      <c r="R143" s="132">
        <f>SUM(R144:R147)</f>
        <v>0</v>
      </c>
      <c r="T143" s="133">
        <f>SUM(T144:T147)</f>
        <v>0</v>
      </c>
      <c r="AR143" s="127" t="s">
        <v>121</v>
      </c>
      <c r="AT143" s="134" t="s">
        <v>81</v>
      </c>
      <c r="AU143" s="134" t="s">
        <v>86</v>
      </c>
      <c r="AY143" s="127" t="s">
        <v>310</v>
      </c>
      <c r="BK143" s="135">
        <f>SUM(BK144:BK147)</f>
        <v>0</v>
      </c>
    </row>
    <row r="144" spans="2:65" s="1" customFormat="1" ht="16.5" customHeight="1">
      <c r="B144" s="33"/>
      <c r="C144" s="138" t="s">
        <v>354</v>
      </c>
      <c r="D144" s="138" t="s">
        <v>312</v>
      </c>
      <c r="E144" s="139" t="s">
        <v>6796</v>
      </c>
      <c r="F144" s="140" t="s">
        <v>6797</v>
      </c>
      <c r="G144" s="141" t="s">
        <v>2571</v>
      </c>
      <c r="H144" s="142">
        <v>1</v>
      </c>
      <c r="I144" s="143"/>
      <c r="J144" s="144">
        <f>ROUND(I144*H144,2)</f>
        <v>0</v>
      </c>
      <c r="K144" s="140" t="s">
        <v>316</v>
      </c>
      <c r="L144" s="33"/>
      <c r="M144" s="145" t="s">
        <v>1</v>
      </c>
      <c r="N144" s="146" t="s">
        <v>47</v>
      </c>
      <c r="P144" s="147">
        <f>O144*H144</f>
        <v>0</v>
      </c>
      <c r="Q144" s="147">
        <v>0</v>
      </c>
      <c r="R144" s="147">
        <f>Q144*H144</f>
        <v>0</v>
      </c>
      <c r="S144" s="147">
        <v>0</v>
      </c>
      <c r="T144" s="148">
        <f>S144*H144</f>
        <v>0</v>
      </c>
      <c r="AR144" s="149" t="s">
        <v>6761</v>
      </c>
      <c r="AT144" s="149" t="s">
        <v>312</v>
      </c>
      <c r="AU144" s="149" t="s">
        <v>90</v>
      </c>
      <c r="AY144" s="17" t="s">
        <v>310</v>
      </c>
      <c r="BE144" s="150">
        <f>IF(N144="základní",J144,0)</f>
        <v>0</v>
      </c>
      <c r="BF144" s="150">
        <f>IF(N144="snížená",J144,0)</f>
        <v>0</v>
      </c>
      <c r="BG144" s="150">
        <f>IF(N144="zákl. přenesená",J144,0)</f>
        <v>0</v>
      </c>
      <c r="BH144" s="150">
        <f>IF(N144="sníž. přenesená",J144,0)</f>
        <v>0</v>
      </c>
      <c r="BI144" s="150">
        <f>IF(N144="nulová",J144,0)</f>
        <v>0</v>
      </c>
      <c r="BJ144" s="17" t="s">
        <v>86</v>
      </c>
      <c r="BK144" s="150">
        <f>ROUND(I144*H144,2)</f>
        <v>0</v>
      </c>
      <c r="BL144" s="17" t="s">
        <v>6761</v>
      </c>
      <c r="BM144" s="149" t="s">
        <v>6798</v>
      </c>
    </row>
    <row r="145" spans="2:65" s="1" customFormat="1" ht="107.25">
      <c r="B145" s="33"/>
      <c r="D145" s="152" t="s">
        <v>375</v>
      </c>
      <c r="F145" s="172" t="s">
        <v>6799</v>
      </c>
      <c r="I145" s="173"/>
      <c r="L145" s="33"/>
      <c r="M145" s="174"/>
      <c r="T145" s="57"/>
      <c r="AT145" s="17" t="s">
        <v>375</v>
      </c>
      <c r="AU145" s="17" t="s">
        <v>90</v>
      </c>
    </row>
    <row r="146" spans="2:65" s="1" customFormat="1" ht="16.5" customHeight="1">
      <c r="B146" s="33"/>
      <c r="C146" s="138" t="s">
        <v>180</v>
      </c>
      <c r="D146" s="138" t="s">
        <v>312</v>
      </c>
      <c r="E146" s="139" t="s">
        <v>6800</v>
      </c>
      <c r="F146" s="140" t="s">
        <v>6801</v>
      </c>
      <c r="G146" s="141" t="s">
        <v>2571</v>
      </c>
      <c r="H146" s="142">
        <v>1</v>
      </c>
      <c r="I146" s="143"/>
      <c r="J146" s="144">
        <f>ROUND(I146*H146,2)</f>
        <v>0</v>
      </c>
      <c r="K146" s="140" t="s">
        <v>316</v>
      </c>
      <c r="L146" s="33"/>
      <c r="M146" s="145" t="s">
        <v>1</v>
      </c>
      <c r="N146" s="146" t="s">
        <v>47</v>
      </c>
      <c r="P146" s="147">
        <f>O146*H146</f>
        <v>0</v>
      </c>
      <c r="Q146" s="147">
        <v>0</v>
      </c>
      <c r="R146" s="147">
        <f>Q146*H146</f>
        <v>0</v>
      </c>
      <c r="S146" s="147">
        <v>0</v>
      </c>
      <c r="T146" s="148">
        <f>S146*H146</f>
        <v>0</v>
      </c>
      <c r="AR146" s="149" t="s">
        <v>6761</v>
      </c>
      <c r="AT146" s="149" t="s">
        <v>312</v>
      </c>
      <c r="AU146" s="149" t="s">
        <v>90</v>
      </c>
      <c r="AY146" s="17" t="s">
        <v>310</v>
      </c>
      <c r="BE146" s="150">
        <f>IF(N146="základní",J146,0)</f>
        <v>0</v>
      </c>
      <c r="BF146" s="150">
        <f>IF(N146="snížená",J146,0)</f>
        <v>0</v>
      </c>
      <c r="BG146" s="150">
        <f>IF(N146="zákl. přenesená",J146,0)</f>
        <v>0</v>
      </c>
      <c r="BH146" s="150">
        <f>IF(N146="sníž. přenesená",J146,0)</f>
        <v>0</v>
      </c>
      <c r="BI146" s="150">
        <f>IF(N146="nulová",J146,0)</f>
        <v>0</v>
      </c>
      <c r="BJ146" s="17" t="s">
        <v>86</v>
      </c>
      <c r="BK146" s="150">
        <f>ROUND(I146*H146,2)</f>
        <v>0</v>
      </c>
      <c r="BL146" s="17" t="s">
        <v>6761</v>
      </c>
      <c r="BM146" s="149" t="s">
        <v>6802</v>
      </c>
    </row>
    <row r="147" spans="2:65" s="1" customFormat="1" ht="48.75">
      <c r="B147" s="33"/>
      <c r="D147" s="152" t="s">
        <v>375</v>
      </c>
      <c r="F147" s="172" t="s">
        <v>6803</v>
      </c>
      <c r="I147" s="173"/>
      <c r="L147" s="33"/>
      <c r="M147" s="174"/>
      <c r="T147" s="57"/>
      <c r="AT147" s="17" t="s">
        <v>375</v>
      </c>
      <c r="AU147" s="17" t="s">
        <v>90</v>
      </c>
    </row>
    <row r="148" spans="2:65" s="11" customFormat="1" ht="22.9" customHeight="1">
      <c r="B148" s="126"/>
      <c r="D148" s="127" t="s">
        <v>81</v>
      </c>
      <c r="E148" s="136" t="s">
        <v>6804</v>
      </c>
      <c r="F148" s="136" t="s">
        <v>6805</v>
      </c>
      <c r="I148" s="129"/>
      <c r="J148" s="137">
        <f>BK148</f>
        <v>0</v>
      </c>
      <c r="L148" s="126"/>
      <c r="M148" s="131"/>
      <c r="P148" s="132">
        <f>SUM(P149:P150)</f>
        <v>0</v>
      </c>
      <c r="R148" s="132">
        <f>SUM(R149:R150)</f>
        <v>0</v>
      </c>
      <c r="T148" s="133">
        <f>SUM(T149:T150)</f>
        <v>0</v>
      </c>
      <c r="AR148" s="127" t="s">
        <v>121</v>
      </c>
      <c r="AT148" s="134" t="s">
        <v>81</v>
      </c>
      <c r="AU148" s="134" t="s">
        <v>86</v>
      </c>
      <c r="AY148" s="127" t="s">
        <v>310</v>
      </c>
      <c r="BK148" s="135">
        <f>SUM(BK149:BK150)</f>
        <v>0</v>
      </c>
    </row>
    <row r="149" spans="2:65" s="1" customFormat="1" ht="16.5" customHeight="1">
      <c r="B149" s="33"/>
      <c r="C149" s="138" t="s">
        <v>364</v>
      </c>
      <c r="D149" s="138" t="s">
        <v>312</v>
      </c>
      <c r="E149" s="139" t="s">
        <v>6806</v>
      </c>
      <c r="F149" s="140" t="s">
        <v>6807</v>
      </c>
      <c r="G149" s="141" t="s">
        <v>2571</v>
      </c>
      <c r="H149" s="142">
        <v>1</v>
      </c>
      <c r="I149" s="143"/>
      <c r="J149" s="144">
        <f>ROUND(I149*H149,2)</f>
        <v>0</v>
      </c>
      <c r="K149" s="140" t="s">
        <v>316</v>
      </c>
      <c r="L149" s="33"/>
      <c r="M149" s="145" t="s">
        <v>1</v>
      </c>
      <c r="N149" s="146" t="s">
        <v>47</v>
      </c>
      <c r="P149" s="147">
        <f>O149*H149</f>
        <v>0</v>
      </c>
      <c r="Q149" s="147">
        <v>0</v>
      </c>
      <c r="R149" s="147">
        <f>Q149*H149</f>
        <v>0</v>
      </c>
      <c r="S149" s="147">
        <v>0</v>
      </c>
      <c r="T149" s="148">
        <f>S149*H149</f>
        <v>0</v>
      </c>
      <c r="AR149" s="149" t="s">
        <v>6761</v>
      </c>
      <c r="AT149" s="149" t="s">
        <v>312</v>
      </c>
      <c r="AU149" s="149" t="s">
        <v>90</v>
      </c>
      <c r="AY149" s="17" t="s">
        <v>310</v>
      </c>
      <c r="BE149" s="150">
        <f>IF(N149="základní",J149,0)</f>
        <v>0</v>
      </c>
      <c r="BF149" s="150">
        <f>IF(N149="snížená",J149,0)</f>
        <v>0</v>
      </c>
      <c r="BG149" s="150">
        <f>IF(N149="zákl. přenesená",J149,0)</f>
        <v>0</v>
      </c>
      <c r="BH149" s="150">
        <f>IF(N149="sníž. přenesená",J149,0)</f>
        <v>0</v>
      </c>
      <c r="BI149" s="150">
        <f>IF(N149="nulová",J149,0)</f>
        <v>0</v>
      </c>
      <c r="BJ149" s="17" t="s">
        <v>86</v>
      </c>
      <c r="BK149" s="150">
        <f>ROUND(I149*H149,2)</f>
        <v>0</v>
      </c>
      <c r="BL149" s="17" t="s">
        <v>6761</v>
      </c>
      <c r="BM149" s="149" t="s">
        <v>6808</v>
      </c>
    </row>
    <row r="150" spans="2:65" s="1" customFormat="1" ht="68.25">
      <c r="B150" s="33"/>
      <c r="D150" s="152" t="s">
        <v>375</v>
      </c>
      <c r="F150" s="172" t="s">
        <v>6809</v>
      </c>
      <c r="I150" s="173"/>
      <c r="L150" s="33"/>
      <c r="M150" s="174"/>
      <c r="T150" s="57"/>
      <c r="AT150" s="17" t="s">
        <v>375</v>
      </c>
      <c r="AU150" s="17" t="s">
        <v>90</v>
      </c>
    </row>
    <row r="151" spans="2:65" s="11" customFormat="1" ht="22.9" customHeight="1">
      <c r="B151" s="126"/>
      <c r="D151" s="127" t="s">
        <v>81</v>
      </c>
      <c r="E151" s="136" t="s">
        <v>6810</v>
      </c>
      <c r="F151" s="136" t="s">
        <v>3388</v>
      </c>
      <c r="I151" s="129"/>
      <c r="J151" s="137">
        <f>BK151</f>
        <v>0</v>
      </c>
      <c r="L151" s="126"/>
      <c r="M151" s="131"/>
      <c r="P151" s="132">
        <f>SUM(P152:P153)</f>
        <v>0</v>
      </c>
      <c r="R151" s="132">
        <f>SUM(R152:R153)</f>
        <v>0</v>
      </c>
      <c r="T151" s="133">
        <f>SUM(T152:T153)</f>
        <v>0</v>
      </c>
      <c r="AR151" s="127" t="s">
        <v>121</v>
      </c>
      <c r="AT151" s="134" t="s">
        <v>81</v>
      </c>
      <c r="AU151" s="134" t="s">
        <v>86</v>
      </c>
      <c r="AY151" s="127" t="s">
        <v>310</v>
      </c>
      <c r="BK151" s="135">
        <f>SUM(BK152:BK153)</f>
        <v>0</v>
      </c>
    </row>
    <row r="152" spans="2:65" s="1" customFormat="1" ht="16.5" customHeight="1">
      <c r="B152" s="33"/>
      <c r="C152" s="138" t="s">
        <v>371</v>
      </c>
      <c r="D152" s="138" t="s">
        <v>312</v>
      </c>
      <c r="E152" s="139" t="s">
        <v>6811</v>
      </c>
      <c r="F152" s="140" t="s">
        <v>3388</v>
      </c>
      <c r="G152" s="141" t="s">
        <v>2571</v>
      </c>
      <c r="H152" s="142">
        <v>1</v>
      </c>
      <c r="I152" s="143"/>
      <c r="J152" s="144">
        <f>ROUND(I152*H152,2)</f>
        <v>0</v>
      </c>
      <c r="K152" s="140" t="s">
        <v>316</v>
      </c>
      <c r="L152" s="33"/>
      <c r="M152" s="145" t="s">
        <v>1</v>
      </c>
      <c r="N152" s="146" t="s">
        <v>47</v>
      </c>
      <c r="P152" s="147">
        <f>O152*H152</f>
        <v>0</v>
      </c>
      <c r="Q152" s="147">
        <v>0</v>
      </c>
      <c r="R152" s="147">
        <f>Q152*H152</f>
        <v>0</v>
      </c>
      <c r="S152" s="147">
        <v>0</v>
      </c>
      <c r="T152" s="148">
        <f>S152*H152</f>
        <v>0</v>
      </c>
      <c r="AR152" s="149" t="s">
        <v>6761</v>
      </c>
      <c r="AT152" s="149" t="s">
        <v>312</v>
      </c>
      <c r="AU152" s="149" t="s">
        <v>90</v>
      </c>
      <c r="AY152" s="17" t="s">
        <v>310</v>
      </c>
      <c r="BE152" s="150">
        <f>IF(N152="základní",J152,0)</f>
        <v>0</v>
      </c>
      <c r="BF152" s="150">
        <f>IF(N152="snížená",J152,0)</f>
        <v>0</v>
      </c>
      <c r="BG152" s="150">
        <f>IF(N152="zákl. přenesená",J152,0)</f>
        <v>0</v>
      </c>
      <c r="BH152" s="150">
        <f>IF(N152="sníž. přenesená",J152,0)</f>
        <v>0</v>
      </c>
      <c r="BI152" s="150">
        <f>IF(N152="nulová",J152,0)</f>
        <v>0</v>
      </c>
      <c r="BJ152" s="17" t="s">
        <v>86</v>
      </c>
      <c r="BK152" s="150">
        <f>ROUND(I152*H152,2)</f>
        <v>0</v>
      </c>
      <c r="BL152" s="17" t="s">
        <v>6761</v>
      </c>
      <c r="BM152" s="149" t="s">
        <v>6812</v>
      </c>
    </row>
    <row r="153" spans="2:65" s="1" customFormat="1" ht="204.75">
      <c r="B153" s="33"/>
      <c r="D153" s="152" t="s">
        <v>375</v>
      </c>
      <c r="F153" s="172" t="s">
        <v>6813</v>
      </c>
      <c r="I153" s="173"/>
      <c r="L153" s="33"/>
      <c r="M153" s="175"/>
      <c r="N153" s="176"/>
      <c r="O153" s="176"/>
      <c r="P153" s="176"/>
      <c r="Q153" s="176"/>
      <c r="R153" s="176"/>
      <c r="S153" s="176"/>
      <c r="T153" s="177"/>
      <c r="AT153" s="17" t="s">
        <v>375</v>
      </c>
      <c r="AU153" s="17" t="s">
        <v>90</v>
      </c>
    </row>
    <row r="154" spans="2:65" s="1" customFormat="1" ht="6.95" customHeight="1">
      <c r="B154" s="45"/>
      <c r="C154" s="46"/>
      <c r="D154" s="46"/>
      <c r="E154" s="46"/>
      <c r="F154" s="46"/>
      <c r="G154" s="46"/>
      <c r="H154" s="46"/>
      <c r="I154" s="46"/>
      <c r="J154" s="46"/>
      <c r="K154" s="46"/>
      <c r="L154" s="33"/>
    </row>
  </sheetData>
  <sheetProtection algorithmName="SHA-512" hashValue="WsFrAHMWzmA8+pkGeEJBScibbjHYwzNiGPEwexmWsEG/K9QVipnVKbZmmirAegMEfPWh4HG6X0KsXaCVRK7BnQ==" saltValue="jITNG0NpAX9IHATfe53vzOindIUQmnoKWAxXQ0o6jz3f6Vkk7d5AOw1yyJEdYHBcHM9CDryu+TWm6M+HhomhkQ==" spinCount="100000" sheet="1" objects="1" scenarios="1" formatColumns="0" formatRows="0" autoFilter="0"/>
  <autoFilter ref="C122:K153" xr:uid="{00000000-0009-0000-0000-000044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1:H25"/>
  <sheetViews>
    <sheetView showGridLines="0" workbookViewId="0"/>
  </sheetViews>
  <sheetFormatPr defaultRowHeight="15"/>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8"/>
      <c r="C3" s="19"/>
      <c r="D3" s="19"/>
      <c r="E3" s="19"/>
      <c r="F3" s="19"/>
      <c r="G3" s="19"/>
      <c r="H3" s="20"/>
    </row>
    <row r="4" spans="2:8" ht="24.95" customHeight="1">
      <c r="B4" s="20"/>
      <c r="C4" s="21" t="s">
        <v>6814</v>
      </c>
      <c r="H4" s="20"/>
    </row>
    <row r="5" spans="2:8" ht="12" customHeight="1">
      <c r="B5" s="20"/>
      <c r="C5" s="24" t="s">
        <v>13</v>
      </c>
      <c r="D5" s="219" t="s">
        <v>14</v>
      </c>
      <c r="E5" s="215"/>
      <c r="F5" s="215"/>
      <c r="H5" s="20"/>
    </row>
    <row r="6" spans="2:8" ht="36.950000000000003" customHeight="1">
      <c r="B6" s="20"/>
      <c r="C6" s="26" t="s">
        <v>16</v>
      </c>
      <c r="D6" s="216" t="s">
        <v>17</v>
      </c>
      <c r="E6" s="215"/>
      <c r="F6" s="215"/>
      <c r="H6" s="20"/>
    </row>
    <row r="7" spans="2:8" ht="16.5" customHeight="1">
      <c r="B7" s="20"/>
      <c r="C7" s="27" t="s">
        <v>24</v>
      </c>
      <c r="D7" s="53" t="str">
        <f>'Rekapitulace stavby'!AN8</f>
        <v>2. 12. 2022</v>
      </c>
      <c r="H7" s="20"/>
    </row>
    <row r="8" spans="2:8" s="1" customFormat="1" ht="10.9" customHeight="1">
      <c r="B8" s="33"/>
      <c r="H8" s="33"/>
    </row>
    <row r="9" spans="2:8" s="10" customFormat="1" ht="29.25" customHeight="1">
      <c r="B9" s="118"/>
      <c r="C9" s="119" t="s">
        <v>63</v>
      </c>
      <c r="D9" s="120" t="s">
        <v>64</v>
      </c>
      <c r="E9" s="120" t="s">
        <v>297</v>
      </c>
      <c r="F9" s="121" t="s">
        <v>6815</v>
      </c>
      <c r="H9" s="118"/>
    </row>
    <row r="10" spans="2:8" s="1" customFormat="1" ht="26.45" customHeight="1">
      <c r="B10" s="33"/>
      <c r="C10" s="203" t="s">
        <v>6816</v>
      </c>
      <c r="D10" s="203" t="s">
        <v>97</v>
      </c>
      <c r="H10" s="33"/>
    </row>
    <row r="11" spans="2:8" s="1" customFormat="1" ht="16.899999999999999" customHeight="1">
      <c r="B11" s="33"/>
      <c r="C11" s="204" t="s">
        <v>274</v>
      </c>
      <c r="D11" s="205" t="s">
        <v>1</v>
      </c>
      <c r="E11" s="206" t="s">
        <v>1</v>
      </c>
      <c r="F11" s="207">
        <v>2400</v>
      </c>
      <c r="H11" s="33"/>
    </row>
    <row r="12" spans="2:8" s="1" customFormat="1" ht="16.899999999999999" customHeight="1">
      <c r="B12" s="33"/>
      <c r="C12" s="208" t="s">
        <v>1</v>
      </c>
      <c r="D12" s="208" t="s">
        <v>340</v>
      </c>
      <c r="E12" s="17" t="s">
        <v>1</v>
      </c>
      <c r="F12" s="209">
        <v>0</v>
      </c>
      <c r="H12" s="33"/>
    </row>
    <row r="13" spans="2:8" s="1" customFormat="1" ht="16.899999999999999" customHeight="1">
      <c r="B13" s="33"/>
      <c r="C13" s="208" t="s">
        <v>1</v>
      </c>
      <c r="D13" s="208" t="s">
        <v>341</v>
      </c>
      <c r="E13" s="17" t="s">
        <v>1</v>
      </c>
      <c r="F13" s="209">
        <v>2400</v>
      </c>
      <c r="H13" s="33"/>
    </row>
    <row r="14" spans="2:8" s="1" customFormat="1" ht="16.899999999999999" customHeight="1">
      <c r="B14" s="33"/>
      <c r="C14" s="208" t="s">
        <v>274</v>
      </c>
      <c r="D14" s="208" t="s">
        <v>320</v>
      </c>
      <c r="E14" s="17" t="s">
        <v>1</v>
      </c>
      <c r="F14" s="209">
        <v>2400</v>
      </c>
      <c r="H14" s="33"/>
    </row>
    <row r="15" spans="2:8" s="1" customFormat="1" ht="16.899999999999999" customHeight="1">
      <c r="B15" s="33"/>
      <c r="C15" s="210" t="s">
        <v>6817</v>
      </c>
      <c r="H15" s="33"/>
    </row>
    <row r="16" spans="2:8" s="1" customFormat="1" ht="16.899999999999999" customHeight="1">
      <c r="B16" s="33"/>
      <c r="C16" s="208" t="s">
        <v>336</v>
      </c>
      <c r="D16" s="208" t="s">
        <v>337</v>
      </c>
      <c r="E16" s="17" t="s">
        <v>338</v>
      </c>
      <c r="F16" s="209">
        <v>2400</v>
      </c>
      <c r="H16" s="33"/>
    </row>
    <row r="17" spans="2:8" s="1" customFormat="1" ht="16.899999999999999" customHeight="1">
      <c r="B17" s="33"/>
      <c r="C17" s="208" t="s">
        <v>348</v>
      </c>
      <c r="D17" s="208" t="s">
        <v>349</v>
      </c>
      <c r="E17" s="17" t="s">
        <v>338</v>
      </c>
      <c r="F17" s="209">
        <v>2765</v>
      </c>
      <c r="H17" s="33"/>
    </row>
    <row r="18" spans="2:8" s="1" customFormat="1" ht="26.45" customHeight="1">
      <c r="B18" s="33"/>
      <c r="C18" s="203" t="s">
        <v>6818</v>
      </c>
      <c r="D18" s="203" t="s">
        <v>101</v>
      </c>
      <c r="H18" s="33"/>
    </row>
    <row r="19" spans="2:8" s="1" customFormat="1" ht="16.899999999999999" customHeight="1">
      <c r="B19" s="33"/>
      <c r="C19" s="204" t="s">
        <v>439</v>
      </c>
      <c r="D19" s="205" t="s">
        <v>440</v>
      </c>
      <c r="E19" s="206" t="s">
        <v>338</v>
      </c>
      <c r="F19" s="207">
        <v>7.3150000000000004</v>
      </c>
      <c r="H19" s="33"/>
    </row>
    <row r="20" spans="2:8" s="1" customFormat="1" ht="16.899999999999999" customHeight="1">
      <c r="B20" s="33"/>
      <c r="C20" s="210" t="s">
        <v>6817</v>
      </c>
      <c r="H20" s="33"/>
    </row>
    <row r="21" spans="2:8" s="1" customFormat="1" ht="16.899999999999999" customHeight="1">
      <c r="B21" s="33"/>
      <c r="C21" s="208" t="s">
        <v>591</v>
      </c>
      <c r="D21" s="208" t="s">
        <v>592</v>
      </c>
      <c r="E21" s="17" t="s">
        <v>338</v>
      </c>
      <c r="F21" s="209">
        <v>7.3150000000000004</v>
      </c>
      <c r="H21" s="33"/>
    </row>
    <row r="22" spans="2:8" s="1" customFormat="1" ht="26.45" customHeight="1">
      <c r="B22" s="33"/>
      <c r="C22" s="203" t="s">
        <v>6819</v>
      </c>
      <c r="D22" s="203" t="s">
        <v>97</v>
      </c>
      <c r="H22" s="33"/>
    </row>
    <row r="23" spans="2:8" s="1" customFormat="1" ht="16.899999999999999" customHeight="1">
      <c r="B23" s="33"/>
      <c r="C23" s="204" t="s">
        <v>274</v>
      </c>
      <c r="D23" s="205" t="s">
        <v>1</v>
      </c>
      <c r="E23" s="206" t="s">
        <v>1</v>
      </c>
      <c r="F23" s="207">
        <v>2400</v>
      </c>
      <c r="H23" s="33"/>
    </row>
    <row r="24" spans="2:8" s="1" customFormat="1" ht="7.35" customHeight="1">
      <c r="B24" s="45"/>
      <c r="C24" s="46"/>
      <c r="D24" s="46"/>
      <c r="E24" s="46"/>
      <c r="F24" s="46"/>
      <c r="G24" s="46"/>
      <c r="H24" s="33"/>
    </row>
    <row r="25" spans="2:8" s="1" customFormat="1" ht="11.25"/>
  </sheetData>
  <sheetProtection algorithmName="SHA-512" hashValue="dhpKe+NcKyGGUeURzcCtIeOOq1YKPK0/TP9dQBT7j1Gs0XITTLumvCrrUX3zEmM7DwGIFkQ34GqN3v0SnLSK9Q==" saltValue="FH2nKoTdVG9NW1/W38su0Ldn8ZgtTx6lKNL//qzUfa3z5gQN8eWxlfnDhhYGBQuolNoO2UiRWJF3a1DUe/Qq6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70</vt:i4>
      </vt:variant>
      <vt:variant>
        <vt:lpstr>Pojmenované oblasti</vt:lpstr>
      </vt:variant>
      <vt:variant>
        <vt:i4>140</vt:i4>
      </vt:variant>
    </vt:vector>
  </HeadingPairs>
  <TitlesOfParts>
    <vt:vector size="210" baseType="lpstr">
      <vt:lpstr>Rekapitulace stavby</vt:lpstr>
      <vt:lpstr>SO 001 - Příprava území</vt:lpstr>
      <vt:lpstr>SO-002 - Kácení dřevin a ...</vt:lpstr>
      <vt:lpstr>D.1.1 - Architektonicko-s...</vt:lpstr>
      <vt:lpstr>D.1.2 - Stavebně-konstruk...</vt:lpstr>
      <vt:lpstr>D.1.3 - Požárně bezpečnos...</vt:lpstr>
      <vt:lpstr>D.1.4.1 - Zdravotně techn...</vt:lpstr>
      <vt:lpstr>D.1.4.2 - Vzduchotechnika </vt:lpstr>
      <vt:lpstr>D.1.4.3 - Vytápění</vt:lpstr>
      <vt:lpstr>D.1.4.4 - Měření a regulace </vt:lpstr>
      <vt:lpstr>01 - LPS - Uzemnění, hrom...</vt:lpstr>
      <vt:lpstr>02 - KT - Kabelové trasy</vt:lpstr>
      <vt:lpstr>03 - SP - Silnoproudé ins...</vt:lpstr>
      <vt:lpstr>04 - SV - Svítidla</vt:lpstr>
      <vt:lpstr>05 - Rozvaděč RH</vt:lpstr>
      <vt:lpstr>06 - Rozvaděč RMS01</vt:lpstr>
      <vt:lpstr>07 - Rozvaděč RMS03</vt:lpstr>
      <vt:lpstr>01 - EPS_Elektrická požár...</vt:lpstr>
      <vt:lpstr>02 - NZS_Nouzový zvukový ...</vt:lpstr>
      <vt:lpstr>03 - CCTV_Kamerový systém</vt:lpstr>
      <vt:lpstr>04 - PZTS_Poplachový zabe...</vt:lpstr>
      <vt:lpstr>05 - EKV+VDT_Elektronická...</vt:lpstr>
      <vt:lpstr>06 - SK_Strukturovaná kab...</vt:lpstr>
      <vt:lpstr>07 - STA_Společná televiz...</vt:lpstr>
      <vt:lpstr>08 - JČ_Jednotný čas</vt:lpstr>
      <vt:lpstr>09 - KT_Kabelové trasy sl...</vt:lpstr>
      <vt:lpstr>10 - Ostatní náklady </vt:lpstr>
      <vt:lpstr>D.1.4.7 - Mediciální plyny</vt:lpstr>
      <vt:lpstr>D.1.4.8 - Vnitřní plynoin...</vt:lpstr>
      <vt:lpstr>SO 02 - Komunikace a zpev...</vt:lpstr>
      <vt:lpstr>IO 001 - Přeložka plynovo...</vt:lpstr>
      <vt:lpstr>01 - KT - Kabelové trasy</vt:lpstr>
      <vt:lpstr>02 - LPS - Uzemnění, hrom...</vt:lpstr>
      <vt:lpstr>03 - SV - Svítidla</vt:lpstr>
      <vt:lpstr>04 - Ostatní náklady </vt:lpstr>
      <vt:lpstr>01 - KT - Kabelové trasy_01</vt:lpstr>
      <vt:lpstr>02 - Ostatní náklady </vt:lpstr>
      <vt:lpstr>IO 01 - Prodloužení dešťo...</vt:lpstr>
      <vt:lpstr>IO 02 - Prodloužení areál...</vt:lpstr>
      <vt:lpstr>IO 03 - Přípojka vodovodu</vt:lpstr>
      <vt:lpstr>IO 04 - Přeložení areálov...</vt:lpstr>
      <vt:lpstr>01 - KT - Kabelové trasy_02</vt:lpstr>
      <vt:lpstr>02 - Ostatní náklady _01</vt:lpstr>
      <vt:lpstr>IO 06 - Areálový vodovod</vt:lpstr>
      <vt:lpstr>SO 001_2 - Příprava území</vt:lpstr>
      <vt:lpstr>D.1.1 - Architektonicko-s..._01</vt:lpstr>
      <vt:lpstr>D.1.4.2 - Vzduchotechnika _01</vt:lpstr>
      <vt:lpstr>D.1.4.1 - Zdravotně techn..._01</vt:lpstr>
      <vt:lpstr>D.1.4.3 - Vytápění_01</vt:lpstr>
      <vt:lpstr>D.1.4.4 - Měření a regulace</vt:lpstr>
      <vt:lpstr>01 - KT - Kabelové trasy_03</vt:lpstr>
      <vt:lpstr>02 - SP - Silnoproudé ins...</vt:lpstr>
      <vt:lpstr>03 - SV - Svítidla_01</vt:lpstr>
      <vt:lpstr>04 - Rozvaděč RMS02</vt:lpstr>
      <vt:lpstr>05 - Rozvaděč RMS21</vt:lpstr>
      <vt:lpstr>01 - EPS_Elektrická požár..._01</vt:lpstr>
      <vt:lpstr>02 - NZS_Nouzový zvukový ..._01</vt:lpstr>
      <vt:lpstr>03 - CCTV_Kamerový systém_01</vt:lpstr>
      <vt:lpstr>04 - PZTS_Poplachový zabe..._01</vt:lpstr>
      <vt:lpstr>05 - EKV+VDT_Elektronická..._01</vt:lpstr>
      <vt:lpstr>06 - SK_Strukturovaná kab..._01</vt:lpstr>
      <vt:lpstr>07 - STA_Společná televiz..._01</vt:lpstr>
      <vt:lpstr>08 - JČ_Jednotný čas_01</vt:lpstr>
      <vt:lpstr>09 - KT_Kabelové trasy sl..._01</vt:lpstr>
      <vt:lpstr>10 - Ostatní náklady _01</vt:lpstr>
      <vt:lpstr>D.1.4.7 - Mediciální plyny_01</vt:lpstr>
      <vt:lpstr>SO 02 - Komunikace a zpev..._01</vt:lpstr>
      <vt:lpstr>D.2.1 - Zdravotnická tech...</vt:lpstr>
      <vt:lpstr>VON - Vedlejší a ostatní ...</vt:lpstr>
      <vt:lpstr>Seznam figur</vt:lpstr>
      <vt:lpstr>'01 - EPS_Elektrická požár...'!Názvy_tisku</vt:lpstr>
      <vt:lpstr>'01 - EPS_Elektrická požár..._01'!Názvy_tisku</vt:lpstr>
      <vt:lpstr>'01 - KT - Kabelové trasy'!Názvy_tisku</vt:lpstr>
      <vt:lpstr>'01 - KT - Kabelové trasy_01'!Názvy_tisku</vt:lpstr>
      <vt:lpstr>'01 - KT - Kabelové trasy_02'!Názvy_tisku</vt:lpstr>
      <vt:lpstr>'01 - KT - Kabelové trasy_03'!Názvy_tisku</vt:lpstr>
      <vt:lpstr>'01 - LPS - Uzemnění, hrom...'!Názvy_tisku</vt:lpstr>
      <vt:lpstr>'02 - KT - Kabelové trasy'!Názvy_tisku</vt:lpstr>
      <vt:lpstr>'02 - LPS - Uzemnění, hrom...'!Názvy_tisku</vt:lpstr>
      <vt:lpstr>'02 - NZS_Nouzový zvukový ...'!Názvy_tisku</vt:lpstr>
      <vt:lpstr>'02 - NZS_Nouzový zvukový ..._01'!Názvy_tisku</vt:lpstr>
      <vt:lpstr>'02 - Ostatní náklady '!Názvy_tisku</vt:lpstr>
      <vt:lpstr>'02 - Ostatní náklady _01'!Názvy_tisku</vt:lpstr>
      <vt:lpstr>'02 - SP - Silnoproudé ins...'!Názvy_tisku</vt:lpstr>
      <vt:lpstr>'03 - CCTV_Kamerový systém'!Názvy_tisku</vt:lpstr>
      <vt:lpstr>'03 - CCTV_Kamerový systém_01'!Názvy_tisku</vt:lpstr>
      <vt:lpstr>'03 - SP - Silnoproudé ins...'!Názvy_tisku</vt:lpstr>
      <vt:lpstr>'03 - SV - Svítidla'!Názvy_tisku</vt:lpstr>
      <vt:lpstr>'03 - SV - Svítidla_01'!Názvy_tisku</vt:lpstr>
      <vt:lpstr>'04 - Ostatní náklady '!Názvy_tisku</vt:lpstr>
      <vt:lpstr>'04 - PZTS_Poplachový zabe...'!Názvy_tisku</vt:lpstr>
      <vt:lpstr>'04 - PZTS_Poplachový zabe..._01'!Názvy_tisku</vt:lpstr>
      <vt:lpstr>'04 - Rozvaděč RMS02'!Názvy_tisku</vt:lpstr>
      <vt:lpstr>'04 - SV - Svítidla'!Názvy_tisku</vt:lpstr>
      <vt:lpstr>'05 - EKV+VDT_Elektronická...'!Názvy_tisku</vt:lpstr>
      <vt:lpstr>'05 - EKV+VDT_Elektronická..._01'!Názvy_tisku</vt:lpstr>
      <vt:lpstr>'05 - Rozvaděč RH'!Názvy_tisku</vt:lpstr>
      <vt:lpstr>'05 - Rozvaděč RMS21'!Názvy_tisku</vt:lpstr>
      <vt:lpstr>'06 - Rozvaděč RMS01'!Názvy_tisku</vt:lpstr>
      <vt:lpstr>'06 - SK_Strukturovaná kab...'!Názvy_tisku</vt:lpstr>
      <vt:lpstr>'06 - SK_Strukturovaná kab..._01'!Názvy_tisku</vt:lpstr>
      <vt:lpstr>'07 - Rozvaděč RMS03'!Názvy_tisku</vt:lpstr>
      <vt:lpstr>'07 - STA_Společná televiz...'!Názvy_tisku</vt:lpstr>
      <vt:lpstr>'07 - STA_Společná televiz..._01'!Názvy_tisku</vt:lpstr>
      <vt:lpstr>'08 - JČ_Jednotný čas'!Názvy_tisku</vt:lpstr>
      <vt:lpstr>'08 - JČ_Jednotný čas_01'!Názvy_tisku</vt:lpstr>
      <vt:lpstr>'09 - KT_Kabelové trasy sl...'!Názvy_tisku</vt:lpstr>
      <vt:lpstr>'09 - KT_Kabelové trasy sl..._01'!Názvy_tisku</vt:lpstr>
      <vt:lpstr>'10 - Ostatní náklady '!Názvy_tisku</vt:lpstr>
      <vt:lpstr>'10 - Ostatní náklady _01'!Názvy_tisku</vt:lpstr>
      <vt:lpstr>'D.1.1 - Architektonicko-s...'!Názvy_tisku</vt:lpstr>
      <vt:lpstr>'D.1.1 - Architektonicko-s..._01'!Názvy_tisku</vt:lpstr>
      <vt:lpstr>'D.1.2 - Stavebně-konstruk...'!Názvy_tisku</vt:lpstr>
      <vt:lpstr>'D.1.3 - Požárně bezpečnos...'!Názvy_tisku</vt:lpstr>
      <vt:lpstr>'D.1.4.1 - Zdravotně techn...'!Názvy_tisku</vt:lpstr>
      <vt:lpstr>'D.1.4.1 - Zdravotně techn..._01'!Názvy_tisku</vt:lpstr>
      <vt:lpstr>'D.1.4.2 - Vzduchotechnika '!Názvy_tisku</vt:lpstr>
      <vt:lpstr>'D.1.4.2 - Vzduchotechnika _01'!Názvy_tisku</vt:lpstr>
      <vt:lpstr>'D.1.4.3 - Vytápění'!Názvy_tisku</vt:lpstr>
      <vt:lpstr>'D.1.4.3 - Vytápění_01'!Názvy_tisku</vt:lpstr>
      <vt:lpstr>'D.1.4.4 - Měření a regulace'!Názvy_tisku</vt:lpstr>
      <vt:lpstr>'D.1.4.4 - Měření a regulace '!Názvy_tisku</vt:lpstr>
      <vt:lpstr>'D.1.4.7 - Mediciální plyny'!Názvy_tisku</vt:lpstr>
      <vt:lpstr>'D.1.4.7 - Mediciální plyny_01'!Názvy_tisku</vt:lpstr>
      <vt:lpstr>'D.1.4.8 - Vnitřní plynoin...'!Názvy_tisku</vt:lpstr>
      <vt:lpstr>'D.2.1 - Zdravotnická tech...'!Názvy_tisku</vt:lpstr>
      <vt:lpstr>'IO 001 - Přeložka plynovo...'!Názvy_tisku</vt:lpstr>
      <vt:lpstr>'IO 01 - Prodloužení dešťo...'!Názvy_tisku</vt:lpstr>
      <vt:lpstr>'IO 02 - Prodloužení areál...'!Názvy_tisku</vt:lpstr>
      <vt:lpstr>'IO 03 - Přípojka vodovodu'!Názvy_tisku</vt:lpstr>
      <vt:lpstr>'IO 04 - Přeložení areálov...'!Názvy_tisku</vt:lpstr>
      <vt:lpstr>'IO 06 - Areálový vodovod'!Názvy_tisku</vt:lpstr>
      <vt:lpstr>'Rekapitulace stavby'!Názvy_tisku</vt:lpstr>
      <vt:lpstr>'Seznam figur'!Názvy_tisku</vt:lpstr>
      <vt:lpstr>'SO 001 - Příprava území'!Názvy_tisku</vt:lpstr>
      <vt:lpstr>'SO 001_2 - Příprava území'!Názvy_tisku</vt:lpstr>
      <vt:lpstr>'SO 02 - Komunikace a zpev...'!Názvy_tisku</vt:lpstr>
      <vt:lpstr>'SO 02 - Komunikace a zpev..._01'!Názvy_tisku</vt:lpstr>
      <vt:lpstr>'SO-002 - Kácení dřevin a ...'!Názvy_tisku</vt:lpstr>
      <vt:lpstr>'VON - Vedlejší a ostatní ...'!Názvy_tisku</vt:lpstr>
      <vt:lpstr>'01 - EPS_Elektrická požár...'!Oblast_tisku</vt:lpstr>
      <vt:lpstr>'01 - EPS_Elektrická požár..._01'!Oblast_tisku</vt:lpstr>
      <vt:lpstr>'01 - KT - Kabelové trasy'!Oblast_tisku</vt:lpstr>
      <vt:lpstr>'01 - KT - Kabelové trasy_01'!Oblast_tisku</vt:lpstr>
      <vt:lpstr>'01 - KT - Kabelové trasy_02'!Oblast_tisku</vt:lpstr>
      <vt:lpstr>'01 - KT - Kabelové trasy_03'!Oblast_tisku</vt:lpstr>
      <vt:lpstr>'01 - LPS - Uzemnění, hrom...'!Oblast_tisku</vt:lpstr>
      <vt:lpstr>'02 - KT - Kabelové trasy'!Oblast_tisku</vt:lpstr>
      <vt:lpstr>'02 - LPS - Uzemnění, hrom...'!Oblast_tisku</vt:lpstr>
      <vt:lpstr>'02 - NZS_Nouzový zvukový ...'!Oblast_tisku</vt:lpstr>
      <vt:lpstr>'02 - NZS_Nouzový zvukový ..._01'!Oblast_tisku</vt:lpstr>
      <vt:lpstr>'02 - Ostatní náklady '!Oblast_tisku</vt:lpstr>
      <vt:lpstr>'02 - Ostatní náklady _01'!Oblast_tisku</vt:lpstr>
      <vt:lpstr>'02 - SP - Silnoproudé ins...'!Oblast_tisku</vt:lpstr>
      <vt:lpstr>'03 - CCTV_Kamerový systém'!Oblast_tisku</vt:lpstr>
      <vt:lpstr>'03 - CCTV_Kamerový systém_01'!Oblast_tisku</vt:lpstr>
      <vt:lpstr>'03 - SP - Silnoproudé ins...'!Oblast_tisku</vt:lpstr>
      <vt:lpstr>'03 - SV - Svítidla'!Oblast_tisku</vt:lpstr>
      <vt:lpstr>'03 - SV - Svítidla_01'!Oblast_tisku</vt:lpstr>
      <vt:lpstr>'04 - Ostatní náklady '!Oblast_tisku</vt:lpstr>
      <vt:lpstr>'04 - PZTS_Poplachový zabe...'!Oblast_tisku</vt:lpstr>
      <vt:lpstr>'04 - PZTS_Poplachový zabe..._01'!Oblast_tisku</vt:lpstr>
      <vt:lpstr>'04 - Rozvaděč RMS02'!Oblast_tisku</vt:lpstr>
      <vt:lpstr>'04 - SV - Svítidla'!Oblast_tisku</vt:lpstr>
      <vt:lpstr>'05 - EKV+VDT_Elektronická...'!Oblast_tisku</vt:lpstr>
      <vt:lpstr>'05 - EKV+VDT_Elektronická..._01'!Oblast_tisku</vt:lpstr>
      <vt:lpstr>'05 - Rozvaděč RH'!Oblast_tisku</vt:lpstr>
      <vt:lpstr>'05 - Rozvaděč RMS21'!Oblast_tisku</vt:lpstr>
      <vt:lpstr>'06 - Rozvaděč RMS01'!Oblast_tisku</vt:lpstr>
      <vt:lpstr>'06 - SK_Strukturovaná kab...'!Oblast_tisku</vt:lpstr>
      <vt:lpstr>'06 - SK_Strukturovaná kab..._01'!Oblast_tisku</vt:lpstr>
      <vt:lpstr>'07 - Rozvaděč RMS03'!Oblast_tisku</vt:lpstr>
      <vt:lpstr>'07 - STA_Společná televiz...'!Oblast_tisku</vt:lpstr>
      <vt:lpstr>'07 - STA_Společná televiz..._01'!Oblast_tisku</vt:lpstr>
      <vt:lpstr>'08 - JČ_Jednotný čas'!Oblast_tisku</vt:lpstr>
      <vt:lpstr>'08 - JČ_Jednotný čas_01'!Oblast_tisku</vt:lpstr>
      <vt:lpstr>'09 - KT_Kabelové trasy sl...'!Oblast_tisku</vt:lpstr>
      <vt:lpstr>'09 - KT_Kabelové trasy sl..._01'!Oblast_tisku</vt:lpstr>
      <vt:lpstr>'10 - Ostatní náklady '!Oblast_tisku</vt:lpstr>
      <vt:lpstr>'10 - Ostatní náklady _01'!Oblast_tisku</vt:lpstr>
      <vt:lpstr>'D.1.1 - Architektonicko-s...'!Oblast_tisku</vt:lpstr>
      <vt:lpstr>'D.1.1 - Architektonicko-s..._01'!Oblast_tisku</vt:lpstr>
      <vt:lpstr>'D.1.2 - Stavebně-konstruk...'!Oblast_tisku</vt:lpstr>
      <vt:lpstr>'D.1.3 - Požárně bezpečnos...'!Oblast_tisku</vt:lpstr>
      <vt:lpstr>'D.1.4.1 - Zdravotně techn...'!Oblast_tisku</vt:lpstr>
      <vt:lpstr>'D.1.4.1 - Zdravotně techn..._01'!Oblast_tisku</vt:lpstr>
      <vt:lpstr>'D.1.4.2 - Vzduchotechnika '!Oblast_tisku</vt:lpstr>
      <vt:lpstr>'D.1.4.2 - Vzduchotechnika _01'!Oblast_tisku</vt:lpstr>
      <vt:lpstr>'D.1.4.3 - Vytápění'!Oblast_tisku</vt:lpstr>
      <vt:lpstr>'D.1.4.3 - Vytápění_01'!Oblast_tisku</vt:lpstr>
      <vt:lpstr>'D.1.4.4 - Měření a regulace'!Oblast_tisku</vt:lpstr>
      <vt:lpstr>'D.1.4.4 - Měření a regulace '!Oblast_tisku</vt:lpstr>
      <vt:lpstr>'D.1.4.7 - Mediciální plyny'!Oblast_tisku</vt:lpstr>
      <vt:lpstr>'D.1.4.7 - Mediciální plyny_01'!Oblast_tisku</vt:lpstr>
      <vt:lpstr>'D.1.4.8 - Vnitřní plynoin...'!Oblast_tisku</vt:lpstr>
      <vt:lpstr>'D.2.1 - Zdravotnická tech...'!Oblast_tisku</vt:lpstr>
      <vt:lpstr>'IO 001 - Přeložka plynovo...'!Oblast_tisku</vt:lpstr>
      <vt:lpstr>'IO 01 - Prodloužení dešťo...'!Oblast_tisku</vt:lpstr>
      <vt:lpstr>'IO 02 - Prodloužení areál...'!Oblast_tisku</vt:lpstr>
      <vt:lpstr>'IO 03 - Přípojka vodovodu'!Oblast_tisku</vt:lpstr>
      <vt:lpstr>'IO 04 - Přeložení areálov...'!Oblast_tisku</vt:lpstr>
      <vt:lpstr>'IO 06 - Areálový vodovod'!Oblast_tisku</vt:lpstr>
      <vt:lpstr>'Rekapitulace stavby'!Oblast_tisku</vt:lpstr>
      <vt:lpstr>'Seznam figur'!Oblast_tisku</vt:lpstr>
      <vt:lpstr>'SO 001 - Příprava území'!Oblast_tisku</vt:lpstr>
      <vt:lpstr>'SO 001_2 - Příprava území'!Oblast_tisku</vt:lpstr>
      <vt:lpstr>'SO 02 - Komunikace a zpev...'!Oblast_tisku</vt:lpstr>
      <vt:lpstr>'SO 02 - Komunikace a zpev..._01'!Oblast_tisku</vt:lpstr>
      <vt:lpstr>'SO-002 - Kácení dřevin a ...'!Oblast_tisku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DESKTOP-4EPUNVH\Moje</dc:creator>
  <cp:lastModifiedBy>Magdaléna Palovská</cp:lastModifiedBy>
  <dcterms:created xsi:type="dcterms:W3CDTF">2022-12-12T08:02:05Z</dcterms:created>
  <dcterms:modified xsi:type="dcterms:W3CDTF">2023-01-06T09:27:58Z</dcterms:modified>
</cp:coreProperties>
</file>