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99_Maják - středisko volného času Vyškov\Rekonstrukce elektroinstalace\02a_vysvetleni_ZD\"/>
    </mc:Choice>
  </mc:AlternateContent>
  <xr:revisionPtr revIDLastSave="0" documentId="13_ncr:1_{38B4A429-0C8D-497C-A020-E7FECD78617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Pol'!$A$1:$U$35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3" i="12"/>
  <c r="I13" i="12"/>
  <c r="I12" i="12" s="1"/>
  <c r="K13" i="12"/>
  <c r="K12" i="12" s="1"/>
  <c r="O13" i="12"/>
  <c r="O12" i="12" s="1"/>
  <c r="Q13" i="12"/>
  <c r="Q12" i="12" s="1"/>
  <c r="U13" i="12"/>
  <c r="U12" i="12" s="1"/>
  <c r="G15" i="12"/>
  <c r="M15" i="12" s="1"/>
  <c r="I15" i="12"/>
  <c r="K15" i="12"/>
  <c r="O15" i="12"/>
  <c r="Q15" i="12"/>
  <c r="Q14" i="12" s="1"/>
  <c r="U15" i="12"/>
  <c r="U14" i="12" s="1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U19" i="12"/>
  <c r="U18" i="12" s="1"/>
  <c r="G21" i="12"/>
  <c r="I21" i="12"/>
  <c r="I20" i="12" s="1"/>
  <c r="K21" i="12"/>
  <c r="K20" i="12" s="1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AD25" i="12" l="1"/>
  <c r="G39" i="1" s="1"/>
  <c r="G40" i="1" s="1"/>
  <c r="G25" i="1" s="1"/>
  <c r="G26" i="1" s="1"/>
  <c r="M13" i="12"/>
  <c r="M12" i="12" s="1"/>
  <c r="AC25" i="12"/>
  <c r="F39" i="1" s="1"/>
  <c r="O14" i="12"/>
  <c r="U8" i="12"/>
  <c r="K14" i="12"/>
  <c r="Q8" i="12"/>
  <c r="I14" i="12"/>
  <c r="O8" i="12"/>
  <c r="U20" i="12"/>
  <c r="K8" i="12"/>
  <c r="Q20" i="12"/>
  <c r="I8" i="12"/>
  <c r="O20" i="12"/>
  <c r="M14" i="12"/>
  <c r="G20" i="12"/>
  <c r="I51" i="1" s="1"/>
  <c r="I17" i="1" s="1"/>
  <c r="M21" i="12"/>
  <c r="M20" i="12" s="1"/>
  <c r="G8" i="12"/>
  <c r="M9" i="12"/>
  <c r="M8" i="12" s="1"/>
  <c r="G12" i="12"/>
  <c r="I48" i="1" s="1"/>
  <c r="G14" i="12"/>
  <c r="I49" i="1" s="1"/>
  <c r="G18" i="12"/>
  <c r="I50" i="1" s="1"/>
  <c r="I47" i="1" l="1"/>
  <c r="G25" i="12"/>
  <c r="F40" i="1"/>
  <c r="H39" i="1"/>
  <c r="H40" i="1" l="1"/>
  <c r="I39" i="1"/>
  <c r="I40" i="1" s="1"/>
  <c r="J39" i="1" s="1"/>
  <c r="J40" i="1" s="1"/>
  <c r="G23" i="1"/>
  <c r="G24" i="1" s="1"/>
  <c r="G29" i="1" s="1"/>
  <c r="G28" i="1"/>
  <c r="I16" i="1"/>
  <c r="I21" i="1" s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<sst xmlns="http://schemas.openxmlformats.org/spreadsheetml/2006/main" count="195" uniqueCount="126">
  <si>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</si>
  <si>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</si>
  <si>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</si>
  <si>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</si>
  <si>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</si>
  <si>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</si>
  <si>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</si>
  <si>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</si>
  <si>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</si>
  <si>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</si>
  <si>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</si>
  <si>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</si>
  <si>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</si>
  <si>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</si>
  <si>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</si>
  <si>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</si>
  <si>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</si>
  <si>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</si>
  <si>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</si>
  <si>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</si>
  <si>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</si>
  <si>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</si>
  <si>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</si>
  <si>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</si>
  <si>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</si>
  <si>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</si>
  <si>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</si>
  <si>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</si>
  <si>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</si>
  <si>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</si>
  <si>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</si>
  <si>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</si>
  <si>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</si>
  <si>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</si>
  <si>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</si>
  <si>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</si>
  <si>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</si>
  <si>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</si>
  <si>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</si>
  <si>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</si>
  <si>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</si>
  <si>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</si>
  <si>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</si>
  <si>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</si>
  <si>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Vyškov Maják - omítky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</si>
  <si>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</si>
  <si>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</si>
  <si>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</si>
  <si>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</si>
  <si>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</si>
  <si>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</si>
  <si>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</si>
  <si>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</si>
  <si>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</si>
  <si>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97</t>
  </si>
  <si>
    <t>Prorážení otvorů</t>
  </si>
  <si>
    <t>99</t>
  </si>
  <si>
    <t>Staveništní přesun hmot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</si>
  <si>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</si>
  <si>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</si>
  <si>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</si>
  <si>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</si>
  <si>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</si>
  <si>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</si>
  <si>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</si>
  <si>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</si>
  <si>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</si>
  <si>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</si>
  <si>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</si>
  <si>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</si>
  <si>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</si>
  <si>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</si>
  <si>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</si>
  <si>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</si>
  <si>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</si>
  <si>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</si>
  <si>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</si>
  <si>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</si>
  <si>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</si>
  <si>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</si>
  <si>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</si>
  <si>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</si>
  <si>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</si>
  <si>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</si>
  <si>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</si>
  <si>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</si>
  <si>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</si>
  <si>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</si>
  <si>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</si>
  <si>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612481211RT2</t>
  </si>
  <si>
    <t xml:space="preserve">Montáž výztužné sítě(perlinky)do stěrky-vnit.stěny, včetně výztužné sítě a stěrkového tmelu </t>
  </si>
  <si>
    <t>m2</t>
  </si>
  <si>
    <t>POL1_0</t>
  </si>
  <si>
    <t>784191201R00</t>
  </si>
  <si>
    <t>Penetrace podkladu hloubková</t>
  </si>
  <si>
    <t>612420016RA0</t>
  </si>
  <si>
    <t>Omítka stěn vnitřní  štuková</t>
  </si>
  <si>
    <t>POL2_0</t>
  </si>
  <si>
    <t>946941501R00</t>
  </si>
  <si>
    <t>Pojízdné lešení</t>
  </si>
  <si>
    <t>kompl</t>
  </si>
  <si>
    <t>979082111R00</t>
  </si>
  <si>
    <t>kpl</t>
  </si>
  <si>
    <t>979081111R00</t>
  </si>
  <si>
    <t xml:space="preserve">Odvoz suti a vybour. hmot na skládku </t>
  </si>
  <si>
    <t>979990001R00</t>
  </si>
  <si>
    <t>Poplatek za skládku stavební suti</t>
  </si>
  <si>
    <t>998011002R00</t>
  </si>
  <si>
    <t>Přesun hmot pro budovy zděné výšky do 12 m</t>
  </si>
  <si>
    <t>t</t>
  </si>
  <si>
    <t>784900010RAB</t>
  </si>
  <si>
    <t>Odstranění stávajících maleb, oškrábáním</t>
  </si>
  <si>
    <t>784191101R00</t>
  </si>
  <si>
    <t>Penetrace podkladu univerzální Primalex 1x</t>
  </si>
  <si>
    <t>784195212R00</t>
  </si>
  <si>
    <t>Malba Primalex  bez penetrace, 2 x</t>
  </si>
  <si>
    <t/>
  </si>
  <si>
    <t>SUM</t>
  </si>
  <si>
    <t>Poznámky uchazeče k zadání</t>
  </si>
  <si>
    <t>POPUZIV</t>
  </si>
  <si>
    <t>END</t>
  </si>
  <si>
    <t xml:space="preserve">Vnitrostaveništní doprava suti </t>
  </si>
  <si>
    <t>Rekonstrukce elektroinstalace v přízemí budovy Majáku</t>
  </si>
  <si>
    <t>Položkový rozpočet - omítky</t>
  </si>
  <si>
    <t>Maják - Středisko volného času Vyškov, p.o.</t>
  </si>
  <si>
    <t>není plátce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</si>
</sst>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4" t="s">
        <v>39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1" zoomScaleNormal="100" zoomScaleSheetLayoutView="75" workbookViewId="0">
      <selection activeCell="O19" sqref="O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3" t="s">
        <v>123</v>
      </c>
      <c r="C1" s="194"/>
      <c r="D1" s="194"/>
      <c r="E1" s="194"/>
      <c r="F1" s="194"/>
      <c r="G1" s="194"/>
      <c r="H1" s="194"/>
      <c r="I1" s="194"/>
      <c r="J1" s="195"/>
    </row>
    <row r="2" spans="1:15" ht="23.25" customHeight="1" x14ac:dyDescent="0.2">
      <c r="A2" s="3"/>
      <c r="B2" s="70" t="s">
        <v>40</v>
      </c>
      <c r="C2" s="71"/>
      <c r="D2" s="186" t="s">
        <v>122</v>
      </c>
      <c r="E2" s="187"/>
      <c r="F2" s="187"/>
      <c r="G2" s="187"/>
      <c r="H2" s="187"/>
      <c r="I2" s="187"/>
      <c r="J2" s="188"/>
      <c r="O2" s="1"/>
    </row>
    <row r="3" spans="1:15" ht="23.25" hidden="1" customHeight="1" x14ac:dyDescent="0.2">
      <c r="A3" s="3"/>
      <c r="B3" s="72" t="s">
        <v>42</v>
      </c>
      <c r="C3" s="73"/>
      <c r="D3" s="208"/>
      <c r="E3" s="209"/>
      <c r="F3" s="209"/>
      <c r="G3" s="209"/>
      <c r="H3" s="209"/>
      <c r="I3" s="209"/>
      <c r="J3" s="210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124</v>
      </c>
      <c r="E5" s="22"/>
      <c r="F5" s="22"/>
      <c r="G5" s="22"/>
      <c r="H5" s="24" t="s">
        <v>33</v>
      </c>
      <c r="I5" s="182">
        <v>70285837</v>
      </c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183" t="s">
        <v>125</v>
      </c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4"/>
      <c r="E11" s="204"/>
      <c r="F11" s="204"/>
      <c r="G11" s="204"/>
      <c r="H11" s="24" t="s">
        <v>33</v>
      </c>
      <c r="I11" s="82"/>
      <c r="J11" s="9"/>
    </row>
    <row r="12" spans="1:15" ht="15.75" customHeight="1" x14ac:dyDescent="0.2">
      <c r="A12" s="3"/>
      <c r="B12" s="34"/>
      <c r="C12" s="22"/>
      <c r="D12" s="223"/>
      <c r="E12" s="223"/>
      <c r="F12" s="223"/>
      <c r="G12" s="223"/>
      <c r="H12" s="24" t="s">
        <v>34</v>
      </c>
      <c r="I12" s="82"/>
      <c r="J12" s="9"/>
    </row>
    <row r="13" spans="1:15" ht="15.75" customHeight="1" x14ac:dyDescent="0.2">
      <c r="A13" s="3"/>
      <c r="B13" s="35"/>
      <c r="C13" s="81"/>
      <c r="D13" s="224"/>
      <c r="E13" s="224"/>
      <c r="F13" s="224"/>
      <c r="G13" s="224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92"/>
      <c r="F15" s="192"/>
      <c r="G15" s="221"/>
      <c r="H15" s="221"/>
      <c r="I15" s="221" t="s">
        <v>28</v>
      </c>
      <c r="J15" s="222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89"/>
      <c r="F16" s="190"/>
      <c r="G16" s="189"/>
      <c r="H16" s="190"/>
      <c r="I16" s="189">
        <f>SUMIF(F47:F51,A16,I47:I51)+SUMIF(F47:F51,"PSU",I47:I51)</f>
        <v>0</v>
      </c>
      <c r="J16" s="191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89"/>
      <c r="F17" s="190"/>
      <c r="G17" s="189"/>
      <c r="H17" s="190"/>
      <c r="I17" s="189">
        <f>SUMIF(F47:F51,A17,I47:I51)</f>
        <v>0</v>
      </c>
      <c r="J17" s="191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89"/>
      <c r="F18" s="190"/>
      <c r="G18" s="189"/>
      <c r="H18" s="190"/>
      <c r="I18" s="189">
        <f>SUMIF(F47:F51,A18,I47:I51)</f>
        <v>0</v>
      </c>
      <c r="J18" s="191"/>
    </row>
    <row r="19" spans="1:10" ht="23.25" customHeight="1" x14ac:dyDescent="0.2">
      <c r="A19" s="128" t="s">
        <v>60</v>
      </c>
      <c r="B19" s="129" t="s">
        <v>26</v>
      </c>
      <c r="C19" s="47"/>
      <c r="D19" s="48"/>
      <c r="E19" s="189"/>
      <c r="F19" s="190"/>
      <c r="G19" s="189"/>
      <c r="H19" s="190"/>
      <c r="I19" s="189">
        <f>SUMIF(F47:F51,A19,I47:I51)</f>
        <v>0</v>
      </c>
      <c r="J19" s="191"/>
    </row>
    <row r="20" spans="1:10" ht="23.25" customHeight="1" x14ac:dyDescent="0.2">
      <c r="A20" s="128" t="s">
        <v>61</v>
      </c>
      <c r="B20" s="129" t="s">
        <v>27</v>
      </c>
      <c r="C20" s="47"/>
      <c r="D20" s="48"/>
      <c r="E20" s="189"/>
      <c r="F20" s="190"/>
      <c r="G20" s="189"/>
      <c r="H20" s="190"/>
      <c r="I20" s="189">
        <f>SUMIF(F47:F51,A20,I47:I51)</f>
        <v>0</v>
      </c>
      <c r="J20" s="191"/>
    </row>
    <row r="21" spans="1:10" ht="23.25" customHeight="1" x14ac:dyDescent="0.2">
      <c r="A21" s="3"/>
      <c r="B21" s="63" t="s">
        <v>28</v>
      </c>
      <c r="C21" s="64"/>
      <c r="D21" s="65"/>
      <c r="E21" s="202"/>
      <c r="F21" s="203"/>
      <c r="G21" s="202"/>
      <c r="H21" s="203"/>
      <c r="I21" s="202">
        <f>SUM(I16:J20)</f>
        <v>0</v>
      </c>
      <c r="J21" s="207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0">
        <f>ZakladDPHSniVypocet</f>
        <v>0</v>
      </c>
      <c r="H23" s="201"/>
      <c r="I23" s="201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5">
        <f>ZakladDPHSni*SazbaDPH1/100</f>
        <v>0</v>
      </c>
      <c r="H24" s="206"/>
      <c r="I24" s="206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0">
        <f>ZakladDPHZaklVypocet</f>
        <v>0</v>
      </c>
      <c r="H25" s="201"/>
      <c r="I25" s="201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6">
        <f>ZakladDPHZakl*SazbaDPH2/100</f>
        <v>0</v>
      </c>
      <c r="H26" s="197"/>
      <c r="I26" s="197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8">
        <f>0</f>
        <v>0</v>
      </c>
      <c r="H27" s="198"/>
      <c r="I27" s="198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20">
        <f>ZakladDPHSniVypocet+ZakladDPHZaklVypocet</f>
        <v>0</v>
      </c>
      <c r="H28" s="220"/>
      <c r="I28" s="220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199">
        <f>ZakladDPHSni+DPHSni+ZakladDPHZakl+DPHZakl+Zaokrouhleni</f>
        <v>0</v>
      </c>
      <c r="H29" s="199"/>
      <c r="I29" s="199"/>
      <c r="J29" s="107" t="s">
        <v>47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44937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5"/>
      <c r="E34" s="185"/>
      <c r="G34" s="185"/>
      <c r="H34" s="185"/>
      <c r="I34" s="185"/>
      <c r="J34" s="31"/>
    </row>
    <row r="35" spans="1:10" ht="12.75" customHeight="1" x14ac:dyDescent="0.2">
      <c r="A35" s="3"/>
      <c r="B35" s="3"/>
      <c r="D35" s="225" t="s">
        <v>2</v>
      </c>
      <c r="E35" s="225"/>
      <c r="H35" s="11" t="s">
        <v>3</v>
      </c>
      <c r="J35" s="10"/>
    </row>
    <row r="36" spans="1:10" ht="13.5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18" hidden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19.5" hidden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idden="1" x14ac:dyDescent="0.2">
      <c r="A39" s="85">
        <v>1</v>
      </c>
      <c r="B39" s="91" t="s">
        <v>45</v>
      </c>
      <c r="C39" s="211" t="s">
        <v>44</v>
      </c>
      <c r="D39" s="212"/>
      <c r="E39" s="212"/>
      <c r="F39" s="96">
        <f>'Rozpočet Pol'!AC25</f>
        <v>0</v>
      </c>
      <c r="G39" s="97">
        <f>'Rozpočet Pol'!AD25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idden="1" x14ac:dyDescent="0.2">
      <c r="A40" s="85"/>
      <c r="B40" s="213" t="s">
        <v>46</v>
      </c>
      <c r="C40" s="214"/>
      <c r="D40" s="214"/>
      <c r="E40" s="215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48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49</v>
      </c>
      <c r="G46" s="117"/>
      <c r="H46" s="117"/>
      <c r="I46" s="216" t="s">
        <v>28</v>
      </c>
      <c r="J46" s="216"/>
    </row>
    <row r="47" spans="1:10" ht="25.5" customHeight="1" x14ac:dyDescent="0.2">
      <c r="A47" s="110"/>
      <c r="B47" s="118" t="s">
        <v>50</v>
      </c>
      <c r="C47" s="218" t="s">
        <v>51</v>
      </c>
      <c r="D47" s="219"/>
      <c r="E47" s="219"/>
      <c r="F47" s="120" t="s">
        <v>23</v>
      </c>
      <c r="G47" s="121"/>
      <c r="H47" s="121"/>
      <c r="I47" s="217">
        <f>'Rozpočet Pol'!G8</f>
        <v>0</v>
      </c>
      <c r="J47" s="217"/>
    </row>
    <row r="48" spans="1:10" ht="25.5" customHeight="1" x14ac:dyDescent="0.2">
      <c r="A48" s="110"/>
      <c r="B48" s="112" t="s">
        <v>52</v>
      </c>
      <c r="C48" s="231" t="s">
        <v>53</v>
      </c>
      <c r="D48" s="232"/>
      <c r="E48" s="232"/>
      <c r="F48" s="122" t="s">
        <v>23</v>
      </c>
      <c r="G48" s="123"/>
      <c r="H48" s="123"/>
      <c r="I48" s="230">
        <f>'Rozpočet Pol'!G12</f>
        <v>0</v>
      </c>
      <c r="J48" s="230"/>
    </row>
    <row r="49" spans="1:10" ht="25.5" customHeight="1" x14ac:dyDescent="0.2">
      <c r="A49" s="110"/>
      <c r="B49" s="112" t="s">
        <v>54</v>
      </c>
      <c r="C49" s="231" t="s">
        <v>55</v>
      </c>
      <c r="D49" s="232"/>
      <c r="E49" s="232"/>
      <c r="F49" s="122" t="s">
        <v>23</v>
      </c>
      <c r="G49" s="123"/>
      <c r="H49" s="123"/>
      <c r="I49" s="230">
        <f>'Rozpočet Pol'!G14</f>
        <v>0</v>
      </c>
      <c r="J49" s="230"/>
    </row>
    <row r="50" spans="1:10" ht="25.5" customHeight="1" x14ac:dyDescent="0.2">
      <c r="A50" s="110"/>
      <c r="B50" s="112" t="s">
        <v>56</v>
      </c>
      <c r="C50" s="231" t="s">
        <v>57</v>
      </c>
      <c r="D50" s="232"/>
      <c r="E50" s="232"/>
      <c r="F50" s="122" t="s">
        <v>23</v>
      </c>
      <c r="G50" s="123"/>
      <c r="H50" s="123"/>
      <c r="I50" s="230">
        <f>'Rozpočet Pol'!G18</f>
        <v>0</v>
      </c>
      <c r="J50" s="230"/>
    </row>
    <row r="51" spans="1:10" ht="25.5" customHeight="1" x14ac:dyDescent="0.2">
      <c r="A51" s="110"/>
      <c r="B51" s="119" t="s">
        <v>58</v>
      </c>
      <c r="C51" s="227" t="s">
        <v>59</v>
      </c>
      <c r="D51" s="228"/>
      <c r="E51" s="228"/>
      <c r="F51" s="124" t="s">
        <v>24</v>
      </c>
      <c r="G51" s="125"/>
      <c r="H51" s="125"/>
      <c r="I51" s="226">
        <f>'Rozpočet Pol'!G20</f>
        <v>0</v>
      </c>
      <c r="J51" s="226"/>
    </row>
    <row r="52" spans="1:10" ht="25.5" customHeight="1" x14ac:dyDescent="0.2">
      <c r="A52" s="111"/>
      <c r="B52" s="115" t="s">
        <v>1</v>
      </c>
      <c r="C52" s="115"/>
      <c r="D52" s="116"/>
      <c r="E52" s="116"/>
      <c r="F52" s="126"/>
      <c r="G52" s="127"/>
      <c r="H52" s="127"/>
      <c r="I52" s="229">
        <f>SUM(I47:I51)</f>
        <v>0</v>
      </c>
      <c r="J52" s="229"/>
    </row>
    <row r="53" spans="1:10" x14ac:dyDescent="0.2">
      <c r="F53" s="84"/>
      <c r="G53" s="84"/>
      <c r="H53" s="84"/>
      <c r="I53" s="84"/>
      <c r="J53" s="84"/>
    </row>
    <row r="54" spans="1:10" x14ac:dyDescent="0.2">
      <c r="F54" s="84"/>
      <c r="G54" s="84"/>
      <c r="H54" s="84"/>
      <c r="I54" s="84"/>
      <c r="J54" s="84"/>
    </row>
    <row r="55" spans="1:10" x14ac:dyDescent="0.2">
      <c r="F55" s="84"/>
      <c r="G55" s="84"/>
      <c r="H55" s="84"/>
      <c r="I55" s="84"/>
      <c r="J55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8" t="s">
        <v>41</v>
      </c>
      <c r="B2" s="67"/>
      <c r="C2" s="235"/>
      <c r="D2" s="235"/>
      <c r="E2" s="235"/>
      <c r="F2" s="235"/>
      <c r="G2" s="236"/>
    </row>
    <row r="3" spans="1:7" ht="24.95" hidden="1" customHeight="1" x14ac:dyDescent="0.2">
      <c r="A3" s="68" t="s">
        <v>7</v>
      </c>
      <c r="B3" s="67"/>
      <c r="C3" s="235"/>
      <c r="D3" s="235"/>
      <c r="E3" s="235"/>
      <c r="F3" s="235"/>
      <c r="G3" s="236"/>
    </row>
    <row r="4" spans="1:7" ht="24.95" hidden="1" customHeight="1" x14ac:dyDescent="0.2">
      <c r="A4" s="68" t="s">
        <v>8</v>
      </c>
      <c r="B4" s="67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5"/>
  <sheetViews>
    <sheetView tabSelected="1" workbookViewId="0">
      <selection activeCell="G14" sqref="G14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9.140625" bestFit="1" customWidth="1"/>
    <col min="8" max="9" width="8" hidden="1" customWidth="1"/>
    <col min="10" max="11" width="7.140625" hidden="1" customWidth="1"/>
    <col min="12" max="12" width="4.85546875" hidden="1" customWidth="1"/>
    <col min="13" max="13" width="6.5703125" hidden="1" customWidth="1"/>
    <col min="14" max="17" width="8.7109375" hidden="1" customWidth="1"/>
    <col min="18" max="18" width="5.7109375" hidden="1" customWidth="1"/>
    <col min="19" max="19" width="8.28515625" hidden="1" customWidth="1"/>
    <col min="20" max="21" width="7" hidden="1" customWidth="1"/>
    <col min="29" max="29" width="5" hidden="1" customWidth="1"/>
    <col min="30" max="30" width="3" hidden="1" customWidth="1"/>
    <col min="31" max="31" width="13.7109375" hidden="1" customWidth="1"/>
    <col min="32" max="39" width="0" hidden="1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63</v>
      </c>
    </row>
    <row r="2" spans="1:60" ht="24.95" customHeight="1" x14ac:dyDescent="0.2">
      <c r="A2" s="132" t="s">
        <v>62</v>
      </c>
      <c r="B2" s="130"/>
      <c r="C2" s="250" t="s">
        <v>44</v>
      </c>
      <c r="D2" s="251"/>
      <c r="E2" s="251"/>
      <c r="F2" s="251"/>
      <c r="G2" s="252"/>
      <c r="AE2" t="s">
        <v>64</v>
      </c>
    </row>
    <row r="3" spans="1:60" ht="24.95" hidden="1" customHeight="1" x14ac:dyDescent="0.2">
      <c r="A3" s="133" t="s">
        <v>7</v>
      </c>
      <c r="B3" s="131"/>
      <c r="C3" s="253"/>
      <c r="D3" s="254"/>
      <c r="E3" s="254"/>
      <c r="F3" s="254"/>
      <c r="G3" s="255"/>
      <c r="AE3" t="s">
        <v>65</v>
      </c>
    </row>
    <row r="4" spans="1:60" ht="24.95" hidden="1" customHeight="1" x14ac:dyDescent="0.2">
      <c r="A4" s="133" t="s">
        <v>8</v>
      </c>
      <c r="B4" s="131"/>
      <c r="C4" s="253"/>
      <c r="D4" s="254"/>
      <c r="E4" s="254"/>
      <c r="F4" s="254"/>
      <c r="G4" s="255"/>
      <c r="AE4" t="s">
        <v>66</v>
      </c>
    </row>
    <row r="5" spans="1:60" hidden="1" x14ac:dyDescent="0.2">
      <c r="A5" s="134" t="s">
        <v>67</v>
      </c>
      <c r="B5" s="135"/>
      <c r="C5" s="135"/>
      <c r="D5" s="136"/>
      <c r="E5" s="136"/>
      <c r="F5" s="136"/>
      <c r="G5" s="137"/>
      <c r="AE5" t="s">
        <v>68</v>
      </c>
    </row>
    <row r="7" spans="1:60" ht="38.25" x14ac:dyDescent="0.2">
      <c r="A7" s="142" t="s">
        <v>69</v>
      </c>
      <c r="B7" s="143" t="s">
        <v>70</v>
      </c>
      <c r="C7" s="143" t="s">
        <v>71</v>
      </c>
      <c r="D7" s="142" t="s">
        <v>72</v>
      </c>
      <c r="E7" s="142" t="s">
        <v>73</v>
      </c>
      <c r="F7" s="138" t="s">
        <v>74</v>
      </c>
      <c r="G7" s="157" t="s">
        <v>28</v>
      </c>
      <c r="H7" s="158" t="s">
        <v>29</v>
      </c>
      <c r="I7" s="158" t="s">
        <v>75</v>
      </c>
      <c r="J7" s="158" t="s">
        <v>30</v>
      </c>
      <c r="K7" s="158" t="s">
        <v>76</v>
      </c>
      <c r="L7" s="158" t="s">
        <v>77</v>
      </c>
      <c r="M7" s="158" t="s">
        <v>78</v>
      </c>
      <c r="N7" s="158" t="s">
        <v>79</v>
      </c>
      <c r="O7" s="158" t="s">
        <v>80</v>
      </c>
      <c r="P7" s="158" t="s">
        <v>81</v>
      </c>
      <c r="Q7" s="158" t="s">
        <v>82</v>
      </c>
      <c r="R7" s="158" t="s">
        <v>83</v>
      </c>
      <c r="S7" s="158" t="s">
        <v>84</v>
      </c>
      <c r="T7" s="158" t="s">
        <v>85</v>
      </c>
      <c r="U7" s="145" t="s">
        <v>86</v>
      </c>
    </row>
    <row r="8" spans="1:60" x14ac:dyDescent="0.2">
      <c r="A8" s="159" t="s">
        <v>87</v>
      </c>
      <c r="B8" s="160" t="s">
        <v>50</v>
      </c>
      <c r="C8" s="161" t="s">
        <v>51</v>
      </c>
      <c r="D8" s="162"/>
      <c r="E8" s="163"/>
      <c r="F8" s="164"/>
      <c r="G8" s="164">
        <f>SUMIF(AE9:AE11,"&lt;&gt;NOR",G9:G11)</f>
        <v>0</v>
      </c>
      <c r="H8" s="164"/>
      <c r="I8" s="164">
        <f>SUM(I9:I11)</f>
        <v>0</v>
      </c>
      <c r="J8" s="164"/>
      <c r="K8" s="164">
        <f>SUM(K9:K11)</f>
        <v>0</v>
      </c>
      <c r="L8" s="164"/>
      <c r="M8" s="164">
        <f>SUM(M9:M11)</f>
        <v>0</v>
      </c>
      <c r="N8" s="144"/>
      <c r="O8" s="144">
        <f>SUM(O9:O11)</f>
        <v>95.83</v>
      </c>
      <c r="P8" s="144"/>
      <c r="Q8" s="144">
        <f>SUM(Q9:Q11)</f>
        <v>0</v>
      </c>
      <c r="R8" s="144"/>
      <c r="S8" s="144"/>
      <c r="T8" s="159"/>
      <c r="U8" s="144">
        <f>SUM(U9:U11)</f>
        <v>2420.1</v>
      </c>
      <c r="AE8" t="s">
        <v>88</v>
      </c>
    </row>
    <row r="9" spans="1:60" ht="22.5" outlineLevel="1" x14ac:dyDescent="0.2">
      <c r="A9" s="140">
        <v>1</v>
      </c>
      <c r="B9" s="140" t="s">
        <v>89</v>
      </c>
      <c r="C9" s="176" t="s">
        <v>90</v>
      </c>
      <c r="D9" s="146" t="s">
        <v>91</v>
      </c>
      <c r="E9" s="152">
        <v>1850</v>
      </c>
      <c r="F9" s="154">
        <v>0</v>
      </c>
      <c r="G9" s="155">
        <f>ROUND(E9*F9,2)</f>
        <v>0</v>
      </c>
      <c r="H9" s="155"/>
      <c r="I9" s="155">
        <f>ROUND(E9*H9,2)</f>
        <v>0</v>
      </c>
      <c r="J9" s="155"/>
      <c r="K9" s="155">
        <f>ROUND(E9*J9,2)</f>
        <v>0</v>
      </c>
      <c r="L9" s="155">
        <v>21</v>
      </c>
      <c r="M9" s="155">
        <f>G9*(1+L9/100)</f>
        <v>0</v>
      </c>
      <c r="N9" s="147">
        <v>3.6700000000000001E-3</v>
      </c>
      <c r="O9" s="147">
        <f>ROUND(E9*N9,5)</f>
        <v>6.7895000000000003</v>
      </c>
      <c r="P9" s="147">
        <v>0</v>
      </c>
      <c r="Q9" s="147">
        <f>ROUND(E9*P9,5)</f>
        <v>0</v>
      </c>
      <c r="R9" s="147"/>
      <c r="S9" s="147"/>
      <c r="T9" s="148">
        <v>0.36199999999999999</v>
      </c>
      <c r="U9" s="147">
        <f>ROUND(E9*T9,2)</f>
        <v>669.7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92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93</v>
      </c>
      <c r="C10" s="176" t="s">
        <v>94</v>
      </c>
      <c r="D10" s="146" t="s">
        <v>91</v>
      </c>
      <c r="E10" s="152">
        <v>1850</v>
      </c>
      <c r="F10" s="154">
        <v>0</v>
      </c>
      <c r="G10" s="155">
        <f>ROUND(E10*F10,2)</f>
        <v>0</v>
      </c>
      <c r="H10" s="155"/>
      <c r="I10" s="155">
        <f>ROUND(E10*H10,2)</f>
        <v>0</v>
      </c>
      <c r="J10" s="155"/>
      <c r="K10" s="155">
        <f>ROUND(E10*J10,2)</f>
        <v>0</v>
      </c>
      <c r="L10" s="155">
        <v>21</v>
      </c>
      <c r="M10" s="155">
        <f>G10*(1+L10/100)</f>
        <v>0</v>
      </c>
      <c r="N10" s="147">
        <v>6.9999999999999994E-5</v>
      </c>
      <c r="O10" s="147">
        <f>ROUND(E10*N10,5)</f>
        <v>0.1295</v>
      </c>
      <c r="P10" s="147">
        <v>0</v>
      </c>
      <c r="Q10" s="147">
        <f>ROUND(E10*P10,5)</f>
        <v>0</v>
      </c>
      <c r="R10" s="147"/>
      <c r="S10" s="147"/>
      <c r="T10" s="148">
        <v>3.2480000000000002E-2</v>
      </c>
      <c r="U10" s="147">
        <f>ROUND(E10*T10,2)</f>
        <v>60.09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92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3</v>
      </c>
      <c r="B11" s="140" t="s">
        <v>95</v>
      </c>
      <c r="C11" s="176" t="s">
        <v>96</v>
      </c>
      <c r="D11" s="146" t="s">
        <v>91</v>
      </c>
      <c r="E11" s="152">
        <v>1850</v>
      </c>
      <c r="F11" s="154">
        <v>0</v>
      </c>
      <c r="G11" s="155">
        <f>ROUND(E11*F11,2)</f>
        <v>0</v>
      </c>
      <c r="H11" s="155"/>
      <c r="I11" s="155">
        <f>ROUND(E11*H11,2)</f>
        <v>0</v>
      </c>
      <c r="J11" s="155"/>
      <c r="K11" s="155">
        <f>ROUND(E11*J11,2)</f>
        <v>0</v>
      </c>
      <c r="L11" s="155">
        <v>21</v>
      </c>
      <c r="M11" s="155">
        <f>G11*(1+L11/100)</f>
        <v>0</v>
      </c>
      <c r="N11" s="147">
        <v>4.8059999999999999E-2</v>
      </c>
      <c r="O11" s="147">
        <f>ROUND(E11*N11,5)</f>
        <v>88.911000000000001</v>
      </c>
      <c r="P11" s="147">
        <v>0</v>
      </c>
      <c r="Q11" s="147">
        <f>ROUND(E11*P11,5)</f>
        <v>0</v>
      </c>
      <c r="R11" s="147"/>
      <c r="S11" s="147"/>
      <c r="T11" s="148">
        <v>0.91368000000000005</v>
      </c>
      <c r="U11" s="147">
        <f>ROUND(E11*T11,2)</f>
        <v>1690.31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97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x14ac:dyDescent="0.2">
      <c r="A12" s="141" t="s">
        <v>87</v>
      </c>
      <c r="B12" s="141" t="s">
        <v>52</v>
      </c>
      <c r="C12" s="177" t="s">
        <v>53</v>
      </c>
      <c r="D12" s="149"/>
      <c r="E12" s="153"/>
      <c r="F12" s="156"/>
      <c r="G12" s="156">
        <f>SUMIF(AE13:AE13,"&lt;&gt;NOR",G13:G13)</f>
        <v>0</v>
      </c>
      <c r="H12" s="156"/>
      <c r="I12" s="156">
        <f>SUM(I13:I13)</f>
        <v>0</v>
      </c>
      <c r="J12" s="156"/>
      <c r="K12" s="156">
        <f>SUM(K13:K13)</f>
        <v>0</v>
      </c>
      <c r="L12" s="156"/>
      <c r="M12" s="156">
        <f>SUM(M13:M13)</f>
        <v>0</v>
      </c>
      <c r="N12" s="150"/>
      <c r="O12" s="150">
        <f>SUM(O13:O13)</f>
        <v>0</v>
      </c>
      <c r="P12" s="150"/>
      <c r="Q12" s="150">
        <f>SUM(Q13:Q13)</f>
        <v>0</v>
      </c>
      <c r="R12" s="150"/>
      <c r="S12" s="150"/>
      <c r="T12" s="151"/>
      <c r="U12" s="150">
        <f>SUM(U13:U13)</f>
        <v>0</v>
      </c>
      <c r="AE12" t="s">
        <v>88</v>
      </c>
    </row>
    <row r="13" spans="1:60" outlineLevel="1" x14ac:dyDescent="0.2">
      <c r="A13" s="140">
        <v>4</v>
      </c>
      <c r="B13" s="140" t="s">
        <v>98</v>
      </c>
      <c r="C13" s="176" t="s">
        <v>99</v>
      </c>
      <c r="D13" s="146" t="s">
        <v>100</v>
      </c>
      <c r="E13" s="152">
        <v>1</v>
      </c>
      <c r="F13" s="154">
        <v>0</v>
      </c>
      <c r="G13" s="155">
        <f>ROUND(E13*F13,2)</f>
        <v>0</v>
      </c>
      <c r="H13" s="155"/>
      <c r="I13" s="155">
        <f>ROUND(E13*H13,2)</f>
        <v>0</v>
      </c>
      <c r="J13" s="155"/>
      <c r="K13" s="155">
        <f>ROUND(E13*J13,2)</f>
        <v>0</v>
      </c>
      <c r="L13" s="155">
        <v>21</v>
      </c>
      <c r="M13" s="155">
        <f>G13*(1+L13/100)</f>
        <v>0</v>
      </c>
      <c r="N13" s="147">
        <v>0</v>
      </c>
      <c r="O13" s="147">
        <f>ROUND(E13*N13,5)</f>
        <v>0</v>
      </c>
      <c r="P13" s="147">
        <v>0</v>
      </c>
      <c r="Q13" s="147">
        <f>ROUND(E13*P13,5)</f>
        <v>0</v>
      </c>
      <c r="R13" s="147"/>
      <c r="S13" s="147"/>
      <c r="T13" s="148">
        <v>0</v>
      </c>
      <c r="U13" s="147">
        <f>ROUND(E13*T13,2)</f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92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x14ac:dyDescent="0.2">
      <c r="A14" s="141" t="s">
        <v>87</v>
      </c>
      <c r="B14" s="141" t="s">
        <v>54</v>
      </c>
      <c r="C14" s="177" t="s">
        <v>55</v>
      </c>
      <c r="D14" s="149"/>
      <c r="E14" s="153"/>
      <c r="F14" s="156"/>
      <c r="G14" s="156">
        <f>SUMIF(AE15:AE17,"&lt;&gt;NOR",G15:G17)</f>
        <v>0</v>
      </c>
      <c r="H14" s="156"/>
      <c r="I14" s="156">
        <f>SUM(I15:I17)</f>
        <v>0</v>
      </c>
      <c r="J14" s="156"/>
      <c r="K14" s="156">
        <f>SUM(K15:K17)</f>
        <v>0</v>
      </c>
      <c r="L14" s="156"/>
      <c r="M14" s="156">
        <f>SUM(M15:M17)</f>
        <v>0</v>
      </c>
      <c r="N14" s="150"/>
      <c r="O14" s="150">
        <f>SUM(O15:O17)</f>
        <v>0</v>
      </c>
      <c r="P14" s="150"/>
      <c r="Q14" s="150">
        <f>SUM(Q15:Q17)</f>
        <v>0</v>
      </c>
      <c r="R14" s="150"/>
      <c r="S14" s="150"/>
      <c r="T14" s="151"/>
      <c r="U14" s="150">
        <f>SUM(U15:U17)</f>
        <v>1.92</v>
      </c>
      <c r="AE14" t="s">
        <v>88</v>
      </c>
    </row>
    <row r="15" spans="1:60" outlineLevel="1" x14ac:dyDescent="0.2">
      <c r="A15" s="140">
        <v>5</v>
      </c>
      <c r="B15" s="140" t="s">
        <v>101</v>
      </c>
      <c r="C15" s="176" t="s">
        <v>121</v>
      </c>
      <c r="D15" s="146" t="s">
        <v>102</v>
      </c>
      <c r="E15" s="152">
        <v>1</v>
      </c>
      <c r="F15" s="154">
        <v>0</v>
      </c>
      <c r="G15" s="155">
        <f>ROUND(E15*F15,2)</f>
        <v>0</v>
      </c>
      <c r="H15" s="155"/>
      <c r="I15" s="155">
        <f>ROUND(E15*H15,2)</f>
        <v>0</v>
      </c>
      <c r="J15" s="155"/>
      <c r="K15" s="155">
        <f>ROUND(E15*J15,2)</f>
        <v>0</v>
      </c>
      <c r="L15" s="155">
        <v>21</v>
      </c>
      <c r="M15" s="155">
        <f>G15*(1+L15/100)</f>
        <v>0</v>
      </c>
      <c r="N15" s="147">
        <v>0</v>
      </c>
      <c r="O15" s="147">
        <f>ROUND(E15*N15,5)</f>
        <v>0</v>
      </c>
      <c r="P15" s="147">
        <v>0</v>
      </c>
      <c r="Q15" s="147">
        <f>ROUND(E15*P15,5)</f>
        <v>0</v>
      </c>
      <c r="R15" s="147"/>
      <c r="S15" s="147"/>
      <c r="T15" s="148">
        <v>0.94199999999999995</v>
      </c>
      <c r="U15" s="147">
        <f>ROUND(E15*T15,2)</f>
        <v>0.94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92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>
        <v>6</v>
      </c>
      <c r="B16" s="140" t="s">
        <v>103</v>
      </c>
      <c r="C16" s="176" t="s">
        <v>104</v>
      </c>
      <c r="D16" s="146" t="s">
        <v>102</v>
      </c>
      <c r="E16" s="152">
        <v>1</v>
      </c>
      <c r="F16" s="154">
        <v>0</v>
      </c>
      <c r="G16" s="155">
        <f>ROUND(E16*F16,2)</f>
        <v>0</v>
      </c>
      <c r="H16" s="155"/>
      <c r="I16" s="155">
        <f>ROUND(E16*H16,2)</f>
        <v>0</v>
      </c>
      <c r="J16" s="155"/>
      <c r="K16" s="155">
        <f>ROUND(E16*J16,2)</f>
        <v>0</v>
      </c>
      <c r="L16" s="155">
        <v>21</v>
      </c>
      <c r="M16" s="155">
        <f>G16*(1+L16/100)</f>
        <v>0</v>
      </c>
      <c r="N16" s="147">
        <v>0</v>
      </c>
      <c r="O16" s="147">
        <f>ROUND(E16*N16,5)</f>
        <v>0</v>
      </c>
      <c r="P16" s="147">
        <v>0</v>
      </c>
      <c r="Q16" s="147">
        <f>ROUND(E16*P16,5)</f>
        <v>0</v>
      </c>
      <c r="R16" s="147"/>
      <c r="S16" s="147"/>
      <c r="T16" s="148">
        <v>0.49</v>
      </c>
      <c r="U16" s="147">
        <f>ROUND(E16*T16,2)</f>
        <v>0.49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92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7</v>
      </c>
      <c r="B17" s="140" t="s">
        <v>105</v>
      </c>
      <c r="C17" s="176" t="s">
        <v>106</v>
      </c>
      <c r="D17" s="146" t="s">
        <v>102</v>
      </c>
      <c r="E17" s="152">
        <v>1</v>
      </c>
      <c r="F17" s="154">
        <v>0</v>
      </c>
      <c r="G17" s="155">
        <f>ROUND(E17*F17,2)</f>
        <v>0</v>
      </c>
      <c r="H17" s="155"/>
      <c r="I17" s="155">
        <f>ROUND(E17*H17,2)</f>
        <v>0</v>
      </c>
      <c r="J17" s="155"/>
      <c r="K17" s="155">
        <f>ROUND(E17*J17,2)</f>
        <v>0</v>
      </c>
      <c r="L17" s="155">
        <v>21</v>
      </c>
      <c r="M17" s="155">
        <f>G17*(1+L17/100)</f>
        <v>0</v>
      </c>
      <c r="N17" s="147">
        <v>0</v>
      </c>
      <c r="O17" s="147">
        <f>ROUND(E17*N17,5)</f>
        <v>0</v>
      </c>
      <c r="P17" s="147">
        <v>0</v>
      </c>
      <c r="Q17" s="147">
        <f>ROUND(E17*P17,5)</f>
        <v>0</v>
      </c>
      <c r="R17" s="147"/>
      <c r="S17" s="147"/>
      <c r="T17" s="148">
        <v>0.49</v>
      </c>
      <c r="U17" s="147">
        <f>ROUND(E17*T17,2)</f>
        <v>0.49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92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x14ac:dyDescent="0.2">
      <c r="A18" s="141" t="s">
        <v>87</v>
      </c>
      <c r="B18" s="141" t="s">
        <v>56</v>
      </c>
      <c r="C18" s="177" t="s">
        <v>57</v>
      </c>
      <c r="D18" s="149"/>
      <c r="E18" s="153"/>
      <c r="F18" s="156"/>
      <c r="G18" s="156">
        <f>SUMIF(AE19:AE19,"&lt;&gt;NOR",G19:G19)</f>
        <v>0</v>
      </c>
      <c r="H18" s="156"/>
      <c r="I18" s="156">
        <f>SUM(I19:I19)</f>
        <v>0</v>
      </c>
      <c r="J18" s="156"/>
      <c r="K18" s="156">
        <f>SUM(K19:K19)</f>
        <v>0</v>
      </c>
      <c r="L18" s="156"/>
      <c r="M18" s="156">
        <f>SUM(M19:M19)</f>
        <v>0</v>
      </c>
      <c r="N18" s="150"/>
      <c r="O18" s="150">
        <f>SUM(O19:O19)</f>
        <v>0</v>
      </c>
      <c r="P18" s="150"/>
      <c r="Q18" s="150">
        <f>SUM(Q19:Q19)</f>
        <v>0</v>
      </c>
      <c r="R18" s="150"/>
      <c r="S18" s="150"/>
      <c r="T18" s="151"/>
      <c r="U18" s="150">
        <f>SUM(U19:U19)</f>
        <v>29.54</v>
      </c>
      <c r="AE18" t="s">
        <v>88</v>
      </c>
    </row>
    <row r="19" spans="1:60" outlineLevel="1" x14ac:dyDescent="0.2">
      <c r="A19" s="140">
        <v>8</v>
      </c>
      <c r="B19" s="140" t="s">
        <v>107</v>
      </c>
      <c r="C19" s="176" t="s">
        <v>108</v>
      </c>
      <c r="D19" s="146" t="s">
        <v>109</v>
      </c>
      <c r="E19" s="152">
        <v>96.236999999999995</v>
      </c>
      <c r="F19" s="154">
        <v>0</v>
      </c>
      <c r="G19" s="155">
        <f>ROUND(E19*F19,2)</f>
        <v>0</v>
      </c>
      <c r="H19" s="155"/>
      <c r="I19" s="155">
        <f>ROUND(E19*H19,2)</f>
        <v>0</v>
      </c>
      <c r="J19" s="155"/>
      <c r="K19" s="155">
        <f>ROUND(E19*J19,2)</f>
        <v>0</v>
      </c>
      <c r="L19" s="155">
        <v>21</v>
      </c>
      <c r="M19" s="155">
        <f>G19*(1+L19/100)</f>
        <v>0</v>
      </c>
      <c r="N19" s="147">
        <v>0</v>
      </c>
      <c r="O19" s="147">
        <f>ROUND(E19*N19,5)</f>
        <v>0</v>
      </c>
      <c r="P19" s="147">
        <v>0</v>
      </c>
      <c r="Q19" s="147">
        <f>ROUND(E19*P19,5)</f>
        <v>0</v>
      </c>
      <c r="R19" s="147"/>
      <c r="S19" s="147"/>
      <c r="T19" s="148">
        <v>0.307</v>
      </c>
      <c r="U19" s="147">
        <f>ROUND(E19*T19,2)</f>
        <v>29.54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92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x14ac:dyDescent="0.2">
      <c r="A20" s="141" t="s">
        <v>87</v>
      </c>
      <c r="B20" s="141" t="s">
        <v>58</v>
      </c>
      <c r="C20" s="177" t="s">
        <v>59</v>
      </c>
      <c r="D20" s="149"/>
      <c r="E20" s="153"/>
      <c r="F20" s="156"/>
      <c r="G20" s="156">
        <f>SUMIF(AE21:AE23,"&lt;&gt;NOR",G21:G23)</f>
        <v>0</v>
      </c>
      <c r="H20" s="156"/>
      <c r="I20" s="156">
        <f>SUM(I21:I23)</f>
        <v>0</v>
      </c>
      <c r="J20" s="156"/>
      <c r="K20" s="156">
        <f>SUM(K21:K23)</f>
        <v>0</v>
      </c>
      <c r="L20" s="156"/>
      <c r="M20" s="156">
        <f>SUM(M21:M23)</f>
        <v>0</v>
      </c>
      <c r="N20" s="150"/>
      <c r="O20" s="150">
        <f>SUM(O21:O23)</f>
        <v>0.40700000000000003</v>
      </c>
      <c r="P20" s="150"/>
      <c r="Q20" s="150">
        <f>SUM(Q21:Q23)</f>
        <v>0</v>
      </c>
      <c r="R20" s="150"/>
      <c r="S20" s="150"/>
      <c r="T20" s="151"/>
      <c r="U20" s="150">
        <f>SUM(U21:U23)</f>
        <v>378.1</v>
      </c>
      <c r="AE20" t="s">
        <v>88</v>
      </c>
    </row>
    <row r="21" spans="1:60" outlineLevel="1" x14ac:dyDescent="0.2">
      <c r="A21" s="140">
        <v>9</v>
      </c>
      <c r="B21" s="140" t="s">
        <v>110</v>
      </c>
      <c r="C21" s="176" t="s">
        <v>111</v>
      </c>
      <c r="D21" s="146" t="s">
        <v>91</v>
      </c>
      <c r="E21" s="152">
        <v>1850</v>
      </c>
      <c r="F21" s="154">
        <v>0</v>
      </c>
      <c r="G21" s="155">
        <f>ROUND(E21*F21,2)</f>
        <v>0</v>
      </c>
      <c r="H21" s="155"/>
      <c r="I21" s="155">
        <f>ROUND(E21*H21,2)</f>
        <v>0</v>
      </c>
      <c r="J21" s="155"/>
      <c r="K21" s="155">
        <f>ROUND(E21*J21,2)</f>
        <v>0</v>
      </c>
      <c r="L21" s="155">
        <v>21</v>
      </c>
      <c r="M21" s="155">
        <f>G21*(1+L21/100)</f>
        <v>0</v>
      </c>
      <c r="N21" s="147">
        <v>0</v>
      </c>
      <c r="O21" s="147">
        <f>ROUND(E21*N21,5)</f>
        <v>0</v>
      </c>
      <c r="P21" s="147">
        <v>0</v>
      </c>
      <c r="Q21" s="147">
        <f>ROUND(E21*P21,5)</f>
        <v>0</v>
      </c>
      <c r="R21" s="147"/>
      <c r="S21" s="147"/>
      <c r="T21" s="148">
        <v>6.9989999999999997E-2</v>
      </c>
      <c r="U21" s="147">
        <f>ROUND(E21*T21,2)</f>
        <v>129.47999999999999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97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10</v>
      </c>
      <c r="B22" s="140" t="s">
        <v>112</v>
      </c>
      <c r="C22" s="176" t="s">
        <v>113</v>
      </c>
      <c r="D22" s="146" t="s">
        <v>91</v>
      </c>
      <c r="E22" s="152">
        <v>1850</v>
      </c>
      <c r="F22" s="154">
        <v>0</v>
      </c>
      <c r="G22" s="155">
        <f>ROUND(E22*F22,2)</f>
        <v>0</v>
      </c>
      <c r="H22" s="155"/>
      <c r="I22" s="155">
        <f>ROUND(E22*H22,2)</f>
        <v>0</v>
      </c>
      <c r="J22" s="155"/>
      <c r="K22" s="155">
        <f>ROUND(E22*J22,2)</f>
        <v>0</v>
      </c>
      <c r="L22" s="155">
        <v>21</v>
      </c>
      <c r="M22" s="155">
        <f>G22*(1+L22/100)</f>
        <v>0</v>
      </c>
      <c r="N22" s="147">
        <v>6.9999999999999994E-5</v>
      </c>
      <c r="O22" s="147">
        <f>ROUND(E22*N22,5)</f>
        <v>0.1295</v>
      </c>
      <c r="P22" s="147">
        <v>0</v>
      </c>
      <c r="Q22" s="147">
        <f>ROUND(E22*P22,5)</f>
        <v>0</v>
      </c>
      <c r="R22" s="147"/>
      <c r="S22" s="147"/>
      <c r="T22" s="148">
        <v>3.2480000000000002E-2</v>
      </c>
      <c r="U22" s="147">
        <f>ROUND(E22*T22,2)</f>
        <v>60.09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92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65">
        <v>11</v>
      </c>
      <c r="B23" s="165" t="s">
        <v>114</v>
      </c>
      <c r="C23" s="178" t="s">
        <v>115</v>
      </c>
      <c r="D23" s="166" t="s">
        <v>91</v>
      </c>
      <c r="E23" s="167">
        <v>1850</v>
      </c>
      <c r="F23" s="168">
        <v>0</v>
      </c>
      <c r="G23" s="169">
        <f>ROUND(E23*F23,2)</f>
        <v>0</v>
      </c>
      <c r="H23" s="169"/>
      <c r="I23" s="169">
        <f>ROUND(E23*H23,2)</f>
        <v>0</v>
      </c>
      <c r="J23" s="169"/>
      <c r="K23" s="169">
        <f>ROUND(E23*J23,2)</f>
        <v>0</v>
      </c>
      <c r="L23" s="169">
        <v>21</v>
      </c>
      <c r="M23" s="169">
        <f>G23*(1+L23/100)</f>
        <v>0</v>
      </c>
      <c r="N23" s="170">
        <v>1.4999999999999999E-4</v>
      </c>
      <c r="O23" s="170">
        <f>ROUND(E23*N23,5)</f>
        <v>0.27750000000000002</v>
      </c>
      <c r="P23" s="170">
        <v>0</v>
      </c>
      <c r="Q23" s="170">
        <f>ROUND(E23*P23,5)</f>
        <v>0</v>
      </c>
      <c r="R23" s="170"/>
      <c r="S23" s="170"/>
      <c r="T23" s="171">
        <v>0.10191</v>
      </c>
      <c r="U23" s="170">
        <f>ROUND(E23*T23,2)</f>
        <v>188.53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92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x14ac:dyDescent="0.2">
      <c r="A24" s="4"/>
      <c r="B24" s="5" t="s">
        <v>116</v>
      </c>
      <c r="C24" s="179" t="s">
        <v>116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AC24">
        <v>15</v>
      </c>
      <c r="AD24">
        <v>21</v>
      </c>
    </row>
    <row r="25" spans="1:60" x14ac:dyDescent="0.2">
      <c r="A25" s="172"/>
      <c r="B25" s="173" t="s">
        <v>28</v>
      </c>
      <c r="C25" s="180" t="s">
        <v>116</v>
      </c>
      <c r="D25" s="174"/>
      <c r="E25" s="174"/>
      <c r="F25" s="174"/>
      <c r="G25" s="175">
        <f>G8+G12+G14+G18+G20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AC25">
        <f>SUMIF(L7:L23,AC24,G7:G23)</f>
        <v>0</v>
      </c>
      <c r="AD25">
        <f>SUMIF(L7:L23,AD24,G7:G23)</f>
        <v>0</v>
      </c>
      <c r="AE25" t="s">
        <v>117</v>
      </c>
    </row>
    <row r="26" spans="1:60" x14ac:dyDescent="0.2">
      <c r="A26" s="4"/>
      <c r="B26" s="5" t="s">
        <v>116</v>
      </c>
      <c r="C26" s="179" t="s">
        <v>116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60" x14ac:dyDescent="0.2">
      <c r="A27" s="4"/>
      <c r="B27" s="5" t="s">
        <v>116</v>
      </c>
      <c r="C27" s="179" t="s">
        <v>116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60" x14ac:dyDescent="0.2">
      <c r="A28" s="256" t="s">
        <v>118</v>
      </c>
      <c r="B28" s="256"/>
      <c r="C28" s="25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60" x14ac:dyDescent="0.2">
      <c r="A29" s="237"/>
      <c r="B29" s="238"/>
      <c r="C29" s="239"/>
      <c r="D29" s="238"/>
      <c r="E29" s="238"/>
      <c r="F29" s="238"/>
      <c r="G29" s="2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AE29" t="s">
        <v>119</v>
      </c>
    </row>
    <row r="30" spans="1:60" x14ac:dyDescent="0.2">
      <c r="A30" s="241"/>
      <c r="B30" s="242"/>
      <c r="C30" s="243"/>
      <c r="D30" s="242"/>
      <c r="E30" s="242"/>
      <c r="F30" s="242"/>
      <c r="G30" s="24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60" x14ac:dyDescent="0.2">
      <c r="A31" s="241"/>
      <c r="B31" s="242"/>
      <c r="C31" s="243"/>
      <c r="D31" s="242"/>
      <c r="E31" s="242"/>
      <c r="F31" s="242"/>
      <c r="G31" s="24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60" x14ac:dyDescent="0.2">
      <c r="A32" s="241"/>
      <c r="B32" s="242"/>
      <c r="C32" s="243"/>
      <c r="D32" s="242"/>
      <c r="E32" s="242"/>
      <c r="F32" s="242"/>
      <c r="G32" s="24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31" x14ac:dyDescent="0.2">
      <c r="A33" s="245"/>
      <c r="B33" s="246"/>
      <c r="C33" s="247"/>
      <c r="D33" s="246"/>
      <c r="E33" s="246"/>
      <c r="F33" s="246"/>
      <c r="G33" s="24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31" x14ac:dyDescent="0.2">
      <c r="A34" s="4"/>
      <c r="B34" s="5" t="s">
        <v>116</v>
      </c>
      <c r="C34" s="179" t="s">
        <v>116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31" x14ac:dyDescent="0.2">
      <c r="C35" s="181"/>
      <c r="AE35" t="s">
        <v>120</v>
      </c>
    </row>
  </sheetData>
  <mergeCells count="6">
    <mergeCell ref="A29:G33"/>
    <mergeCell ref="A1:G1"/>
    <mergeCell ref="C2:G2"/>
    <mergeCell ref="C3:G3"/>
    <mergeCell ref="C4:G4"/>
    <mergeCell ref="A28:C28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skazu</dc:creator>
  <cp:lastModifiedBy>Jindřich Cinka</cp:lastModifiedBy>
  <cp:lastPrinted>2014-02-28T09:52:57Z</cp:lastPrinted>
  <dcterms:created xsi:type="dcterms:W3CDTF">2009-04-08T07:15:50Z</dcterms:created>
  <dcterms:modified xsi:type="dcterms:W3CDTF">2023-01-11T10:43:34Z</dcterms:modified>
</cp:coreProperties>
</file>