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KCE\MEDICI\Znojmo H\PROJEKT 2022\Nová složka\"/>
    </mc:Choice>
  </mc:AlternateContent>
  <xr:revisionPtr revIDLastSave="0" documentId="8_{70F9E05A-3FAD-414D-A9A8-34C7868E4430}" xr6:coauthVersionLast="47" xr6:coauthVersionMax="47" xr10:uidLastSave="{00000000-0000-0000-0000-000000000000}"/>
  <bookViews>
    <workbookView xWindow="-120" yWindow="-120" windowWidth="29040" windowHeight="17790" activeTab="1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Pol'!$A$1:$U$46</definedName>
    <definedName name="_xlnm.Print_Area" localSheetId="1">Stavba!$A$1:$J$56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81029" fullCalcOnLoad="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5" i="1" l="1"/>
  <c r="I56" i="1" s="1"/>
  <c r="I54" i="1"/>
  <c r="I53" i="1"/>
  <c r="I52" i="1"/>
  <c r="I51" i="1"/>
  <c r="I50" i="1"/>
  <c r="G39" i="1"/>
  <c r="F39" i="1"/>
  <c r="F40" i="1" s="1"/>
  <c r="G36" i="12"/>
  <c r="AC36" i="12"/>
  <c r="AD36" i="12"/>
  <c r="G8" i="12"/>
  <c r="G9" i="12"/>
  <c r="M9" i="12" s="1"/>
  <c r="M8" i="12" s="1"/>
  <c r="I9" i="12"/>
  <c r="I8" i="12" s="1"/>
  <c r="K9" i="12"/>
  <c r="K8" i="12" s="1"/>
  <c r="O9" i="12"/>
  <c r="O8" i="12" s="1"/>
  <c r="Q9" i="12"/>
  <c r="Q8" i="12" s="1"/>
  <c r="U9" i="12"/>
  <c r="U8" i="12" s="1"/>
  <c r="G10" i="12"/>
  <c r="I10" i="12"/>
  <c r="G11" i="12"/>
  <c r="M11" i="12" s="1"/>
  <c r="M10" i="12" s="1"/>
  <c r="I11" i="12"/>
  <c r="K11" i="12"/>
  <c r="O11" i="12"/>
  <c r="O10" i="12" s="1"/>
  <c r="Q11" i="12"/>
  <c r="Q10" i="12" s="1"/>
  <c r="U11" i="12"/>
  <c r="U10" i="12" s="1"/>
  <c r="G12" i="12"/>
  <c r="I12" i="12"/>
  <c r="K12" i="12"/>
  <c r="K10" i="12" s="1"/>
  <c r="M12" i="12"/>
  <c r="O12" i="12"/>
  <c r="Q12" i="12"/>
  <c r="U12" i="12"/>
  <c r="G14" i="12"/>
  <c r="I14" i="12"/>
  <c r="I13" i="12" s="1"/>
  <c r="K14" i="12"/>
  <c r="K13" i="12" s="1"/>
  <c r="M14" i="12"/>
  <c r="O14" i="12"/>
  <c r="O13" i="12" s="1"/>
  <c r="Q14" i="12"/>
  <c r="Q13" i="12" s="1"/>
  <c r="U14" i="12"/>
  <c r="U13" i="12" s="1"/>
  <c r="G15" i="12"/>
  <c r="M15" i="12" s="1"/>
  <c r="I15" i="12"/>
  <c r="K15" i="12"/>
  <c r="O15" i="12"/>
  <c r="Q15" i="12"/>
  <c r="U15" i="12"/>
  <c r="G16" i="12"/>
  <c r="I16" i="12"/>
  <c r="K16" i="12"/>
  <c r="M16" i="12"/>
  <c r="O16" i="12"/>
  <c r="Q16" i="12"/>
  <c r="U16" i="12"/>
  <c r="G17" i="12"/>
  <c r="M17" i="12" s="1"/>
  <c r="I17" i="12"/>
  <c r="K17" i="12"/>
  <c r="O17" i="12"/>
  <c r="Q17" i="12"/>
  <c r="U17" i="12"/>
  <c r="G18" i="12"/>
  <c r="I18" i="12"/>
  <c r="K18" i="12"/>
  <c r="M18" i="12"/>
  <c r="O18" i="12"/>
  <c r="Q18" i="12"/>
  <c r="U18" i="12"/>
  <c r="G19" i="12"/>
  <c r="I19" i="12"/>
  <c r="K19" i="12"/>
  <c r="M19" i="12"/>
  <c r="O19" i="12"/>
  <c r="Q19" i="12"/>
  <c r="U19" i="12"/>
  <c r="G20" i="12"/>
  <c r="G21" i="12"/>
  <c r="I21" i="12"/>
  <c r="I20" i="12" s="1"/>
  <c r="K21" i="12"/>
  <c r="K20" i="12" s="1"/>
  <c r="M21" i="12"/>
  <c r="O21" i="12"/>
  <c r="O20" i="12" s="1"/>
  <c r="Q21" i="12"/>
  <c r="Q20" i="12" s="1"/>
  <c r="U21" i="12"/>
  <c r="U20" i="12" s="1"/>
  <c r="G22" i="12"/>
  <c r="I22" i="12"/>
  <c r="K22" i="12"/>
  <c r="M22" i="12"/>
  <c r="O22" i="12"/>
  <c r="Q22" i="12"/>
  <c r="U22" i="12"/>
  <c r="G23" i="12"/>
  <c r="I23" i="12"/>
  <c r="K23" i="12"/>
  <c r="M23" i="12"/>
  <c r="O23" i="12"/>
  <c r="Q23" i="12"/>
  <c r="U23" i="12"/>
  <c r="G24" i="12"/>
  <c r="M24" i="12" s="1"/>
  <c r="I24" i="12"/>
  <c r="K24" i="12"/>
  <c r="O24" i="12"/>
  <c r="Q24" i="12"/>
  <c r="U24" i="12"/>
  <c r="G25" i="12"/>
  <c r="M25" i="12" s="1"/>
  <c r="I25" i="12"/>
  <c r="K25" i="12"/>
  <c r="O25" i="12"/>
  <c r="Q25" i="12"/>
  <c r="U25" i="12"/>
  <c r="G26" i="12"/>
  <c r="K26" i="12"/>
  <c r="G27" i="12"/>
  <c r="M27" i="12" s="1"/>
  <c r="I27" i="12"/>
  <c r="K27" i="12"/>
  <c r="O27" i="12"/>
  <c r="O26" i="12" s="1"/>
  <c r="Q27" i="12"/>
  <c r="U27" i="12"/>
  <c r="G28" i="12"/>
  <c r="I28" i="12"/>
  <c r="K28" i="12"/>
  <c r="M28" i="12"/>
  <c r="O28" i="12"/>
  <c r="Q28" i="12"/>
  <c r="U28" i="12"/>
  <c r="G29" i="12"/>
  <c r="M29" i="12" s="1"/>
  <c r="I29" i="12"/>
  <c r="I26" i="12" s="1"/>
  <c r="K29" i="12"/>
  <c r="O29" i="12"/>
  <c r="Q29" i="12"/>
  <c r="U29" i="12"/>
  <c r="G30" i="12"/>
  <c r="I30" i="12"/>
  <c r="K30" i="12"/>
  <c r="M30" i="12"/>
  <c r="O30" i="12"/>
  <c r="Q30" i="12"/>
  <c r="Q26" i="12" s="1"/>
  <c r="U30" i="12"/>
  <c r="U26" i="12" s="1"/>
  <c r="G31" i="12"/>
  <c r="I31" i="12"/>
  <c r="K31" i="12"/>
  <c r="M31" i="12"/>
  <c r="O31" i="12"/>
  <c r="Q31" i="12"/>
  <c r="U31" i="12"/>
  <c r="G32" i="12"/>
  <c r="U32" i="12"/>
  <c r="G33" i="12"/>
  <c r="M33" i="12" s="1"/>
  <c r="M32" i="12" s="1"/>
  <c r="I33" i="12"/>
  <c r="I32" i="12" s="1"/>
  <c r="K33" i="12"/>
  <c r="K32" i="12" s="1"/>
  <c r="O33" i="12"/>
  <c r="O32" i="12" s="1"/>
  <c r="Q33" i="12"/>
  <c r="Q32" i="12" s="1"/>
  <c r="U33" i="12"/>
  <c r="G34" i="12"/>
  <c r="I34" i="12"/>
  <c r="K34" i="12"/>
  <c r="M34" i="12"/>
  <c r="O34" i="12"/>
  <c r="Q34" i="12"/>
  <c r="U34" i="12"/>
  <c r="I20" i="1"/>
  <c r="I19" i="1"/>
  <c r="I18" i="1"/>
  <c r="I17" i="1"/>
  <c r="I16" i="1"/>
  <c r="AZ44" i="1"/>
  <c r="AZ43" i="1"/>
  <c r="G27" i="1"/>
  <c r="G40" i="1"/>
  <c r="G25" i="1" s="1"/>
  <c r="H40" i="1"/>
  <c r="J28" i="1"/>
  <c r="J26" i="1"/>
  <c r="G38" i="1"/>
  <c r="F38" i="1"/>
  <c r="H32" i="1"/>
  <c r="J23" i="1"/>
  <c r="J24" i="1"/>
  <c r="J25" i="1"/>
  <c r="J27" i="1"/>
  <c r="E24" i="1"/>
  <c r="G24" i="1"/>
  <c r="E26" i="1"/>
  <c r="G26" i="1"/>
  <c r="G23" i="1" l="1"/>
  <c r="G29" i="1" s="1"/>
  <c r="G28" i="1"/>
  <c r="I39" i="1"/>
  <c r="I40" i="1" s="1"/>
  <c r="J39" i="1" s="1"/>
  <c r="J40" i="1" s="1"/>
  <c r="M13" i="12"/>
  <c r="M20" i="12"/>
  <c r="M26" i="12"/>
  <c r="G13" i="12"/>
  <c r="I21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<sst xmlns="http://schemas.openxmlformats.org/spreadsheetml/2006/main" count="243" uniqueCount="152">
  <si>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</si>
  <si>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</si>
  <si>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</si>
  <si>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</si>
  <si>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</si>
  <si>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</si>
  <si>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</si>
  <si>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</si>
  <si>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</si>
  <si>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</si>
  <si>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</si>
  <si>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</si>
  <si>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</si>
  <si>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</si>
  <si>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</si>
  <si>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</si>
  <si>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</si>
  <si>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</si>
  <si>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</si>
  <si>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</si>
  <si>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</si>
  <si>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</si>
  <si>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</si>
  <si>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</si>
  <si>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</si>
  <si>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</si>
  <si>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</si>
  <si>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</si>
  <si>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</si>
  <si>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</si>
  <si>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</si>
  <si>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</si>
  <si>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</si>
  <si>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</si>
  <si>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</si>
  <si>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</si>
  <si>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</si>
  <si>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</si>
  <si>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</si>
  <si>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</si>
  <si>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</si>
  <si>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</si>
  <si>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</si>
  <si>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Znojmo</t>
  </si>
  <si>
    <t>Rozpočet:</t>
  </si>
  <si>
    <t>Misto</t>
  </si>
  <si>
    <t>Nemocnice Znojmo - Objekt H ÚT úpravy 2022</t>
  </si>
  <si>
    <t>Rozpočet</t>
  </si>
  <si>
    <t>Celkem za stavbu</t>
  </si>
  <si>
    <t>CZK</t>
  </si>
  <si>
    <t xml:space="preserve">Popis rozpočtu:  - </t>
  </si>
  <si>
    <t>Úprava stávajícího topného systému dle požadavku stavby - úpravy.</t>
  </si>
  <si>
    <t>Izolace všech stoupaček a přípojek pod stropy podlaží - budou zakryty stavbou.</t>
  </si>
  <si>
    <t>Rekapitulace dílů</t>
  </si>
  <si>
    <t>Typ dílu</t>
  </si>
  <si>
    <t>94</t>
  </si>
  <si>
    <t>Lešení a stavební výtahy</t>
  </si>
  <si>
    <t>713</t>
  </si>
  <si>
    <t>Izolace tepelné</t>
  </si>
  <si>
    <t>733</t>
  </si>
  <si>
    <t>Rozvod potrubí</t>
  </si>
  <si>
    <t>734</t>
  </si>
  <si>
    <t>Armatury</t>
  </si>
  <si>
    <t>735</t>
  </si>
  <si>
    <t>Otopná tělesa</t>
  </si>
  <si>
    <t>HZS</t>
  </si>
  <si>
    <t>Hodinové sazby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</si>
  <si>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</si>
  <si>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</si>
  <si>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</si>
  <si>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</si>
  <si>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</si>
  <si>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</si>
  <si>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</si>
  <si>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</si>
  <si>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</si>
  <si>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</si>
  <si>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</si>
  <si>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</si>
  <si>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</si>
  <si>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</si>
  <si>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</si>
  <si>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</si>
  <si>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</si>
  <si>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</si>
  <si>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</si>
  <si>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</si>
  <si>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</si>
  <si>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</si>
  <si>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</si>
  <si>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</si>
  <si>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</si>
  <si>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</si>
  <si>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</si>
  <si>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</si>
  <si>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</si>
  <si>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941955002R00</t>
  </si>
  <si>
    <t>Lešení lehké pomocné, výška podlahy do 1,9 m</t>
  </si>
  <si>
    <t>m2</t>
  </si>
  <si>
    <t>POL1_0</t>
  </si>
  <si>
    <t>713--04.005</t>
  </si>
  <si>
    <t>D+M Min.vlna pouzdra tl.20mm, D15-25, kašír. folie Al</t>
  </si>
  <si>
    <t>bm</t>
  </si>
  <si>
    <t>713-01.012</t>
  </si>
  <si>
    <t>Al páska 50bm</t>
  </si>
  <si>
    <t>role</t>
  </si>
  <si>
    <t>733113113R00</t>
  </si>
  <si>
    <t>Příplatek za zhotovení přípojky DN 15</t>
  </si>
  <si>
    <t>kus</t>
  </si>
  <si>
    <t>733163103R00</t>
  </si>
  <si>
    <t>Potrubí z měděných trubek vytápění D 18 x 1,0 mm</t>
  </si>
  <si>
    <t>m</t>
  </si>
  <si>
    <t>733164103RT1</t>
  </si>
  <si>
    <t>Montáž potrubí z měděných trubek vytápění D 18 mm, pájením na tvrdo</t>
  </si>
  <si>
    <t>733-03.101</t>
  </si>
  <si>
    <t>Potrubí - přechod ocel/měď D15-20</t>
  </si>
  <si>
    <t>Kč</t>
  </si>
  <si>
    <t>733190106R00</t>
  </si>
  <si>
    <t>Tlaková zkouška potrubí  DN 32</t>
  </si>
  <si>
    <t>998733103R00</t>
  </si>
  <si>
    <t>Přesun hmot pro rozvody potrubí, výšky do 24 m</t>
  </si>
  <si>
    <t>t</t>
  </si>
  <si>
    <t>734209113R00</t>
  </si>
  <si>
    <t>Montáž armatur závitových,se 2závity, G 1/2</t>
  </si>
  <si>
    <t>734263215R00</t>
  </si>
  <si>
    <t>Šroubení regulační dvoutrub.rohové, proVK</t>
  </si>
  <si>
    <t>734-01001</t>
  </si>
  <si>
    <t>Termost. hlavice kapalinová, pro VK s poj. objímkou</t>
  </si>
  <si>
    <t>ks</t>
  </si>
  <si>
    <t>734200821R00</t>
  </si>
  <si>
    <t>Demontáž armatur se 2závity do G 1/2</t>
  </si>
  <si>
    <t>998734103R00</t>
  </si>
  <si>
    <t>Přesun hmot pro armatury, výšky do 24 m</t>
  </si>
  <si>
    <t>735159111R00</t>
  </si>
  <si>
    <t>Montáž panelových těles Radik do délky 1600 mm</t>
  </si>
  <si>
    <t>735-01809</t>
  </si>
  <si>
    <t>Panel hladké VKM, 21-500/1000, spodní stř.připojení</t>
  </si>
  <si>
    <t>735179110R00</t>
  </si>
  <si>
    <t>Montáž otopných těles koupelnových (žebříků)</t>
  </si>
  <si>
    <t>735494811R00</t>
  </si>
  <si>
    <t>Vypuštění vody z otopných těles, dotčené stoupačky</t>
  </si>
  <si>
    <t>998735103R00</t>
  </si>
  <si>
    <t>Přesun hmot pro otopná tělesa, výšky do 24 m</t>
  </si>
  <si>
    <t>HZS-0001</t>
  </si>
  <si>
    <t>Topná zkouška dle ČSN zkrácená 24h</t>
  </si>
  <si>
    <t>hod</t>
  </si>
  <si>
    <t>HZS-0004</t>
  </si>
  <si>
    <t>Nepředvídané vícepráce montážní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</si>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</sst>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FFFFCC"/>
      <name val="Arial CE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3" xfId="0" applyNumberFormat="1" applyFill="1" applyBorder="1"/>
    <xf numFmtId="3" fontId="0" fillId="5" borderId="1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31" xfId="0" applyNumberFormat="1" applyFont="1" applyFill="1" applyBorder="1" applyAlignment="1">
      <alignment horizontal="center" vertical="center" wrapText="1" shrinkToFit="1"/>
    </xf>
    <xf numFmtId="3" fontId="7" fillId="3" borderId="32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12" xfId="0" applyNumberFormat="1" applyFont="1" applyBorder="1" applyAlignment="1">
      <alignment horizontal="right" wrapText="1" shrinkToFit="1"/>
    </xf>
    <xf numFmtId="3" fontId="3" fillId="0" borderId="12" xfId="0" applyNumberFormat="1" applyFont="1" applyBorder="1" applyAlignment="1">
      <alignment horizontal="right" shrinkToFit="1"/>
    </xf>
    <xf numFmtId="3" fontId="0" fillId="0" borderId="12" xfId="0" applyNumberFormat="1" applyBorder="1" applyAlignment="1">
      <alignment shrinkToFit="1"/>
    </xf>
    <xf numFmtId="3" fontId="0" fillId="0" borderId="29" xfId="0" applyNumberFormat="1" applyBorder="1" applyAlignment="1">
      <alignment shrinkToFit="1"/>
    </xf>
    <xf numFmtId="3" fontId="15" fillId="5" borderId="6" xfId="0" applyNumberFormat="1" applyFont="1" applyFill="1" applyBorder="1" applyAlignment="1">
      <alignment wrapText="1" shrinkToFit="1"/>
    </xf>
    <xf numFmtId="3" fontId="15" fillId="5" borderId="6" xfId="0" applyNumberFormat="1" applyFont="1" applyFill="1" applyBorder="1" applyAlignment="1">
      <alignment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6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0" fontId="17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7" fillId="3" borderId="32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7" fillId="3" borderId="31" xfId="0" applyFont="1" applyFill="1" applyBorder="1" applyAlignment="1">
      <alignment horizontal="center" vertical="center" wrapText="1"/>
    </xf>
    <xf numFmtId="0" fontId="17" fillId="3" borderId="31" xfId="0" applyFont="1" applyFill="1" applyBorder="1" applyAlignment="1">
      <alignment horizontal="center" vertical="center" wrapText="1"/>
    </xf>
    <xf numFmtId="49" fontId="7" fillId="0" borderId="32" xfId="0" applyNumberFormat="1" applyFont="1" applyBorder="1" applyAlignment="1">
      <alignment vertical="center"/>
    </xf>
    <xf numFmtId="49" fontId="7" fillId="0" borderId="32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1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vertical="center"/>
    </xf>
    <xf numFmtId="4" fontId="7" fillId="0" borderId="34" xfId="0" applyNumberFormat="1" applyFont="1" applyBorder="1" applyAlignment="1">
      <alignment horizontal="center" vertical="center"/>
    </xf>
    <xf numFmtId="4" fontId="7" fillId="0" borderId="34" xfId="0" applyNumberFormat="1" applyFont="1" applyBorder="1" applyAlignment="1">
      <alignment vertical="center"/>
    </xf>
    <xf numFmtId="4" fontId="7" fillId="0" borderId="34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vertical="center"/>
    </xf>
    <xf numFmtId="4" fontId="7" fillId="5" borderId="38" xfId="0" applyNumberFormat="1" applyFont="1" applyFill="1" applyBorder="1" applyAlignment="1">
      <alignment horizontal="center"/>
    </xf>
    <xf numFmtId="4" fontId="7" fillId="5" borderId="38" xfId="0" applyNumberFormat="1" applyFont="1" applyFill="1" applyBorder="1" applyAlignment="1"/>
    <xf numFmtId="4" fontId="7" fillId="5" borderId="38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2" xfId="0" applyFill="1" applyBorder="1"/>
    <xf numFmtId="0" fontId="18" fillId="0" borderId="0" xfId="0" applyFont="1"/>
    <xf numFmtId="0" fontId="18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1" xfId="0" applyFill="1" applyBorder="1"/>
    <xf numFmtId="49" fontId="0" fillId="3" borderId="31" xfId="0" applyNumberFormat="1" applyFill="1" applyBorder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8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8" fillId="0" borderId="35" xfId="0" applyFont="1" applyBorder="1" applyAlignment="1">
      <alignment vertical="top" shrinkToFit="1"/>
    </xf>
    <xf numFmtId="0" fontId="18" fillId="0" borderId="34" xfId="0" applyFont="1" applyBorder="1" applyAlignment="1">
      <alignment vertical="top" shrinkToFit="1"/>
    </xf>
    <xf numFmtId="0" fontId="18" fillId="0" borderId="26" xfId="0" applyFont="1" applyBorder="1" applyAlignment="1">
      <alignment vertical="top" shrinkToFit="1"/>
    </xf>
    <xf numFmtId="0" fontId="0" fillId="3" borderId="37" xfId="0" applyFill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74" fontId="18" fillId="0" borderId="34" xfId="0" applyNumberFormat="1" applyFont="1" applyBorder="1" applyAlignment="1">
      <alignment vertical="top" shrinkToFit="1"/>
    </xf>
    <xf numFmtId="174" fontId="0" fillId="3" borderId="38" xfId="0" applyNumberFormat="1" applyFill="1" applyBorder="1" applyAlignment="1">
      <alignment vertical="top" shrinkToFit="1"/>
    </xf>
    <xf numFmtId="4" fontId="18" fillId="4" borderId="34" xfId="0" applyNumberFormat="1" applyFont="1" applyFill="1" applyBorder="1" applyAlignment="1" applyProtection="1">
      <alignment vertical="top" shrinkToFit="1"/>
      <protection locked="0"/>
    </xf>
    <xf numFmtId="4" fontId="18" fillId="0" borderId="34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vertical="top"/>
    </xf>
    <xf numFmtId="17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8" fillId="0" borderId="10" xfId="0" applyFont="1" applyBorder="1" applyAlignment="1">
      <alignment vertical="top"/>
    </xf>
    <xf numFmtId="0" fontId="18" fillId="0" borderId="10" xfId="0" applyNumberFormat="1" applyFont="1" applyBorder="1" applyAlignment="1">
      <alignment vertical="top"/>
    </xf>
    <xf numFmtId="0" fontId="18" fillId="0" borderId="37" xfId="0" applyFont="1" applyBorder="1" applyAlignment="1">
      <alignment vertical="top" shrinkToFit="1"/>
    </xf>
    <xf numFmtId="174" fontId="18" fillId="0" borderId="38" xfId="0" applyNumberFormat="1" applyFont="1" applyBorder="1" applyAlignment="1">
      <alignment vertical="top" shrinkToFit="1"/>
    </xf>
    <xf numFmtId="4" fontId="18" fillId="4" borderId="38" xfId="0" applyNumberFormat="1" applyFont="1" applyFill="1" applyBorder="1" applyAlignment="1" applyProtection="1">
      <alignment vertical="top" shrinkToFit="1"/>
      <protection locked="0"/>
    </xf>
    <xf numFmtId="4" fontId="18" fillId="0" borderId="38" xfId="0" applyNumberFormat="1" applyFont="1" applyBorder="1" applyAlignment="1">
      <alignment vertical="top" shrinkToFit="1"/>
    </xf>
    <xf numFmtId="0" fontId="18" fillId="0" borderId="38" xfId="0" applyFont="1" applyBorder="1" applyAlignment="1">
      <alignment vertical="top" shrinkToFit="1"/>
    </xf>
    <xf numFmtId="0" fontId="18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2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5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8" fillId="0" borderId="34" xfId="0" applyNumberFormat="1" applyFont="1" applyBorder="1" applyAlignment="1">
      <alignment horizontal="left" vertical="top" wrapText="1"/>
    </xf>
    <xf numFmtId="0" fontId="0" fillId="3" borderId="38" xfId="0" applyNumberFormat="1" applyFill="1" applyBorder="1" applyAlignment="1">
      <alignment horizontal="left" vertical="top" wrapText="1"/>
    </xf>
    <xf numFmtId="0" fontId="18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80" t="s">
        <v>39</v>
      </c>
      <c r="B2" s="80"/>
      <c r="C2" s="80"/>
      <c r="D2" s="80"/>
      <c r="E2" s="80"/>
      <c r="F2" s="80"/>
      <c r="G2" s="8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59"/>
  <sheetViews>
    <sheetView showGridLines="0" tabSelected="1" view="pageBreakPreview" topLeftCell="B12" zoomScale="75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73" t="s">
        <v>36</v>
      </c>
      <c r="B1" s="85" t="s">
        <v>42</v>
      </c>
      <c r="C1" s="86"/>
      <c r="D1" s="86"/>
      <c r="E1" s="86"/>
      <c r="F1" s="86"/>
      <c r="G1" s="86"/>
      <c r="H1" s="86"/>
      <c r="I1" s="86"/>
      <c r="J1" s="87"/>
    </row>
    <row r="2" spans="1:15" ht="23.25" customHeight="1" x14ac:dyDescent="0.2">
      <c r="A2" s="4"/>
      <c r="B2" s="106" t="s">
        <v>40</v>
      </c>
      <c r="C2" s="107"/>
      <c r="D2" s="108" t="s">
        <v>46</v>
      </c>
      <c r="E2" s="109"/>
      <c r="F2" s="109"/>
      <c r="G2" s="109"/>
      <c r="H2" s="109"/>
      <c r="I2" s="109"/>
      <c r="J2" s="110"/>
      <c r="O2" s="2"/>
    </row>
    <row r="3" spans="1:15" ht="23.25" customHeight="1" x14ac:dyDescent="0.2">
      <c r="A3" s="4"/>
      <c r="B3" s="111" t="s">
        <v>45</v>
      </c>
      <c r="C3" s="112"/>
      <c r="D3" s="113" t="s">
        <v>43</v>
      </c>
      <c r="E3" s="114"/>
      <c r="F3" s="114"/>
      <c r="G3" s="114"/>
      <c r="H3" s="114"/>
      <c r="I3" s="114"/>
      <c r="J3" s="115"/>
    </row>
    <row r="4" spans="1:15" ht="23.25" hidden="1" customHeight="1" x14ac:dyDescent="0.2">
      <c r="A4" s="4"/>
      <c r="B4" s="116" t="s">
        <v>44</v>
      </c>
      <c r="C4" s="117"/>
      <c r="D4" s="118"/>
      <c r="E4" s="118"/>
      <c r="F4" s="119"/>
      <c r="G4" s="120"/>
      <c r="H4" s="119"/>
      <c r="I4" s="120"/>
      <c r="J4" s="121"/>
    </row>
    <row r="5" spans="1:15" ht="24" customHeight="1" x14ac:dyDescent="0.2">
      <c r="A5" s="4"/>
      <c r="B5" s="47" t="s">
        <v>21</v>
      </c>
      <c r="C5" s="5"/>
      <c r="D5" s="122"/>
      <c r="E5" s="26"/>
      <c r="F5" s="26"/>
      <c r="G5" s="26"/>
      <c r="H5" s="28" t="s">
        <v>33</v>
      </c>
      <c r="I5" s="122"/>
      <c r="J5" s="11"/>
    </row>
    <row r="6" spans="1:15" ht="15.75" customHeight="1" x14ac:dyDescent="0.2">
      <c r="A6" s="4"/>
      <c r="B6" s="41"/>
      <c r="C6" s="26"/>
      <c r="D6" s="122"/>
      <c r="E6" s="26"/>
      <c r="F6" s="26"/>
      <c r="G6" s="26"/>
      <c r="H6" s="28" t="s">
        <v>34</v>
      </c>
      <c r="I6" s="122"/>
      <c r="J6" s="11"/>
    </row>
    <row r="7" spans="1:15" ht="15.75" customHeight="1" x14ac:dyDescent="0.2">
      <c r="A7" s="4"/>
      <c r="B7" s="42"/>
      <c r="C7" s="123"/>
      <c r="D7" s="105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124"/>
      <c r="E11" s="124"/>
      <c r="F11" s="124"/>
      <c r="G11" s="124"/>
      <c r="H11" s="28" t="s">
        <v>33</v>
      </c>
      <c r="I11" s="128"/>
      <c r="J11" s="11"/>
    </row>
    <row r="12" spans="1:15" ht="15.75" customHeight="1" x14ac:dyDescent="0.2">
      <c r="A12" s="4"/>
      <c r="B12" s="41"/>
      <c r="C12" s="26"/>
      <c r="D12" s="125"/>
      <c r="E12" s="125"/>
      <c r="F12" s="125"/>
      <c r="G12" s="125"/>
      <c r="H12" s="28" t="s">
        <v>34</v>
      </c>
      <c r="I12" s="128"/>
      <c r="J12" s="11"/>
    </row>
    <row r="13" spans="1:15" ht="15.75" customHeight="1" x14ac:dyDescent="0.2">
      <c r="A13" s="4"/>
      <c r="B13" s="42"/>
      <c r="C13" s="127"/>
      <c r="D13" s="126"/>
      <c r="E13" s="126"/>
      <c r="F13" s="126"/>
      <c r="G13" s="126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100"/>
      <c r="F15" s="100"/>
      <c r="G15" s="81"/>
      <c r="H15" s="81"/>
      <c r="I15" s="81" t="s">
        <v>28</v>
      </c>
      <c r="J15" s="82"/>
    </row>
    <row r="16" spans="1:15" ht="23.25" customHeight="1" x14ac:dyDescent="0.2">
      <c r="A16" s="197" t="s">
        <v>23</v>
      </c>
      <c r="B16" s="198" t="s">
        <v>23</v>
      </c>
      <c r="C16" s="58"/>
      <c r="D16" s="59"/>
      <c r="E16" s="83"/>
      <c r="F16" s="84"/>
      <c r="G16" s="83"/>
      <c r="H16" s="84"/>
      <c r="I16" s="83">
        <f>SUMIF(F50:F55,A16,I50:I55)+SUMIF(F50:F55,"PSU",I50:I55)</f>
        <v>0</v>
      </c>
      <c r="J16" s="93"/>
    </row>
    <row r="17" spans="1:10" ht="23.25" customHeight="1" x14ac:dyDescent="0.2">
      <c r="A17" s="197" t="s">
        <v>24</v>
      </c>
      <c r="B17" s="198" t="s">
        <v>24</v>
      </c>
      <c r="C17" s="58"/>
      <c r="D17" s="59"/>
      <c r="E17" s="83"/>
      <c r="F17" s="84"/>
      <c r="G17" s="83"/>
      <c r="H17" s="84"/>
      <c r="I17" s="83">
        <f>SUMIF(F50:F55,A17,I50:I55)</f>
        <v>0</v>
      </c>
      <c r="J17" s="93"/>
    </row>
    <row r="18" spans="1:10" ht="23.25" customHeight="1" x14ac:dyDescent="0.2">
      <c r="A18" s="197" t="s">
        <v>25</v>
      </c>
      <c r="B18" s="198" t="s">
        <v>25</v>
      </c>
      <c r="C18" s="58"/>
      <c r="D18" s="59"/>
      <c r="E18" s="83"/>
      <c r="F18" s="84"/>
      <c r="G18" s="83"/>
      <c r="H18" s="84"/>
      <c r="I18" s="83">
        <f>SUMIF(F50:F55,A18,I50:I55)</f>
        <v>0</v>
      </c>
      <c r="J18" s="93"/>
    </row>
    <row r="19" spans="1:10" ht="23.25" customHeight="1" x14ac:dyDescent="0.2">
      <c r="A19" s="197" t="s">
        <v>67</v>
      </c>
      <c r="B19" s="198" t="s">
        <v>26</v>
      </c>
      <c r="C19" s="58"/>
      <c r="D19" s="59"/>
      <c r="E19" s="83"/>
      <c r="F19" s="84"/>
      <c r="G19" s="83"/>
      <c r="H19" s="84"/>
      <c r="I19" s="83">
        <f>SUMIF(F50:F55,A19,I50:I55)</f>
        <v>0</v>
      </c>
      <c r="J19" s="93"/>
    </row>
    <row r="20" spans="1:10" ht="23.25" customHeight="1" x14ac:dyDescent="0.2">
      <c r="A20" s="197" t="s">
        <v>68</v>
      </c>
      <c r="B20" s="198" t="s">
        <v>27</v>
      </c>
      <c r="C20" s="58"/>
      <c r="D20" s="59"/>
      <c r="E20" s="83"/>
      <c r="F20" s="84"/>
      <c r="G20" s="83"/>
      <c r="H20" s="84"/>
      <c r="I20" s="83">
        <f>SUMIF(F50:F55,A20,I50:I55)</f>
        <v>0</v>
      </c>
      <c r="J20" s="93"/>
    </row>
    <row r="21" spans="1:10" ht="23.25" customHeight="1" x14ac:dyDescent="0.2">
      <c r="A21" s="4"/>
      <c r="B21" s="74" t="s">
        <v>28</v>
      </c>
      <c r="C21" s="75"/>
      <c r="D21" s="76"/>
      <c r="E21" s="94"/>
      <c r="F21" s="95"/>
      <c r="G21" s="94"/>
      <c r="H21" s="95"/>
      <c r="I21" s="94">
        <f>SUM(I16:J20)</f>
        <v>0</v>
      </c>
      <c r="J21" s="99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91">
        <f>ZakladDPHSniVypocet</f>
        <v>0</v>
      </c>
      <c r="H23" s="92"/>
      <c r="I23" s="92"/>
      <c r="J23" s="62" t="str">
        <f t="shared" ref="J23:J28" si="0">Mena</f>
        <v>CZK</v>
      </c>
    </row>
    <row r="24" spans="1:10" ht="23.25" hidden="1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97">
        <f>I23*E23/100</f>
        <v>0</v>
      </c>
      <c r="H24" s="98"/>
      <c r="I24" s="98"/>
      <c r="J24" s="62" t="str">
        <f t="shared" si="0"/>
        <v>CZK</v>
      </c>
    </row>
    <row r="25" spans="1:10" ht="23.25" customHeight="1" thickBot="1" x14ac:dyDescent="0.25">
      <c r="A25" s="4"/>
      <c r="B25" s="57" t="s">
        <v>13</v>
      </c>
      <c r="C25" s="58"/>
      <c r="D25" s="59"/>
      <c r="E25" s="60">
        <v>21</v>
      </c>
      <c r="F25" s="61" t="s">
        <v>0</v>
      </c>
      <c r="G25" s="91">
        <f>ZakladDPHZaklVypocet</f>
        <v>0</v>
      </c>
      <c r="H25" s="92"/>
      <c r="I25" s="92"/>
      <c r="J25" s="62" t="str">
        <f t="shared" si="0"/>
        <v>CZK</v>
      </c>
    </row>
    <row r="26" spans="1:10" ht="23.25" hidden="1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88">
        <f>I25*E25/100</f>
        <v>0</v>
      </c>
      <c r="H26" s="89"/>
      <c r="I26" s="89"/>
      <c r="J26" s="56" t="str">
        <f t="shared" si="0"/>
        <v>CZK</v>
      </c>
    </row>
    <row r="27" spans="1:10" ht="23.25" hidden="1" customHeight="1" thickBot="1" x14ac:dyDescent="0.25">
      <c r="A27" s="4"/>
      <c r="B27" s="48" t="s">
        <v>4</v>
      </c>
      <c r="C27" s="20"/>
      <c r="D27" s="23"/>
      <c r="E27" s="20"/>
      <c r="F27" s="21"/>
      <c r="G27" s="90">
        <f>0</f>
        <v>0</v>
      </c>
      <c r="H27" s="90"/>
      <c r="I27" s="90"/>
      <c r="J27" s="63" t="str">
        <f t="shared" si="0"/>
        <v>CZK</v>
      </c>
    </row>
    <row r="28" spans="1:10" ht="27.75" customHeight="1" thickBot="1" x14ac:dyDescent="0.25">
      <c r="A28" s="4"/>
      <c r="B28" s="154" t="s">
        <v>22</v>
      </c>
      <c r="C28" s="155"/>
      <c r="D28" s="155"/>
      <c r="E28" s="156"/>
      <c r="F28" s="157"/>
      <c r="G28" s="158">
        <f>ZakladDPHSniVypocet+ZakladDPHZaklVypocet</f>
        <v>0</v>
      </c>
      <c r="H28" s="158"/>
      <c r="I28" s="158"/>
      <c r="J28" s="159" t="str">
        <f t="shared" si="0"/>
        <v>CZK</v>
      </c>
    </row>
    <row r="29" spans="1:10" ht="27.75" hidden="1" customHeight="1" thickBot="1" x14ac:dyDescent="0.25">
      <c r="A29" s="4"/>
      <c r="B29" s="154" t="s">
        <v>35</v>
      </c>
      <c r="C29" s="160"/>
      <c r="D29" s="160"/>
      <c r="E29" s="160"/>
      <c r="F29" s="160"/>
      <c r="G29" s="161">
        <f>ZakladDPHSni+DPHSni+ZakladDPHZakl+DPHZakl+Zaokrouhleni</f>
        <v>0</v>
      </c>
      <c r="H29" s="161"/>
      <c r="I29" s="161"/>
      <c r="J29" s="162" t="s">
        <v>49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44662</v>
      </c>
      <c r="I32" s="39"/>
      <c r="J32" s="12"/>
    </row>
    <row r="33" spans="1:52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52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52" ht="12.75" customHeight="1" x14ac:dyDescent="0.2">
      <c r="A35" s="4"/>
      <c r="B35" s="4"/>
      <c r="C35" s="5"/>
      <c r="D35" s="96" t="s">
        <v>2</v>
      </c>
      <c r="E35" s="96"/>
      <c r="F35" s="5"/>
      <c r="G35" s="45"/>
      <c r="H35" s="13" t="s">
        <v>3</v>
      </c>
      <c r="I35" s="45"/>
      <c r="J35" s="12"/>
    </row>
    <row r="36" spans="1:52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 x14ac:dyDescent="0.25">
      <c r="B37" s="77" t="s">
        <v>15</v>
      </c>
      <c r="C37" s="3"/>
      <c r="D37" s="3"/>
      <c r="E37" s="3"/>
      <c r="F37" s="143"/>
      <c r="G37" s="143"/>
      <c r="H37" s="143"/>
      <c r="I37" s="143"/>
      <c r="J37" s="3"/>
    </row>
    <row r="38" spans="1:52" ht="25.5" hidden="1" customHeight="1" x14ac:dyDescent="0.2">
      <c r="A38" s="131" t="s">
        <v>37</v>
      </c>
      <c r="B38" s="133" t="s">
        <v>16</v>
      </c>
      <c r="C38" s="134" t="s">
        <v>5</v>
      </c>
      <c r="D38" s="135"/>
      <c r="E38" s="135"/>
      <c r="F38" s="144" t="str">
        <f>B23</f>
        <v>Základ pro sníženou DPH</v>
      </c>
      <c r="G38" s="144" t="str">
        <f>B25</f>
        <v>Základ pro základní DPH</v>
      </c>
      <c r="H38" s="145" t="s">
        <v>17</v>
      </c>
      <c r="I38" s="146" t="s">
        <v>1</v>
      </c>
      <c r="J38" s="136" t="s">
        <v>0</v>
      </c>
    </row>
    <row r="39" spans="1:52" ht="25.5" hidden="1" customHeight="1" x14ac:dyDescent="0.2">
      <c r="A39" s="131">
        <v>1</v>
      </c>
      <c r="B39" s="137" t="s">
        <v>47</v>
      </c>
      <c r="C39" s="138" t="s">
        <v>46</v>
      </c>
      <c r="D39" s="139"/>
      <c r="E39" s="139"/>
      <c r="F39" s="147">
        <f>'Rozpočet Pol'!AC36</f>
        <v>0</v>
      </c>
      <c r="G39" s="148">
        <f>'Rozpočet Pol'!AD36</f>
        <v>0</v>
      </c>
      <c r="H39" s="149"/>
      <c r="I39" s="150">
        <f>F39+G39+H39</f>
        <v>0</v>
      </c>
      <c r="J39" s="140" t="str">
        <f>IF(CenaCelkemVypocet=0,"",I39/CenaCelkemVypocet*100)</f>
        <v/>
      </c>
    </row>
    <row r="40" spans="1:52" ht="25.5" hidden="1" customHeight="1" x14ac:dyDescent="0.2">
      <c r="A40" s="131"/>
      <c r="B40" s="141" t="s">
        <v>48</v>
      </c>
      <c r="C40" s="142"/>
      <c r="D40" s="142"/>
      <c r="E40" s="142"/>
      <c r="F40" s="151">
        <f>SUMIF(A39:A39,"=1",F39:F39)</f>
        <v>0</v>
      </c>
      <c r="G40" s="152">
        <f>SUMIF(A39:A39,"=1",G39:G39)</f>
        <v>0</v>
      </c>
      <c r="H40" s="152">
        <f>SUMIF(A39:A39,"=1",H39:H39)</f>
        <v>0</v>
      </c>
      <c r="I40" s="153">
        <f>SUMIF(A39:A39,"=1",I39:I39)</f>
        <v>0</v>
      </c>
      <c r="J40" s="132">
        <f>SUMIF(A39:A39,"=1",J39:J39)</f>
        <v>0</v>
      </c>
    </row>
    <row r="42" spans="1:52" x14ac:dyDescent="0.2">
      <c r="B42" t="s">
        <v>50</v>
      </c>
    </row>
    <row r="43" spans="1:52" x14ac:dyDescent="0.2">
      <c r="B43" s="164" t="s">
        <v>51</v>
      </c>
      <c r="C43" s="164"/>
      <c r="D43" s="164"/>
      <c r="E43" s="164"/>
      <c r="F43" s="164"/>
      <c r="G43" s="164"/>
      <c r="H43" s="164"/>
      <c r="I43" s="164"/>
      <c r="J43" s="164"/>
      <c r="AZ43" s="163" t="str">
        <f>B43</f>
        <v>Úprava stávajícího topného systému dle požadavku stavby - úpravy.</v>
      </c>
    </row>
    <row r="44" spans="1:52" x14ac:dyDescent="0.2">
      <c r="B44" s="164" t="s">
        <v>52</v>
      </c>
      <c r="C44" s="164"/>
      <c r="D44" s="164"/>
      <c r="E44" s="164"/>
      <c r="F44" s="164"/>
      <c r="G44" s="164"/>
      <c r="H44" s="164"/>
      <c r="I44" s="164"/>
      <c r="J44" s="164"/>
      <c r="AZ44" s="163" t="str">
        <f>B44</f>
        <v>Izolace všech stoupaček a přípojek pod stropy podlaží - budou zakryty stavbou.</v>
      </c>
    </row>
    <row r="47" spans="1:52" ht="15.75" x14ac:dyDescent="0.25">
      <c r="B47" s="165" t="s">
        <v>53</v>
      </c>
    </row>
    <row r="49" spans="1:10" ht="25.5" customHeight="1" x14ac:dyDescent="0.2">
      <c r="A49" s="166"/>
      <c r="B49" s="172" t="s">
        <v>16</v>
      </c>
      <c r="C49" s="172" t="s">
        <v>5</v>
      </c>
      <c r="D49" s="173"/>
      <c r="E49" s="173"/>
      <c r="F49" s="176" t="s">
        <v>54</v>
      </c>
      <c r="G49" s="176"/>
      <c r="H49" s="176"/>
      <c r="I49" s="177" t="s">
        <v>28</v>
      </c>
      <c r="J49" s="177"/>
    </row>
    <row r="50" spans="1:10" ht="25.5" customHeight="1" x14ac:dyDescent="0.2">
      <c r="A50" s="167"/>
      <c r="B50" s="178" t="s">
        <v>55</v>
      </c>
      <c r="C50" s="179" t="s">
        <v>56</v>
      </c>
      <c r="D50" s="180"/>
      <c r="E50" s="180"/>
      <c r="F50" s="184" t="s">
        <v>23</v>
      </c>
      <c r="G50" s="185"/>
      <c r="H50" s="185"/>
      <c r="I50" s="186">
        <f>'Rozpočet Pol'!G8</f>
        <v>0</v>
      </c>
      <c r="J50" s="186"/>
    </row>
    <row r="51" spans="1:10" ht="25.5" customHeight="1" x14ac:dyDescent="0.2">
      <c r="A51" s="167"/>
      <c r="B51" s="170" t="s">
        <v>57</v>
      </c>
      <c r="C51" s="169" t="s">
        <v>58</v>
      </c>
      <c r="D51" s="171"/>
      <c r="E51" s="171"/>
      <c r="F51" s="187" t="s">
        <v>24</v>
      </c>
      <c r="G51" s="188"/>
      <c r="H51" s="188"/>
      <c r="I51" s="189">
        <f>'Rozpočet Pol'!G10</f>
        <v>0</v>
      </c>
      <c r="J51" s="189"/>
    </row>
    <row r="52" spans="1:10" ht="25.5" customHeight="1" x14ac:dyDescent="0.2">
      <c r="A52" s="167"/>
      <c r="B52" s="170" t="s">
        <v>59</v>
      </c>
      <c r="C52" s="169" t="s">
        <v>60</v>
      </c>
      <c r="D52" s="171"/>
      <c r="E52" s="171"/>
      <c r="F52" s="187" t="s">
        <v>24</v>
      </c>
      <c r="G52" s="188"/>
      <c r="H52" s="188"/>
      <c r="I52" s="189">
        <f>'Rozpočet Pol'!G13</f>
        <v>0</v>
      </c>
      <c r="J52" s="189"/>
    </row>
    <row r="53" spans="1:10" ht="25.5" customHeight="1" x14ac:dyDescent="0.2">
      <c r="A53" s="167"/>
      <c r="B53" s="170" t="s">
        <v>61</v>
      </c>
      <c r="C53" s="169" t="s">
        <v>62</v>
      </c>
      <c r="D53" s="171"/>
      <c r="E53" s="171"/>
      <c r="F53" s="187" t="s">
        <v>24</v>
      </c>
      <c r="G53" s="188"/>
      <c r="H53" s="188"/>
      <c r="I53" s="189">
        <f>'Rozpočet Pol'!G20</f>
        <v>0</v>
      </c>
      <c r="J53" s="189"/>
    </row>
    <row r="54" spans="1:10" ht="25.5" customHeight="1" x14ac:dyDescent="0.2">
      <c r="A54" s="167"/>
      <c r="B54" s="170" t="s">
        <v>63</v>
      </c>
      <c r="C54" s="169" t="s">
        <v>64</v>
      </c>
      <c r="D54" s="171"/>
      <c r="E54" s="171"/>
      <c r="F54" s="187" t="s">
        <v>24</v>
      </c>
      <c r="G54" s="188"/>
      <c r="H54" s="188"/>
      <c r="I54" s="189">
        <f>'Rozpočet Pol'!G26</f>
        <v>0</v>
      </c>
      <c r="J54" s="189"/>
    </row>
    <row r="55" spans="1:10" ht="25.5" customHeight="1" x14ac:dyDescent="0.2">
      <c r="A55" s="167"/>
      <c r="B55" s="181" t="s">
        <v>65</v>
      </c>
      <c r="C55" s="182" t="s">
        <v>66</v>
      </c>
      <c r="D55" s="183"/>
      <c r="E55" s="183"/>
      <c r="F55" s="190" t="s">
        <v>24</v>
      </c>
      <c r="G55" s="191"/>
      <c r="H55" s="191"/>
      <c r="I55" s="192">
        <f>'Rozpočet Pol'!G32</f>
        <v>0</v>
      </c>
      <c r="J55" s="192"/>
    </row>
    <row r="56" spans="1:10" ht="25.5" customHeight="1" x14ac:dyDescent="0.2">
      <c r="A56" s="168"/>
      <c r="B56" s="174" t="s">
        <v>1</v>
      </c>
      <c r="C56" s="174"/>
      <c r="D56" s="175"/>
      <c r="E56" s="175"/>
      <c r="F56" s="193"/>
      <c r="G56" s="194"/>
      <c r="H56" s="194"/>
      <c r="I56" s="195">
        <f>SUM(I50:I55)</f>
        <v>0</v>
      </c>
      <c r="J56" s="195"/>
    </row>
    <row r="57" spans="1:10" x14ac:dyDescent="0.2">
      <c r="F57" s="196"/>
      <c r="G57" s="130"/>
      <c r="H57" s="196"/>
      <c r="I57" s="130"/>
      <c r="J57" s="130"/>
    </row>
    <row r="58" spans="1:10" x14ac:dyDescent="0.2">
      <c r="F58" s="196"/>
      <c r="G58" s="130"/>
      <c r="H58" s="196"/>
      <c r="I58" s="130"/>
      <c r="J58" s="130"/>
    </row>
    <row r="59" spans="1:10" x14ac:dyDescent="0.2">
      <c r="F59" s="196"/>
      <c r="G59" s="130"/>
      <c r="H59" s="196"/>
      <c r="I59" s="130"/>
      <c r="J59" s="13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3">
    <mergeCell ref="I54:J54"/>
    <mergeCell ref="C54:E54"/>
    <mergeCell ref="I55:J55"/>
    <mergeCell ref="C55:E55"/>
    <mergeCell ref="I56:J56"/>
    <mergeCell ref="I51:J51"/>
    <mergeCell ref="C51:E51"/>
    <mergeCell ref="I52:J52"/>
    <mergeCell ref="C52:E52"/>
    <mergeCell ref="I53:J53"/>
    <mergeCell ref="C53:E53"/>
    <mergeCell ref="C39:E39"/>
    <mergeCell ref="B40:E40"/>
    <mergeCell ref="B43:J43"/>
    <mergeCell ref="B44:J44"/>
    <mergeCell ref="I49:J49"/>
    <mergeCell ref="I50:J50"/>
    <mergeCell ref="C50:E50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44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101" t="s">
        <v>6</v>
      </c>
      <c r="B1" s="101"/>
      <c r="C1" s="102"/>
      <c r="D1" s="101"/>
      <c r="E1" s="101"/>
      <c r="F1" s="101"/>
      <c r="G1" s="101"/>
    </row>
    <row r="2" spans="1:7" ht="24.95" customHeight="1" x14ac:dyDescent="0.2">
      <c r="A2" s="79" t="s">
        <v>41</v>
      </c>
      <c r="B2" s="78"/>
      <c r="C2" s="103"/>
      <c r="D2" s="103"/>
      <c r="E2" s="103"/>
      <c r="F2" s="103"/>
      <c r="G2" s="104"/>
    </row>
    <row r="3" spans="1:7" ht="24.95" hidden="1" customHeight="1" x14ac:dyDescent="0.2">
      <c r="A3" s="79" t="s">
        <v>7</v>
      </c>
      <c r="B3" s="78"/>
      <c r="C3" s="103"/>
      <c r="D3" s="103"/>
      <c r="E3" s="103"/>
      <c r="F3" s="103"/>
      <c r="G3" s="104"/>
    </row>
    <row r="4" spans="1:7" ht="24.95" hidden="1" customHeight="1" x14ac:dyDescent="0.2">
      <c r="A4" s="79" t="s">
        <v>8</v>
      </c>
      <c r="B4" s="78"/>
      <c r="C4" s="103"/>
      <c r="D4" s="103"/>
      <c r="E4" s="103"/>
      <c r="F4" s="103"/>
      <c r="G4" s="104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6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29" customWidth="1"/>
    <col min="3" max="3" width="38.28515625" style="12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1" width="0" hidden="1" customWidth="1"/>
    <col min="29" max="39" width="0" hidden="1" customWidth="1"/>
  </cols>
  <sheetData>
    <row r="1" spans="1:60" ht="15.75" customHeight="1" x14ac:dyDescent="0.25">
      <c r="A1" s="199" t="s">
        <v>6</v>
      </c>
      <c r="B1" s="199"/>
      <c r="C1" s="199"/>
      <c r="D1" s="199"/>
      <c r="E1" s="199"/>
      <c r="F1" s="199"/>
      <c r="G1" s="199"/>
      <c r="AE1" t="s">
        <v>70</v>
      </c>
    </row>
    <row r="2" spans="1:60" ht="24.95" customHeight="1" x14ac:dyDescent="0.2">
      <c r="A2" s="206" t="s">
        <v>69</v>
      </c>
      <c r="B2" s="200"/>
      <c r="C2" s="201" t="s">
        <v>46</v>
      </c>
      <c r="D2" s="202"/>
      <c r="E2" s="202"/>
      <c r="F2" s="202"/>
      <c r="G2" s="208"/>
      <c r="AE2" t="s">
        <v>71</v>
      </c>
    </row>
    <row r="3" spans="1:60" ht="24.95" customHeight="1" x14ac:dyDescent="0.2">
      <c r="A3" s="207" t="s">
        <v>7</v>
      </c>
      <c r="B3" s="205"/>
      <c r="C3" s="203" t="s">
        <v>43</v>
      </c>
      <c r="D3" s="204"/>
      <c r="E3" s="204"/>
      <c r="F3" s="204"/>
      <c r="G3" s="209"/>
      <c r="AE3" t="s">
        <v>72</v>
      </c>
    </row>
    <row r="4" spans="1:60" ht="24.95" hidden="1" customHeight="1" x14ac:dyDescent="0.2">
      <c r="A4" s="207" t="s">
        <v>8</v>
      </c>
      <c r="B4" s="205"/>
      <c r="C4" s="203"/>
      <c r="D4" s="204"/>
      <c r="E4" s="204"/>
      <c r="F4" s="204"/>
      <c r="G4" s="209"/>
      <c r="AE4" t="s">
        <v>73</v>
      </c>
    </row>
    <row r="5" spans="1:60" hidden="1" x14ac:dyDescent="0.2">
      <c r="A5" s="210" t="s">
        <v>74</v>
      </c>
      <c r="B5" s="211"/>
      <c r="C5" s="212"/>
      <c r="D5" s="213"/>
      <c r="E5" s="213"/>
      <c r="F5" s="213"/>
      <c r="G5" s="214"/>
      <c r="AE5" t="s">
        <v>75</v>
      </c>
    </row>
    <row r="7" spans="1:60" ht="38.25" x14ac:dyDescent="0.2">
      <c r="A7" s="219" t="s">
        <v>76</v>
      </c>
      <c r="B7" s="220" t="s">
        <v>77</v>
      </c>
      <c r="C7" s="220" t="s">
        <v>78</v>
      </c>
      <c r="D7" s="219" t="s">
        <v>79</v>
      </c>
      <c r="E7" s="219" t="s">
        <v>80</v>
      </c>
      <c r="F7" s="215" t="s">
        <v>81</v>
      </c>
      <c r="G7" s="236" t="s">
        <v>28</v>
      </c>
      <c r="H7" s="237" t="s">
        <v>29</v>
      </c>
      <c r="I7" s="237" t="s">
        <v>82</v>
      </c>
      <c r="J7" s="237" t="s">
        <v>30</v>
      </c>
      <c r="K7" s="237" t="s">
        <v>83</v>
      </c>
      <c r="L7" s="237" t="s">
        <v>84</v>
      </c>
      <c r="M7" s="237" t="s">
        <v>85</v>
      </c>
      <c r="N7" s="237" t="s">
        <v>86</v>
      </c>
      <c r="O7" s="237" t="s">
        <v>87</v>
      </c>
      <c r="P7" s="237" t="s">
        <v>88</v>
      </c>
      <c r="Q7" s="237" t="s">
        <v>89</v>
      </c>
      <c r="R7" s="237" t="s">
        <v>90</v>
      </c>
      <c r="S7" s="237" t="s">
        <v>91</v>
      </c>
      <c r="T7" s="237" t="s">
        <v>92</v>
      </c>
      <c r="U7" s="222" t="s">
        <v>93</v>
      </c>
    </row>
    <row r="8" spans="1:60" x14ac:dyDescent="0.2">
      <c r="A8" s="238" t="s">
        <v>94</v>
      </c>
      <c r="B8" s="239" t="s">
        <v>55</v>
      </c>
      <c r="C8" s="240" t="s">
        <v>56</v>
      </c>
      <c r="D8" s="241"/>
      <c r="E8" s="242"/>
      <c r="F8" s="243"/>
      <c r="G8" s="243">
        <f>SUMIF(AE9:AE9,"&lt;&gt;NOR",G9:G9)</f>
        <v>0</v>
      </c>
      <c r="H8" s="243"/>
      <c r="I8" s="243">
        <f>SUM(I9:I9)</f>
        <v>0</v>
      </c>
      <c r="J8" s="243"/>
      <c r="K8" s="243">
        <f>SUM(K9:K9)</f>
        <v>0</v>
      </c>
      <c r="L8" s="243"/>
      <c r="M8" s="243">
        <f>SUM(M9:M9)</f>
        <v>0</v>
      </c>
      <c r="N8" s="221"/>
      <c r="O8" s="221">
        <f>SUM(O9:O9)</f>
        <v>6.3200000000000006E-2</v>
      </c>
      <c r="P8" s="221"/>
      <c r="Q8" s="221">
        <f>SUM(Q9:Q9)</f>
        <v>0</v>
      </c>
      <c r="R8" s="221"/>
      <c r="S8" s="221"/>
      <c r="T8" s="238"/>
      <c r="U8" s="221">
        <f>SUM(U9:U9)</f>
        <v>8.56</v>
      </c>
      <c r="AE8" t="s">
        <v>95</v>
      </c>
    </row>
    <row r="9" spans="1:60" outlineLevel="1" x14ac:dyDescent="0.2">
      <c r="A9" s="217">
        <v>1</v>
      </c>
      <c r="B9" s="223" t="s">
        <v>96</v>
      </c>
      <c r="C9" s="266" t="s">
        <v>97</v>
      </c>
      <c r="D9" s="225" t="s">
        <v>98</v>
      </c>
      <c r="E9" s="231">
        <v>40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0</v>
      </c>
      <c r="M9" s="234">
        <f>G9*(1+L9/100)</f>
        <v>0</v>
      </c>
      <c r="N9" s="226">
        <v>1.58E-3</v>
      </c>
      <c r="O9" s="226">
        <f>ROUND(E9*N9,5)</f>
        <v>6.3200000000000006E-2</v>
      </c>
      <c r="P9" s="226">
        <v>0</v>
      </c>
      <c r="Q9" s="226">
        <f>ROUND(E9*P9,5)</f>
        <v>0</v>
      </c>
      <c r="R9" s="226"/>
      <c r="S9" s="226"/>
      <c r="T9" s="227">
        <v>0.214</v>
      </c>
      <c r="U9" s="226">
        <f>ROUND(E9*T9,2)</f>
        <v>8.56</v>
      </c>
      <c r="V9" s="216"/>
      <c r="W9" s="216"/>
      <c r="X9" s="216"/>
      <c r="Y9" s="216"/>
      <c r="Z9" s="216"/>
      <c r="AA9" s="216"/>
      <c r="AB9" s="216"/>
      <c r="AC9" s="216"/>
      <c r="AD9" s="216"/>
      <c r="AE9" s="216" t="s">
        <v>99</v>
      </c>
      <c r="AF9" s="216"/>
      <c r="AG9" s="216"/>
      <c r="AH9" s="216"/>
      <c r="AI9" s="216"/>
      <c r="AJ9" s="216"/>
      <c r="AK9" s="216"/>
      <c r="AL9" s="216"/>
      <c r="AM9" s="216"/>
      <c r="AN9" s="216"/>
      <c r="AO9" s="216"/>
      <c r="AP9" s="216"/>
      <c r="AQ9" s="216"/>
      <c r="AR9" s="216"/>
      <c r="AS9" s="216"/>
      <c r="AT9" s="216"/>
      <c r="AU9" s="216"/>
      <c r="AV9" s="216"/>
      <c r="AW9" s="216"/>
      <c r="AX9" s="216"/>
      <c r="AY9" s="216"/>
      <c r="AZ9" s="216"/>
      <c r="BA9" s="216"/>
      <c r="BB9" s="216"/>
      <c r="BC9" s="216"/>
      <c r="BD9" s="216"/>
      <c r="BE9" s="216"/>
      <c r="BF9" s="216"/>
      <c r="BG9" s="216"/>
      <c r="BH9" s="216"/>
    </row>
    <row r="10" spans="1:60" x14ac:dyDescent="0.2">
      <c r="A10" s="218" t="s">
        <v>94</v>
      </c>
      <c r="B10" s="224" t="s">
        <v>57</v>
      </c>
      <c r="C10" s="267" t="s">
        <v>58</v>
      </c>
      <c r="D10" s="228"/>
      <c r="E10" s="232"/>
      <c r="F10" s="235"/>
      <c r="G10" s="235">
        <f>SUMIF(AE11:AE12,"&lt;&gt;NOR",G11:G12)</f>
        <v>0</v>
      </c>
      <c r="H10" s="235"/>
      <c r="I10" s="235">
        <f>SUM(I11:I12)</f>
        <v>0</v>
      </c>
      <c r="J10" s="235"/>
      <c r="K10" s="235">
        <f>SUM(K11:K12)</f>
        <v>0</v>
      </c>
      <c r="L10" s="235"/>
      <c r="M10" s="235">
        <f>SUM(M11:M12)</f>
        <v>0</v>
      </c>
      <c r="N10" s="229"/>
      <c r="O10" s="229">
        <f>SUM(O11:O12)</f>
        <v>0.26550000000000001</v>
      </c>
      <c r="P10" s="229"/>
      <c r="Q10" s="229">
        <f>SUM(Q11:Q12)</f>
        <v>0</v>
      </c>
      <c r="R10" s="229"/>
      <c r="S10" s="229"/>
      <c r="T10" s="230"/>
      <c r="U10" s="229">
        <f>SUM(U11:U12)</f>
        <v>0</v>
      </c>
      <c r="AE10" t="s">
        <v>95</v>
      </c>
    </row>
    <row r="11" spans="1:60" outlineLevel="1" x14ac:dyDescent="0.2">
      <c r="A11" s="217">
        <v>2</v>
      </c>
      <c r="B11" s="223" t="s">
        <v>100</v>
      </c>
      <c r="C11" s="266" t="s">
        <v>101</v>
      </c>
      <c r="D11" s="225" t="s">
        <v>102</v>
      </c>
      <c r="E11" s="231">
        <v>440</v>
      </c>
      <c r="F11" s="233"/>
      <c r="G11" s="234">
        <f>ROUND(E11*F11,2)</f>
        <v>0</v>
      </c>
      <c r="H11" s="233"/>
      <c r="I11" s="234">
        <f>ROUND(E11*H11,2)</f>
        <v>0</v>
      </c>
      <c r="J11" s="233"/>
      <c r="K11" s="234">
        <f>ROUND(E11*J11,2)</f>
        <v>0</v>
      </c>
      <c r="L11" s="234">
        <v>0</v>
      </c>
      <c r="M11" s="234">
        <f>G11*(1+L11/100)</f>
        <v>0</v>
      </c>
      <c r="N11" s="226">
        <v>5.9999999999999995E-4</v>
      </c>
      <c r="O11" s="226">
        <f>ROUND(E11*N11,5)</f>
        <v>0.26400000000000001</v>
      </c>
      <c r="P11" s="226">
        <v>0</v>
      </c>
      <c r="Q11" s="226">
        <f>ROUND(E11*P11,5)</f>
        <v>0</v>
      </c>
      <c r="R11" s="226"/>
      <c r="S11" s="226"/>
      <c r="T11" s="227">
        <v>0</v>
      </c>
      <c r="U11" s="226">
        <f>ROUND(E11*T11,2)</f>
        <v>0</v>
      </c>
      <c r="V11" s="216"/>
      <c r="W11" s="216"/>
      <c r="X11" s="216"/>
      <c r="Y11" s="216"/>
      <c r="Z11" s="216"/>
      <c r="AA11" s="216"/>
      <c r="AB11" s="216"/>
      <c r="AC11" s="216"/>
      <c r="AD11" s="216"/>
      <c r="AE11" s="216" t="s">
        <v>99</v>
      </c>
      <c r="AF11" s="216"/>
      <c r="AG11" s="216"/>
      <c r="AH11" s="216"/>
      <c r="AI11" s="216"/>
      <c r="AJ11" s="216"/>
      <c r="AK11" s="216"/>
      <c r="AL11" s="216"/>
      <c r="AM11" s="216"/>
      <c r="AN11" s="216"/>
      <c r="AO11" s="216"/>
      <c r="AP11" s="216"/>
      <c r="AQ11" s="216"/>
      <c r="AR11" s="216"/>
      <c r="AS11" s="216"/>
      <c r="AT11" s="216"/>
      <c r="AU11" s="216"/>
      <c r="AV11" s="216"/>
      <c r="AW11" s="216"/>
      <c r="AX11" s="216"/>
      <c r="AY11" s="216"/>
      <c r="AZ11" s="216"/>
      <c r="BA11" s="216"/>
      <c r="BB11" s="216"/>
      <c r="BC11" s="216"/>
      <c r="BD11" s="216"/>
      <c r="BE11" s="216"/>
      <c r="BF11" s="216"/>
      <c r="BG11" s="216"/>
      <c r="BH11" s="216"/>
    </row>
    <row r="12" spans="1:60" outlineLevel="1" x14ac:dyDescent="0.2">
      <c r="A12" s="217">
        <v>3</v>
      </c>
      <c r="B12" s="223" t="s">
        <v>103</v>
      </c>
      <c r="C12" s="266" t="s">
        <v>104</v>
      </c>
      <c r="D12" s="225" t="s">
        <v>105</v>
      </c>
      <c r="E12" s="231">
        <v>3</v>
      </c>
      <c r="F12" s="233"/>
      <c r="G12" s="234">
        <f>ROUND(E12*F12,2)</f>
        <v>0</v>
      </c>
      <c r="H12" s="233"/>
      <c r="I12" s="234">
        <f>ROUND(E12*H12,2)</f>
        <v>0</v>
      </c>
      <c r="J12" s="233"/>
      <c r="K12" s="234">
        <f>ROUND(E12*J12,2)</f>
        <v>0</v>
      </c>
      <c r="L12" s="234">
        <v>0</v>
      </c>
      <c r="M12" s="234">
        <f>G12*(1+L12/100)</f>
        <v>0</v>
      </c>
      <c r="N12" s="226">
        <v>5.0000000000000001E-4</v>
      </c>
      <c r="O12" s="226">
        <f>ROUND(E12*N12,5)</f>
        <v>1.5E-3</v>
      </c>
      <c r="P12" s="226">
        <v>0</v>
      </c>
      <c r="Q12" s="226">
        <f>ROUND(E12*P12,5)</f>
        <v>0</v>
      </c>
      <c r="R12" s="226"/>
      <c r="S12" s="226"/>
      <c r="T12" s="227">
        <v>0</v>
      </c>
      <c r="U12" s="226">
        <f>ROUND(E12*T12,2)</f>
        <v>0</v>
      </c>
      <c r="V12" s="216"/>
      <c r="W12" s="216"/>
      <c r="X12" s="216"/>
      <c r="Y12" s="216"/>
      <c r="Z12" s="216"/>
      <c r="AA12" s="216"/>
      <c r="AB12" s="216"/>
      <c r="AC12" s="216"/>
      <c r="AD12" s="216"/>
      <c r="AE12" s="216" t="s">
        <v>99</v>
      </c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  <c r="AS12" s="216"/>
      <c r="AT12" s="216"/>
      <c r="AU12" s="216"/>
      <c r="AV12" s="216"/>
      <c r="AW12" s="216"/>
      <c r="AX12" s="216"/>
      <c r="AY12" s="216"/>
      <c r="AZ12" s="216"/>
      <c r="BA12" s="216"/>
      <c r="BB12" s="216"/>
      <c r="BC12" s="216"/>
      <c r="BD12" s="216"/>
      <c r="BE12" s="216"/>
      <c r="BF12" s="216"/>
      <c r="BG12" s="216"/>
      <c r="BH12" s="216"/>
    </row>
    <row r="13" spans="1:60" x14ac:dyDescent="0.2">
      <c r="A13" s="218" t="s">
        <v>94</v>
      </c>
      <c r="B13" s="224" t="s">
        <v>59</v>
      </c>
      <c r="C13" s="267" t="s">
        <v>60</v>
      </c>
      <c r="D13" s="228"/>
      <c r="E13" s="232"/>
      <c r="F13" s="235"/>
      <c r="G13" s="235">
        <f>SUMIF(AE14:AE19,"&lt;&gt;NOR",G14:G19)</f>
        <v>0</v>
      </c>
      <c r="H13" s="235"/>
      <c r="I13" s="235">
        <f>SUM(I14:I19)</f>
        <v>0</v>
      </c>
      <c r="J13" s="235"/>
      <c r="K13" s="235">
        <f>SUM(K14:K19)</f>
        <v>0</v>
      </c>
      <c r="L13" s="235"/>
      <c r="M13" s="235">
        <f>SUM(M14:M19)</f>
        <v>0</v>
      </c>
      <c r="N13" s="229"/>
      <c r="O13" s="229">
        <f>SUM(O14:O19)</f>
        <v>0.11312</v>
      </c>
      <c r="P13" s="229"/>
      <c r="Q13" s="229">
        <f>SUM(Q14:Q19)</f>
        <v>0</v>
      </c>
      <c r="R13" s="229"/>
      <c r="S13" s="229"/>
      <c r="T13" s="230"/>
      <c r="U13" s="229">
        <f>SUM(U14:U19)</f>
        <v>14.699999999999998</v>
      </c>
      <c r="AE13" t="s">
        <v>95</v>
      </c>
    </row>
    <row r="14" spans="1:60" outlineLevel="1" x14ac:dyDescent="0.2">
      <c r="A14" s="217">
        <v>4</v>
      </c>
      <c r="B14" s="223" t="s">
        <v>106</v>
      </c>
      <c r="C14" s="266" t="s">
        <v>107</v>
      </c>
      <c r="D14" s="225" t="s">
        <v>108</v>
      </c>
      <c r="E14" s="231">
        <v>10</v>
      </c>
      <c r="F14" s="233"/>
      <c r="G14" s="234">
        <f>ROUND(E14*F14,2)</f>
        <v>0</v>
      </c>
      <c r="H14" s="233"/>
      <c r="I14" s="234">
        <f>ROUND(E14*H14,2)</f>
        <v>0</v>
      </c>
      <c r="J14" s="233"/>
      <c r="K14" s="234">
        <f>ROUND(E14*J14,2)</f>
        <v>0</v>
      </c>
      <c r="L14" s="234">
        <v>0</v>
      </c>
      <c r="M14" s="234">
        <f>G14*(1+L14/100)</f>
        <v>0</v>
      </c>
      <c r="N14" s="226">
        <v>0</v>
      </c>
      <c r="O14" s="226">
        <f>ROUND(E14*N14,5)</f>
        <v>0</v>
      </c>
      <c r="P14" s="226">
        <v>0</v>
      </c>
      <c r="Q14" s="226">
        <f>ROUND(E14*P14,5)</f>
        <v>0</v>
      </c>
      <c r="R14" s="226"/>
      <c r="S14" s="226"/>
      <c r="T14" s="227">
        <v>0.23699999999999999</v>
      </c>
      <c r="U14" s="226">
        <f>ROUND(E14*T14,2)</f>
        <v>2.37</v>
      </c>
      <c r="V14" s="216"/>
      <c r="W14" s="216"/>
      <c r="X14" s="216"/>
      <c r="Y14" s="216"/>
      <c r="Z14" s="216"/>
      <c r="AA14" s="216"/>
      <c r="AB14" s="216"/>
      <c r="AC14" s="216"/>
      <c r="AD14" s="216"/>
      <c r="AE14" s="216" t="s">
        <v>99</v>
      </c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  <c r="AS14" s="216"/>
      <c r="AT14" s="216"/>
      <c r="AU14" s="216"/>
      <c r="AV14" s="216"/>
      <c r="AW14" s="216"/>
      <c r="AX14" s="216"/>
      <c r="AY14" s="216"/>
      <c r="AZ14" s="216"/>
      <c r="BA14" s="216"/>
      <c r="BB14" s="216"/>
      <c r="BC14" s="216"/>
      <c r="BD14" s="216"/>
      <c r="BE14" s="216"/>
      <c r="BF14" s="216"/>
      <c r="BG14" s="216"/>
      <c r="BH14" s="216"/>
    </row>
    <row r="15" spans="1:60" outlineLevel="1" x14ac:dyDescent="0.2">
      <c r="A15" s="217">
        <v>5</v>
      </c>
      <c r="B15" s="223" t="s">
        <v>109</v>
      </c>
      <c r="C15" s="266" t="s">
        <v>110</v>
      </c>
      <c r="D15" s="225" t="s">
        <v>111</v>
      </c>
      <c r="E15" s="231">
        <v>16</v>
      </c>
      <c r="F15" s="233"/>
      <c r="G15" s="234">
        <f>ROUND(E15*F15,2)</f>
        <v>0</v>
      </c>
      <c r="H15" s="233"/>
      <c r="I15" s="234">
        <f>ROUND(E15*H15,2)</f>
        <v>0</v>
      </c>
      <c r="J15" s="233"/>
      <c r="K15" s="234">
        <f>ROUND(E15*J15,2)</f>
        <v>0</v>
      </c>
      <c r="L15" s="234">
        <v>0</v>
      </c>
      <c r="M15" s="234">
        <f>G15*(1+L15/100)</f>
        <v>0</v>
      </c>
      <c r="N15" s="226">
        <v>8.8000000000000003E-4</v>
      </c>
      <c r="O15" s="226">
        <f>ROUND(E15*N15,5)</f>
        <v>1.4080000000000001E-2</v>
      </c>
      <c r="P15" s="226">
        <v>0</v>
      </c>
      <c r="Q15" s="226">
        <f>ROUND(E15*P15,5)</f>
        <v>0</v>
      </c>
      <c r="R15" s="226"/>
      <c r="S15" s="226"/>
      <c r="T15" s="227">
        <v>0.30737999999999999</v>
      </c>
      <c r="U15" s="226">
        <f>ROUND(E15*T15,2)</f>
        <v>4.92</v>
      </c>
      <c r="V15" s="216"/>
      <c r="W15" s="216"/>
      <c r="X15" s="216"/>
      <c r="Y15" s="216"/>
      <c r="Z15" s="216"/>
      <c r="AA15" s="216"/>
      <c r="AB15" s="216"/>
      <c r="AC15" s="216"/>
      <c r="AD15" s="216"/>
      <c r="AE15" s="216" t="s">
        <v>99</v>
      </c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  <c r="AS15" s="216"/>
      <c r="AT15" s="216"/>
      <c r="AU15" s="216"/>
      <c r="AV15" s="216"/>
      <c r="AW15" s="216"/>
      <c r="AX15" s="216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</row>
    <row r="16" spans="1:60" ht="22.5" outlineLevel="1" x14ac:dyDescent="0.2">
      <c r="A16" s="217">
        <v>6</v>
      </c>
      <c r="B16" s="223" t="s">
        <v>112</v>
      </c>
      <c r="C16" s="266" t="s">
        <v>113</v>
      </c>
      <c r="D16" s="225" t="s">
        <v>111</v>
      </c>
      <c r="E16" s="231">
        <v>16</v>
      </c>
      <c r="F16" s="233"/>
      <c r="G16" s="234">
        <f>ROUND(E16*F16,2)</f>
        <v>0</v>
      </c>
      <c r="H16" s="233"/>
      <c r="I16" s="234">
        <f>ROUND(E16*H16,2)</f>
        <v>0</v>
      </c>
      <c r="J16" s="233"/>
      <c r="K16" s="234">
        <f>ROUND(E16*J16,2)</f>
        <v>0</v>
      </c>
      <c r="L16" s="234">
        <v>0</v>
      </c>
      <c r="M16" s="234">
        <f>G16*(1+L16/100)</f>
        <v>0</v>
      </c>
      <c r="N16" s="226">
        <v>5.94E-3</v>
      </c>
      <c r="O16" s="226">
        <f>ROUND(E16*N16,5)</f>
        <v>9.5039999999999999E-2</v>
      </c>
      <c r="P16" s="226">
        <v>0</v>
      </c>
      <c r="Q16" s="226">
        <f>ROUND(E16*P16,5)</f>
        <v>0</v>
      </c>
      <c r="R16" s="226"/>
      <c r="S16" s="226"/>
      <c r="T16" s="227">
        <v>0.42159999999999997</v>
      </c>
      <c r="U16" s="226">
        <f>ROUND(E16*T16,2)</f>
        <v>6.75</v>
      </c>
      <c r="V16" s="216"/>
      <c r="W16" s="216"/>
      <c r="X16" s="216"/>
      <c r="Y16" s="216"/>
      <c r="Z16" s="216"/>
      <c r="AA16" s="216"/>
      <c r="AB16" s="216"/>
      <c r="AC16" s="216"/>
      <c r="AD16" s="216"/>
      <c r="AE16" s="216" t="s">
        <v>99</v>
      </c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  <c r="AS16" s="216"/>
      <c r="AT16" s="216"/>
      <c r="AU16" s="216"/>
      <c r="AV16" s="216"/>
      <c r="AW16" s="216"/>
      <c r="AX16" s="216"/>
      <c r="AY16" s="216"/>
      <c r="AZ16" s="216"/>
      <c r="BA16" s="216"/>
      <c r="BB16" s="216"/>
      <c r="BC16" s="216"/>
      <c r="BD16" s="216"/>
      <c r="BE16" s="216"/>
      <c r="BF16" s="216"/>
      <c r="BG16" s="216"/>
      <c r="BH16" s="216"/>
    </row>
    <row r="17" spans="1:60" outlineLevel="1" x14ac:dyDescent="0.2">
      <c r="A17" s="217">
        <v>7</v>
      </c>
      <c r="B17" s="223" t="s">
        <v>114</v>
      </c>
      <c r="C17" s="266" t="s">
        <v>115</v>
      </c>
      <c r="D17" s="225" t="s">
        <v>116</v>
      </c>
      <c r="E17" s="231">
        <v>4</v>
      </c>
      <c r="F17" s="233"/>
      <c r="G17" s="234">
        <f>ROUND(E17*F17,2)</f>
        <v>0</v>
      </c>
      <c r="H17" s="233"/>
      <c r="I17" s="234">
        <f>ROUND(E17*H17,2)</f>
        <v>0</v>
      </c>
      <c r="J17" s="233"/>
      <c r="K17" s="234">
        <f>ROUND(E17*J17,2)</f>
        <v>0</v>
      </c>
      <c r="L17" s="234">
        <v>0</v>
      </c>
      <c r="M17" s="234">
        <f>G17*(1+L17/100)</f>
        <v>0</v>
      </c>
      <c r="N17" s="226">
        <v>1E-3</v>
      </c>
      <c r="O17" s="226">
        <f>ROUND(E17*N17,5)</f>
        <v>4.0000000000000001E-3</v>
      </c>
      <c r="P17" s="226">
        <v>0</v>
      </c>
      <c r="Q17" s="226">
        <f>ROUND(E17*P17,5)</f>
        <v>0</v>
      </c>
      <c r="R17" s="226"/>
      <c r="S17" s="226"/>
      <c r="T17" s="227">
        <v>0</v>
      </c>
      <c r="U17" s="226">
        <f>ROUND(E17*T17,2)</f>
        <v>0</v>
      </c>
      <c r="V17" s="216"/>
      <c r="W17" s="216"/>
      <c r="X17" s="216"/>
      <c r="Y17" s="216"/>
      <c r="Z17" s="216"/>
      <c r="AA17" s="216"/>
      <c r="AB17" s="216"/>
      <c r="AC17" s="216"/>
      <c r="AD17" s="216"/>
      <c r="AE17" s="216" t="s">
        <v>99</v>
      </c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  <c r="AS17" s="216"/>
      <c r="AT17" s="216"/>
      <c r="AU17" s="216"/>
      <c r="AV17" s="216"/>
      <c r="AW17" s="216"/>
      <c r="AX17" s="216"/>
      <c r="AY17" s="216"/>
      <c r="AZ17" s="216"/>
      <c r="BA17" s="216"/>
      <c r="BB17" s="216"/>
      <c r="BC17" s="216"/>
      <c r="BD17" s="216"/>
      <c r="BE17" s="216"/>
      <c r="BF17" s="216"/>
      <c r="BG17" s="216"/>
      <c r="BH17" s="216"/>
    </row>
    <row r="18" spans="1:60" outlineLevel="1" x14ac:dyDescent="0.2">
      <c r="A18" s="217">
        <v>8</v>
      </c>
      <c r="B18" s="223" t="s">
        <v>117</v>
      </c>
      <c r="C18" s="266" t="s">
        <v>118</v>
      </c>
      <c r="D18" s="225" t="s">
        <v>111</v>
      </c>
      <c r="E18" s="231">
        <v>16</v>
      </c>
      <c r="F18" s="233"/>
      <c r="G18" s="234">
        <f>ROUND(E18*F18,2)</f>
        <v>0</v>
      </c>
      <c r="H18" s="233"/>
      <c r="I18" s="234">
        <f>ROUND(E18*H18,2)</f>
        <v>0</v>
      </c>
      <c r="J18" s="233"/>
      <c r="K18" s="234">
        <f>ROUND(E18*J18,2)</f>
        <v>0</v>
      </c>
      <c r="L18" s="234">
        <v>0</v>
      </c>
      <c r="M18" s="234">
        <f>G18*(1+L18/100)</f>
        <v>0</v>
      </c>
      <c r="N18" s="226">
        <v>0</v>
      </c>
      <c r="O18" s="226">
        <f>ROUND(E18*N18,5)</f>
        <v>0</v>
      </c>
      <c r="P18" s="226">
        <v>0</v>
      </c>
      <c r="Q18" s="226">
        <f>ROUND(E18*P18,5)</f>
        <v>0</v>
      </c>
      <c r="R18" s="226"/>
      <c r="S18" s="226"/>
      <c r="T18" s="227">
        <v>1.7999999999999999E-2</v>
      </c>
      <c r="U18" s="226">
        <f>ROUND(E18*T18,2)</f>
        <v>0.28999999999999998</v>
      </c>
      <c r="V18" s="216"/>
      <c r="W18" s="216"/>
      <c r="X18" s="216"/>
      <c r="Y18" s="216"/>
      <c r="Z18" s="216"/>
      <c r="AA18" s="216"/>
      <c r="AB18" s="216"/>
      <c r="AC18" s="216"/>
      <c r="AD18" s="216"/>
      <c r="AE18" s="216" t="s">
        <v>99</v>
      </c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  <c r="AS18" s="216"/>
      <c r="AT18" s="216"/>
      <c r="AU18" s="216"/>
      <c r="AV18" s="216"/>
      <c r="AW18" s="216"/>
      <c r="AX18" s="216"/>
      <c r="AY18" s="216"/>
      <c r="AZ18" s="216"/>
      <c r="BA18" s="216"/>
      <c r="BB18" s="216"/>
      <c r="BC18" s="216"/>
      <c r="BD18" s="216"/>
      <c r="BE18" s="216"/>
      <c r="BF18" s="216"/>
      <c r="BG18" s="216"/>
      <c r="BH18" s="216"/>
    </row>
    <row r="19" spans="1:60" outlineLevel="1" x14ac:dyDescent="0.2">
      <c r="A19" s="217">
        <v>9</v>
      </c>
      <c r="B19" s="223" t="s">
        <v>119</v>
      </c>
      <c r="C19" s="266" t="s">
        <v>120</v>
      </c>
      <c r="D19" s="225" t="s">
        <v>121</v>
      </c>
      <c r="E19" s="231">
        <v>0.11312</v>
      </c>
      <c r="F19" s="233"/>
      <c r="G19" s="234">
        <f>ROUND(E19*F19,2)</f>
        <v>0</v>
      </c>
      <c r="H19" s="233"/>
      <c r="I19" s="234">
        <f>ROUND(E19*H19,2)</f>
        <v>0</v>
      </c>
      <c r="J19" s="233"/>
      <c r="K19" s="234">
        <f>ROUND(E19*J19,2)</f>
        <v>0</v>
      </c>
      <c r="L19" s="234">
        <v>0</v>
      </c>
      <c r="M19" s="234">
        <f>G19*(1+L19/100)</f>
        <v>0</v>
      </c>
      <c r="N19" s="226">
        <v>0</v>
      </c>
      <c r="O19" s="226">
        <f>ROUND(E19*N19,5)</f>
        <v>0</v>
      </c>
      <c r="P19" s="226">
        <v>0</v>
      </c>
      <c r="Q19" s="226">
        <f>ROUND(E19*P19,5)</f>
        <v>0</v>
      </c>
      <c r="R19" s="226"/>
      <c r="S19" s="226"/>
      <c r="T19" s="227">
        <v>3.246</v>
      </c>
      <c r="U19" s="226">
        <f>ROUND(E19*T19,2)</f>
        <v>0.37</v>
      </c>
      <c r="V19" s="216"/>
      <c r="W19" s="216"/>
      <c r="X19" s="216"/>
      <c r="Y19" s="216"/>
      <c r="Z19" s="216"/>
      <c r="AA19" s="216"/>
      <c r="AB19" s="216"/>
      <c r="AC19" s="216"/>
      <c r="AD19" s="216"/>
      <c r="AE19" s="216" t="s">
        <v>99</v>
      </c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D19" s="216"/>
      <c r="BE19" s="216"/>
      <c r="BF19" s="216"/>
      <c r="BG19" s="216"/>
      <c r="BH19" s="216"/>
    </row>
    <row r="20" spans="1:60" x14ac:dyDescent="0.2">
      <c r="A20" s="218" t="s">
        <v>94</v>
      </c>
      <c r="B20" s="224" t="s">
        <v>61</v>
      </c>
      <c r="C20" s="267" t="s">
        <v>62</v>
      </c>
      <c r="D20" s="228"/>
      <c r="E20" s="232"/>
      <c r="F20" s="235"/>
      <c r="G20" s="235">
        <f>SUMIF(AE21:AE25,"&lt;&gt;NOR",G21:G25)</f>
        <v>0</v>
      </c>
      <c r="H20" s="235"/>
      <c r="I20" s="235">
        <f>SUM(I21:I25)</f>
        <v>0</v>
      </c>
      <c r="J20" s="235"/>
      <c r="K20" s="235">
        <f>SUM(K21:K25)</f>
        <v>0</v>
      </c>
      <c r="L20" s="235"/>
      <c r="M20" s="235">
        <f>SUM(M21:M25)</f>
        <v>0</v>
      </c>
      <c r="N20" s="229"/>
      <c r="O20" s="229">
        <f>SUM(O21:O25)</f>
        <v>2.9199999999999999E-3</v>
      </c>
      <c r="P20" s="229"/>
      <c r="Q20" s="229">
        <f>SUM(Q21:Q25)</f>
        <v>3.5999999999999999E-3</v>
      </c>
      <c r="R20" s="229"/>
      <c r="S20" s="229"/>
      <c r="T20" s="230"/>
      <c r="U20" s="229">
        <f>SUM(U21:U25)</f>
        <v>3.36</v>
      </c>
      <c r="AE20" t="s">
        <v>95</v>
      </c>
    </row>
    <row r="21" spans="1:60" outlineLevel="1" x14ac:dyDescent="0.2">
      <c r="A21" s="217">
        <v>10</v>
      </c>
      <c r="B21" s="223" t="s">
        <v>122</v>
      </c>
      <c r="C21" s="266" t="s">
        <v>123</v>
      </c>
      <c r="D21" s="225" t="s">
        <v>108</v>
      </c>
      <c r="E21" s="231">
        <v>10</v>
      </c>
      <c r="F21" s="233"/>
      <c r="G21" s="234">
        <f>ROUND(E21*F21,2)</f>
        <v>0</v>
      </c>
      <c r="H21" s="233"/>
      <c r="I21" s="234">
        <f>ROUND(E21*H21,2)</f>
        <v>0</v>
      </c>
      <c r="J21" s="233"/>
      <c r="K21" s="234">
        <f>ROUND(E21*J21,2)</f>
        <v>0</v>
      </c>
      <c r="L21" s="234">
        <v>0</v>
      </c>
      <c r="M21" s="234">
        <f>G21*(1+L21/100)</f>
        <v>0</v>
      </c>
      <c r="N21" s="226">
        <v>0</v>
      </c>
      <c r="O21" s="226">
        <f>ROUND(E21*N21,5)</f>
        <v>0</v>
      </c>
      <c r="P21" s="226">
        <v>0</v>
      </c>
      <c r="Q21" s="226">
        <f>ROUND(E21*P21,5)</f>
        <v>0</v>
      </c>
      <c r="R21" s="226"/>
      <c r="S21" s="226"/>
      <c r="T21" s="227">
        <v>0.16500000000000001</v>
      </c>
      <c r="U21" s="226">
        <f>ROUND(E21*T21,2)</f>
        <v>1.65</v>
      </c>
      <c r="V21" s="216"/>
      <c r="W21" s="216"/>
      <c r="X21" s="216"/>
      <c r="Y21" s="216"/>
      <c r="Z21" s="216"/>
      <c r="AA21" s="216"/>
      <c r="AB21" s="216"/>
      <c r="AC21" s="216"/>
      <c r="AD21" s="216"/>
      <c r="AE21" s="216" t="s">
        <v>99</v>
      </c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</row>
    <row r="22" spans="1:60" outlineLevel="1" x14ac:dyDescent="0.2">
      <c r="A22" s="217">
        <v>11</v>
      </c>
      <c r="B22" s="223" t="s">
        <v>124</v>
      </c>
      <c r="C22" s="266" t="s">
        <v>125</v>
      </c>
      <c r="D22" s="225" t="s">
        <v>108</v>
      </c>
      <c r="E22" s="231">
        <v>2</v>
      </c>
      <c r="F22" s="233"/>
      <c r="G22" s="234">
        <f>ROUND(E22*F22,2)</f>
        <v>0</v>
      </c>
      <c r="H22" s="233"/>
      <c r="I22" s="234">
        <f>ROUND(E22*H22,2)</f>
        <v>0</v>
      </c>
      <c r="J22" s="233"/>
      <c r="K22" s="234">
        <f>ROUND(E22*J22,2)</f>
        <v>0</v>
      </c>
      <c r="L22" s="234">
        <v>0</v>
      </c>
      <c r="M22" s="234">
        <f>G22*(1+L22/100)</f>
        <v>0</v>
      </c>
      <c r="N22" s="226">
        <v>5.9999999999999995E-4</v>
      </c>
      <c r="O22" s="226">
        <f>ROUND(E22*N22,5)</f>
        <v>1.1999999999999999E-3</v>
      </c>
      <c r="P22" s="226">
        <v>0</v>
      </c>
      <c r="Q22" s="226">
        <f>ROUND(E22*P22,5)</f>
        <v>0</v>
      </c>
      <c r="R22" s="226"/>
      <c r="S22" s="226"/>
      <c r="T22" s="227">
        <v>0.186</v>
      </c>
      <c r="U22" s="226">
        <f>ROUND(E22*T22,2)</f>
        <v>0.37</v>
      </c>
      <c r="V22" s="216"/>
      <c r="W22" s="216"/>
      <c r="X22" s="216"/>
      <c r="Y22" s="216"/>
      <c r="Z22" s="216"/>
      <c r="AA22" s="216"/>
      <c r="AB22" s="216"/>
      <c r="AC22" s="216"/>
      <c r="AD22" s="216"/>
      <c r="AE22" s="216" t="s">
        <v>99</v>
      </c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</row>
    <row r="23" spans="1:60" outlineLevel="1" x14ac:dyDescent="0.2">
      <c r="A23" s="217">
        <v>12</v>
      </c>
      <c r="B23" s="223" t="s">
        <v>126</v>
      </c>
      <c r="C23" s="266" t="s">
        <v>127</v>
      </c>
      <c r="D23" s="225" t="s">
        <v>128</v>
      </c>
      <c r="E23" s="231">
        <v>2</v>
      </c>
      <c r="F23" s="233"/>
      <c r="G23" s="234">
        <f>ROUND(E23*F23,2)</f>
        <v>0</v>
      </c>
      <c r="H23" s="233"/>
      <c r="I23" s="234">
        <f>ROUND(E23*H23,2)</f>
        <v>0</v>
      </c>
      <c r="J23" s="233"/>
      <c r="K23" s="234">
        <f>ROUND(E23*J23,2)</f>
        <v>0</v>
      </c>
      <c r="L23" s="234">
        <v>0</v>
      </c>
      <c r="M23" s="234">
        <f>G23*(1+L23/100)</f>
        <v>0</v>
      </c>
      <c r="N23" s="226">
        <v>5.0000000000000001E-4</v>
      </c>
      <c r="O23" s="226">
        <f>ROUND(E23*N23,5)</f>
        <v>1E-3</v>
      </c>
      <c r="P23" s="226">
        <v>0</v>
      </c>
      <c r="Q23" s="226">
        <f>ROUND(E23*P23,5)</f>
        <v>0</v>
      </c>
      <c r="R23" s="226"/>
      <c r="S23" s="226"/>
      <c r="T23" s="227">
        <v>0</v>
      </c>
      <c r="U23" s="226">
        <f>ROUND(E23*T23,2)</f>
        <v>0</v>
      </c>
      <c r="V23" s="216"/>
      <c r="W23" s="216"/>
      <c r="X23" s="216"/>
      <c r="Y23" s="216"/>
      <c r="Z23" s="216"/>
      <c r="AA23" s="216"/>
      <c r="AB23" s="216"/>
      <c r="AC23" s="216"/>
      <c r="AD23" s="216"/>
      <c r="AE23" s="216" t="s">
        <v>99</v>
      </c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  <c r="AS23" s="216"/>
      <c r="AT23" s="216"/>
      <c r="AU23" s="216"/>
      <c r="AV23" s="216"/>
      <c r="AW23" s="216"/>
      <c r="AX23" s="216"/>
      <c r="AY23" s="216"/>
      <c r="AZ23" s="216"/>
      <c r="BA23" s="216"/>
      <c r="BB23" s="216"/>
      <c r="BC23" s="216"/>
      <c r="BD23" s="216"/>
      <c r="BE23" s="216"/>
      <c r="BF23" s="216"/>
      <c r="BG23" s="216"/>
      <c r="BH23" s="216"/>
    </row>
    <row r="24" spans="1:60" outlineLevel="1" x14ac:dyDescent="0.2">
      <c r="A24" s="217">
        <v>13</v>
      </c>
      <c r="B24" s="223" t="s">
        <v>129</v>
      </c>
      <c r="C24" s="266" t="s">
        <v>130</v>
      </c>
      <c r="D24" s="225" t="s">
        <v>108</v>
      </c>
      <c r="E24" s="231">
        <v>8</v>
      </c>
      <c r="F24" s="233"/>
      <c r="G24" s="234">
        <f>ROUND(E24*F24,2)</f>
        <v>0</v>
      </c>
      <c r="H24" s="233"/>
      <c r="I24" s="234">
        <f>ROUND(E24*H24,2)</f>
        <v>0</v>
      </c>
      <c r="J24" s="233"/>
      <c r="K24" s="234">
        <f>ROUND(E24*J24,2)</f>
        <v>0</v>
      </c>
      <c r="L24" s="234">
        <v>0</v>
      </c>
      <c r="M24" s="234">
        <f>G24*(1+L24/100)</f>
        <v>0</v>
      </c>
      <c r="N24" s="226">
        <v>9.0000000000000006E-5</v>
      </c>
      <c r="O24" s="226">
        <f>ROUND(E24*N24,5)</f>
        <v>7.2000000000000005E-4</v>
      </c>
      <c r="P24" s="226">
        <v>4.4999999999999999E-4</v>
      </c>
      <c r="Q24" s="226">
        <f>ROUND(E24*P24,5)</f>
        <v>3.5999999999999999E-3</v>
      </c>
      <c r="R24" s="226"/>
      <c r="S24" s="226"/>
      <c r="T24" s="227">
        <v>0.16600000000000001</v>
      </c>
      <c r="U24" s="226">
        <f>ROUND(E24*T24,2)</f>
        <v>1.33</v>
      </c>
      <c r="V24" s="216"/>
      <c r="W24" s="216"/>
      <c r="X24" s="216"/>
      <c r="Y24" s="216"/>
      <c r="Z24" s="216"/>
      <c r="AA24" s="216"/>
      <c r="AB24" s="216"/>
      <c r="AC24" s="216"/>
      <c r="AD24" s="216"/>
      <c r="AE24" s="216" t="s">
        <v>99</v>
      </c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  <c r="AS24" s="216"/>
      <c r="AT24" s="216"/>
      <c r="AU24" s="216"/>
      <c r="AV24" s="216"/>
      <c r="AW24" s="216"/>
      <c r="AX24" s="216"/>
      <c r="AY24" s="216"/>
      <c r="AZ24" s="216"/>
      <c r="BA24" s="216"/>
      <c r="BB24" s="216"/>
      <c r="BC24" s="216"/>
      <c r="BD24" s="216"/>
      <c r="BE24" s="216"/>
      <c r="BF24" s="216"/>
      <c r="BG24" s="216"/>
      <c r="BH24" s="216"/>
    </row>
    <row r="25" spans="1:60" outlineLevel="1" x14ac:dyDescent="0.2">
      <c r="A25" s="217">
        <v>14</v>
      </c>
      <c r="B25" s="223" t="s">
        <v>131</v>
      </c>
      <c r="C25" s="266" t="s">
        <v>132</v>
      </c>
      <c r="D25" s="225" t="s">
        <v>121</v>
      </c>
      <c r="E25" s="231">
        <v>2.9199999999999999E-3</v>
      </c>
      <c r="F25" s="233"/>
      <c r="G25" s="234">
        <f>ROUND(E25*F25,2)</f>
        <v>0</v>
      </c>
      <c r="H25" s="233"/>
      <c r="I25" s="234">
        <f>ROUND(E25*H25,2)</f>
        <v>0</v>
      </c>
      <c r="J25" s="233"/>
      <c r="K25" s="234">
        <f>ROUND(E25*J25,2)</f>
        <v>0</v>
      </c>
      <c r="L25" s="234">
        <v>0</v>
      </c>
      <c r="M25" s="234">
        <f>G25*(1+L25/100)</f>
        <v>0</v>
      </c>
      <c r="N25" s="226">
        <v>0</v>
      </c>
      <c r="O25" s="226">
        <f>ROUND(E25*N25,5)</f>
        <v>0</v>
      </c>
      <c r="P25" s="226">
        <v>0</v>
      </c>
      <c r="Q25" s="226">
        <f>ROUND(E25*P25,5)</f>
        <v>0</v>
      </c>
      <c r="R25" s="226"/>
      <c r="S25" s="226"/>
      <c r="T25" s="227">
        <v>2.351</v>
      </c>
      <c r="U25" s="226">
        <f>ROUND(E25*T25,2)</f>
        <v>0.01</v>
      </c>
      <c r="V25" s="216"/>
      <c r="W25" s="216"/>
      <c r="X25" s="216"/>
      <c r="Y25" s="216"/>
      <c r="Z25" s="216"/>
      <c r="AA25" s="216"/>
      <c r="AB25" s="216"/>
      <c r="AC25" s="216"/>
      <c r="AD25" s="216"/>
      <c r="AE25" s="216" t="s">
        <v>99</v>
      </c>
      <c r="AF25" s="216"/>
      <c r="AG25" s="216"/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  <c r="AS25" s="216"/>
      <c r="AT25" s="216"/>
      <c r="AU25" s="216"/>
      <c r="AV25" s="216"/>
      <c r="AW25" s="216"/>
      <c r="AX25" s="216"/>
      <c r="AY25" s="216"/>
      <c r="AZ25" s="216"/>
      <c r="BA25" s="216"/>
      <c r="BB25" s="216"/>
      <c r="BC25" s="216"/>
      <c r="BD25" s="216"/>
      <c r="BE25" s="216"/>
      <c r="BF25" s="216"/>
      <c r="BG25" s="216"/>
      <c r="BH25" s="216"/>
    </row>
    <row r="26" spans="1:60" x14ac:dyDescent="0.2">
      <c r="A26" s="218" t="s">
        <v>94</v>
      </c>
      <c r="B26" s="224" t="s">
        <v>63</v>
      </c>
      <c r="C26" s="267" t="s">
        <v>64</v>
      </c>
      <c r="D26" s="228"/>
      <c r="E26" s="232"/>
      <c r="F26" s="235"/>
      <c r="G26" s="235">
        <f>SUMIF(AE27:AE31,"&lt;&gt;NOR",G27:G31)</f>
        <v>0</v>
      </c>
      <c r="H26" s="235"/>
      <c r="I26" s="235">
        <f>SUM(I27:I31)</f>
        <v>0</v>
      </c>
      <c r="J26" s="235"/>
      <c r="K26" s="235">
        <f>SUM(K27:K31)</f>
        <v>0</v>
      </c>
      <c r="L26" s="235"/>
      <c r="M26" s="235">
        <f>SUM(M27:M31)</f>
        <v>0</v>
      </c>
      <c r="N26" s="229"/>
      <c r="O26" s="229">
        <f>SUM(O27:O31)</f>
        <v>6.4119999999999996E-2</v>
      </c>
      <c r="P26" s="229"/>
      <c r="Q26" s="229">
        <f>SUM(Q27:Q31)</f>
        <v>0</v>
      </c>
      <c r="R26" s="229"/>
      <c r="S26" s="229"/>
      <c r="T26" s="230"/>
      <c r="U26" s="229">
        <f>SUM(U27:U31)</f>
        <v>13.01</v>
      </c>
      <c r="AE26" t="s">
        <v>95</v>
      </c>
    </row>
    <row r="27" spans="1:60" outlineLevel="1" x14ac:dyDescent="0.2">
      <c r="A27" s="217">
        <v>15</v>
      </c>
      <c r="B27" s="223" t="s">
        <v>133</v>
      </c>
      <c r="C27" s="266" t="s">
        <v>134</v>
      </c>
      <c r="D27" s="225" t="s">
        <v>108</v>
      </c>
      <c r="E27" s="231">
        <v>4</v>
      </c>
      <c r="F27" s="233"/>
      <c r="G27" s="234">
        <f>ROUND(E27*F27,2)</f>
        <v>0</v>
      </c>
      <c r="H27" s="233"/>
      <c r="I27" s="234">
        <f>ROUND(E27*H27,2)</f>
        <v>0</v>
      </c>
      <c r="J27" s="233"/>
      <c r="K27" s="234">
        <f>ROUND(E27*J27,2)</f>
        <v>0</v>
      </c>
      <c r="L27" s="234">
        <v>0</v>
      </c>
      <c r="M27" s="234">
        <f>G27*(1+L27/100)</f>
        <v>0</v>
      </c>
      <c r="N27" s="226">
        <v>0</v>
      </c>
      <c r="O27" s="226">
        <f>ROUND(E27*N27,5)</f>
        <v>0</v>
      </c>
      <c r="P27" s="226">
        <v>0</v>
      </c>
      <c r="Q27" s="226">
        <f>ROUND(E27*P27,5)</f>
        <v>0</v>
      </c>
      <c r="R27" s="226"/>
      <c r="S27" s="226"/>
      <c r="T27" s="227">
        <v>0.86799999999999999</v>
      </c>
      <c r="U27" s="226">
        <f>ROUND(E27*T27,2)</f>
        <v>3.47</v>
      </c>
      <c r="V27" s="216"/>
      <c r="W27" s="216"/>
      <c r="X27" s="216"/>
      <c r="Y27" s="216"/>
      <c r="Z27" s="216"/>
      <c r="AA27" s="216"/>
      <c r="AB27" s="216"/>
      <c r="AC27" s="216"/>
      <c r="AD27" s="216"/>
      <c r="AE27" s="216" t="s">
        <v>99</v>
      </c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  <c r="AS27" s="216"/>
      <c r="AT27" s="216"/>
      <c r="AU27" s="216"/>
      <c r="AV27" s="216"/>
      <c r="AW27" s="216"/>
      <c r="AX27" s="216"/>
      <c r="AY27" s="216"/>
      <c r="AZ27" s="216"/>
      <c r="BA27" s="216"/>
      <c r="BB27" s="216"/>
      <c r="BC27" s="216"/>
      <c r="BD27" s="216"/>
      <c r="BE27" s="216"/>
      <c r="BF27" s="216"/>
      <c r="BG27" s="216"/>
      <c r="BH27" s="216"/>
    </row>
    <row r="28" spans="1:60" outlineLevel="1" x14ac:dyDescent="0.2">
      <c r="A28" s="217">
        <v>16</v>
      </c>
      <c r="B28" s="223" t="s">
        <v>135</v>
      </c>
      <c r="C28" s="266" t="s">
        <v>136</v>
      </c>
      <c r="D28" s="225" t="s">
        <v>128</v>
      </c>
      <c r="E28" s="231">
        <v>4</v>
      </c>
      <c r="F28" s="233"/>
      <c r="G28" s="234">
        <f>ROUND(E28*F28,2)</f>
        <v>0</v>
      </c>
      <c r="H28" s="233"/>
      <c r="I28" s="234">
        <f>ROUND(E28*H28,2)</f>
        <v>0</v>
      </c>
      <c r="J28" s="233"/>
      <c r="K28" s="234">
        <f>ROUND(E28*J28,2)</f>
        <v>0</v>
      </c>
      <c r="L28" s="234">
        <v>0</v>
      </c>
      <c r="M28" s="234">
        <f>G28*(1+L28/100)</f>
        <v>0</v>
      </c>
      <c r="N28" s="226">
        <v>1.6E-2</v>
      </c>
      <c r="O28" s="226">
        <f>ROUND(E28*N28,5)</f>
        <v>6.4000000000000001E-2</v>
      </c>
      <c r="P28" s="226">
        <v>0</v>
      </c>
      <c r="Q28" s="226">
        <f>ROUND(E28*P28,5)</f>
        <v>0</v>
      </c>
      <c r="R28" s="226"/>
      <c r="S28" s="226"/>
      <c r="T28" s="227">
        <v>0</v>
      </c>
      <c r="U28" s="226">
        <f>ROUND(E28*T28,2)</f>
        <v>0</v>
      </c>
      <c r="V28" s="216"/>
      <c r="W28" s="216"/>
      <c r="X28" s="216"/>
      <c r="Y28" s="216"/>
      <c r="Z28" s="216"/>
      <c r="AA28" s="216"/>
      <c r="AB28" s="216"/>
      <c r="AC28" s="216"/>
      <c r="AD28" s="216"/>
      <c r="AE28" s="216" t="s">
        <v>99</v>
      </c>
      <c r="AF28" s="216"/>
      <c r="AG28" s="216"/>
      <c r="AH28" s="216"/>
      <c r="AI28" s="216"/>
      <c r="AJ28" s="216"/>
      <c r="AK28" s="216"/>
      <c r="AL28" s="216"/>
      <c r="AM28" s="216"/>
      <c r="AN28" s="216"/>
      <c r="AO28" s="216"/>
      <c r="AP28" s="216"/>
      <c r="AQ28" s="216"/>
      <c r="AR28" s="216"/>
      <c r="AS28" s="216"/>
      <c r="AT28" s="216"/>
      <c r="AU28" s="216"/>
      <c r="AV28" s="216"/>
      <c r="AW28" s="216"/>
      <c r="AX28" s="216"/>
      <c r="AY28" s="216"/>
      <c r="AZ28" s="216"/>
      <c r="BA28" s="216"/>
      <c r="BB28" s="216"/>
      <c r="BC28" s="216"/>
      <c r="BD28" s="216"/>
      <c r="BE28" s="216"/>
      <c r="BF28" s="216"/>
      <c r="BG28" s="216"/>
      <c r="BH28" s="216"/>
    </row>
    <row r="29" spans="1:60" outlineLevel="1" x14ac:dyDescent="0.2">
      <c r="A29" s="217">
        <v>17</v>
      </c>
      <c r="B29" s="223" t="s">
        <v>137</v>
      </c>
      <c r="C29" s="266" t="s">
        <v>138</v>
      </c>
      <c r="D29" s="225" t="s">
        <v>108</v>
      </c>
      <c r="E29" s="231">
        <v>6</v>
      </c>
      <c r="F29" s="233"/>
      <c r="G29" s="234">
        <f>ROUND(E29*F29,2)</f>
        <v>0</v>
      </c>
      <c r="H29" s="233"/>
      <c r="I29" s="234">
        <f>ROUND(E29*H29,2)</f>
        <v>0</v>
      </c>
      <c r="J29" s="233"/>
      <c r="K29" s="234">
        <f>ROUND(E29*J29,2)</f>
        <v>0</v>
      </c>
      <c r="L29" s="234">
        <v>0</v>
      </c>
      <c r="M29" s="234">
        <f>G29*(1+L29/100)</f>
        <v>0</v>
      </c>
      <c r="N29" s="226">
        <v>2.0000000000000002E-5</v>
      </c>
      <c r="O29" s="226">
        <f>ROUND(E29*N29,5)</f>
        <v>1.2E-4</v>
      </c>
      <c r="P29" s="226">
        <v>0</v>
      </c>
      <c r="Q29" s="226">
        <f>ROUND(E29*P29,5)</f>
        <v>0</v>
      </c>
      <c r="R29" s="226"/>
      <c r="S29" s="226"/>
      <c r="T29" s="227">
        <v>0.86799999999999999</v>
      </c>
      <c r="U29" s="226">
        <f>ROUND(E29*T29,2)</f>
        <v>5.21</v>
      </c>
      <c r="V29" s="216"/>
      <c r="W29" s="216"/>
      <c r="X29" s="216"/>
      <c r="Y29" s="216"/>
      <c r="Z29" s="216"/>
      <c r="AA29" s="216"/>
      <c r="AB29" s="216"/>
      <c r="AC29" s="216"/>
      <c r="AD29" s="216"/>
      <c r="AE29" s="216" t="s">
        <v>99</v>
      </c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/>
      <c r="AX29" s="216"/>
      <c r="AY29" s="216"/>
      <c r="AZ29" s="216"/>
      <c r="BA29" s="216"/>
      <c r="BB29" s="216"/>
      <c r="BC29" s="216"/>
      <c r="BD29" s="216"/>
      <c r="BE29" s="216"/>
      <c r="BF29" s="216"/>
      <c r="BG29" s="216"/>
      <c r="BH29" s="216"/>
    </row>
    <row r="30" spans="1:60" ht="22.5" outlineLevel="1" x14ac:dyDescent="0.2">
      <c r="A30" s="217">
        <v>18</v>
      </c>
      <c r="B30" s="223" t="s">
        <v>139</v>
      </c>
      <c r="C30" s="266" t="s">
        <v>140</v>
      </c>
      <c r="D30" s="225" t="s">
        <v>98</v>
      </c>
      <c r="E30" s="231">
        <v>80</v>
      </c>
      <c r="F30" s="233"/>
      <c r="G30" s="234">
        <f>ROUND(E30*F30,2)</f>
        <v>0</v>
      </c>
      <c r="H30" s="233"/>
      <c r="I30" s="234">
        <f>ROUND(E30*H30,2)</f>
        <v>0</v>
      </c>
      <c r="J30" s="233"/>
      <c r="K30" s="234">
        <f>ROUND(E30*J30,2)</f>
        <v>0</v>
      </c>
      <c r="L30" s="234">
        <v>0</v>
      </c>
      <c r="M30" s="234">
        <f>G30*(1+L30/100)</f>
        <v>0</v>
      </c>
      <c r="N30" s="226">
        <v>0</v>
      </c>
      <c r="O30" s="226">
        <f>ROUND(E30*N30,5)</f>
        <v>0</v>
      </c>
      <c r="P30" s="226">
        <v>0</v>
      </c>
      <c r="Q30" s="226">
        <f>ROUND(E30*P30,5)</f>
        <v>0</v>
      </c>
      <c r="R30" s="226"/>
      <c r="S30" s="226"/>
      <c r="T30" s="227">
        <v>5.1999999999999998E-2</v>
      </c>
      <c r="U30" s="226">
        <f>ROUND(E30*T30,2)</f>
        <v>4.16</v>
      </c>
      <c r="V30" s="216"/>
      <c r="W30" s="216"/>
      <c r="X30" s="216"/>
      <c r="Y30" s="216"/>
      <c r="Z30" s="216"/>
      <c r="AA30" s="216"/>
      <c r="AB30" s="216"/>
      <c r="AC30" s="216"/>
      <c r="AD30" s="216"/>
      <c r="AE30" s="216" t="s">
        <v>99</v>
      </c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  <c r="AS30" s="216"/>
      <c r="AT30" s="216"/>
      <c r="AU30" s="216"/>
      <c r="AV30" s="216"/>
      <c r="AW30" s="216"/>
      <c r="AX30" s="216"/>
      <c r="AY30" s="216"/>
      <c r="AZ30" s="216"/>
      <c r="BA30" s="216"/>
      <c r="BB30" s="216"/>
      <c r="BC30" s="216"/>
      <c r="BD30" s="216"/>
      <c r="BE30" s="216"/>
      <c r="BF30" s="216"/>
      <c r="BG30" s="216"/>
      <c r="BH30" s="216"/>
    </row>
    <row r="31" spans="1:60" outlineLevel="1" x14ac:dyDescent="0.2">
      <c r="A31" s="217">
        <v>19</v>
      </c>
      <c r="B31" s="223" t="s">
        <v>141</v>
      </c>
      <c r="C31" s="266" t="s">
        <v>142</v>
      </c>
      <c r="D31" s="225" t="s">
        <v>121</v>
      </c>
      <c r="E31" s="231">
        <v>6.4119999999999996E-2</v>
      </c>
      <c r="F31" s="233"/>
      <c r="G31" s="234">
        <f>ROUND(E31*F31,2)</f>
        <v>0</v>
      </c>
      <c r="H31" s="233"/>
      <c r="I31" s="234">
        <f>ROUND(E31*H31,2)</f>
        <v>0</v>
      </c>
      <c r="J31" s="233"/>
      <c r="K31" s="234">
        <f>ROUND(E31*J31,2)</f>
        <v>0</v>
      </c>
      <c r="L31" s="234">
        <v>0</v>
      </c>
      <c r="M31" s="234">
        <f>G31*(1+L31/100)</f>
        <v>0</v>
      </c>
      <c r="N31" s="226">
        <v>0</v>
      </c>
      <c r="O31" s="226">
        <f>ROUND(E31*N31,5)</f>
        <v>0</v>
      </c>
      <c r="P31" s="226">
        <v>0</v>
      </c>
      <c r="Q31" s="226">
        <f>ROUND(E31*P31,5)</f>
        <v>0</v>
      </c>
      <c r="R31" s="226"/>
      <c r="S31" s="226"/>
      <c r="T31" s="227">
        <v>2.72</v>
      </c>
      <c r="U31" s="226">
        <f>ROUND(E31*T31,2)</f>
        <v>0.17</v>
      </c>
      <c r="V31" s="216"/>
      <c r="W31" s="216"/>
      <c r="X31" s="216"/>
      <c r="Y31" s="216"/>
      <c r="Z31" s="216"/>
      <c r="AA31" s="216"/>
      <c r="AB31" s="216"/>
      <c r="AC31" s="216"/>
      <c r="AD31" s="216"/>
      <c r="AE31" s="216" t="s">
        <v>99</v>
      </c>
      <c r="AF31" s="216"/>
      <c r="AG31" s="216"/>
      <c r="AH31" s="216"/>
      <c r="AI31" s="216"/>
      <c r="AJ31" s="216"/>
      <c r="AK31" s="216"/>
      <c r="AL31" s="216"/>
      <c r="AM31" s="216"/>
      <c r="AN31" s="216"/>
      <c r="AO31" s="216"/>
      <c r="AP31" s="216"/>
      <c r="AQ31" s="216"/>
      <c r="AR31" s="216"/>
      <c r="AS31" s="216"/>
      <c r="AT31" s="216"/>
      <c r="AU31" s="216"/>
      <c r="AV31" s="216"/>
      <c r="AW31" s="216"/>
      <c r="AX31" s="216"/>
      <c r="AY31" s="216"/>
      <c r="AZ31" s="216"/>
      <c r="BA31" s="216"/>
      <c r="BB31" s="216"/>
      <c r="BC31" s="216"/>
      <c r="BD31" s="216"/>
      <c r="BE31" s="216"/>
      <c r="BF31" s="216"/>
      <c r="BG31" s="216"/>
      <c r="BH31" s="216"/>
    </row>
    <row r="32" spans="1:60" x14ac:dyDescent="0.2">
      <c r="A32" s="218" t="s">
        <v>94</v>
      </c>
      <c r="B32" s="224" t="s">
        <v>65</v>
      </c>
      <c r="C32" s="267" t="s">
        <v>66</v>
      </c>
      <c r="D32" s="228"/>
      <c r="E32" s="232"/>
      <c r="F32" s="235"/>
      <c r="G32" s="235">
        <f>SUMIF(AE33:AE34,"&lt;&gt;NOR",G33:G34)</f>
        <v>0</v>
      </c>
      <c r="H32" s="235"/>
      <c r="I32" s="235">
        <f>SUM(I33:I34)</f>
        <v>0</v>
      </c>
      <c r="J32" s="235"/>
      <c r="K32" s="235">
        <f>SUM(K33:K34)</f>
        <v>0</v>
      </c>
      <c r="L32" s="235"/>
      <c r="M32" s="235">
        <f>SUM(M33:M34)</f>
        <v>0</v>
      </c>
      <c r="N32" s="229"/>
      <c r="O32" s="229">
        <f>SUM(O33:O34)</f>
        <v>0</v>
      </c>
      <c r="P32" s="229"/>
      <c r="Q32" s="229">
        <f>SUM(Q33:Q34)</f>
        <v>0</v>
      </c>
      <c r="R32" s="229"/>
      <c r="S32" s="229"/>
      <c r="T32" s="230"/>
      <c r="U32" s="229">
        <f>SUM(U33:U34)</f>
        <v>0</v>
      </c>
      <c r="AE32" t="s">
        <v>95</v>
      </c>
    </row>
    <row r="33" spans="1:60" outlineLevel="1" x14ac:dyDescent="0.2">
      <c r="A33" s="217">
        <v>20</v>
      </c>
      <c r="B33" s="223" t="s">
        <v>143</v>
      </c>
      <c r="C33" s="266" t="s">
        <v>144</v>
      </c>
      <c r="D33" s="225" t="s">
        <v>145</v>
      </c>
      <c r="E33" s="231">
        <v>24</v>
      </c>
      <c r="F33" s="233"/>
      <c r="G33" s="234">
        <f>ROUND(E33*F33,2)</f>
        <v>0</v>
      </c>
      <c r="H33" s="233"/>
      <c r="I33" s="234">
        <f>ROUND(E33*H33,2)</f>
        <v>0</v>
      </c>
      <c r="J33" s="233"/>
      <c r="K33" s="234">
        <f>ROUND(E33*J33,2)</f>
        <v>0</v>
      </c>
      <c r="L33" s="234">
        <v>0</v>
      </c>
      <c r="M33" s="234">
        <f>G33*(1+L33/100)</f>
        <v>0</v>
      </c>
      <c r="N33" s="226">
        <v>0</v>
      </c>
      <c r="O33" s="226">
        <f>ROUND(E33*N33,5)</f>
        <v>0</v>
      </c>
      <c r="P33" s="226">
        <v>0</v>
      </c>
      <c r="Q33" s="226">
        <f>ROUND(E33*P33,5)</f>
        <v>0</v>
      </c>
      <c r="R33" s="226"/>
      <c r="S33" s="226"/>
      <c r="T33" s="227">
        <v>0</v>
      </c>
      <c r="U33" s="226">
        <f>ROUND(E33*T33,2)</f>
        <v>0</v>
      </c>
      <c r="V33" s="216"/>
      <c r="W33" s="216"/>
      <c r="X33" s="216"/>
      <c r="Y33" s="216"/>
      <c r="Z33" s="216"/>
      <c r="AA33" s="216"/>
      <c r="AB33" s="216"/>
      <c r="AC33" s="216"/>
      <c r="AD33" s="216"/>
      <c r="AE33" s="216" t="s">
        <v>99</v>
      </c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  <c r="AS33" s="216"/>
      <c r="AT33" s="216"/>
      <c r="AU33" s="216"/>
      <c r="AV33" s="216"/>
      <c r="AW33" s="216"/>
      <c r="AX33" s="216"/>
      <c r="AY33" s="216"/>
      <c r="AZ33" s="216"/>
      <c r="BA33" s="216"/>
      <c r="BB33" s="216"/>
      <c r="BC33" s="216"/>
      <c r="BD33" s="216"/>
      <c r="BE33" s="216"/>
      <c r="BF33" s="216"/>
      <c r="BG33" s="216"/>
      <c r="BH33" s="216"/>
    </row>
    <row r="34" spans="1:60" outlineLevel="1" x14ac:dyDescent="0.2">
      <c r="A34" s="244">
        <v>21</v>
      </c>
      <c r="B34" s="245" t="s">
        <v>146</v>
      </c>
      <c r="C34" s="268" t="s">
        <v>147</v>
      </c>
      <c r="D34" s="246" t="s">
        <v>145</v>
      </c>
      <c r="E34" s="247">
        <v>6</v>
      </c>
      <c r="F34" s="248"/>
      <c r="G34" s="249">
        <f>ROUND(E34*F34,2)</f>
        <v>0</v>
      </c>
      <c r="H34" s="248"/>
      <c r="I34" s="249">
        <f>ROUND(E34*H34,2)</f>
        <v>0</v>
      </c>
      <c r="J34" s="248"/>
      <c r="K34" s="249">
        <f>ROUND(E34*J34,2)</f>
        <v>0</v>
      </c>
      <c r="L34" s="249">
        <v>0</v>
      </c>
      <c r="M34" s="249">
        <f>G34*(1+L34/100)</f>
        <v>0</v>
      </c>
      <c r="N34" s="250">
        <v>0</v>
      </c>
      <c r="O34" s="250">
        <f>ROUND(E34*N34,5)</f>
        <v>0</v>
      </c>
      <c r="P34" s="250">
        <v>0</v>
      </c>
      <c r="Q34" s="250">
        <f>ROUND(E34*P34,5)</f>
        <v>0</v>
      </c>
      <c r="R34" s="250"/>
      <c r="S34" s="250"/>
      <c r="T34" s="251">
        <v>0</v>
      </c>
      <c r="U34" s="250">
        <f>ROUND(E34*T34,2)</f>
        <v>0</v>
      </c>
      <c r="V34" s="216"/>
      <c r="W34" s="216"/>
      <c r="X34" s="216"/>
      <c r="Y34" s="216"/>
      <c r="Z34" s="216"/>
      <c r="AA34" s="216"/>
      <c r="AB34" s="216"/>
      <c r="AC34" s="216"/>
      <c r="AD34" s="216"/>
      <c r="AE34" s="216" t="s">
        <v>99</v>
      </c>
      <c r="AF34" s="216"/>
      <c r="AG34" s="216"/>
      <c r="AH34" s="216"/>
      <c r="AI34" s="216"/>
      <c r="AJ34" s="216"/>
      <c r="AK34" s="216"/>
      <c r="AL34" s="216"/>
      <c r="AM34" s="216"/>
      <c r="AN34" s="216"/>
      <c r="AO34" s="216"/>
      <c r="AP34" s="216"/>
      <c r="AQ34" s="216"/>
      <c r="AR34" s="216"/>
      <c r="AS34" s="216"/>
      <c r="AT34" s="216"/>
      <c r="AU34" s="216"/>
      <c r="AV34" s="216"/>
      <c r="AW34" s="216"/>
      <c r="AX34" s="216"/>
      <c r="AY34" s="216"/>
      <c r="AZ34" s="216"/>
      <c r="BA34" s="216"/>
      <c r="BB34" s="216"/>
      <c r="BC34" s="216"/>
      <c r="BD34" s="216"/>
      <c r="BE34" s="216"/>
      <c r="BF34" s="216"/>
      <c r="BG34" s="216"/>
      <c r="BH34" s="216"/>
    </row>
    <row r="35" spans="1:60" x14ac:dyDescent="0.2">
      <c r="A35" s="6"/>
      <c r="B35" s="7" t="s">
        <v>148</v>
      </c>
      <c r="C35" s="269" t="s">
        <v>148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AC35">
        <v>15</v>
      </c>
      <c r="AD35">
        <v>21</v>
      </c>
    </row>
    <row r="36" spans="1:60" x14ac:dyDescent="0.2">
      <c r="A36" s="252"/>
      <c r="B36" s="253">
        <v>26</v>
      </c>
      <c r="C36" s="270" t="s">
        <v>148</v>
      </c>
      <c r="D36" s="254"/>
      <c r="E36" s="254"/>
      <c r="F36" s="254"/>
      <c r="G36" s="265">
        <f>G8+G10+G13+G20+G26+G32</f>
        <v>0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AC36">
        <f>SUMIF(L7:L34,AC35,G7:G34)</f>
        <v>0</v>
      </c>
      <c r="AD36">
        <f>SUMIF(L7:L34,AD35,G7:G34)</f>
        <v>0</v>
      </c>
      <c r="AE36" t="s">
        <v>149</v>
      </c>
    </row>
    <row r="37" spans="1:60" x14ac:dyDescent="0.2">
      <c r="A37" s="6"/>
      <c r="B37" s="7" t="s">
        <v>148</v>
      </c>
      <c r="C37" s="269" t="s">
        <v>148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60" x14ac:dyDescent="0.2">
      <c r="A38" s="6"/>
      <c r="B38" s="7" t="s">
        <v>148</v>
      </c>
      <c r="C38" s="269" t="s">
        <v>148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60" x14ac:dyDescent="0.2">
      <c r="A39" s="255">
        <v>33</v>
      </c>
      <c r="B39" s="255"/>
      <c r="C39" s="27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60" x14ac:dyDescent="0.2">
      <c r="A40" s="256"/>
      <c r="B40" s="257"/>
      <c r="C40" s="272"/>
      <c r="D40" s="257"/>
      <c r="E40" s="257"/>
      <c r="F40" s="257"/>
      <c r="G40" s="258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AE40" t="s">
        <v>150</v>
      </c>
    </row>
    <row r="41" spans="1:60" x14ac:dyDescent="0.2">
      <c r="A41" s="259"/>
      <c r="B41" s="260"/>
      <c r="C41" s="273"/>
      <c r="D41" s="260"/>
      <c r="E41" s="260"/>
      <c r="F41" s="260"/>
      <c r="G41" s="261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60" x14ac:dyDescent="0.2">
      <c r="A42" s="259"/>
      <c r="B42" s="260"/>
      <c r="C42" s="273"/>
      <c r="D42" s="260"/>
      <c r="E42" s="260"/>
      <c r="F42" s="260"/>
      <c r="G42" s="261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60" x14ac:dyDescent="0.2">
      <c r="A43" s="259"/>
      <c r="B43" s="260"/>
      <c r="C43" s="273"/>
      <c r="D43" s="260"/>
      <c r="E43" s="260"/>
      <c r="F43" s="260"/>
      <c r="G43" s="261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60" x14ac:dyDescent="0.2">
      <c r="A44" s="262"/>
      <c r="B44" s="263"/>
      <c r="C44" s="274"/>
      <c r="D44" s="263"/>
      <c r="E44" s="263"/>
      <c r="F44" s="263"/>
      <c r="G44" s="264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60" x14ac:dyDescent="0.2">
      <c r="A45" s="6"/>
      <c r="B45" s="7" t="s">
        <v>148</v>
      </c>
      <c r="C45" s="269" t="s">
        <v>148</v>
      </c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60" x14ac:dyDescent="0.2">
      <c r="C46" s="275"/>
      <c r="AE46" t="s">
        <v>151</v>
      </c>
    </row>
  </sheetData>
  <mergeCells count="6">
    <mergeCell ref="A1:G1"/>
    <mergeCell ref="C2:G2"/>
    <mergeCell ref="C3:G3"/>
    <mergeCell ref="C4:G4"/>
    <mergeCell ref="A39:C39"/>
    <mergeCell ref="A40:G44"/>
  </mergeCells>
  <pageMargins left="0.59055118110236204" right="0.39370078740157499" top="0.78740157499999996" bottom="0.78740157499999996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Stastny</dc:creator>
  <cp:lastModifiedBy>Stastny</cp:lastModifiedBy>
  <cp:lastPrinted>2014-02-28T09:52:57Z</cp:lastPrinted>
  <dcterms:created xsi:type="dcterms:W3CDTF">2009-04-08T07:15:50Z</dcterms:created>
  <dcterms:modified xsi:type="dcterms:W3CDTF">2022-04-11T07:19:35Z</dcterms:modified>
</cp:coreProperties>
</file>