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VZ_Administrace\JM_157_Soc-sluzby-Sebetov\Zamecka-zed-Havarie\02_ZD\ZD_2\"/>
    </mc:Choice>
  </mc:AlternateContent>
  <xr:revisionPtr revIDLastSave="0" documentId="13_ncr:1_{917E0BEB-4486-486C-90CB-EFBBCDFD49A7}" xr6:coauthVersionLast="47" xr6:coauthVersionMax="47" xr10:uidLastSave="{00000000-0000-0000-0000-000000000000}"/>
  <bookViews>
    <workbookView xWindow="3465" yWindow="3465" windowWidth="21600" windowHeight="11385" activeTab="2" xr2:uid="{00000000-000D-0000-FFFF-FFFF00000000}"/>
  </bookViews>
  <sheets>
    <sheet name="Stavba" sheetId="1" r:id="rId1"/>
    <sheet name="VzorPolozky" sheetId="10" state="hidden" r:id="rId2"/>
    <sheet name="SO 01 HBP22_08-3.1 Pol" sheetId="12" r:id="rId3"/>
  </sheets>
  <externalReferences>
    <externalReference r:id="rId4"/>
  </externalReferences>
  <definedNames>
    <definedName name="CelkemDPHVypocet" localSheetId="0">Stavba!$H$44</definedName>
    <definedName name="CenaCelkem">Stavba!$G$30</definedName>
    <definedName name="CenaCelkemBezDPH">Stavba!$G$29</definedName>
    <definedName name="CenaCelkemVypocet" localSheetId="0">Stavba!$I$44</definedName>
    <definedName name="cisloobjektu">Stavba!$D$4</definedName>
    <definedName name="CisloRozpoctu">'[1]Krycí list'!$C$2</definedName>
    <definedName name="CisloStavby" localSheetId="0">Stavba!$D$3</definedName>
    <definedName name="cislostavby">'[1]Krycí list'!$A$7</definedName>
    <definedName name="CisloStavebnihoRozpoctu">Stavba!$D$5</definedName>
    <definedName name="dadresa">Stavba!$D$13:$G$13</definedName>
    <definedName name="DIČ" localSheetId="0">Stavba!$I$13</definedName>
    <definedName name="dmisto">Stavba!$E$14:$G$14</definedName>
    <definedName name="DPHSni">Stavba!$G$25</definedName>
    <definedName name="DPHZakl">Stavba!$G$27</definedName>
    <definedName name="dpsc" localSheetId="0">Stavba!$D$14</definedName>
    <definedName name="IČO" localSheetId="0">Stavba!$I$12</definedName>
    <definedName name="Mena">Stavba!$J$30</definedName>
    <definedName name="MistoStavby">Stavba!$D$5</definedName>
    <definedName name="nazevobjektu">Stavba!$E$4</definedName>
    <definedName name="NazevRozpoctu">'[1]Krycí list'!$D$2</definedName>
    <definedName name="NazevStavby" localSheetId="0">Stavba!$E$3</definedName>
    <definedName name="nazevstavby">'[1]Krycí list'!$C$7</definedName>
    <definedName name="NazevStavebnihoRozpoctu">Stavba!$E$5</definedName>
    <definedName name="_xlnm.Print_Titles" localSheetId="2">'SO 01 HBP22_08-3.1 Pol'!$1:$7</definedName>
    <definedName name="oadresa">Stavba!$D$7</definedName>
    <definedName name="Objednatel" localSheetId="0">Stavba!$D$6</definedName>
    <definedName name="Objekt" localSheetId="0">Stavba!$B$39</definedName>
    <definedName name="_xlnm.Print_Area" localSheetId="2">'SO 01 HBP22_08-3.1 Pol'!$A$1:$G$134</definedName>
    <definedName name="_xlnm.Print_Area" localSheetId="0">Stavba!$A$2:$J$63</definedName>
    <definedName name="odic" localSheetId="0">Stavba!$I$7</definedName>
    <definedName name="oico" localSheetId="0">Stavba!$I$6</definedName>
    <definedName name="omisto" localSheetId="0">Stavba!$E$8</definedName>
    <definedName name="onazev" localSheetId="0">Stavba!$D$7</definedName>
    <definedName name="opsc" localSheetId="0">Stavba!$D$8</definedName>
    <definedName name="padresa">Stavba!$D$10</definedName>
    <definedName name="pdic">Stavba!$I$10</definedName>
    <definedName name="pico">Stavba!$I$9</definedName>
    <definedName name="pmisto">Stavba!$E$11</definedName>
    <definedName name="PocetMJ">#REF!</definedName>
    <definedName name="PoptavkaID">Stavba!$A$2</definedName>
    <definedName name="pPSC">Stavba!$D$11</definedName>
    <definedName name="Projektant">Stavba!$D$9</definedName>
    <definedName name="SazbaDPH1" localSheetId="0">Stavba!$E$24</definedName>
    <definedName name="SazbaDPH1">'[1]Krycí list'!$C$30</definedName>
    <definedName name="SazbaDPH2" localSheetId="0">Stavba!$E$26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Stavba!$D$15</definedName>
    <definedName name="Z_B7E7C763_C459_487D_8ABA_5CFDDFBD5A84_.wvu.Cols" localSheetId="0" hidden="1">Stavba!$A:$A</definedName>
    <definedName name="Z_B7E7C763_C459_487D_8ABA_5CFDDFBD5A84_.wvu.PrintArea" localSheetId="0" hidden="1">Stavba!$B$2:$J$37</definedName>
    <definedName name="ZakladDPHSni">Stavba!$G$24</definedName>
    <definedName name="ZakladDPHSniVypocet" localSheetId="0">Stavba!$F$44</definedName>
    <definedName name="ZakladDPHZakl">Stavba!$G$26</definedName>
    <definedName name="ZakladDPHZaklVypocet" localSheetId="0">Stavba!$G$44</definedName>
    <definedName name="ZaObjednatele">Stavba!$G$35</definedName>
    <definedName name="Zaokrouhleni">Stavba!$G$28</definedName>
    <definedName name="ZaZhotovitele">Stavba!$D$35</definedName>
    <definedName name="Zhotovitel">Stavba!$D$12:$G$12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28" i="12" l="1"/>
  <c r="Q128" i="12"/>
  <c r="O128" i="12"/>
  <c r="K128" i="12"/>
  <c r="I128" i="12"/>
  <c r="G128" i="12"/>
  <c r="S126" i="12"/>
  <c r="Q126" i="12"/>
  <c r="O126" i="12"/>
  <c r="K126" i="12"/>
  <c r="I126" i="12"/>
  <c r="G126" i="12"/>
  <c r="M126" i="12" s="1"/>
  <c r="S125" i="12"/>
  <c r="Q125" i="12"/>
  <c r="O125" i="12"/>
  <c r="K125" i="12"/>
  <c r="I125" i="12"/>
  <c r="G125" i="12"/>
  <c r="M125" i="12" s="1"/>
  <c r="S124" i="12"/>
  <c r="Q124" i="12"/>
  <c r="O124" i="12"/>
  <c r="K124" i="12"/>
  <c r="I124" i="12"/>
  <c r="G124" i="12"/>
  <c r="M124" i="12" s="1"/>
  <c r="S123" i="12"/>
  <c r="Q123" i="12"/>
  <c r="O123" i="12"/>
  <c r="K123" i="12"/>
  <c r="I123" i="12"/>
  <c r="G123" i="12"/>
  <c r="M123" i="12" s="1"/>
  <c r="S121" i="12"/>
  <c r="Q121" i="12"/>
  <c r="O121" i="12"/>
  <c r="K121" i="12"/>
  <c r="I121" i="12"/>
  <c r="G121" i="12"/>
  <c r="M121" i="12" s="1"/>
  <c r="S106" i="12"/>
  <c r="Q106" i="12"/>
  <c r="O106" i="12"/>
  <c r="K106" i="12"/>
  <c r="I106" i="12"/>
  <c r="G106" i="12"/>
  <c r="M106" i="12" s="1"/>
  <c r="G120" i="12" l="1"/>
  <c r="I61" i="1" s="1"/>
  <c r="I120" i="12"/>
  <c r="M128" i="12"/>
  <c r="M120" i="12" s="1"/>
  <c r="S120" i="12"/>
  <c r="Q120" i="12"/>
  <c r="K120" i="12"/>
  <c r="O120" i="12"/>
  <c r="G105" i="12"/>
  <c r="I58" i="1" s="1"/>
  <c r="G99" i="12" l="1"/>
  <c r="G9" i="12" l="1"/>
  <c r="I9" i="12"/>
  <c r="K9" i="12"/>
  <c r="O9" i="12"/>
  <c r="Q9" i="12"/>
  <c r="S9" i="12"/>
  <c r="G12" i="12"/>
  <c r="M12" i="12" s="1"/>
  <c r="I12" i="12"/>
  <c r="K12" i="12"/>
  <c r="O12" i="12"/>
  <c r="Q12" i="12"/>
  <c r="S12" i="12"/>
  <c r="G15" i="12"/>
  <c r="M15" i="12" s="1"/>
  <c r="I15" i="12"/>
  <c r="K15" i="12"/>
  <c r="O15" i="12"/>
  <c r="Q15" i="12"/>
  <c r="S15" i="12"/>
  <c r="G19" i="12"/>
  <c r="M19" i="12" s="1"/>
  <c r="I19" i="12"/>
  <c r="K19" i="12"/>
  <c r="O19" i="12"/>
  <c r="Q19" i="12"/>
  <c r="S19" i="12"/>
  <c r="G23" i="12"/>
  <c r="M23" i="12" s="1"/>
  <c r="I23" i="12"/>
  <c r="K23" i="12"/>
  <c r="O23" i="12"/>
  <c r="Q23" i="12"/>
  <c r="S23" i="12"/>
  <c r="G26" i="12"/>
  <c r="M26" i="12" s="1"/>
  <c r="I26" i="12"/>
  <c r="K26" i="12"/>
  <c r="O26" i="12"/>
  <c r="Q26" i="12"/>
  <c r="S26" i="12"/>
  <c r="G28" i="12"/>
  <c r="M28" i="12" s="1"/>
  <c r="I28" i="12"/>
  <c r="K28" i="12"/>
  <c r="O28" i="12"/>
  <c r="Q28" i="12"/>
  <c r="S28" i="12"/>
  <c r="G30" i="12"/>
  <c r="M30" i="12" s="1"/>
  <c r="I30" i="12"/>
  <c r="K30" i="12"/>
  <c r="O30" i="12"/>
  <c r="Q30" i="12"/>
  <c r="S30" i="12"/>
  <c r="G33" i="12"/>
  <c r="M33" i="12" s="1"/>
  <c r="I33" i="12"/>
  <c r="K33" i="12"/>
  <c r="O33" i="12"/>
  <c r="Q33" i="12"/>
  <c r="S33" i="12"/>
  <c r="G36" i="12"/>
  <c r="M36" i="12" s="1"/>
  <c r="I36" i="12"/>
  <c r="K36" i="12"/>
  <c r="O36" i="12"/>
  <c r="Q36" i="12"/>
  <c r="S36" i="12"/>
  <c r="G39" i="12"/>
  <c r="M39" i="12" s="1"/>
  <c r="I39" i="12"/>
  <c r="K39" i="12"/>
  <c r="O39" i="12"/>
  <c r="Q39" i="12"/>
  <c r="S39" i="12"/>
  <c r="G42" i="12"/>
  <c r="M42" i="12" s="1"/>
  <c r="I42" i="12"/>
  <c r="K42" i="12"/>
  <c r="O42" i="12"/>
  <c r="Q42" i="12"/>
  <c r="S42" i="12"/>
  <c r="G44" i="12"/>
  <c r="M44" i="12" s="1"/>
  <c r="I44" i="12"/>
  <c r="K44" i="12"/>
  <c r="O44" i="12"/>
  <c r="Q44" i="12"/>
  <c r="S44" i="12"/>
  <c r="G47" i="12"/>
  <c r="M47" i="12" s="1"/>
  <c r="I47" i="12"/>
  <c r="K47" i="12"/>
  <c r="O47" i="12"/>
  <c r="Q47" i="12"/>
  <c r="S47" i="12"/>
  <c r="G53" i="12"/>
  <c r="M53" i="12" s="1"/>
  <c r="I53" i="12"/>
  <c r="K53" i="12"/>
  <c r="O53" i="12"/>
  <c r="Q53" i="12"/>
  <c r="S53" i="12"/>
  <c r="G57" i="12"/>
  <c r="M57" i="12" s="1"/>
  <c r="I57" i="12"/>
  <c r="K57" i="12"/>
  <c r="O57" i="12"/>
  <c r="Q57" i="12"/>
  <c r="S57" i="12"/>
  <c r="G59" i="12"/>
  <c r="M59" i="12" s="1"/>
  <c r="I59" i="12"/>
  <c r="K59" i="12"/>
  <c r="O59" i="12"/>
  <c r="Q59" i="12"/>
  <c r="S59" i="12"/>
  <c r="G60" i="12"/>
  <c r="M60" i="12" s="1"/>
  <c r="I60" i="12"/>
  <c r="K60" i="12"/>
  <c r="O60" i="12"/>
  <c r="Q60" i="12"/>
  <c r="S60" i="12"/>
  <c r="G64" i="12"/>
  <c r="M64" i="12" s="1"/>
  <c r="I64" i="12"/>
  <c r="K64" i="12"/>
  <c r="O64" i="12"/>
  <c r="Q64" i="12"/>
  <c r="S64" i="12"/>
  <c r="G68" i="12"/>
  <c r="M68" i="12" s="1"/>
  <c r="I68" i="12"/>
  <c r="K68" i="12"/>
  <c r="O68" i="12"/>
  <c r="Q68" i="12"/>
  <c r="S68" i="12"/>
  <c r="G72" i="12"/>
  <c r="M72" i="12" s="1"/>
  <c r="I72" i="12"/>
  <c r="K72" i="12"/>
  <c r="O72" i="12"/>
  <c r="Q72" i="12"/>
  <c r="S72" i="12"/>
  <c r="G74" i="12"/>
  <c r="M74" i="12" s="1"/>
  <c r="I74" i="12"/>
  <c r="K74" i="12"/>
  <c r="O74" i="12"/>
  <c r="Q74" i="12"/>
  <c r="S74" i="12"/>
  <c r="G77" i="12"/>
  <c r="M77" i="12" s="1"/>
  <c r="I77" i="12"/>
  <c r="K77" i="12"/>
  <c r="O77" i="12"/>
  <c r="Q77" i="12"/>
  <c r="S77" i="12"/>
  <c r="G79" i="12"/>
  <c r="I79" i="12"/>
  <c r="K79" i="12"/>
  <c r="O79" i="12"/>
  <c r="Q79" i="12"/>
  <c r="S79" i="12"/>
  <c r="G83" i="12"/>
  <c r="M83" i="12" s="1"/>
  <c r="I83" i="12"/>
  <c r="K83" i="12"/>
  <c r="O83" i="12"/>
  <c r="Q83" i="12"/>
  <c r="S83" i="12"/>
  <c r="G86" i="12"/>
  <c r="M86" i="12" s="1"/>
  <c r="I86" i="12"/>
  <c r="K86" i="12"/>
  <c r="O86" i="12"/>
  <c r="Q86" i="12"/>
  <c r="S86" i="12"/>
  <c r="G87" i="12"/>
  <c r="I87" i="12"/>
  <c r="K87" i="12"/>
  <c r="O87" i="12"/>
  <c r="Q87" i="12"/>
  <c r="S87" i="12"/>
  <c r="G89" i="12"/>
  <c r="M89" i="12" s="1"/>
  <c r="I89" i="12"/>
  <c r="K89" i="12"/>
  <c r="O89" i="12"/>
  <c r="Q89" i="12"/>
  <c r="S89" i="12"/>
  <c r="G92" i="12"/>
  <c r="M92" i="12" s="1"/>
  <c r="I92" i="12"/>
  <c r="K92" i="12"/>
  <c r="O92" i="12"/>
  <c r="Q92" i="12"/>
  <c r="S92" i="12"/>
  <c r="G94" i="12"/>
  <c r="M94" i="12" s="1"/>
  <c r="I94" i="12"/>
  <c r="K94" i="12"/>
  <c r="O94" i="12"/>
  <c r="Q94" i="12"/>
  <c r="S94" i="12"/>
  <c r="G96" i="12"/>
  <c r="M96" i="12" s="1"/>
  <c r="I96" i="12"/>
  <c r="K96" i="12"/>
  <c r="O96" i="12"/>
  <c r="Q96" i="12"/>
  <c r="S96" i="12"/>
  <c r="M99" i="12"/>
  <c r="I99" i="12"/>
  <c r="K99" i="12"/>
  <c r="O99" i="12"/>
  <c r="Q99" i="12"/>
  <c r="S99" i="12"/>
  <c r="G101" i="12"/>
  <c r="M101" i="12" s="1"/>
  <c r="I101" i="12"/>
  <c r="K101" i="12"/>
  <c r="O101" i="12"/>
  <c r="Q101" i="12"/>
  <c r="S101" i="12"/>
  <c r="G103" i="12"/>
  <c r="G102" i="12" s="1"/>
  <c r="I57" i="1" s="1"/>
  <c r="I103" i="12"/>
  <c r="I102" i="12" s="1"/>
  <c r="K103" i="12"/>
  <c r="K102" i="12" s="1"/>
  <c r="O103" i="12"/>
  <c r="O102" i="12" s="1"/>
  <c r="Q103" i="12"/>
  <c r="Q102" i="12" s="1"/>
  <c r="S103" i="12"/>
  <c r="S102" i="12" s="1"/>
  <c r="G109" i="12"/>
  <c r="M109" i="12" s="1"/>
  <c r="M108" i="12" s="1"/>
  <c r="I109" i="12"/>
  <c r="I108" i="12" s="1"/>
  <c r="K109" i="12"/>
  <c r="K108" i="12" s="1"/>
  <c r="O109" i="12"/>
  <c r="O108" i="12" s="1"/>
  <c r="Q109" i="12"/>
  <c r="Q108" i="12" s="1"/>
  <c r="S109" i="12"/>
  <c r="S108" i="12" s="1"/>
  <c r="G112" i="12"/>
  <c r="I112" i="12"/>
  <c r="K112" i="12"/>
  <c r="O112" i="12"/>
  <c r="Q112" i="12"/>
  <c r="S112" i="12"/>
  <c r="G113" i="12"/>
  <c r="M113" i="12" s="1"/>
  <c r="I113" i="12"/>
  <c r="K113" i="12"/>
  <c r="O113" i="12"/>
  <c r="Q113" i="12"/>
  <c r="S113" i="12"/>
  <c r="G114" i="12"/>
  <c r="M114" i="12" s="1"/>
  <c r="I114" i="12"/>
  <c r="K114" i="12"/>
  <c r="O114" i="12"/>
  <c r="Q114" i="12"/>
  <c r="S114" i="12"/>
  <c r="G116" i="12"/>
  <c r="M116" i="12" s="1"/>
  <c r="I116" i="12"/>
  <c r="K116" i="12"/>
  <c r="O116" i="12"/>
  <c r="Q116" i="12"/>
  <c r="S116" i="12"/>
  <c r="G118" i="12"/>
  <c r="M118" i="12" s="1"/>
  <c r="I118" i="12"/>
  <c r="K118" i="12"/>
  <c r="O118" i="12"/>
  <c r="Q118" i="12"/>
  <c r="S118" i="12"/>
  <c r="G131" i="12"/>
  <c r="M131" i="12" s="1"/>
  <c r="M130" i="12" s="1"/>
  <c r="I131" i="12"/>
  <c r="I130" i="12" s="1"/>
  <c r="K131" i="12"/>
  <c r="K130" i="12" s="1"/>
  <c r="O131" i="12"/>
  <c r="O130" i="12" s="1"/>
  <c r="Q131" i="12"/>
  <c r="Q130" i="12" s="1"/>
  <c r="S131" i="12"/>
  <c r="S130" i="12" s="1"/>
  <c r="AB133" i="12"/>
  <c r="F43" i="1" s="1"/>
  <c r="I20" i="1"/>
  <c r="I19" i="1"/>
  <c r="H44" i="1"/>
  <c r="J29" i="1"/>
  <c r="J27" i="1"/>
  <c r="G39" i="1"/>
  <c r="F39" i="1"/>
  <c r="J24" i="1"/>
  <c r="J25" i="1"/>
  <c r="J26" i="1"/>
  <c r="J28" i="1"/>
  <c r="E25" i="1"/>
  <c r="E27" i="1"/>
  <c r="G98" i="12" l="1"/>
  <c r="I56" i="1" s="1"/>
  <c r="M9" i="12"/>
  <c r="M8" i="12" s="1"/>
  <c r="G8" i="12"/>
  <c r="I54" i="1" s="1"/>
  <c r="M87" i="12"/>
  <c r="G76" i="12"/>
  <c r="I55" i="1" s="1"/>
  <c r="M112" i="12"/>
  <c r="M111" i="12" s="1"/>
  <c r="M105" i="12" s="1"/>
  <c r="G111" i="12"/>
  <c r="G108" i="12"/>
  <c r="I98" i="12"/>
  <c r="Q98" i="12"/>
  <c r="K111" i="12"/>
  <c r="K105" i="12" s="1"/>
  <c r="Q76" i="12"/>
  <c r="S111" i="12"/>
  <c r="S105" i="12" s="1"/>
  <c r="O111" i="12"/>
  <c r="O105" i="12" s="1"/>
  <c r="K76" i="12"/>
  <c r="I76" i="12"/>
  <c r="S8" i="12"/>
  <c r="M98" i="12"/>
  <c r="K8" i="12"/>
  <c r="I8" i="12"/>
  <c r="Q111" i="12"/>
  <c r="Q105" i="12" s="1"/>
  <c r="K98" i="12"/>
  <c r="AC133" i="12"/>
  <c r="G43" i="1" s="1"/>
  <c r="I43" i="1" s="1"/>
  <c r="O98" i="12"/>
  <c r="O76" i="12"/>
  <c r="I111" i="12"/>
  <c r="I105" i="12" s="1"/>
  <c r="S98" i="12"/>
  <c r="S76" i="12"/>
  <c r="Q8" i="12"/>
  <c r="O8" i="12"/>
  <c r="F40" i="1"/>
  <c r="F42" i="1"/>
  <c r="G130" i="12"/>
  <c r="I62" i="1" s="1"/>
  <c r="I21" i="1" s="1"/>
  <c r="M103" i="12"/>
  <c r="M102" i="12" s="1"/>
  <c r="M79" i="12"/>
  <c r="M76" i="12" l="1"/>
  <c r="G133" i="12"/>
  <c r="I60" i="1"/>
  <c r="I18" i="1" s="1"/>
  <c r="I59" i="1"/>
  <c r="I17" i="1" s="1"/>
  <c r="G40" i="1"/>
  <c r="G44" i="1" s="1"/>
  <c r="G26" i="1" s="1"/>
  <c r="G42" i="1"/>
  <c r="I42" i="1" s="1"/>
  <c r="F44" i="1"/>
  <c r="G24" i="1" s="1"/>
  <c r="I63" i="1" l="1"/>
  <c r="I22" i="1"/>
  <c r="A28" i="1"/>
  <c r="G29" i="1" s="1"/>
  <c r="G28" i="1" s="1"/>
  <c r="G30" i="1" s="1"/>
  <c r="I40" i="1"/>
  <c r="I44" i="1" s="1"/>
  <c r="J43" i="1" s="1"/>
  <c r="J58" i="1" l="1"/>
  <c r="J57" i="1"/>
  <c r="J61" i="1"/>
  <c r="J56" i="1"/>
  <c r="J55" i="1"/>
  <c r="J59" i="1"/>
  <c r="J60" i="1"/>
  <c r="J62" i="1"/>
  <c r="J54" i="1"/>
  <c r="J40" i="1"/>
  <c r="J44" i="1" s="1"/>
  <c r="J42" i="1"/>
  <c r="A29" i="1"/>
  <c r="J63" i="1" l="1"/>
</calcChain>
</file>

<file path=xl/sharedStrings.xml><?xml version="1.0" encoding="utf-8"?>
<sst xmlns="http://schemas.openxmlformats.org/spreadsheetml/2006/main" count="560" uniqueCount="282">
  <si>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</si>
  <si>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</si>
  <si>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</si>
  <si>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</si>
  <si>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</si>
  <si>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</si>
  <si>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</si>
  <si>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</si>
  <si>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</si>
  <si>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</si>
  <si>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</si>
  <si>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</si>
  <si>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</si>
  <si>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</si>
  <si>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</si>
  <si>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</si>
  <si>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</si>
  <si>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</si>
  <si>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</si>
  <si>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</si>
  <si>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</si>
  <si>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</si>
  <si>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</si>
  <si>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</si>
  <si>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</si>
  <si>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</si>
  <si>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</si>
  <si>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</si>
  <si>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</si>
  <si>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</si>
  <si>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</si>
  <si>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</si>
  <si>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</si>
  <si>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</si>
  <si>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</si>
  <si>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</si>
  <si>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</si>
  <si>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</si>
  <si>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IČO:</t>
  </si>
  <si>
    <t>Soupis stavebních prací, dodávek a služeb</t>
  </si>
  <si>
    <t>Zadavatel</t>
  </si>
  <si>
    <t>HBP22/08-3</t>
  </si>
  <si>
    <t>Oprava zámecké zdi Šebetov</t>
  </si>
  <si>
    <t>SO 01</t>
  </si>
  <si>
    <t>Stavební práce</t>
  </si>
  <si>
    <t>Objekt:</t>
  </si>
  <si>
    <t>Rozpočet:</t>
  </si>
  <si>
    <t>Stavba</t>
  </si>
  <si>
    <t>Stavební objekt</t>
  </si>
  <si>
    <t>Celkem za stavbu</t>
  </si>
  <si>
    <t>CZK</t>
  </si>
  <si>
    <t>#POPS</t>
  </si>
  <si>
    <t>#POPO</t>
  </si>
  <si>
    <t>Popis objektu: SO 01 - Stavební práce</t>
  </si>
  <si>
    <t>#POPR</t>
  </si>
  <si>
    <t>Rekapitulace dílů</t>
  </si>
  <si>
    <t>Typ dílu</t>
  </si>
  <si>
    <t>1</t>
  </si>
  <si>
    <t>Zemní práce</t>
  </si>
  <si>
    <t>2</t>
  </si>
  <si>
    <t>Základy a zvláštní zakládání</t>
  </si>
  <si>
    <t>8</t>
  </si>
  <si>
    <t>Trubní vedení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</si>
  <si>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</si>
  <si>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</si>
  <si>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</si>
  <si>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</si>
  <si>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</si>
  <si>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</si>
  <si>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</si>
  <si>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</si>
  <si>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D96</t>
  </si>
  <si>
    <t>Přesuny suti a vybouraných hmot</t>
  </si>
  <si>
    <t>PSU</t>
  </si>
  <si>
    <t>ON</t>
  </si>
  <si>
    <t>VN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</si>
  <si>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</si>
  <si>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</si>
  <si>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</si>
  <si>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</si>
  <si>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</si>
  <si>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</si>
  <si>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</si>
  <si>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</si>
  <si>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</si>
  <si>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</si>
  <si>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</si>
  <si>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</si>
  <si>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</si>
  <si>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</si>
  <si>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</si>
  <si>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</si>
  <si>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</si>
  <si>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</si>
  <si>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</si>
  <si>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Nhod / MJ</t>
  </si>
  <si>
    <t>Nhod celk.</t>
  </si>
  <si>
    <t>Dodavatel</t>
  </si>
  <si>
    <t>Typ položky</t>
  </si>
  <si>
    <t>Díl:</t>
  </si>
  <si>
    <t>DIL</t>
  </si>
  <si>
    <t>111201101R00</t>
  </si>
  <si>
    <t>Odstranění křovin a stromů o průměru do 10 cm při celkové ploše do 1 000 m2</t>
  </si>
  <si>
    <t>m2</t>
  </si>
  <si>
    <t>Práce</t>
  </si>
  <si>
    <t>POL1_</t>
  </si>
  <si>
    <t>s odstraněním kořenů a s případným nutným odklizením křovin a stromů na hromady na vzdálenost do 50 m nebo s naložením na dopravní prostředek, do sklonu terénu 1 : 5,</t>
  </si>
  <si>
    <t>SPI</t>
  </si>
  <si>
    <t>VV</t>
  </si>
  <si>
    <t>111201401R00</t>
  </si>
  <si>
    <t>Spálení odstraněných křovin a stromů o průměru kmene do 100 mm, na hromadách, pro jakoukoliv plochu</t>
  </si>
  <si>
    <t>Včetně očištění spáleniště, uložení popela a zbytků na hromadu.</t>
  </si>
  <si>
    <t>Odkaz na mn. položky pořadí 1 : 119,00000</t>
  </si>
  <si>
    <t>121101101R00</t>
  </si>
  <si>
    <t>Sejmutí ornice s přemístěním na vzdálenost do 50 m</t>
  </si>
  <si>
    <t>m3</t>
  </si>
  <si>
    <t>nebo lesní půdy, s vodorovným přemístěním na hromady v místě upotřebení nebo na dočasné či trvalé skládky se složením</t>
  </si>
  <si>
    <t>retence a přípojka : (4*4+4*1)*0,1</t>
  </si>
  <si>
    <t>131201111R00</t>
  </si>
  <si>
    <t>Hloubení nezapažených jam a zářezů do 100 m3, v hornině 3, hloubení strojně</t>
  </si>
  <si>
    <t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t>
  </si>
  <si>
    <t>retence : 8</t>
  </si>
  <si>
    <t>otevřená st jáma : 8*0,5</t>
  </si>
  <si>
    <t>131201112R00</t>
  </si>
  <si>
    <t>Hloubení nezapažených jam a zářezů do 1000 m3, v hornině 3, hloubení strojně</t>
  </si>
  <si>
    <t>132201401R00</t>
  </si>
  <si>
    <t>Hloubená vykopávka pod základy v hornině 3</t>
  </si>
  <si>
    <t>s přehozením výkopku na vzdálenost 3 m nebo s naložením na ruční dopravní prostředek.</t>
  </si>
  <si>
    <t>151101201R00</t>
  </si>
  <si>
    <t>Zřízení pažení stěn výkopu bez rozepření, vzepření příložné, hloubky do 4 m</t>
  </si>
  <si>
    <t>jednostranné pažení základů : 6,3</t>
  </si>
  <si>
    <t>151101211R00</t>
  </si>
  <si>
    <t>Odstranění pažení stěn výkopu příložné, hloubky do 4 m</t>
  </si>
  <si>
    <t>s uložením pažin na vzdálenost do 3 m od okraje výkopu,</t>
  </si>
  <si>
    <t>Odkaz na mn. položky pořadí 7 : 6,30000</t>
  </si>
  <si>
    <t>151101401R00</t>
  </si>
  <si>
    <t>Zřízení vzepření zapažených stěn výkopů při roubení příložném, hloubky do 4 m</t>
  </si>
  <si>
    <t>s potřebným přepažováním,</t>
  </si>
  <si>
    <t>151101411R00</t>
  </si>
  <si>
    <t>Odstranění vzepření stěn výkopů při roubení příložném, hloubky do 4 m</t>
  </si>
  <si>
    <t>s uložením materiálu na vzdálenost do 3 m od kraje výkopu,</t>
  </si>
  <si>
    <t>Odkaz na mn. položky pořadí 9 : 6,30000</t>
  </si>
  <si>
    <t>161101101R00</t>
  </si>
  <si>
    <t>Svislé přemístění výkopku z horniny 1 až 4, při hloubce výkopu přes 1 do 2,5 m</t>
  </si>
  <si>
    <t>bez naložení do dopravní nádoby, ale s vyprázdněním dopravní nádoby na hromadu nebo na dopravní prostředek,</t>
  </si>
  <si>
    <t>Odkaz na mn. položky pořadí 4 : 12,00000</t>
  </si>
  <si>
    <t>161101601R00</t>
  </si>
  <si>
    <t>Vytažení výkopku z prostoru pod základy z horniny 1 až 4, z hloubky přes 1 do 2 m</t>
  </si>
  <si>
    <t>nebo z pracovních šachet při podchycování základového zdiva, bez naložení, avšak s vyprázdněním nádoby na hromady nebo do dopravního prostředku,</t>
  </si>
  <si>
    <t>162201102R00</t>
  </si>
  <si>
    <t>Vodorovné přemístění výkopku z horniny 1 až 4, na vzdálenost přes 20  do 50 m</t>
  </si>
  <si>
    <t>po suchu, bez naložení výkopku, avšak se složením bez rozhrnutí, zpáteční cesta vozidla.</t>
  </si>
  <si>
    <t>162701105R00</t>
  </si>
  <si>
    <t>Vodorovné přemístění výkopku z horniny 1 až 4, na vzdálenost přes 9 000  do 10 000 m</t>
  </si>
  <si>
    <t>retence : 6</t>
  </si>
  <si>
    <t>162701109R00</t>
  </si>
  <si>
    <t>Vodorovné přemístění výkopku příplatek k ceně za každých dalších i započatých 1 000 m přes 10 000 m  z horniny 1 až 4</t>
  </si>
  <si>
    <t xml:space="preserve">předpoklad 20km : </t>
  </si>
  <si>
    <t>167101101R00</t>
  </si>
  <si>
    <t>Nakládání, skládání, překládání neulehlého výkopku nakládání výkopku  do 100 m3, z horniny 1 až 4</t>
  </si>
  <si>
    <t>167101201R00</t>
  </si>
  <si>
    <t>Nakládání, skládání, překládání neulehlého výkopku nakládání, skládání, překládání neulehléno výkopku nebo zeminy - ručně  z horniny 1 až 4</t>
  </si>
  <si>
    <t>174101101R00</t>
  </si>
  <si>
    <t>Zásyp sypaninou se zhutněním jam, šachet, rýh nebo kolem objektů v těchto vykopávkách</t>
  </si>
  <si>
    <t>z jakékoliv horniny s uložením výkopku po vrstvách,</t>
  </si>
  <si>
    <t>Odkaz na mn. položky pořadí 25 : 6,00000*-1</t>
  </si>
  <si>
    <t>181006111R00</t>
  </si>
  <si>
    <t>Rozprostření zemin schopných zúrodnění sklon svahu do 1:5, tloušťka do 100 mm</t>
  </si>
  <si>
    <t>v rovině a ve sklonu do 1:5 ve sklonu přes 1:5</t>
  </si>
  <si>
    <t>retence a přípojka : 4*4+4*1</t>
  </si>
  <si>
    <t>199000002R00</t>
  </si>
  <si>
    <t>Poplatky za skládku horniny 1- 4, skupina 17 05 04 z Katalogu odpadů</t>
  </si>
  <si>
    <t>180400010RA0</t>
  </si>
  <si>
    <t>Založení trávníku s dodáním osiva lučního, v rovině</t>
  </si>
  <si>
    <t>Agregovaná položka</t>
  </si>
  <si>
    <t>POL2_</t>
  </si>
  <si>
    <t>211531111R00</t>
  </si>
  <si>
    <t>Výplň odvodňovacích žeber kamenivem hrubým drceným frakce 16 - 63 mm</t>
  </si>
  <si>
    <t>do rýh bez zhutnění s úpravou povrchu výplně, s vytvořením průduchů z lomového kamene</t>
  </si>
  <si>
    <t>211971121R00</t>
  </si>
  <si>
    <t>Zřízení opláštění odvod. žeber z geotextilie o sklonu přes 1:2,5, při rozvinuté šířce opláštění od 0 do 2,5 m</t>
  </si>
  <si>
    <t>v rýze nebo v zářezu se stěnami,</t>
  </si>
  <si>
    <t>retence : 2*2+3*3+(3*1*4)</t>
  </si>
  <si>
    <t>212521111R00</t>
  </si>
  <si>
    <t>Výplň trativodů kamenivem hrubým drceným, frakce 65-125 mm</t>
  </si>
  <si>
    <t>do rýh bez zhutnění s úpravou povrchu výplně,</t>
  </si>
  <si>
    <t>retence : 2*2*1,5</t>
  </si>
  <si>
    <t>212753115R00</t>
  </si>
  <si>
    <t>Plastové drenážní trubky montáž ohebné plastové drenážní trubky do rýhy, DN 125, bez lože</t>
  </si>
  <si>
    <t>m</t>
  </si>
  <si>
    <t>274272140RT5</t>
  </si>
  <si>
    <t>Zdivo základové z bednicích tvárnic tloušťky 300 mm, výplň betonem C 25/30, Beton čerstvý obyčejný;  C 25/30;  prostředí: X0;  cement: CEM I;  Dmax = 8 mm;  S 4</t>
  </si>
  <si>
    <t>s výplní betonem, bez výztuže,</t>
  </si>
  <si>
    <t>274361821R00</t>
  </si>
  <si>
    <t>Výztuž základových pasů z betonářské oceli výztuž, z oceli 10505,  ,  , Výztuž ocelová betonářská - tyč;  úprava: střih, ohyb;  povrch: žebírkový;  značka: B500B (1.0439);  d = 12,0 mm</t>
  </si>
  <si>
    <t>t</t>
  </si>
  <si>
    <t>279311115R00</t>
  </si>
  <si>
    <t>Postupné podbetonování základového zdiva z betonu třídy C 20/25</t>
  </si>
  <si>
    <t>jakékoliv tloušťky bez výkopu, pažení a bednění, prostým betonem, včetně pomocného pracovního lešení</t>
  </si>
  <si>
    <t>28611224.AR</t>
  </si>
  <si>
    <t>trubka plastová drenážní PVC; ohebná; perforovaná po celém obvodu; DN 125,0 mm</t>
  </si>
  <si>
    <t>Specifikace</t>
  </si>
  <si>
    <t>POL3_</t>
  </si>
  <si>
    <t>69366197R</t>
  </si>
  <si>
    <t>geotextilie PP; funkce separační, ochranná, výztužná, filtrační; plošná hmotnost 200 g/m2; zpevněná oboustranně</t>
  </si>
  <si>
    <t>831350012RAB</t>
  </si>
  <si>
    <t>Kanalizace z trub plastových D 160 mm, hloubka 1,5 m</t>
  </si>
  <si>
    <t>hloubení rýh zapažených, šířky do 200 cm, hloubky 2 m, v hornině 3 (včetně příplatku za lepivost), pažení a rozepření rýh příložné (pro jakoukoliv mezerovitost) včetně přepažování rozepření a odstranění, s uložením materiálu do 3 m od okraje výkopu, svislé přemístění výkopku, s naložením přebytku po zásypu (0,08 - 2,22 m3/m rýhy) na dopravní prostředek, s odvozem do 6 km a uložením na skládku, lože pod potrubí z písku a štěrkopísku do 63 mm, dodávka a montáž potrubí z trub PVC hrdlových, obsyp potrubí kamenivem fr. 4-8 mm,  zhutnění, zásyp rýhy vytěženou zeminou, s uložením ve vrstvách, se zhutněním.</t>
  </si>
  <si>
    <t>894431313RBA</t>
  </si>
  <si>
    <t>Šachty plastové plastové šachty z dílců D 425 mm, dno sběrné s výkyvnými hrdly, D 160 mm, délka šachtové roury 1,50 m, poklop litina 12,5 t</t>
  </si>
  <si>
    <t>kus</t>
  </si>
  <si>
    <t>953981103R00</t>
  </si>
  <si>
    <t>Chemické kotvy do betonu, do cihelného zdiva do betonu, hloubky 110 mm, M 12, ampule pro chemickou kotvu</t>
  </si>
  <si>
    <t>965042141R00</t>
  </si>
  <si>
    <t>Bourání podkladů pod dlažby nebo litých celistvých dlažeb a mazanin  betonových nebo z litého asfaltu, tloušťky do 100 mm, plochy přes 4 m2</t>
  </si>
  <si>
    <t>998151111R00</t>
  </si>
  <si>
    <t>Přesun hmot pro oplocení a objekty zvláštní, zděné vodorovně do 50 m výšky do 10 m</t>
  </si>
  <si>
    <t>Přesun hmot</t>
  </si>
  <si>
    <t>POL7_</t>
  </si>
  <si>
    <t>na novostavbách a změnách objektů pro oplocení (815 2 JKSo), objekty zvláštní pro chov živočichů (815 3 JKSO), objekty pozemní různé (815 9 JKSO)</t>
  </si>
  <si>
    <t>711112001RZ1</t>
  </si>
  <si>
    <t>711132101RT2</t>
  </si>
  <si>
    <t>Provedení izolace proti zemní vlhkosti pásy na sucho svislá, 2 vrstvy, bez dodávky izolačních pásů</t>
  </si>
  <si>
    <t>711482020RZ1</t>
  </si>
  <si>
    <t>Izolace proti tlakové vodě profilovanými fóliemi svislá, napojení s přesahem, tloušťka s nopy 8 mm</t>
  </si>
  <si>
    <t>včetně dodávky fólie a doplňků,</t>
  </si>
  <si>
    <t>62852265R</t>
  </si>
  <si>
    <t xml:space="preserve">pás izolační z modifikovaného asfaltu natavitelný, mechanicky kotvený; nosná vložka skelná tkanina; horní strana jemný minerální posyp; spodní strana PE fólie; tl. 4,0 mm_x000D_
</t>
  </si>
  <si>
    <t>998711101R00</t>
  </si>
  <si>
    <t>Přesun hmot pro izolace proti vodě svisle do 6 m</t>
  </si>
  <si>
    <t>50 m vodorovně měřeno od těžiště půdorysné plochy skládky do těžiště půdorysné plochy objektu</t>
  </si>
  <si>
    <t>979086112R00</t>
  </si>
  <si>
    <t xml:space="preserve">Vodorovná doprava suti a vybouraných hmot nakládání nebo překládání suti a vybouraných hmot na dopravní prostředek při vodorovné dopravě,  ,  </t>
  </si>
  <si>
    <t>Přesun suti</t>
  </si>
  <si>
    <t>POL8_</t>
  </si>
  <si>
    <t>bez naložení, s vyložením a hrubým urovnáním</t>
  </si>
  <si>
    <t>979081111R00</t>
  </si>
  <si>
    <t>Odvoz suti a vybouraných hmot na skládku do 1 km</t>
  </si>
  <si>
    <t>979081121R00</t>
  </si>
  <si>
    <t>Odvoz suti a vybouraných hmot na skládku příplatek za každý další 1 km</t>
  </si>
  <si>
    <t>979990105R00</t>
  </si>
  <si>
    <t>Poplatek za skládku za uložení, cihelné výrobky,  , skupina 17 01 02 z Katalogu odpadů</t>
  </si>
  <si>
    <t>979087312R00</t>
  </si>
  <si>
    <t>Vodorovné přemístění suti nošením k místu nakládky vodorovné přemístění vybouraných hmot nošením nebo přehozením, na vzdálenost 10 m</t>
  </si>
  <si>
    <t>nebo vybouraných hmot nošením nebo přehazováním k místu nakládky přístupnému normálním dopravním prostředkům do 10 m,</t>
  </si>
  <si>
    <t>979087391R00</t>
  </si>
  <si>
    <t xml:space="preserve">Vodorovné přemístění suti nošením k místu nakládky příplatek za každých dalších i započatých 10 m vzdálenosti suti,  </t>
  </si>
  <si>
    <t>005121 R</t>
  </si>
  <si>
    <t>Zařízení staveniště</t>
  </si>
  <si>
    <t>Soubor</t>
  </si>
  <si>
    <t>VRN</t>
  </si>
  <si>
    <t>POL99_2</t>
  </si>
  <si>
    <t>SUM</t>
  </si>
  <si>
    <t>END</t>
  </si>
  <si>
    <t>Provedení izolace proti zemní vlhkosti natěradly za studena na ploše svislé, včetně pomocného lešení o výšce podlahy do 1900 mm a pro zatížení do 1,5 kPa. nátěrem penetračním, 1x nátěr, včetně dodávky penetračního laku ALP</t>
  </si>
  <si>
    <t>11*2+3,8*2</t>
  </si>
  <si>
    <t>odkopávka otevřené st jámy : 66,3</t>
  </si>
  <si>
    <t>drenážní obsyp : 3,38</t>
  </si>
  <si>
    <t>Odkaz na mn. položky pořadí 13 : 6,44</t>
  </si>
  <si>
    <t>Odkaz na mn. položky pořadí 5 : 66,3</t>
  </si>
  <si>
    <t>drenáže : 44,22</t>
  </si>
  <si>
    <t>Odkaz na mn. položky pořadí 24 : 69,22000*1,1</t>
  </si>
  <si>
    <t>8,5*2*0,2</t>
  </si>
  <si>
    <t>47,7*2*1,1</t>
  </si>
  <si>
    <t>předpoklad 2m šířky, tl. 10 cm : 22,11*2</t>
  </si>
  <si>
    <t>Odkaz na mn. položky pořadí 20 : 64,22</t>
  </si>
  <si>
    <t>předpoklad 2m šířky, tl. 10 cm : (11+3,8)*2*0,1</t>
  </si>
  <si>
    <t>Odkaz na mn. položky pořadí 3 : 4,96</t>
  </si>
  <si>
    <t>vyzdívka z beton tvarovek : 23,28*0,3</t>
  </si>
  <si>
    <t>svislá výztuž obednovacích tvarovek : 2,775/0,5*2+2,715/0,5*2+2,79/0,5*2+2,78/0,5*2</t>
  </si>
  <si>
    <t>22,11*1,1</t>
  </si>
  <si>
    <t>svislá : (2,775/0,5*2*2+2,715/0,5*2*2,25+2,79/0,5*2+2,78/0,5*2)*0,62/1000*1,2</t>
  </si>
  <si>
    <t>vodorovná : (2/0,25*2*2,775+2,25/0,25*2,715+2/0,25*2*2,79+2/0,25*2*2,78)*0,62/1000*1,2</t>
  </si>
  <si>
    <t>základy : 14,78045</t>
  </si>
  <si>
    <t>Odkaz na mn. položky pořadí 14 :31,14445*10</t>
  </si>
  <si>
    <t>Odkaz na mn. položky pořadí 14 : 31,14445*-1</t>
  </si>
  <si>
    <t>Odkaz na mn. položky pořadí 14 : 31,14445</t>
  </si>
  <si>
    <t>HBP22/08-3.1</t>
  </si>
  <si>
    <t>Oprava zámecké zdi Šebetov - ČÁST 1</t>
  </si>
  <si>
    <t>Popis stavby: HBP22/08-3.1 - Oprava zámecké zdi Šebetov - ČÁST 1</t>
  </si>
  <si>
    <t>Popis rozpočtu: HBP22/08-3.1 - Oprava zámecké zdi Šebetov - ČÁST 1</t>
  </si>
  <si>
    <t>Příloha č. 2 - Položkový 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</si>
</sst>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10"/>
      <color rgb="FFD6E1EE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9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8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Alignment="1">
      <alignment wrapText="1"/>
    </xf>
    <xf numFmtId="49" fontId="6" fillId="2" borderId="0" xfId="0" applyNumberFormat="1" applyFont="1" applyFill="1" applyAlignment="1">
      <alignment horizontal="left" vertical="center" wrapText="1"/>
    </xf>
    <xf numFmtId="0" fontId="0" fillId="2" borderId="1" xfId="0" applyFill="1" applyBorder="1" applyAlignment="1">
      <alignment horizontal="left" vertical="center" indent="1"/>
    </xf>
    <xf numFmtId="49" fontId="8" fillId="2" borderId="0" xfId="0" applyNumberFormat="1" applyFont="1" applyFill="1" applyAlignment="1">
      <alignment horizontal="left" vertical="center" wrapText="1"/>
    </xf>
    <xf numFmtId="0" fontId="0" fillId="2" borderId="9" xfId="0" applyFill="1" applyBorder="1" applyAlignment="1">
      <alignment horizontal="left" vertical="center" indent="1"/>
    </xf>
    <xf numFmtId="0" fontId="0" fillId="2" borderId="6" xfId="0" applyFill="1" applyBorder="1" applyAlignment="1">
      <alignment wrapText="1"/>
    </xf>
    <xf numFmtId="0" fontId="8" fillId="3" borderId="6" xfId="0" applyFont="1" applyFill="1" applyBorder="1" applyAlignment="1" applyProtection="1">
      <alignment horizontal="left" vertical="center" wrapText="1"/>
      <protection locked="0"/>
    </xf>
    <xf numFmtId="0" fontId="8" fillId="3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28" xfId="0" applyNumberFormat="1" applyFont="1" applyFill="1" applyBorder="1" applyAlignment="1">
      <alignment vertical="center"/>
    </xf>
    <xf numFmtId="4" fontId="7" fillId="4" borderId="29" xfId="0" applyNumberFormat="1" applyFont="1" applyFill="1" applyBorder="1" applyAlignment="1">
      <alignment vertical="center" wrapText="1"/>
    </xf>
    <xf numFmtId="4" fontId="10" fillId="4" borderId="30" xfId="0" applyNumberFormat="1" applyFont="1" applyFill="1" applyBorder="1" applyAlignment="1">
      <alignment horizontal="center" vertical="center" wrapText="1" shrinkToFit="1"/>
    </xf>
    <xf numFmtId="4" fontId="7" fillId="4" borderId="28" xfId="0" applyNumberFormat="1" applyFont="1" applyFill="1" applyBorder="1" applyAlignment="1">
      <alignment horizontal="center" vertical="center" wrapText="1" shrinkToFit="1"/>
    </xf>
    <xf numFmtId="4" fontId="7" fillId="4" borderId="30" xfId="0" applyNumberFormat="1" applyFont="1" applyFill="1" applyBorder="1" applyAlignment="1">
      <alignment horizontal="center" vertical="center" wrapText="1" shrinkToFit="1"/>
    </xf>
    <xf numFmtId="3" fontId="7" fillId="4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 shrinkToFit="1"/>
    </xf>
    <xf numFmtId="4" fontId="8" fillId="0" borderId="32" xfId="0" applyNumberFormat="1" applyFont="1" applyBorder="1" applyAlignment="1">
      <alignment vertical="center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14" fillId="2" borderId="35" xfId="0" applyNumberFormat="1" applyFont="1" applyFill="1" applyBorder="1" applyAlignment="1">
      <alignment vertical="center" wrapText="1" shrinkToFit="1"/>
    </xf>
    <xf numFmtId="4" fontId="14" fillId="2" borderId="35" xfId="0" applyNumberFormat="1" applyFont="1" applyFill="1" applyBorder="1" applyAlignment="1">
      <alignment vertical="center" shrinkToFit="1"/>
    </xf>
    <xf numFmtId="4" fontId="0" fillId="2" borderId="36" xfId="0" applyNumberFormat="1" applyFill="1" applyBorder="1" applyAlignment="1">
      <alignment vertical="center" shrinkToFit="1"/>
    </xf>
    <xf numFmtId="3" fontId="0" fillId="2" borderId="36" xfId="0" applyNumberFormat="1" applyFill="1" applyBorder="1" applyAlignment="1">
      <alignment vertical="center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4" fontId="4" fillId="2" borderId="7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 applyAlignment="1">
      <alignment wrapText="1"/>
    </xf>
    <xf numFmtId="0" fontId="0" fillId="2" borderId="7" xfId="0" applyFill="1" applyBorder="1"/>
    <xf numFmtId="49" fontId="8" fillId="2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4" borderId="28" xfId="0" applyFont="1" applyFill="1" applyBorder="1" applyAlignment="1">
      <alignment horizontal="center" vertical="center" wrapText="1"/>
    </xf>
    <xf numFmtId="0" fontId="15" fillId="4" borderId="29" xfId="0" applyFont="1" applyFill="1" applyBorder="1" applyAlignment="1">
      <alignment horizontal="center" vertical="center" wrapText="1"/>
    </xf>
    <xf numFmtId="0" fontId="15" fillId="4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vertical="center"/>
    </xf>
    <xf numFmtId="0" fontId="7" fillId="2" borderId="34" xfId="0" applyFont="1" applyFill="1" applyBorder="1" applyAlignment="1">
      <alignment vertical="center"/>
    </xf>
    <xf numFmtId="0" fontId="7" fillId="2" borderId="34" xfId="0" applyFont="1" applyFill="1" applyBorder="1" applyAlignment="1">
      <alignment vertical="center" wrapText="1"/>
    </xf>
    <xf numFmtId="0" fontId="7" fillId="2" borderId="35" xfId="0" applyFont="1" applyFill="1" applyBorder="1" applyAlignment="1">
      <alignment vertical="center" wrapText="1"/>
    </xf>
    <xf numFmtId="4" fontId="7" fillId="2" borderId="36" xfId="0" applyNumberFormat="1" applyFont="1" applyFill="1" applyBorder="1" applyAlignment="1">
      <alignment vertical="center"/>
    </xf>
    <xf numFmtId="3" fontId="7" fillId="0" borderId="33" xfId="0" applyNumberFormat="1" applyFont="1" applyBorder="1" applyAlignment="1">
      <alignment vertical="center"/>
    </xf>
    <xf numFmtId="3" fontId="7" fillId="2" borderId="36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2" borderId="36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0" fillId="2" borderId="21" xfId="0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2" borderId="15" xfId="0" applyFont="1" applyFill="1" applyBorder="1" applyAlignment="1">
      <alignment vertical="top"/>
    </xf>
    <xf numFmtId="49" fontId="8" fillId="2" borderId="12" xfId="0" applyNumberFormat="1" applyFont="1" applyFill="1" applyBorder="1" applyAlignment="1">
      <alignment vertical="top"/>
    </xf>
    <xf numFmtId="0" fontId="8" fillId="2" borderId="12" xfId="0" applyFont="1" applyFill="1" applyBorder="1" applyAlignment="1">
      <alignment horizontal="center" vertical="top"/>
    </xf>
    <xf numFmtId="0" fontId="8" fillId="2" borderId="12" xfId="0" applyFont="1" applyFill="1" applyBorder="1" applyAlignment="1">
      <alignment vertical="top"/>
    </xf>
    <xf numFmtId="0" fontId="16" fillId="0" borderId="0" xfId="0" applyFont="1" applyAlignment="1">
      <alignment vertical="top"/>
    </xf>
    <xf numFmtId="49" fontId="16" fillId="0" borderId="0" xfId="0" applyNumberFormat="1" applyFont="1" applyAlignment="1">
      <alignment vertical="top"/>
    </xf>
    <xf numFmtId="164" fontId="16" fillId="0" borderId="0" xfId="0" applyNumberFormat="1" applyFont="1" applyAlignment="1">
      <alignment vertical="top" shrinkToFit="1"/>
    </xf>
    <xf numFmtId="4" fontId="16" fillId="0" borderId="0" xfId="0" applyNumberFormat="1" applyFont="1" applyAlignment="1">
      <alignment vertical="top" shrinkToFit="1"/>
    </xf>
    <xf numFmtId="164" fontId="17" fillId="0" borderId="0" xfId="0" applyNumberFormat="1" applyFont="1" applyAlignment="1">
      <alignment horizontal="center" vertical="top" wrapText="1" shrinkToFit="1"/>
    </xf>
    <xf numFmtId="164" fontId="17" fillId="0" borderId="0" xfId="0" applyNumberFormat="1" applyFont="1" applyAlignment="1">
      <alignment vertical="top" wrapText="1" shrinkToFit="1"/>
    </xf>
    <xf numFmtId="4" fontId="8" fillId="2" borderId="0" xfId="0" applyNumberFormat="1" applyFont="1" applyFill="1" applyAlignment="1">
      <alignment vertical="top" shrinkToFit="1"/>
    </xf>
    <xf numFmtId="0" fontId="8" fillId="2" borderId="27" xfId="0" applyFont="1" applyFill="1" applyBorder="1" applyAlignment="1">
      <alignment vertical="top"/>
    </xf>
    <xf numFmtId="49" fontId="8" fillId="2" borderId="18" xfId="0" applyNumberFormat="1" applyFont="1" applyFill="1" applyBorder="1" applyAlignment="1">
      <alignment vertical="top"/>
    </xf>
    <xf numFmtId="0" fontId="8" fillId="2" borderId="18" xfId="0" applyFont="1" applyFill="1" applyBorder="1" applyAlignment="1">
      <alignment horizontal="center" vertical="top" shrinkToFit="1"/>
    </xf>
    <xf numFmtId="164" fontId="8" fillId="2" borderId="18" xfId="0" applyNumberFormat="1" applyFont="1" applyFill="1" applyBorder="1" applyAlignment="1">
      <alignment vertical="top" shrinkToFit="1"/>
    </xf>
    <xf numFmtId="4" fontId="8" fillId="2" borderId="18" xfId="0" applyNumberFormat="1" applyFont="1" applyFill="1" applyBorder="1" applyAlignment="1">
      <alignment vertical="top" shrinkToFit="1"/>
    </xf>
    <xf numFmtId="4" fontId="8" fillId="2" borderId="22" xfId="0" applyNumberFormat="1" applyFont="1" applyFill="1" applyBorder="1" applyAlignment="1">
      <alignment vertical="top" shrinkToFit="1"/>
    </xf>
    <xf numFmtId="0" fontId="16" fillId="0" borderId="37" xfId="0" applyFont="1" applyBorder="1" applyAlignment="1">
      <alignment vertical="top"/>
    </xf>
    <xf numFmtId="49" fontId="16" fillId="0" borderId="38" xfId="0" applyNumberFormat="1" applyFont="1" applyBorder="1" applyAlignment="1">
      <alignment vertical="top"/>
    </xf>
    <xf numFmtId="0" fontId="16" fillId="0" borderId="38" xfId="0" applyFont="1" applyBorder="1" applyAlignment="1">
      <alignment horizontal="center" vertical="top" shrinkToFit="1"/>
    </xf>
    <xf numFmtId="164" fontId="16" fillId="0" borderId="38" xfId="0" applyNumberFormat="1" applyFont="1" applyBorder="1" applyAlignment="1">
      <alignment vertical="top" shrinkToFit="1"/>
    </xf>
    <xf numFmtId="4" fontId="16" fillId="3" borderId="38" xfId="0" applyNumberFormat="1" applyFont="1" applyFill="1" applyBorder="1" applyAlignment="1" applyProtection="1">
      <alignment vertical="top" shrinkToFit="1"/>
      <protection locked="0"/>
    </xf>
    <xf numFmtId="4" fontId="16" fillId="0" borderId="38" xfId="0" applyNumberFormat="1" applyFont="1" applyBorder="1" applyAlignment="1">
      <alignment vertical="top" shrinkToFit="1"/>
    </xf>
    <xf numFmtId="0" fontId="18" fillId="0" borderId="0" xfId="0" applyFont="1" applyAlignment="1">
      <alignment wrapTex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3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9" fontId="8" fillId="2" borderId="18" xfId="0" applyNumberFormat="1" applyFont="1" applyFill="1" applyBorder="1" applyAlignment="1">
      <alignment horizontal="left" vertical="top" wrapText="1"/>
    </xf>
    <xf numFmtId="49" fontId="16" fillId="0" borderId="38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2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49" fontId="8" fillId="2" borderId="6" xfId="0" applyNumberFormat="1" applyFont="1" applyFill="1" applyBorder="1" applyAlignment="1">
      <alignment horizontal="left" vertical="center" wrapText="1"/>
    </xf>
    <xf numFmtId="49" fontId="0" fillId="2" borderId="12" xfId="0" applyNumberFormat="1" applyFill="1" applyBorder="1" applyAlignment="1">
      <alignment vertical="center"/>
    </xf>
    <xf numFmtId="4" fontId="16" fillId="0" borderId="38" xfId="0" applyNumberFormat="1" applyFont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 applyProtection="1">
      <alignment vertical="top" shrinkToFit="1"/>
      <protection locked="0"/>
    </xf>
    <xf numFmtId="49" fontId="7" fillId="0" borderId="22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49" fontId="7" fillId="0" borderId="35" xfId="0" applyNumberFormat="1" applyFont="1" applyBorder="1" applyAlignment="1">
      <alignment vertical="center" wrapText="1"/>
    </xf>
    <xf numFmtId="0" fontId="0" fillId="0" borderId="4" xfId="0" applyBorder="1" applyAlignment="1">
      <alignment horizont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2" borderId="18" xfId="0" applyNumberFormat="1" applyFont="1" applyFill="1" applyBorder="1" applyAlignment="1">
      <alignment horizontal="left" vertical="center" wrapText="1"/>
    </xf>
    <xf numFmtId="0" fontId="0" fillId="2" borderId="18" xfId="0" applyFill="1" applyBorder="1" applyAlignment="1">
      <alignment wrapText="1"/>
    </xf>
    <xf numFmtId="0" fontId="0" fillId="2" borderId="19" xfId="0" applyFill="1" applyBorder="1" applyAlignment="1">
      <alignment wrapText="1"/>
    </xf>
    <xf numFmtId="49" fontId="8" fillId="2" borderId="0" xfId="0" applyNumberFormat="1" applyFont="1" applyFill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3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3" borderId="0" xfId="0" applyFont="1" applyFill="1" applyAlignment="1" applyProtection="1">
      <alignment horizontal="left" vertical="center"/>
      <protection locked="0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2" borderId="7" xfId="0" applyNumberFormat="1" applyFont="1" applyFill="1" applyBorder="1" applyAlignment="1">
      <alignment horizontal="right" vertical="center"/>
    </xf>
    <xf numFmtId="2" fontId="12" fillId="2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32" xfId="0" applyNumberForma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/>
    </xf>
    <xf numFmtId="4" fontId="0" fillId="2" borderId="34" xfId="0" applyNumberFormat="1" applyFill="1" applyBorder="1" applyAlignment="1">
      <alignment vertical="center"/>
    </xf>
    <xf numFmtId="4" fontId="0" fillId="2" borderId="35" xfId="0" applyNumberFormat="1" applyFill="1" applyBorder="1" applyAlignment="1">
      <alignment vertical="center"/>
    </xf>
    <xf numFmtId="0" fontId="0" fillId="0" borderId="0" xfId="0" applyAlignment="1">
      <alignment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49" fontId="7" fillId="0" borderId="35" xfId="0" applyNumberFormat="1" applyFont="1" applyBorder="1" applyAlignment="1">
      <alignment vertical="center" wrapText="1"/>
    </xf>
    <xf numFmtId="49" fontId="7" fillId="0" borderId="22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6" fillId="0" borderId="18" xfId="0" applyFont="1" applyBorder="1" applyAlignment="1">
      <alignment horizontal="left" vertical="top" wrapText="1"/>
    </xf>
    <xf numFmtId="0" fontId="16" fillId="0" borderId="18" xfId="0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35" xfId="0" applyNumberFormat="1" applyBorder="1" applyAlignment="1">
      <alignment vertical="center" wrapText="1"/>
    </xf>
    <xf numFmtId="0" fontId="0" fillId="0" borderId="35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2" borderId="35" xfId="0" applyNumberFormat="1" applyFill="1" applyBorder="1" applyAlignment="1">
      <alignment vertical="center" wrapText="1"/>
    </xf>
    <xf numFmtId="0" fontId="0" fillId="2" borderId="35" xfId="0" applyFill="1" applyBorder="1" applyAlignment="1">
      <alignment vertical="center" wrapText="1"/>
    </xf>
    <xf numFmtId="0" fontId="0" fillId="2" borderId="22" xfId="0" applyFill="1" applyBorder="1" applyAlignment="1">
      <alignment vertical="center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5112">
    <tabColor rgb="FF66FF66"/>
  </sheetPr>
  <dimension ref="A1:O66"/>
  <sheetViews>
    <sheetView showGridLines="0" topLeftCell="B51" zoomScaleSheetLayoutView="75" workbookViewId="0">
      <selection activeCell="L6" sqref="L6:M6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0" customHeight="1" thickBot="1" x14ac:dyDescent="0.25">
      <c r="B1" s="196" t="s">
        <v>281</v>
      </c>
      <c r="C1" s="196"/>
      <c r="D1" s="196"/>
      <c r="E1" s="196"/>
      <c r="F1" s="196"/>
      <c r="G1" s="196"/>
      <c r="H1" s="196"/>
      <c r="I1" s="196"/>
      <c r="J1" s="196"/>
    </row>
    <row r="2" spans="1:15" ht="33.75" customHeight="1" x14ac:dyDescent="0.2">
      <c r="A2" s="47" t="s">
        <v>36</v>
      </c>
      <c r="B2" s="197" t="s">
        <v>39</v>
      </c>
      <c r="C2" s="198"/>
      <c r="D2" s="198"/>
      <c r="E2" s="198"/>
      <c r="F2" s="198"/>
      <c r="G2" s="198"/>
      <c r="H2" s="198"/>
      <c r="I2" s="198"/>
      <c r="J2" s="199"/>
    </row>
    <row r="3" spans="1:15" ht="49.5" customHeight="1" x14ac:dyDescent="0.2">
      <c r="A3" s="2"/>
      <c r="B3" s="77" t="s">
        <v>22</v>
      </c>
      <c r="C3" s="78"/>
      <c r="D3" s="79" t="s">
        <v>277</v>
      </c>
      <c r="E3" s="206" t="s">
        <v>278</v>
      </c>
      <c r="F3" s="207"/>
      <c r="G3" s="207"/>
      <c r="H3" s="207"/>
      <c r="I3" s="207"/>
      <c r="J3" s="208"/>
      <c r="O3" s="1"/>
    </row>
    <row r="4" spans="1:15" ht="27" customHeight="1" x14ac:dyDescent="0.2">
      <c r="A4" s="2"/>
      <c r="B4" s="80" t="s">
        <v>45</v>
      </c>
      <c r="C4" s="78"/>
      <c r="D4" s="81" t="s">
        <v>43</v>
      </c>
      <c r="E4" s="209" t="s">
        <v>44</v>
      </c>
      <c r="F4" s="210"/>
      <c r="G4" s="210"/>
      <c r="H4" s="210"/>
      <c r="I4" s="210"/>
      <c r="J4" s="211"/>
    </row>
    <row r="5" spans="1:15" ht="28.5" customHeight="1" x14ac:dyDescent="0.2">
      <c r="A5" s="76">
        <v>2494</v>
      </c>
      <c r="B5" s="82" t="s">
        <v>46</v>
      </c>
      <c r="C5" s="83"/>
      <c r="D5" s="189" t="s">
        <v>277</v>
      </c>
      <c r="E5" s="219" t="s">
        <v>278</v>
      </c>
      <c r="F5" s="220"/>
      <c r="G5" s="220"/>
      <c r="H5" s="220"/>
      <c r="I5" s="220"/>
      <c r="J5" s="221"/>
    </row>
    <row r="6" spans="1:15" ht="24" customHeight="1" x14ac:dyDescent="0.2">
      <c r="A6" s="2"/>
      <c r="B6" s="31" t="s">
        <v>40</v>
      </c>
      <c r="D6" s="224"/>
      <c r="E6" s="225"/>
      <c r="F6" s="225"/>
      <c r="G6" s="225"/>
      <c r="H6" s="18" t="s">
        <v>38</v>
      </c>
      <c r="I6" s="22"/>
      <c r="J6" s="8"/>
    </row>
    <row r="7" spans="1:15" ht="15.75" customHeight="1" x14ac:dyDescent="0.2">
      <c r="A7" s="2"/>
      <c r="B7" s="28"/>
      <c r="C7" s="55"/>
      <c r="D7" s="226"/>
      <c r="E7" s="227"/>
      <c r="F7" s="227"/>
      <c r="G7" s="227"/>
      <c r="H7" s="18" t="s">
        <v>34</v>
      </c>
      <c r="I7" s="22"/>
      <c r="J7" s="8"/>
    </row>
    <row r="8" spans="1:15" ht="15.75" customHeight="1" x14ac:dyDescent="0.2">
      <c r="A8" s="2"/>
      <c r="B8" s="29"/>
      <c r="C8" s="56"/>
      <c r="D8" s="53"/>
      <c r="E8" s="228"/>
      <c r="F8" s="229"/>
      <c r="G8" s="229"/>
      <c r="H8" s="24"/>
      <c r="I8" s="23"/>
      <c r="J8" s="34"/>
    </row>
    <row r="9" spans="1:15" ht="24" hidden="1" customHeight="1" x14ac:dyDescent="0.2">
      <c r="A9" s="2"/>
      <c r="B9" s="31" t="s">
        <v>20</v>
      </c>
      <c r="D9" s="51"/>
      <c r="H9" s="18" t="s">
        <v>38</v>
      </c>
      <c r="I9" s="22"/>
      <c r="J9" s="8"/>
    </row>
    <row r="10" spans="1:15" ht="15.75" hidden="1" customHeight="1" x14ac:dyDescent="0.2">
      <c r="A10" s="2"/>
      <c r="B10" s="2"/>
      <c r="D10" s="51"/>
      <c r="H10" s="18" t="s">
        <v>34</v>
      </c>
      <c r="I10" s="22"/>
      <c r="J10" s="8"/>
    </row>
    <row r="11" spans="1:15" ht="15.75" hidden="1" customHeight="1" x14ac:dyDescent="0.2">
      <c r="A11" s="2"/>
      <c r="B11" s="35"/>
      <c r="C11" s="56"/>
      <c r="D11" s="53"/>
      <c r="E11" s="57"/>
      <c r="F11" s="24"/>
      <c r="G11" s="14"/>
      <c r="H11" s="14"/>
      <c r="I11" s="36"/>
      <c r="J11" s="34"/>
    </row>
    <row r="12" spans="1:15" ht="24" customHeight="1" x14ac:dyDescent="0.2">
      <c r="A12" s="2"/>
      <c r="B12" s="31" t="s">
        <v>19</v>
      </c>
      <c r="D12" s="213"/>
      <c r="E12" s="213"/>
      <c r="F12" s="213"/>
      <c r="G12" s="213"/>
      <c r="H12" s="18" t="s">
        <v>38</v>
      </c>
      <c r="I12" s="85"/>
      <c r="J12" s="8"/>
    </row>
    <row r="13" spans="1:15" ht="15.75" customHeight="1" x14ac:dyDescent="0.2">
      <c r="A13" s="2"/>
      <c r="B13" s="28"/>
      <c r="C13" s="55"/>
      <c r="D13" s="218"/>
      <c r="E13" s="218"/>
      <c r="F13" s="218"/>
      <c r="G13" s="218"/>
      <c r="H13" s="18" t="s">
        <v>34</v>
      </c>
      <c r="I13" s="85"/>
      <c r="J13" s="8"/>
    </row>
    <row r="14" spans="1:15" ht="15.75" customHeight="1" x14ac:dyDescent="0.2">
      <c r="A14" s="2"/>
      <c r="B14" s="29"/>
      <c r="C14" s="56"/>
      <c r="D14" s="84"/>
      <c r="E14" s="222"/>
      <c r="F14" s="223"/>
      <c r="G14" s="223"/>
      <c r="H14" s="19"/>
      <c r="I14" s="23"/>
      <c r="J14" s="34"/>
    </row>
    <row r="15" spans="1:15" ht="24" customHeight="1" x14ac:dyDescent="0.2">
      <c r="A15" s="2"/>
      <c r="B15" s="43" t="s">
        <v>21</v>
      </c>
      <c r="C15" s="58"/>
      <c r="D15" s="59"/>
      <c r="E15" s="60"/>
      <c r="F15" s="44"/>
      <c r="G15" s="44"/>
      <c r="H15" s="45"/>
      <c r="I15" s="44"/>
      <c r="J15" s="46"/>
    </row>
    <row r="16" spans="1:15" ht="32.25" customHeight="1" x14ac:dyDescent="0.2">
      <c r="A16" s="2"/>
      <c r="B16" s="35" t="s">
        <v>32</v>
      </c>
      <c r="C16" s="61"/>
      <c r="D16" s="54"/>
      <c r="E16" s="212"/>
      <c r="F16" s="212"/>
      <c r="G16" s="214"/>
      <c r="H16" s="214"/>
      <c r="I16" s="214" t="s">
        <v>29</v>
      </c>
      <c r="J16" s="215"/>
    </row>
    <row r="17" spans="1:10" ht="23.25" customHeight="1" x14ac:dyDescent="0.2">
      <c r="A17" s="142" t="s">
        <v>24</v>
      </c>
      <c r="B17" s="38" t="s">
        <v>24</v>
      </c>
      <c r="C17" s="62"/>
      <c r="D17" s="63"/>
      <c r="E17" s="203"/>
      <c r="F17" s="204"/>
      <c r="G17" s="203"/>
      <c r="H17" s="204"/>
      <c r="I17" s="203">
        <f>SUMIF(F54:F62,A17,I54:I62)+SUMIF(F54:F62,"PSU",I54:I62)</f>
        <v>0</v>
      </c>
      <c r="J17" s="205"/>
    </row>
    <row r="18" spans="1:10" ht="23.25" customHeight="1" x14ac:dyDescent="0.2">
      <c r="A18" s="142" t="s">
        <v>25</v>
      </c>
      <c r="B18" s="38" t="s">
        <v>25</v>
      </c>
      <c r="C18" s="62"/>
      <c r="D18" s="63"/>
      <c r="E18" s="203"/>
      <c r="F18" s="204"/>
      <c r="G18" s="203"/>
      <c r="H18" s="204"/>
      <c r="I18" s="203">
        <f>SUMIF(F54:F62,A18,I54:I62)</f>
        <v>0</v>
      </c>
      <c r="J18" s="205"/>
    </row>
    <row r="19" spans="1:10" ht="23.25" customHeight="1" x14ac:dyDescent="0.2">
      <c r="A19" s="142" t="s">
        <v>26</v>
      </c>
      <c r="B19" s="38" t="s">
        <v>26</v>
      </c>
      <c r="C19" s="62"/>
      <c r="D19" s="63"/>
      <c r="E19" s="203"/>
      <c r="F19" s="204"/>
      <c r="G19" s="203"/>
      <c r="H19" s="204"/>
      <c r="I19" s="203">
        <f>SUMIF(F54:F62,A19,I54:I62)</f>
        <v>0</v>
      </c>
      <c r="J19" s="205"/>
    </row>
    <row r="20" spans="1:10" ht="23.25" customHeight="1" x14ac:dyDescent="0.2">
      <c r="A20" s="142" t="s">
        <v>75</v>
      </c>
      <c r="B20" s="38" t="s">
        <v>27</v>
      </c>
      <c r="C20" s="62"/>
      <c r="D20" s="63"/>
      <c r="E20" s="203"/>
      <c r="F20" s="204"/>
      <c r="G20" s="203"/>
      <c r="H20" s="204"/>
      <c r="I20" s="203">
        <f>SUMIF(F54:F62,A20,I54:I62)</f>
        <v>0</v>
      </c>
      <c r="J20" s="205"/>
    </row>
    <row r="21" spans="1:10" ht="23.25" customHeight="1" x14ac:dyDescent="0.2">
      <c r="A21" s="142" t="s">
        <v>74</v>
      </c>
      <c r="B21" s="38" t="s">
        <v>28</v>
      </c>
      <c r="C21" s="62"/>
      <c r="D21" s="63"/>
      <c r="E21" s="203"/>
      <c r="F21" s="204"/>
      <c r="G21" s="203"/>
      <c r="H21" s="204"/>
      <c r="I21" s="203">
        <f>SUMIF(F54:F62,A21,I54:I62)</f>
        <v>0</v>
      </c>
      <c r="J21" s="205"/>
    </row>
    <row r="22" spans="1:10" ht="23.25" customHeight="1" x14ac:dyDescent="0.2">
      <c r="A22" s="2"/>
      <c r="B22" s="48" t="s">
        <v>29</v>
      </c>
      <c r="C22" s="64"/>
      <c r="D22" s="65"/>
      <c r="E22" s="216"/>
      <c r="F22" s="217"/>
      <c r="G22" s="216"/>
      <c r="H22" s="217"/>
      <c r="I22" s="216">
        <f>SUM(I17:J21)</f>
        <v>0</v>
      </c>
      <c r="J22" s="235"/>
    </row>
    <row r="23" spans="1:10" ht="33" customHeight="1" x14ac:dyDescent="0.2">
      <c r="A23" s="2"/>
      <c r="B23" s="42" t="s">
        <v>33</v>
      </c>
      <c r="C23" s="62"/>
      <c r="D23" s="63"/>
      <c r="E23" s="66"/>
      <c r="F23" s="39"/>
      <c r="G23" s="33"/>
      <c r="H23" s="33"/>
      <c r="I23" s="33"/>
      <c r="J23" s="40"/>
    </row>
    <row r="24" spans="1:10" ht="23.25" customHeight="1" x14ac:dyDescent="0.2">
      <c r="A24" s="2"/>
      <c r="B24" s="38" t="s">
        <v>12</v>
      </c>
      <c r="C24" s="62"/>
      <c r="D24" s="63"/>
      <c r="E24" s="67">
        <v>15</v>
      </c>
      <c r="F24" s="39" t="s">
        <v>0</v>
      </c>
      <c r="G24" s="233">
        <f>ZakladDPHSniVypocet</f>
        <v>0</v>
      </c>
      <c r="H24" s="234"/>
      <c r="I24" s="234"/>
      <c r="J24" s="40" t="str">
        <f t="shared" ref="J24:J29" si="0">Mena</f>
        <v>CZK</v>
      </c>
    </row>
    <row r="25" spans="1:10" ht="23.25" hidden="1" customHeight="1" x14ac:dyDescent="0.2">
      <c r="A25" s="2"/>
      <c r="B25" s="38" t="s">
        <v>13</v>
      </c>
      <c r="C25" s="62"/>
      <c r="D25" s="63"/>
      <c r="E25" s="67">
        <f>SazbaDPH1</f>
        <v>15</v>
      </c>
      <c r="F25" s="39" t="s">
        <v>0</v>
      </c>
      <c r="G25" s="231">
        <v>0</v>
      </c>
      <c r="H25" s="232"/>
      <c r="I25" s="232"/>
      <c r="J25" s="40" t="str">
        <f t="shared" si="0"/>
        <v>CZK</v>
      </c>
    </row>
    <row r="26" spans="1:10" ht="23.25" customHeight="1" x14ac:dyDescent="0.2">
      <c r="A26" s="2"/>
      <c r="B26" s="38" t="s">
        <v>14</v>
      </c>
      <c r="C26" s="62"/>
      <c r="D26" s="63"/>
      <c r="E26" s="67">
        <v>21</v>
      </c>
      <c r="F26" s="39" t="s">
        <v>0</v>
      </c>
      <c r="G26" s="233">
        <f>ZakladDPHZaklVypocet</f>
        <v>0</v>
      </c>
      <c r="H26" s="234"/>
      <c r="I26" s="234"/>
      <c r="J26" s="40" t="str">
        <f t="shared" si="0"/>
        <v>CZK</v>
      </c>
    </row>
    <row r="27" spans="1:10" ht="23.25" hidden="1" customHeight="1" x14ac:dyDescent="0.2">
      <c r="A27" s="2"/>
      <c r="B27" s="32" t="s">
        <v>15</v>
      </c>
      <c r="C27" s="68"/>
      <c r="D27" s="54"/>
      <c r="E27" s="69">
        <f>SazbaDPH2</f>
        <v>21</v>
      </c>
      <c r="F27" s="30" t="s">
        <v>0</v>
      </c>
      <c r="G27" s="200">
        <v>422123.72</v>
      </c>
      <c r="H27" s="201"/>
      <c r="I27" s="201"/>
      <c r="J27" s="37" t="str">
        <f t="shared" si="0"/>
        <v>CZK</v>
      </c>
    </row>
    <row r="28" spans="1:10" ht="23.25" customHeight="1" thickBot="1" x14ac:dyDescent="0.25">
      <c r="A28" s="2">
        <f>ZakladDPHSni+ZakladDPHZakl</f>
        <v>0</v>
      </c>
      <c r="B28" s="31" t="s">
        <v>4</v>
      </c>
      <c r="C28" s="70"/>
      <c r="D28" s="71"/>
      <c r="E28" s="70"/>
      <c r="F28" s="16"/>
      <c r="G28" s="202">
        <f>CenaCelkemBezDPH-(ZakladDPHSni+ZakladDPHZakl)</f>
        <v>0</v>
      </c>
      <c r="H28" s="202"/>
      <c r="I28" s="202"/>
      <c r="J28" s="41" t="str">
        <f t="shared" si="0"/>
        <v>CZK</v>
      </c>
    </row>
    <row r="29" spans="1:10" ht="27.75" customHeight="1" thickBot="1" x14ac:dyDescent="0.25">
      <c r="A29" s="2">
        <f>(A28-INT(A28))*100</f>
        <v>0</v>
      </c>
      <c r="B29" s="116" t="s">
        <v>23</v>
      </c>
      <c r="C29" s="117"/>
      <c r="D29" s="117"/>
      <c r="E29" s="118"/>
      <c r="F29" s="119"/>
      <c r="G29" s="236">
        <f>A28</f>
        <v>0</v>
      </c>
      <c r="H29" s="237"/>
      <c r="I29" s="237"/>
      <c r="J29" s="120" t="str">
        <f t="shared" si="0"/>
        <v>CZK</v>
      </c>
    </row>
    <row r="30" spans="1:10" ht="27.75" hidden="1" customHeight="1" thickBot="1" x14ac:dyDescent="0.25">
      <c r="A30" s="2"/>
      <c r="B30" s="116" t="s">
        <v>35</v>
      </c>
      <c r="C30" s="121"/>
      <c r="D30" s="121"/>
      <c r="E30" s="121"/>
      <c r="F30" s="122"/>
      <c r="G30" s="236">
        <f>ZakladDPHSni+DPHSni+ZakladDPHZakl+DPHZakl+Zaokrouhleni</f>
        <v>422123.72</v>
      </c>
      <c r="H30" s="236"/>
      <c r="I30" s="236"/>
      <c r="J30" s="123" t="s">
        <v>50</v>
      </c>
    </row>
    <row r="31" spans="1:10" ht="12.75" customHeight="1" x14ac:dyDescent="0.2">
      <c r="A31" s="2"/>
      <c r="B31" s="2"/>
      <c r="J31" s="9"/>
    </row>
    <row r="32" spans="1:10" ht="30" customHeight="1" x14ac:dyDescent="0.2">
      <c r="A32" s="2"/>
      <c r="B32" s="2"/>
      <c r="J32" s="9"/>
    </row>
    <row r="33" spans="1:10" ht="18.75" customHeight="1" x14ac:dyDescent="0.2">
      <c r="A33" s="2"/>
      <c r="B33" s="17"/>
      <c r="C33" s="72" t="s">
        <v>11</v>
      </c>
      <c r="D33" s="73"/>
      <c r="E33" s="73"/>
      <c r="F33" s="15" t="s">
        <v>10</v>
      </c>
      <c r="G33" s="26"/>
      <c r="H33" s="27"/>
      <c r="I33" s="26"/>
      <c r="J33" s="9"/>
    </row>
    <row r="34" spans="1:10" ht="47.25" customHeight="1" x14ac:dyDescent="0.2">
      <c r="A34" s="2"/>
      <c r="B34" s="2"/>
      <c r="J34" s="9"/>
    </row>
    <row r="35" spans="1:10" s="21" customFormat="1" ht="18.75" customHeight="1" x14ac:dyDescent="0.2">
      <c r="A35" s="20"/>
      <c r="B35" s="20"/>
      <c r="C35" s="74"/>
      <c r="D35" s="238"/>
      <c r="E35" s="239"/>
      <c r="G35" s="240"/>
      <c r="H35" s="241"/>
      <c r="I35" s="241"/>
      <c r="J35" s="25"/>
    </row>
    <row r="36" spans="1:10" ht="12.75" customHeight="1" x14ac:dyDescent="0.2">
      <c r="A36" s="2"/>
      <c r="B36" s="2"/>
      <c r="D36" s="230" t="s">
        <v>2</v>
      </c>
      <c r="E36" s="230"/>
      <c r="H36" s="10" t="s">
        <v>3</v>
      </c>
      <c r="J36" s="9"/>
    </row>
    <row r="37" spans="1:10" ht="13.5" customHeight="1" thickBot="1" x14ac:dyDescent="0.25">
      <c r="A37" s="11"/>
      <c r="B37" s="11"/>
      <c r="C37" s="75"/>
      <c r="D37" s="75"/>
      <c r="E37" s="75"/>
      <c r="F37" s="12"/>
      <c r="G37" s="12"/>
      <c r="H37" s="12"/>
      <c r="I37" s="12"/>
      <c r="J37" s="13"/>
    </row>
    <row r="38" spans="1:10" ht="27" hidden="1" customHeight="1" x14ac:dyDescent="0.2">
      <c r="B38" s="89" t="s">
        <v>16</v>
      </c>
      <c r="C38" s="90"/>
      <c r="D38" s="90"/>
      <c r="E38" s="90"/>
      <c r="F38" s="91"/>
      <c r="G38" s="91"/>
      <c r="H38" s="91"/>
      <c r="I38" s="91"/>
      <c r="J38" s="92"/>
    </row>
    <row r="39" spans="1:10" ht="25.5" hidden="1" customHeight="1" x14ac:dyDescent="0.2">
      <c r="A39" s="88" t="s">
        <v>37</v>
      </c>
      <c r="B39" s="93" t="s">
        <v>17</v>
      </c>
      <c r="C39" s="94" t="s">
        <v>5</v>
      </c>
      <c r="D39" s="94"/>
      <c r="E39" s="94"/>
      <c r="F39" s="95" t="str">
        <f>B24</f>
        <v>Základ pro sníženou DPH</v>
      </c>
      <c r="G39" s="95" t="str">
        <f>B26</f>
        <v>Základ pro základní DPH</v>
      </c>
      <c r="H39" s="96" t="s">
        <v>18</v>
      </c>
      <c r="I39" s="97" t="s">
        <v>1</v>
      </c>
      <c r="J39" s="98" t="s">
        <v>0</v>
      </c>
    </row>
    <row r="40" spans="1:10" ht="25.5" hidden="1" customHeight="1" x14ac:dyDescent="0.2">
      <c r="A40" s="88">
        <v>1</v>
      </c>
      <c r="B40" s="99" t="s">
        <v>47</v>
      </c>
      <c r="C40" s="242"/>
      <c r="D40" s="242"/>
      <c r="E40" s="242"/>
      <c r="F40" s="100">
        <f>'SO 01 HBP22_08-3.1 Pol'!AB133</f>
        <v>0</v>
      </c>
      <c r="G40" s="101">
        <f>'SO 01 HBP22_08-3.1 Pol'!AC133</f>
        <v>0</v>
      </c>
      <c r="H40" s="102"/>
      <c r="I40" s="103">
        <f>F40+G40+H40</f>
        <v>0</v>
      </c>
      <c r="J40" s="104" t="str">
        <f>IF(CenaCelkemVypocet=0,"",I40/CenaCelkemVypocet*100)</f>
        <v/>
      </c>
    </row>
    <row r="41" spans="1:10" ht="25.5" hidden="1" customHeight="1" x14ac:dyDescent="0.2">
      <c r="A41" s="88">
        <v>2</v>
      </c>
      <c r="B41" s="105"/>
      <c r="C41" s="243" t="s">
        <v>48</v>
      </c>
      <c r="D41" s="243"/>
      <c r="E41" s="243"/>
      <c r="F41" s="106"/>
      <c r="G41" s="107"/>
      <c r="H41" s="107"/>
      <c r="I41" s="108"/>
      <c r="J41" s="109"/>
    </row>
    <row r="42" spans="1:10" ht="25.5" hidden="1" customHeight="1" x14ac:dyDescent="0.2">
      <c r="A42" s="88">
        <v>2</v>
      </c>
      <c r="B42" s="105" t="s">
        <v>43</v>
      </c>
      <c r="C42" s="243" t="s">
        <v>44</v>
      </c>
      <c r="D42" s="243"/>
      <c r="E42" s="243"/>
      <c r="F42" s="106">
        <f>'SO 01 HBP22_08-3.1 Pol'!AB133</f>
        <v>0</v>
      </c>
      <c r="G42" s="107">
        <f>'SO 01 HBP22_08-3.1 Pol'!AC133</f>
        <v>0</v>
      </c>
      <c r="H42" s="107"/>
      <c r="I42" s="108">
        <f>F42+G42+H42</f>
        <v>0</v>
      </c>
      <c r="J42" s="109" t="str">
        <f>IF(CenaCelkemVypocet=0,"",I42/CenaCelkemVypocet*100)</f>
        <v/>
      </c>
    </row>
    <row r="43" spans="1:10" ht="25.5" hidden="1" customHeight="1" x14ac:dyDescent="0.2">
      <c r="A43" s="88">
        <v>3</v>
      </c>
      <c r="B43" s="110" t="s">
        <v>41</v>
      </c>
      <c r="C43" s="242" t="s">
        <v>42</v>
      </c>
      <c r="D43" s="242"/>
      <c r="E43" s="242"/>
      <c r="F43" s="111">
        <f>'SO 01 HBP22_08-3.1 Pol'!AB133</f>
        <v>0</v>
      </c>
      <c r="G43" s="102">
        <f>'SO 01 HBP22_08-3.1 Pol'!AC133</f>
        <v>0</v>
      </c>
      <c r="H43" s="102"/>
      <c r="I43" s="103">
        <f>F43+G43+H43</f>
        <v>0</v>
      </c>
      <c r="J43" s="104" t="str">
        <f>IF(CenaCelkemVypocet=0,"",I43/CenaCelkemVypocet*100)</f>
        <v/>
      </c>
    </row>
    <row r="44" spans="1:10" ht="25.5" hidden="1" customHeight="1" x14ac:dyDescent="0.2">
      <c r="A44" s="88"/>
      <c r="B44" s="244" t="s">
        <v>49</v>
      </c>
      <c r="C44" s="245"/>
      <c r="D44" s="245"/>
      <c r="E44" s="245"/>
      <c r="F44" s="112">
        <f>SUMIF(A40:A43,"=1",F40:F43)</f>
        <v>0</v>
      </c>
      <c r="G44" s="113">
        <f>SUMIF(A40:A43,"=1",G40:G43)</f>
        <v>0</v>
      </c>
      <c r="H44" s="113">
        <f>SUMIF(A40:A43,"=1",H40:H43)</f>
        <v>0</v>
      </c>
      <c r="I44" s="114">
        <f>SUMIF(A40:A43,"=1",I40:I43)</f>
        <v>0</v>
      </c>
      <c r="J44" s="115">
        <f>SUMIF(A40:A43,"=1",J40:J43)</f>
        <v>0</v>
      </c>
    </row>
    <row r="46" spans="1:10" ht="28.5" customHeight="1" x14ac:dyDescent="0.2">
      <c r="A46" t="s">
        <v>51</v>
      </c>
      <c r="B46" s="246" t="s">
        <v>279</v>
      </c>
      <c r="C46" s="246"/>
      <c r="D46" s="246"/>
      <c r="E46" s="246"/>
      <c r="F46" s="246"/>
      <c r="G46" s="246"/>
      <c r="H46" s="246"/>
      <c r="I46" s="246"/>
      <c r="J46" s="246"/>
    </row>
    <row r="47" spans="1:10" ht="17.25" customHeight="1" x14ac:dyDescent="0.2">
      <c r="A47" t="s">
        <v>52</v>
      </c>
      <c r="B47" t="s">
        <v>53</v>
      </c>
    </row>
    <row r="48" spans="1:10" ht="29.25" customHeight="1" x14ac:dyDescent="0.2">
      <c r="A48" t="s">
        <v>54</v>
      </c>
      <c r="B48" s="246" t="s">
        <v>280</v>
      </c>
      <c r="C48" s="246"/>
      <c r="D48" s="246"/>
      <c r="E48" s="246"/>
      <c r="F48" s="246"/>
      <c r="G48" s="246"/>
      <c r="H48" s="246"/>
      <c r="I48" s="246"/>
      <c r="J48" s="246"/>
    </row>
    <row r="51" spans="1:10" ht="15.75" x14ac:dyDescent="0.25">
      <c r="B51" s="124" t="s">
        <v>55</v>
      </c>
    </row>
    <row r="53" spans="1:10" ht="25.5" customHeight="1" x14ac:dyDescent="0.2">
      <c r="A53" s="126"/>
      <c r="B53" s="129" t="s">
        <v>17</v>
      </c>
      <c r="C53" s="129" t="s">
        <v>5</v>
      </c>
      <c r="D53" s="130"/>
      <c r="E53" s="130"/>
      <c r="F53" s="131" t="s">
        <v>56</v>
      </c>
      <c r="G53" s="131"/>
      <c r="H53" s="131"/>
      <c r="I53" s="131" t="s">
        <v>29</v>
      </c>
      <c r="J53" s="131" t="s">
        <v>0</v>
      </c>
    </row>
    <row r="54" spans="1:10" ht="36.75" customHeight="1" x14ac:dyDescent="0.2">
      <c r="A54" s="127"/>
      <c r="B54" s="132" t="s">
        <v>57</v>
      </c>
      <c r="C54" s="247" t="s">
        <v>58</v>
      </c>
      <c r="D54" s="248"/>
      <c r="E54" s="248"/>
      <c r="F54" s="140" t="s">
        <v>24</v>
      </c>
      <c r="G54" s="133"/>
      <c r="H54" s="133"/>
      <c r="I54" s="133">
        <f>'SO 01 HBP22_08-3.1 Pol'!G8</f>
        <v>0</v>
      </c>
      <c r="J54" s="138" t="str">
        <f>IF(I63=0,"",I54/I63*100)</f>
        <v/>
      </c>
    </row>
    <row r="55" spans="1:10" ht="36.75" customHeight="1" x14ac:dyDescent="0.2">
      <c r="A55" s="127"/>
      <c r="B55" s="132" t="s">
        <v>59</v>
      </c>
      <c r="C55" s="247" t="s">
        <v>60</v>
      </c>
      <c r="D55" s="248"/>
      <c r="E55" s="248"/>
      <c r="F55" s="140" t="s">
        <v>24</v>
      </c>
      <c r="G55" s="133"/>
      <c r="H55" s="133"/>
      <c r="I55" s="133">
        <f>'SO 01 HBP22_08-3.1 Pol'!G76</f>
        <v>0</v>
      </c>
      <c r="J55" s="138" t="str">
        <f>IF(I63=0,"",I55/I63*100)</f>
        <v/>
      </c>
    </row>
    <row r="56" spans="1:10" ht="36.75" customHeight="1" x14ac:dyDescent="0.2">
      <c r="A56" s="127"/>
      <c r="B56" s="132" t="s">
        <v>61</v>
      </c>
      <c r="C56" s="247" t="s">
        <v>62</v>
      </c>
      <c r="D56" s="248"/>
      <c r="E56" s="248"/>
      <c r="F56" s="140" t="s">
        <v>24</v>
      </c>
      <c r="G56" s="133"/>
      <c r="H56" s="133"/>
      <c r="I56" s="133">
        <f>'SO 01 HBP22_08-3.1 Pol'!G98</f>
        <v>0</v>
      </c>
      <c r="J56" s="138" t="str">
        <f>IF(I63=0,"",I56/I63*100)</f>
        <v/>
      </c>
    </row>
    <row r="57" spans="1:10" ht="36.75" customHeight="1" x14ac:dyDescent="0.2">
      <c r="A57" s="127"/>
      <c r="B57" s="132" t="s">
        <v>63</v>
      </c>
      <c r="C57" s="247" t="s">
        <v>64</v>
      </c>
      <c r="D57" s="248"/>
      <c r="E57" s="248"/>
      <c r="F57" s="140" t="s">
        <v>24</v>
      </c>
      <c r="G57" s="133"/>
      <c r="H57" s="133"/>
      <c r="I57" s="133">
        <f>'SO 01 HBP22_08-3.1 Pol'!G102</f>
        <v>0</v>
      </c>
      <c r="J57" s="138" t="str">
        <f>IF(I63=0,"",I57/I63*100)</f>
        <v/>
      </c>
    </row>
    <row r="58" spans="1:10" ht="36.75" customHeight="1" x14ac:dyDescent="0.2">
      <c r="A58" s="127"/>
      <c r="B58" s="132" t="s">
        <v>65</v>
      </c>
      <c r="C58" s="249" t="s">
        <v>66</v>
      </c>
      <c r="D58" s="250"/>
      <c r="E58" s="251"/>
      <c r="F58" s="140" t="s">
        <v>24</v>
      </c>
      <c r="G58" s="133"/>
      <c r="H58" s="133"/>
      <c r="I58" s="133">
        <f>'SO 01 HBP22_08-3.1 Pol'!G105</f>
        <v>0</v>
      </c>
      <c r="J58" s="138" t="str">
        <f>IF(I63=0,"",I58/I63*100)</f>
        <v/>
      </c>
    </row>
    <row r="59" spans="1:10" ht="36.75" customHeight="1" x14ac:dyDescent="0.2">
      <c r="A59" s="127"/>
      <c r="B59" s="132" t="s">
        <v>67</v>
      </c>
      <c r="C59" s="247" t="s">
        <v>68</v>
      </c>
      <c r="D59" s="248"/>
      <c r="E59" s="248"/>
      <c r="F59" s="140" t="s">
        <v>24</v>
      </c>
      <c r="G59" s="133"/>
      <c r="H59" s="133"/>
      <c r="I59" s="133">
        <f>'SO 01 HBP22_08-3.1 Pol'!G108</f>
        <v>0</v>
      </c>
      <c r="J59" s="138" t="str">
        <f>IF(I63=0,"",I59/I63*100)</f>
        <v/>
      </c>
    </row>
    <row r="60" spans="1:10" ht="36.75" customHeight="1" x14ac:dyDescent="0.2">
      <c r="A60" s="127"/>
      <c r="B60" s="132" t="s">
        <v>69</v>
      </c>
      <c r="C60" s="247" t="s">
        <v>70</v>
      </c>
      <c r="D60" s="248"/>
      <c r="E60" s="248"/>
      <c r="F60" s="140" t="s">
        <v>25</v>
      </c>
      <c r="G60" s="133"/>
      <c r="H60" s="133"/>
      <c r="I60" s="133">
        <f>'SO 01 HBP22_08-3.1 Pol'!G111</f>
        <v>0</v>
      </c>
      <c r="J60" s="138" t="str">
        <f>IF(I63=0,"",I60/I63*100)</f>
        <v/>
      </c>
    </row>
    <row r="61" spans="1:10" ht="67.5" customHeight="1" x14ac:dyDescent="0.2">
      <c r="A61" s="127"/>
      <c r="B61" s="132" t="s">
        <v>71</v>
      </c>
      <c r="C61" s="194" t="s">
        <v>72</v>
      </c>
      <c r="D61" s="195"/>
      <c r="E61" s="193"/>
      <c r="F61" s="140" t="s">
        <v>73</v>
      </c>
      <c r="G61" s="133"/>
      <c r="H61" s="133"/>
      <c r="I61" s="133">
        <f>'SO 01 HBP22_08-3.1 Pol'!G120</f>
        <v>0</v>
      </c>
      <c r="J61" s="138" t="str">
        <f>IF(I63=0,"",I61/I63*100)</f>
        <v/>
      </c>
    </row>
    <row r="62" spans="1:10" ht="36.75" customHeight="1" x14ac:dyDescent="0.2">
      <c r="A62" s="127"/>
      <c r="B62" s="132" t="s">
        <v>74</v>
      </c>
      <c r="C62" s="247" t="s">
        <v>28</v>
      </c>
      <c r="D62" s="248"/>
      <c r="E62" s="248"/>
      <c r="F62" s="140" t="s">
        <v>74</v>
      </c>
      <c r="G62" s="133"/>
      <c r="H62" s="133"/>
      <c r="I62" s="133">
        <f>'SO 01 HBP22_08-3.1 Pol'!G130</f>
        <v>0</v>
      </c>
      <c r="J62" s="138" t="str">
        <f>IF(I63=0,"",I62/I63*100)</f>
        <v/>
      </c>
    </row>
    <row r="63" spans="1:10" ht="25.5" customHeight="1" x14ac:dyDescent="0.2">
      <c r="A63" s="128"/>
      <c r="B63" s="134" t="s">
        <v>1</v>
      </c>
      <c r="C63" s="135"/>
      <c r="D63" s="136"/>
      <c r="E63" s="136"/>
      <c r="F63" s="141"/>
      <c r="G63" s="137"/>
      <c r="H63" s="137"/>
      <c r="I63" s="137">
        <f>SUM(I54:I62)</f>
        <v>0</v>
      </c>
      <c r="J63" s="139">
        <f>SUM(J54:J62)</f>
        <v>0</v>
      </c>
    </row>
    <row r="64" spans="1:10" x14ac:dyDescent="0.2">
      <c r="F64" s="86"/>
      <c r="G64" s="86"/>
      <c r="H64" s="86"/>
      <c r="I64" s="86"/>
      <c r="J64" s="87"/>
    </row>
    <row r="65" spans="6:10" x14ac:dyDescent="0.2">
      <c r="F65" s="86"/>
      <c r="G65" s="86"/>
      <c r="H65" s="86"/>
      <c r="I65" s="86"/>
      <c r="J65" s="87"/>
    </row>
    <row r="66" spans="6:10" x14ac:dyDescent="0.2">
      <c r="F66" s="86"/>
      <c r="G66" s="86"/>
      <c r="H66" s="86"/>
      <c r="I66" s="86"/>
      <c r="J66" s="87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7">
    <mergeCell ref="B46:J46"/>
    <mergeCell ref="B48:J48"/>
    <mergeCell ref="C62:E62"/>
    <mergeCell ref="C57:E57"/>
    <mergeCell ref="C58:E58"/>
    <mergeCell ref="C59:E59"/>
    <mergeCell ref="C60:E60"/>
    <mergeCell ref="C54:E54"/>
    <mergeCell ref="C55:E55"/>
    <mergeCell ref="C56:E56"/>
    <mergeCell ref="C40:E40"/>
    <mergeCell ref="C41:E41"/>
    <mergeCell ref="C42:E42"/>
    <mergeCell ref="C43:E43"/>
    <mergeCell ref="B44:E44"/>
    <mergeCell ref="D36:E36"/>
    <mergeCell ref="G25:I25"/>
    <mergeCell ref="G24:I24"/>
    <mergeCell ref="E20:F20"/>
    <mergeCell ref="E21:F21"/>
    <mergeCell ref="I21:J21"/>
    <mergeCell ref="I22:J22"/>
    <mergeCell ref="G20:H20"/>
    <mergeCell ref="G21:H21"/>
    <mergeCell ref="G30:I30"/>
    <mergeCell ref="G26:I26"/>
    <mergeCell ref="I20:J20"/>
    <mergeCell ref="G29:I29"/>
    <mergeCell ref="D35:E35"/>
    <mergeCell ref="G35:I35"/>
    <mergeCell ref="G22:H22"/>
    <mergeCell ref="E18:F18"/>
    <mergeCell ref="D13:G13"/>
    <mergeCell ref="E5:J5"/>
    <mergeCell ref="G17:H17"/>
    <mergeCell ref="G18:H18"/>
    <mergeCell ref="E17:F17"/>
    <mergeCell ref="E14:G14"/>
    <mergeCell ref="D6:G6"/>
    <mergeCell ref="D7:G7"/>
    <mergeCell ref="E8:G8"/>
    <mergeCell ref="B1:J1"/>
    <mergeCell ref="B2:J2"/>
    <mergeCell ref="G27:I27"/>
    <mergeCell ref="G28:I28"/>
    <mergeCell ref="G19:H19"/>
    <mergeCell ref="I18:J18"/>
    <mergeCell ref="I19:J19"/>
    <mergeCell ref="E19:F19"/>
    <mergeCell ref="E3:J3"/>
    <mergeCell ref="E4:J4"/>
    <mergeCell ref="E16:F16"/>
    <mergeCell ref="D12:G12"/>
    <mergeCell ref="G16:H16"/>
    <mergeCell ref="I16:J16"/>
    <mergeCell ref="I17:J17"/>
    <mergeCell ref="E22:F22"/>
  </mergeCells>
  <phoneticPr fontId="0" type="noConversion"/>
  <pageMargins left="0.39370078740157483" right="0.19685039370078741" top="0.59055118110236227" bottom="0.39370078740157483" header="0" footer="0.19685039370078741"/>
  <pageSetup paperSize="9" scale="9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7" max="16383" man="1"/>
    <brk id="4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52" t="s">
        <v>6</v>
      </c>
      <c r="B1" s="252"/>
      <c r="C1" s="253"/>
      <c r="D1" s="252"/>
      <c r="E1" s="252"/>
      <c r="F1" s="252"/>
      <c r="G1" s="252"/>
    </row>
    <row r="2" spans="1:7" ht="24.95" customHeight="1" x14ac:dyDescent="0.2">
      <c r="A2" s="50" t="s">
        <v>7</v>
      </c>
      <c r="B2" s="49"/>
      <c r="C2" s="254"/>
      <c r="D2" s="254"/>
      <c r="E2" s="254"/>
      <c r="F2" s="254"/>
      <c r="G2" s="255"/>
    </row>
    <row r="3" spans="1:7" ht="24.95" customHeight="1" x14ac:dyDescent="0.2">
      <c r="A3" s="50" t="s">
        <v>8</v>
      </c>
      <c r="B3" s="49"/>
      <c r="C3" s="254"/>
      <c r="D3" s="254"/>
      <c r="E3" s="254"/>
      <c r="F3" s="254"/>
      <c r="G3" s="255"/>
    </row>
    <row r="4" spans="1:7" ht="24.95" customHeight="1" x14ac:dyDescent="0.2">
      <c r="A4" s="50" t="s">
        <v>9</v>
      </c>
      <c r="B4" s="49"/>
      <c r="C4" s="254"/>
      <c r="D4" s="254"/>
      <c r="E4" s="254"/>
      <c r="F4" s="254"/>
      <c r="G4" s="255"/>
    </row>
    <row r="5" spans="1:7" x14ac:dyDescent="0.2">
      <c r="B5" s="4"/>
      <c r="C5" s="5"/>
      <c r="D5" s="6"/>
    </row>
  </sheetData>
  <sheetProtection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</sheetPr>
  <dimension ref="A1:BE4860"/>
  <sheetViews>
    <sheetView tabSelected="1" zoomScale="115" zoomScaleNormal="115" zoomScaleSheetLayoutView="85" workbookViewId="0">
      <pane ySplit="7" topLeftCell="A124" activePane="bottomLeft" state="frozen"/>
      <selection pane="bottomLeft" activeCell="BJ115" sqref="BJ115"/>
    </sheetView>
  </sheetViews>
  <sheetFormatPr defaultRowHeight="12.75" outlineLevelRow="1" x14ac:dyDescent="0.2"/>
  <cols>
    <col min="1" max="1" width="3.42578125" customWidth="1"/>
    <col min="2" max="2" width="12.5703125" style="125" customWidth="1"/>
    <col min="3" max="3" width="63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1" width="0" hidden="1" customWidth="1"/>
    <col min="26" max="26" width="0" hidden="1" customWidth="1"/>
    <col min="28" max="38" width="0" hidden="1" customWidth="1"/>
    <col min="50" max="50" width="98.7109375" customWidth="1"/>
  </cols>
  <sheetData>
    <row r="1" spans="1:57" ht="15.75" customHeight="1" x14ac:dyDescent="0.25">
      <c r="A1" s="258" t="s">
        <v>76</v>
      </c>
      <c r="B1" s="258"/>
      <c r="C1" s="258"/>
      <c r="D1" s="258"/>
      <c r="E1" s="258"/>
      <c r="F1" s="258"/>
      <c r="G1" s="258"/>
      <c r="AD1" t="s">
        <v>77</v>
      </c>
    </row>
    <row r="2" spans="1:57" ht="28.5" customHeight="1" x14ac:dyDescent="0.2">
      <c r="A2" s="50" t="s">
        <v>7</v>
      </c>
      <c r="B2" s="49" t="s">
        <v>277</v>
      </c>
      <c r="C2" s="259" t="s">
        <v>278</v>
      </c>
      <c r="D2" s="260"/>
      <c r="E2" s="260"/>
      <c r="F2" s="260"/>
      <c r="G2" s="261"/>
      <c r="AD2" t="s">
        <v>78</v>
      </c>
    </row>
    <row r="3" spans="1:57" ht="24.95" customHeight="1" x14ac:dyDescent="0.2">
      <c r="A3" s="50" t="s">
        <v>8</v>
      </c>
      <c r="B3" s="49" t="s">
        <v>43</v>
      </c>
      <c r="C3" s="262" t="s">
        <v>44</v>
      </c>
      <c r="D3" s="263"/>
      <c r="E3" s="263"/>
      <c r="F3" s="263"/>
      <c r="G3" s="264"/>
      <c r="Z3" s="125" t="s">
        <v>78</v>
      </c>
      <c r="AD3" t="s">
        <v>79</v>
      </c>
    </row>
    <row r="4" spans="1:57" ht="28.5" customHeight="1" x14ac:dyDescent="0.2">
      <c r="A4" s="143" t="s">
        <v>9</v>
      </c>
      <c r="B4" s="190" t="s">
        <v>277</v>
      </c>
      <c r="C4" s="265" t="s">
        <v>278</v>
      </c>
      <c r="D4" s="266"/>
      <c r="E4" s="266"/>
      <c r="F4" s="266"/>
      <c r="G4" s="267"/>
      <c r="AD4" t="s">
        <v>80</v>
      </c>
    </row>
    <row r="5" spans="1:57" x14ac:dyDescent="0.2">
      <c r="D5" s="10"/>
    </row>
    <row r="6" spans="1:57" ht="38.25" x14ac:dyDescent="0.2">
      <c r="A6" s="145" t="s">
        <v>81</v>
      </c>
      <c r="B6" s="147" t="s">
        <v>82</v>
      </c>
      <c r="C6" s="147" t="s">
        <v>83</v>
      </c>
      <c r="D6" s="146" t="s">
        <v>84</v>
      </c>
      <c r="E6" s="145" t="s">
        <v>85</v>
      </c>
      <c r="F6" s="144" t="s">
        <v>86</v>
      </c>
      <c r="G6" s="145" t="s">
        <v>29</v>
      </c>
      <c r="H6" s="148" t="s">
        <v>30</v>
      </c>
      <c r="I6" s="148" t="s">
        <v>87</v>
      </c>
      <c r="J6" s="148" t="s">
        <v>31</v>
      </c>
      <c r="K6" s="148" t="s">
        <v>88</v>
      </c>
      <c r="L6" s="148" t="s">
        <v>89</v>
      </c>
      <c r="M6" s="148" t="s">
        <v>90</v>
      </c>
      <c r="N6" s="148" t="s">
        <v>91</v>
      </c>
      <c r="O6" s="148" t="s">
        <v>92</v>
      </c>
      <c r="P6" s="148" t="s">
        <v>93</v>
      </c>
      <c r="Q6" s="148" t="s">
        <v>94</v>
      </c>
      <c r="R6" s="148" t="s">
        <v>95</v>
      </c>
      <c r="S6" s="148" t="s">
        <v>96</v>
      </c>
      <c r="T6" s="148" t="s">
        <v>97</v>
      </c>
      <c r="U6" s="148" t="s">
        <v>98</v>
      </c>
    </row>
    <row r="7" spans="1:57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0"/>
      <c r="O7" s="150"/>
      <c r="P7" s="150"/>
      <c r="Q7" s="150"/>
      <c r="R7" s="151"/>
      <c r="S7" s="151"/>
      <c r="T7" s="151"/>
      <c r="U7" s="151"/>
    </row>
    <row r="8" spans="1:57" x14ac:dyDescent="0.2">
      <c r="A8" s="163" t="s">
        <v>99</v>
      </c>
      <c r="B8" s="164" t="s">
        <v>57</v>
      </c>
      <c r="C8" s="182" t="s">
        <v>58</v>
      </c>
      <c r="D8" s="165"/>
      <c r="E8" s="166"/>
      <c r="F8" s="167"/>
      <c r="G8" s="167">
        <f>SUM(G9,G12,G15,G19,G23,G26,G28,G30,G33,G36,G39,G42,G44,G47,G53,G57,G59,G60,G64,G68,G72,G74)</f>
        <v>0</v>
      </c>
      <c r="H8" s="167"/>
      <c r="I8" s="167">
        <f>SUM(I9:I75)</f>
        <v>561.92999999999995</v>
      </c>
      <c r="J8" s="167"/>
      <c r="K8" s="167">
        <f>SUM(K9:K75)</f>
        <v>120102.48000000001</v>
      </c>
      <c r="L8" s="167"/>
      <c r="M8" s="167">
        <f>SUM(M9:M75)</f>
        <v>0</v>
      </c>
      <c r="N8" s="166"/>
      <c r="O8" s="166">
        <f>SUM(O9:O75)</f>
        <v>0.01</v>
      </c>
      <c r="P8" s="166"/>
      <c r="Q8" s="166">
        <f>SUM(Q9:Q75)</f>
        <v>0</v>
      </c>
      <c r="R8" s="162"/>
      <c r="S8" s="162">
        <f>SUM(S9:S75)</f>
        <v>177.64000000000001</v>
      </c>
      <c r="T8" s="162"/>
      <c r="U8" s="162"/>
      <c r="AD8" t="s">
        <v>100</v>
      </c>
    </row>
    <row r="9" spans="1:57" outlineLevel="1" x14ac:dyDescent="0.2">
      <c r="A9" s="169">
        <v>1</v>
      </c>
      <c r="B9" s="170" t="s">
        <v>101</v>
      </c>
      <c r="C9" s="183" t="s">
        <v>102</v>
      </c>
      <c r="D9" s="171" t="s">
        <v>103</v>
      </c>
      <c r="E9" s="172">
        <v>29.6</v>
      </c>
      <c r="F9" s="173"/>
      <c r="G9" s="174">
        <f>ROUND(E9*F9,2)</f>
        <v>0</v>
      </c>
      <c r="H9" s="191">
        <v>0</v>
      </c>
      <c r="I9" s="174">
        <f>ROUND(E9*H9,2)</f>
        <v>0</v>
      </c>
      <c r="J9" s="191">
        <v>72.900000000000006</v>
      </c>
      <c r="K9" s="174">
        <f>ROUND(E9*J9,2)</f>
        <v>2157.84</v>
      </c>
      <c r="L9" s="174">
        <v>21</v>
      </c>
      <c r="M9" s="174">
        <f>G9*(1+L9/100)</f>
        <v>0</v>
      </c>
      <c r="N9" s="172">
        <v>0</v>
      </c>
      <c r="O9" s="172">
        <f>ROUND(E9*N9,2)</f>
        <v>0</v>
      </c>
      <c r="P9" s="172">
        <v>0</v>
      </c>
      <c r="Q9" s="172">
        <f>ROUND(E9*P9,2)</f>
        <v>0</v>
      </c>
      <c r="R9" s="159">
        <v>0.17199999999999999</v>
      </c>
      <c r="S9" s="159">
        <f>ROUND(E9*R9,2)</f>
        <v>5.09</v>
      </c>
      <c r="T9" s="159"/>
      <c r="U9" s="159" t="s">
        <v>104</v>
      </c>
      <c r="V9" s="149"/>
      <c r="W9" s="149"/>
      <c r="X9" s="149"/>
      <c r="Y9" s="149"/>
      <c r="Z9" s="149"/>
      <c r="AA9" s="149"/>
      <c r="AB9" s="149"/>
      <c r="AC9" s="149"/>
      <c r="AD9" s="149" t="s">
        <v>105</v>
      </c>
      <c r="AE9" s="149"/>
      <c r="AF9" s="149"/>
      <c r="AG9" s="149"/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</row>
    <row r="10" spans="1:57" outlineLevel="1" x14ac:dyDescent="0.2">
      <c r="A10" s="156"/>
      <c r="B10" s="157"/>
      <c r="C10" s="256" t="s">
        <v>106</v>
      </c>
      <c r="D10" s="257"/>
      <c r="E10" s="257"/>
      <c r="F10" s="257"/>
      <c r="G10" s="257"/>
      <c r="H10" s="159"/>
      <c r="I10" s="159"/>
      <c r="J10" s="159"/>
      <c r="K10" s="159"/>
      <c r="L10" s="159"/>
      <c r="M10" s="159"/>
      <c r="N10" s="158"/>
      <c r="O10" s="158"/>
      <c r="P10" s="158"/>
      <c r="Q10" s="158"/>
      <c r="R10" s="159"/>
      <c r="S10" s="159"/>
      <c r="T10" s="159"/>
      <c r="U10" s="159"/>
      <c r="V10" s="149"/>
      <c r="W10" s="149"/>
      <c r="X10" s="149"/>
      <c r="Y10" s="149"/>
      <c r="Z10" s="149"/>
      <c r="AA10" s="149"/>
      <c r="AB10" s="149"/>
      <c r="AC10" s="149"/>
      <c r="AD10" s="149" t="s">
        <v>107</v>
      </c>
      <c r="AE10" s="149"/>
      <c r="AF10" s="149"/>
      <c r="AG10" s="149"/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75"/>
      <c r="AY10" s="149"/>
      <c r="AZ10" s="149"/>
      <c r="BA10" s="149"/>
      <c r="BB10" s="149"/>
      <c r="BC10" s="149"/>
      <c r="BD10" s="149"/>
      <c r="BE10" s="149"/>
    </row>
    <row r="11" spans="1:57" outlineLevel="1" x14ac:dyDescent="0.2">
      <c r="A11" s="156"/>
      <c r="B11" s="157"/>
      <c r="C11" s="184" t="s">
        <v>255</v>
      </c>
      <c r="D11" s="160"/>
      <c r="E11" s="161">
        <v>29.6</v>
      </c>
      <c r="F11" s="159"/>
      <c r="G11" s="159"/>
      <c r="H11" s="159"/>
      <c r="I11" s="159"/>
      <c r="J11" s="159"/>
      <c r="K11" s="159"/>
      <c r="L11" s="159"/>
      <c r="M11" s="159"/>
      <c r="N11" s="158"/>
      <c r="O11" s="158"/>
      <c r="P11" s="158"/>
      <c r="Q11" s="158"/>
      <c r="R11" s="159"/>
      <c r="S11" s="159"/>
      <c r="T11" s="159"/>
      <c r="U11" s="159"/>
      <c r="V11" s="149"/>
      <c r="W11" s="149"/>
      <c r="X11" s="149"/>
      <c r="Y11" s="149"/>
      <c r="Z11" s="149"/>
      <c r="AA11" s="149"/>
      <c r="AB11" s="149"/>
      <c r="AC11" s="149"/>
      <c r="AD11" s="149" t="s">
        <v>108</v>
      </c>
      <c r="AE11" s="149">
        <v>0</v>
      </c>
      <c r="AF11" s="149"/>
      <c r="AG11" s="149"/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</row>
    <row r="12" spans="1:57" ht="22.5" outlineLevel="1" x14ac:dyDescent="0.2">
      <c r="A12" s="169">
        <v>2</v>
      </c>
      <c r="B12" s="170" t="s">
        <v>109</v>
      </c>
      <c r="C12" s="183" t="s">
        <v>110</v>
      </c>
      <c r="D12" s="171" t="s">
        <v>103</v>
      </c>
      <c r="E12" s="172">
        <v>29.6</v>
      </c>
      <c r="F12" s="173"/>
      <c r="G12" s="174">
        <f>ROUND(E12*F12,2)</f>
        <v>0</v>
      </c>
      <c r="H12" s="191">
        <v>2.1800000000000002</v>
      </c>
      <c r="I12" s="174">
        <f>ROUND(E12*H12,2)</f>
        <v>64.53</v>
      </c>
      <c r="J12" s="191">
        <v>12.52</v>
      </c>
      <c r="K12" s="174">
        <f>ROUND(E12*J12,2)</f>
        <v>370.59</v>
      </c>
      <c r="L12" s="174">
        <v>21</v>
      </c>
      <c r="M12" s="174">
        <f>G12*(1+L12/100)</f>
        <v>0</v>
      </c>
      <c r="N12" s="172">
        <v>5.0000000000000002E-5</v>
      </c>
      <c r="O12" s="172">
        <f>ROUND(E12*N12,2)</f>
        <v>0</v>
      </c>
      <c r="P12" s="172">
        <v>0</v>
      </c>
      <c r="Q12" s="172">
        <f>ROUND(E12*P12,2)</f>
        <v>0</v>
      </c>
      <c r="R12" s="159">
        <v>0.03</v>
      </c>
      <c r="S12" s="159">
        <f>ROUND(E12*R12,2)</f>
        <v>0.89</v>
      </c>
      <c r="T12" s="159"/>
      <c r="U12" s="159" t="s">
        <v>104</v>
      </c>
      <c r="V12" s="149"/>
      <c r="W12" s="149"/>
      <c r="X12" s="149"/>
      <c r="Y12" s="149"/>
      <c r="Z12" s="149"/>
      <c r="AA12" s="149"/>
      <c r="AB12" s="149"/>
      <c r="AC12" s="149"/>
      <c r="AD12" s="149" t="s">
        <v>105</v>
      </c>
      <c r="AE12" s="149"/>
      <c r="AF12" s="149"/>
      <c r="AG12" s="149"/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</row>
    <row r="13" spans="1:57" outlineLevel="1" x14ac:dyDescent="0.2">
      <c r="A13" s="156"/>
      <c r="B13" s="157"/>
      <c r="C13" s="256" t="s">
        <v>111</v>
      </c>
      <c r="D13" s="257"/>
      <c r="E13" s="257"/>
      <c r="F13" s="257"/>
      <c r="G13" s="257"/>
      <c r="H13" s="159"/>
      <c r="I13" s="159"/>
      <c r="J13" s="159"/>
      <c r="K13" s="159"/>
      <c r="L13" s="159"/>
      <c r="M13" s="159"/>
      <c r="N13" s="158"/>
      <c r="O13" s="158"/>
      <c r="P13" s="158"/>
      <c r="Q13" s="158"/>
      <c r="R13" s="159"/>
      <c r="S13" s="159"/>
      <c r="T13" s="159"/>
      <c r="U13" s="159"/>
      <c r="V13" s="149"/>
      <c r="W13" s="149"/>
      <c r="X13" s="149"/>
      <c r="Y13" s="149"/>
      <c r="Z13" s="149"/>
      <c r="AA13" s="149"/>
      <c r="AB13" s="149"/>
      <c r="AC13" s="149"/>
      <c r="AD13" s="149" t="s">
        <v>107</v>
      </c>
      <c r="AE13" s="149"/>
      <c r="AF13" s="149"/>
      <c r="AG13" s="149"/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</row>
    <row r="14" spans="1:57" outlineLevel="1" x14ac:dyDescent="0.2">
      <c r="A14" s="156"/>
      <c r="B14" s="157"/>
      <c r="C14" s="184" t="s">
        <v>112</v>
      </c>
      <c r="D14" s="160"/>
      <c r="E14" s="161">
        <v>29.6</v>
      </c>
      <c r="F14" s="159"/>
      <c r="G14" s="159"/>
      <c r="H14" s="159"/>
      <c r="I14" s="159"/>
      <c r="J14" s="159"/>
      <c r="K14" s="159"/>
      <c r="L14" s="159"/>
      <c r="M14" s="159"/>
      <c r="N14" s="158"/>
      <c r="O14" s="158"/>
      <c r="P14" s="158"/>
      <c r="Q14" s="158"/>
      <c r="R14" s="159"/>
      <c r="S14" s="159"/>
      <c r="T14" s="159"/>
      <c r="U14" s="159"/>
      <c r="V14" s="149"/>
      <c r="W14" s="149"/>
      <c r="X14" s="149"/>
      <c r="Y14" s="149"/>
      <c r="Z14" s="149"/>
      <c r="AA14" s="149"/>
      <c r="AB14" s="149"/>
      <c r="AC14" s="149"/>
      <c r="AD14" s="149" t="s">
        <v>108</v>
      </c>
      <c r="AE14" s="149">
        <v>5</v>
      </c>
      <c r="AF14" s="149"/>
      <c r="AG14" s="149"/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</row>
    <row r="15" spans="1:57" outlineLevel="1" x14ac:dyDescent="0.2">
      <c r="A15" s="169">
        <v>3</v>
      </c>
      <c r="B15" s="170" t="s">
        <v>113</v>
      </c>
      <c r="C15" s="183" t="s">
        <v>114</v>
      </c>
      <c r="D15" s="171" t="s">
        <v>115</v>
      </c>
      <c r="E15" s="172">
        <v>4.96</v>
      </c>
      <c r="F15" s="173"/>
      <c r="G15" s="174">
        <f>ROUND(E15*F15,2)</f>
        <v>0</v>
      </c>
      <c r="H15" s="191">
        <v>0</v>
      </c>
      <c r="I15" s="174">
        <f>ROUND(E15*H15,2)</f>
        <v>0</v>
      </c>
      <c r="J15" s="191">
        <v>87.5</v>
      </c>
      <c r="K15" s="174">
        <f>ROUND(E15*J15,2)</f>
        <v>434</v>
      </c>
      <c r="L15" s="174">
        <v>21</v>
      </c>
      <c r="M15" s="174">
        <f>G15*(1+L15/100)</f>
        <v>0</v>
      </c>
      <c r="N15" s="172">
        <v>0</v>
      </c>
      <c r="O15" s="172">
        <f>ROUND(E15*N15,2)</f>
        <v>0</v>
      </c>
      <c r="P15" s="172">
        <v>0</v>
      </c>
      <c r="Q15" s="172">
        <f>ROUND(E15*P15,2)</f>
        <v>0</v>
      </c>
      <c r="R15" s="159">
        <v>9.7000000000000003E-2</v>
      </c>
      <c r="S15" s="159">
        <f>ROUND(E15*R15,2)</f>
        <v>0.48</v>
      </c>
      <c r="T15" s="159"/>
      <c r="U15" s="159" t="s">
        <v>104</v>
      </c>
      <c r="V15" s="149"/>
      <c r="W15" s="149"/>
      <c r="X15" s="149"/>
      <c r="Y15" s="149"/>
      <c r="Z15" s="149"/>
      <c r="AA15" s="149"/>
      <c r="AB15" s="149"/>
      <c r="AC15" s="149"/>
      <c r="AD15" s="149" t="s">
        <v>105</v>
      </c>
      <c r="AE15" s="149"/>
      <c r="AF15" s="149"/>
      <c r="AG15" s="149"/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</row>
    <row r="16" spans="1:57" outlineLevel="1" x14ac:dyDescent="0.2">
      <c r="A16" s="156"/>
      <c r="B16" s="157"/>
      <c r="C16" s="256" t="s">
        <v>116</v>
      </c>
      <c r="D16" s="257"/>
      <c r="E16" s="257"/>
      <c r="F16" s="257"/>
      <c r="G16" s="257"/>
      <c r="H16" s="159"/>
      <c r="I16" s="159"/>
      <c r="J16" s="159"/>
      <c r="K16" s="159"/>
      <c r="L16" s="159"/>
      <c r="M16" s="159"/>
      <c r="N16" s="158"/>
      <c r="O16" s="158"/>
      <c r="P16" s="158"/>
      <c r="Q16" s="158"/>
      <c r="R16" s="159"/>
      <c r="S16" s="159"/>
      <c r="T16" s="159"/>
      <c r="U16" s="159"/>
      <c r="V16" s="149"/>
      <c r="W16" s="149"/>
      <c r="X16" s="149"/>
      <c r="Y16" s="149"/>
      <c r="Z16" s="149"/>
      <c r="AA16" s="149"/>
      <c r="AB16" s="149"/>
      <c r="AC16" s="149"/>
      <c r="AD16" s="149" t="s">
        <v>107</v>
      </c>
      <c r="AE16" s="149"/>
      <c r="AF16" s="149"/>
      <c r="AG16" s="149"/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75"/>
      <c r="AY16" s="149"/>
      <c r="AZ16" s="149"/>
      <c r="BA16" s="149"/>
      <c r="BB16" s="149"/>
      <c r="BC16" s="149"/>
      <c r="BD16" s="149"/>
      <c r="BE16" s="149"/>
    </row>
    <row r="17" spans="1:57" outlineLevel="1" x14ac:dyDescent="0.2">
      <c r="A17" s="156"/>
      <c r="B17" s="157"/>
      <c r="C17" s="184" t="s">
        <v>266</v>
      </c>
      <c r="D17" s="160"/>
      <c r="E17" s="161">
        <v>2.96</v>
      </c>
      <c r="F17" s="159"/>
      <c r="G17" s="159"/>
      <c r="H17" s="159"/>
      <c r="I17" s="159"/>
      <c r="J17" s="159"/>
      <c r="K17" s="159"/>
      <c r="L17" s="159"/>
      <c r="M17" s="159"/>
      <c r="N17" s="158"/>
      <c r="O17" s="158"/>
      <c r="P17" s="158"/>
      <c r="Q17" s="158"/>
      <c r="R17" s="159"/>
      <c r="S17" s="159"/>
      <c r="T17" s="159"/>
      <c r="U17" s="159"/>
      <c r="V17" s="149"/>
      <c r="W17" s="149"/>
      <c r="X17" s="149"/>
      <c r="Y17" s="149"/>
      <c r="Z17" s="149"/>
      <c r="AA17" s="149"/>
      <c r="AB17" s="149"/>
      <c r="AC17" s="149"/>
      <c r="AD17" s="149" t="s">
        <v>108</v>
      </c>
      <c r="AE17" s="149">
        <v>0</v>
      </c>
      <c r="AF17" s="149"/>
      <c r="AG17" s="149"/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</row>
    <row r="18" spans="1:57" outlineLevel="1" x14ac:dyDescent="0.2">
      <c r="A18" s="156"/>
      <c r="B18" s="157"/>
      <c r="C18" s="184" t="s">
        <v>117</v>
      </c>
      <c r="D18" s="160"/>
      <c r="E18" s="161">
        <v>2</v>
      </c>
      <c r="F18" s="159"/>
      <c r="G18" s="159"/>
      <c r="H18" s="159"/>
      <c r="I18" s="159"/>
      <c r="J18" s="159"/>
      <c r="K18" s="159"/>
      <c r="L18" s="159"/>
      <c r="M18" s="159"/>
      <c r="N18" s="158"/>
      <c r="O18" s="158"/>
      <c r="P18" s="158"/>
      <c r="Q18" s="158"/>
      <c r="R18" s="159"/>
      <c r="S18" s="159"/>
      <c r="T18" s="159"/>
      <c r="U18" s="159"/>
      <c r="V18" s="149"/>
      <c r="W18" s="149"/>
      <c r="X18" s="149"/>
      <c r="Y18" s="149"/>
      <c r="Z18" s="149"/>
      <c r="AA18" s="149"/>
      <c r="AB18" s="149"/>
      <c r="AC18" s="149"/>
      <c r="AD18" s="149" t="s">
        <v>108</v>
      </c>
      <c r="AE18" s="149">
        <v>0</v>
      </c>
      <c r="AF18" s="149"/>
      <c r="AG18" s="149"/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</row>
    <row r="19" spans="1:57" outlineLevel="1" x14ac:dyDescent="0.2">
      <c r="A19" s="169">
        <v>4</v>
      </c>
      <c r="B19" s="170" t="s">
        <v>118</v>
      </c>
      <c r="C19" s="183" t="s">
        <v>119</v>
      </c>
      <c r="D19" s="171" t="s">
        <v>115</v>
      </c>
      <c r="E19" s="172">
        <v>12</v>
      </c>
      <c r="F19" s="173"/>
      <c r="G19" s="174">
        <f>ROUND(E19*F19,2)</f>
        <v>0</v>
      </c>
      <c r="H19" s="173">
        <v>0</v>
      </c>
      <c r="I19" s="174">
        <f>ROUND(E19*H19,2)</f>
        <v>0</v>
      </c>
      <c r="J19" s="173">
        <v>157.5</v>
      </c>
      <c r="K19" s="174">
        <f>ROUND(E19*J19,2)</f>
        <v>1890</v>
      </c>
      <c r="L19" s="174">
        <v>21</v>
      </c>
      <c r="M19" s="174">
        <f>G19*(1+L19/100)</f>
        <v>0</v>
      </c>
      <c r="N19" s="172">
        <v>0</v>
      </c>
      <c r="O19" s="172">
        <f>ROUND(E19*N19,2)</f>
        <v>0</v>
      </c>
      <c r="P19" s="172">
        <v>0</v>
      </c>
      <c r="Q19" s="172">
        <f>ROUND(E19*P19,2)</f>
        <v>0</v>
      </c>
      <c r="R19" s="159">
        <v>0.12</v>
      </c>
      <c r="S19" s="159">
        <f>ROUND(E19*R19,2)</f>
        <v>1.44</v>
      </c>
      <c r="T19" s="159"/>
      <c r="U19" s="159" t="s">
        <v>104</v>
      </c>
      <c r="V19" s="149"/>
      <c r="W19" s="149"/>
      <c r="X19" s="149"/>
      <c r="Y19" s="149"/>
      <c r="Z19" s="149"/>
      <c r="AA19" s="149"/>
      <c r="AB19" s="149"/>
      <c r="AC19" s="149"/>
      <c r="AD19" s="149" t="s">
        <v>105</v>
      </c>
      <c r="AE19" s="149"/>
      <c r="AF19" s="149"/>
      <c r="AG19" s="149"/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</row>
    <row r="20" spans="1:57" outlineLevel="1" x14ac:dyDescent="0.2">
      <c r="A20" s="156"/>
      <c r="B20" s="157"/>
      <c r="C20" s="256" t="s">
        <v>120</v>
      </c>
      <c r="D20" s="257"/>
      <c r="E20" s="257"/>
      <c r="F20" s="257"/>
      <c r="G20" s="257"/>
      <c r="H20" s="159"/>
      <c r="I20" s="159"/>
      <c r="J20" s="159"/>
      <c r="K20" s="159"/>
      <c r="L20" s="159"/>
      <c r="M20" s="159"/>
      <c r="N20" s="158"/>
      <c r="O20" s="158"/>
      <c r="P20" s="158"/>
      <c r="Q20" s="158"/>
      <c r="R20" s="159"/>
      <c r="S20" s="159"/>
      <c r="T20" s="159"/>
      <c r="U20" s="159"/>
      <c r="V20" s="149"/>
      <c r="W20" s="149"/>
      <c r="X20" s="149"/>
      <c r="Y20" s="149"/>
      <c r="Z20" s="149"/>
      <c r="AA20" s="149"/>
      <c r="AB20" s="149"/>
      <c r="AC20" s="149"/>
      <c r="AD20" s="149" t="s">
        <v>107</v>
      </c>
      <c r="AE20" s="149"/>
      <c r="AF20" s="149"/>
      <c r="AG20" s="149"/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75"/>
      <c r="AY20" s="149"/>
      <c r="AZ20" s="149"/>
      <c r="BA20" s="149"/>
      <c r="BB20" s="149"/>
      <c r="BC20" s="149"/>
      <c r="BD20" s="149"/>
      <c r="BE20" s="149"/>
    </row>
    <row r="21" spans="1:57" outlineLevel="1" x14ac:dyDescent="0.2">
      <c r="A21" s="156"/>
      <c r="B21" s="157"/>
      <c r="C21" s="184" t="s">
        <v>121</v>
      </c>
      <c r="D21" s="160"/>
      <c r="E21" s="161">
        <v>8</v>
      </c>
      <c r="F21" s="159"/>
      <c r="G21" s="159"/>
      <c r="H21" s="159"/>
      <c r="I21" s="159"/>
      <c r="J21" s="159"/>
      <c r="K21" s="159"/>
      <c r="L21" s="159"/>
      <c r="M21" s="159"/>
      <c r="N21" s="158"/>
      <c r="O21" s="158"/>
      <c r="P21" s="158"/>
      <c r="Q21" s="158"/>
      <c r="R21" s="159"/>
      <c r="S21" s="159"/>
      <c r="T21" s="159"/>
      <c r="U21" s="159"/>
      <c r="V21" s="149"/>
      <c r="W21" s="149"/>
      <c r="X21" s="149"/>
      <c r="Y21" s="149"/>
      <c r="Z21" s="149"/>
      <c r="AA21" s="149"/>
      <c r="AB21" s="149"/>
      <c r="AC21" s="149"/>
      <c r="AD21" s="149" t="s">
        <v>108</v>
      </c>
      <c r="AE21" s="149">
        <v>0</v>
      </c>
      <c r="AF21" s="149"/>
      <c r="AG21" s="149"/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</row>
    <row r="22" spans="1:57" outlineLevel="1" x14ac:dyDescent="0.2">
      <c r="A22" s="156"/>
      <c r="B22" s="157"/>
      <c r="C22" s="184" t="s">
        <v>122</v>
      </c>
      <c r="D22" s="160"/>
      <c r="E22" s="161">
        <v>4</v>
      </c>
      <c r="F22" s="159"/>
      <c r="G22" s="159"/>
      <c r="H22" s="159"/>
      <c r="I22" s="159"/>
      <c r="J22" s="159"/>
      <c r="K22" s="159"/>
      <c r="L22" s="159"/>
      <c r="M22" s="159"/>
      <c r="N22" s="158"/>
      <c r="O22" s="158"/>
      <c r="P22" s="158"/>
      <c r="Q22" s="158"/>
      <c r="R22" s="159"/>
      <c r="S22" s="159"/>
      <c r="T22" s="159"/>
      <c r="U22" s="159"/>
      <c r="V22" s="149"/>
      <c r="W22" s="149"/>
      <c r="X22" s="149"/>
      <c r="Y22" s="149"/>
      <c r="Z22" s="149"/>
      <c r="AA22" s="149"/>
      <c r="AB22" s="149"/>
      <c r="AC22" s="149"/>
      <c r="AD22" s="149" t="s">
        <v>108</v>
      </c>
      <c r="AE22" s="149">
        <v>0</v>
      </c>
      <c r="AF22" s="149"/>
      <c r="AG22" s="149"/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</row>
    <row r="23" spans="1:57" outlineLevel="1" x14ac:dyDescent="0.2">
      <c r="A23" s="169">
        <v>5</v>
      </c>
      <c r="B23" s="170" t="s">
        <v>123</v>
      </c>
      <c r="C23" s="183" t="s">
        <v>124</v>
      </c>
      <c r="D23" s="171" t="s">
        <v>115</v>
      </c>
      <c r="E23" s="172">
        <v>66.3</v>
      </c>
      <c r="F23" s="173"/>
      <c r="G23" s="174">
        <f>ROUND(E23*F23,2)</f>
        <v>0</v>
      </c>
      <c r="H23" s="191">
        <v>0</v>
      </c>
      <c r="I23" s="174">
        <f>ROUND(E23*H23,2)</f>
        <v>0</v>
      </c>
      <c r="J23" s="191">
        <v>136</v>
      </c>
      <c r="K23" s="174">
        <f>ROUND(E23*J23,2)</f>
        <v>9016.7999999999993</v>
      </c>
      <c r="L23" s="174">
        <v>21</v>
      </c>
      <c r="M23" s="174">
        <f>G23*(1+L23/100)</f>
        <v>0</v>
      </c>
      <c r="N23" s="172">
        <v>0</v>
      </c>
      <c r="O23" s="172">
        <f>ROUND(E23*N23,2)</f>
        <v>0</v>
      </c>
      <c r="P23" s="172">
        <v>0</v>
      </c>
      <c r="Q23" s="172">
        <f>ROUND(E23*P23,2)</f>
        <v>0</v>
      </c>
      <c r="R23" s="159">
        <v>0.106</v>
      </c>
      <c r="S23" s="159">
        <f>ROUND(E23*R23,2)</f>
        <v>7.03</v>
      </c>
      <c r="T23" s="159"/>
      <c r="U23" s="159" t="s">
        <v>104</v>
      </c>
      <c r="V23" s="149"/>
      <c r="W23" s="149"/>
      <c r="X23" s="149"/>
      <c r="Y23" s="149"/>
      <c r="Z23" s="149"/>
      <c r="AA23" s="149"/>
      <c r="AB23" s="149"/>
      <c r="AC23" s="149"/>
      <c r="AD23" s="149" t="s">
        <v>105</v>
      </c>
      <c r="AE23" s="149"/>
      <c r="AF23" s="149"/>
      <c r="AG23" s="149"/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</row>
    <row r="24" spans="1:57" outlineLevel="1" x14ac:dyDescent="0.2">
      <c r="A24" s="156"/>
      <c r="B24" s="157"/>
      <c r="C24" s="256" t="s">
        <v>120</v>
      </c>
      <c r="D24" s="257"/>
      <c r="E24" s="257"/>
      <c r="F24" s="257"/>
      <c r="G24" s="257"/>
      <c r="H24" s="159"/>
      <c r="I24" s="159"/>
      <c r="J24" s="159"/>
      <c r="K24" s="159"/>
      <c r="L24" s="159"/>
      <c r="M24" s="159"/>
      <c r="N24" s="158"/>
      <c r="O24" s="158"/>
      <c r="P24" s="158"/>
      <c r="Q24" s="158"/>
      <c r="R24" s="159"/>
      <c r="S24" s="159"/>
      <c r="T24" s="159"/>
      <c r="U24" s="159"/>
      <c r="V24" s="149"/>
      <c r="W24" s="149"/>
      <c r="X24" s="149"/>
      <c r="Y24" s="149"/>
      <c r="Z24" s="149"/>
      <c r="AA24" s="149"/>
      <c r="AB24" s="149"/>
      <c r="AC24" s="149"/>
      <c r="AD24" s="149" t="s">
        <v>107</v>
      </c>
      <c r="AE24" s="149"/>
      <c r="AF24" s="149"/>
      <c r="AG24" s="149"/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75"/>
      <c r="AY24" s="149"/>
      <c r="AZ24" s="149"/>
      <c r="BA24" s="149"/>
      <c r="BB24" s="149"/>
      <c r="BC24" s="149"/>
      <c r="BD24" s="149"/>
      <c r="BE24" s="149"/>
    </row>
    <row r="25" spans="1:57" outlineLevel="1" x14ac:dyDescent="0.2">
      <c r="A25" s="156"/>
      <c r="B25" s="157"/>
      <c r="C25" s="184" t="s">
        <v>256</v>
      </c>
      <c r="D25" s="160"/>
      <c r="E25" s="161">
        <v>66.3</v>
      </c>
      <c r="F25" s="159"/>
      <c r="G25" s="159"/>
      <c r="H25" s="159"/>
      <c r="I25" s="159"/>
      <c r="J25" s="159"/>
      <c r="K25" s="159"/>
      <c r="L25" s="159"/>
      <c r="M25" s="159"/>
      <c r="N25" s="158"/>
      <c r="O25" s="158"/>
      <c r="P25" s="158"/>
      <c r="Q25" s="158"/>
      <c r="R25" s="159"/>
      <c r="S25" s="159"/>
      <c r="T25" s="159"/>
      <c r="U25" s="159"/>
      <c r="V25" s="149"/>
      <c r="W25" s="149"/>
      <c r="X25" s="149"/>
      <c r="Y25" s="149"/>
      <c r="Z25" s="149"/>
      <c r="AA25" s="149"/>
      <c r="AB25" s="149"/>
      <c r="AC25" s="149"/>
      <c r="AD25" s="149" t="s">
        <v>108</v>
      </c>
      <c r="AE25" s="149">
        <v>0</v>
      </c>
      <c r="AF25" s="149"/>
      <c r="AG25" s="149"/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</row>
    <row r="26" spans="1:57" outlineLevel="1" x14ac:dyDescent="0.2">
      <c r="A26" s="169">
        <v>6</v>
      </c>
      <c r="B26" s="170" t="s">
        <v>125</v>
      </c>
      <c r="C26" s="183" t="s">
        <v>126</v>
      </c>
      <c r="D26" s="171" t="s">
        <v>115</v>
      </c>
      <c r="E26" s="172">
        <v>16.309999999999999</v>
      </c>
      <c r="F26" s="173"/>
      <c r="G26" s="174">
        <f>ROUND(E26*F26,2)</f>
        <v>0</v>
      </c>
      <c r="H26" s="191">
        <v>0</v>
      </c>
      <c r="I26" s="174">
        <f>ROUND(E26*H26,2)</f>
        <v>0</v>
      </c>
      <c r="J26" s="191">
        <v>2630</v>
      </c>
      <c r="K26" s="174">
        <f>ROUND(E26*J26,2)</f>
        <v>42895.3</v>
      </c>
      <c r="L26" s="174">
        <v>21</v>
      </c>
      <c r="M26" s="174">
        <f>G26*(1+L26/100)</f>
        <v>0</v>
      </c>
      <c r="N26" s="172">
        <v>0</v>
      </c>
      <c r="O26" s="172">
        <f>ROUND(E26*N26,2)</f>
        <v>0</v>
      </c>
      <c r="P26" s="172">
        <v>0</v>
      </c>
      <c r="Q26" s="172">
        <f>ROUND(E26*P26,2)</f>
        <v>0</v>
      </c>
      <c r="R26" s="159">
        <v>5.9260000000000002</v>
      </c>
      <c r="S26" s="159">
        <f>ROUND(E26*R26,2)</f>
        <v>96.65</v>
      </c>
      <c r="T26" s="159"/>
      <c r="U26" s="159" t="s">
        <v>104</v>
      </c>
      <c r="V26" s="149"/>
      <c r="W26" s="149"/>
      <c r="X26" s="149"/>
      <c r="Y26" s="149"/>
      <c r="Z26" s="149"/>
      <c r="AA26" s="149"/>
      <c r="AB26" s="149"/>
      <c r="AC26" s="149"/>
      <c r="AD26" s="149" t="s">
        <v>105</v>
      </c>
      <c r="AE26" s="149"/>
      <c r="AF26" s="149"/>
      <c r="AG26" s="149"/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</row>
    <row r="27" spans="1:57" outlineLevel="1" x14ac:dyDescent="0.2">
      <c r="A27" s="156"/>
      <c r="B27" s="157"/>
      <c r="C27" s="256" t="s">
        <v>127</v>
      </c>
      <c r="D27" s="257"/>
      <c r="E27" s="257"/>
      <c r="F27" s="257"/>
      <c r="G27" s="257"/>
      <c r="H27" s="159"/>
      <c r="I27" s="159"/>
      <c r="J27" s="159"/>
      <c r="K27" s="159"/>
      <c r="L27" s="159"/>
      <c r="M27" s="159"/>
      <c r="N27" s="158"/>
      <c r="O27" s="158"/>
      <c r="P27" s="158"/>
      <c r="Q27" s="158"/>
      <c r="R27" s="159"/>
      <c r="S27" s="159"/>
      <c r="T27" s="159"/>
      <c r="U27" s="159"/>
      <c r="V27" s="149"/>
      <c r="W27" s="149"/>
      <c r="X27" s="149"/>
      <c r="Y27" s="149"/>
      <c r="Z27" s="149"/>
      <c r="AA27" s="149"/>
      <c r="AB27" s="149"/>
      <c r="AC27" s="149"/>
      <c r="AD27" s="149" t="s">
        <v>107</v>
      </c>
      <c r="AE27" s="149"/>
      <c r="AF27" s="149"/>
      <c r="AG27" s="149"/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</row>
    <row r="28" spans="1:57" outlineLevel="1" x14ac:dyDescent="0.2">
      <c r="A28" s="169">
        <v>7</v>
      </c>
      <c r="B28" s="170" t="s">
        <v>128</v>
      </c>
      <c r="C28" s="183" t="s">
        <v>129</v>
      </c>
      <c r="D28" s="171" t="s">
        <v>103</v>
      </c>
      <c r="E28" s="172">
        <v>6.3</v>
      </c>
      <c r="F28" s="173"/>
      <c r="G28" s="174">
        <f>ROUND(E28*F28,2)</f>
        <v>0</v>
      </c>
      <c r="H28" s="173">
        <v>30.14</v>
      </c>
      <c r="I28" s="174">
        <f>ROUND(E28*H28,2)</f>
        <v>189.88</v>
      </c>
      <c r="J28" s="173">
        <v>91.86</v>
      </c>
      <c r="K28" s="174">
        <f>ROUND(E28*J28,2)</f>
        <v>578.72</v>
      </c>
      <c r="L28" s="174">
        <v>21</v>
      </c>
      <c r="M28" s="174">
        <f>G28*(1+L28/100)</f>
        <v>0</v>
      </c>
      <c r="N28" s="172">
        <v>6.9999999999999999E-4</v>
      </c>
      <c r="O28" s="172">
        <f>ROUND(E28*N28,2)</f>
        <v>0</v>
      </c>
      <c r="P28" s="172">
        <v>0</v>
      </c>
      <c r="Q28" s="172">
        <f>ROUND(E28*P28,2)</f>
        <v>0</v>
      </c>
      <c r="R28" s="159">
        <v>0.156</v>
      </c>
      <c r="S28" s="159">
        <f>ROUND(E28*R28,2)</f>
        <v>0.98</v>
      </c>
      <c r="T28" s="159"/>
      <c r="U28" s="159" t="s">
        <v>104</v>
      </c>
      <c r="V28" s="149"/>
      <c r="W28" s="149"/>
      <c r="X28" s="149"/>
      <c r="Y28" s="149"/>
      <c r="Z28" s="149"/>
      <c r="AA28" s="149"/>
      <c r="AB28" s="149"/>
      <c r="AC28" s="149"/>
      <c r="AD28" s="149" t="s">
        <v>105</v>
      </c>
      <c r="AE28" s="149"/>
      <c r="AF28" s="149"/>
      <c r="AG28" s="149"/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</row>
    <row r="29" spans="1:57" outlineLevel="1" x14ac:dyDescent="0.2">
      <c r="A29" s="156"/>
      <c r="B29" s="157"/>
      <c r="C29" s="184" t="s">
        <v>130</v>
      </c>
      <c r="D29" s="160"/>
      <c r="E29" s="161">
        <v>6.3</v>
      </c>
      <c r="F29" s="159"/>
      <c r="G29" s="159"/>
      <c r="H29" s="159"/>
      <c r="I29" s="159"/>
      <c r="J29" s="159"/>
      <c r="K29" s="159"/>
      <c r="L29" s="159"/>
      <c r="M29" s="159"/>
      <c r="N29" s="158"/>
      <c r="O29" s="158"/>
      <c r="P29" s="158"/>
      <c r="Q29" s="158"/>
      <c r="R29" s="159"/>
      <c r="S29" s="159"/>
      <c r="T29" s="159"/>
      <c r="U29" s="159"/>
      <c r="V29" s="149"/>
      <c r="W29" s="149"/>
      <c r="X29" s="149"/>
      <c r="Y29" s="149"/>
      <c r="Z29" s="149"/>
      <c r="AA29" s="149"/>
      <c r="AB29" s="149"/>
      <c r="AC29" s="149"/>
      <c r="AD29" s="149" t="s">
        <v>108</v>
      </c>
      <c r="AE29" s="149">
        <v>0</v>
      </c>
      <c r="AF29" s="149"/>
      <c r="AG29" s="149"/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</row>
    <row r="30" spans="1:57" outlineLevel="1" x14ac:dyDescent="0.2">
      <c r="A30" s="169">
        <v>8</v>
      </c>
      <c r="B30" s="170" t="s">
        <v>131</v>
      </c>
      <c r="C30" s="183" t="s">
        <v>132</v>
      </c>
      <c r="D30" s="171" t="s">
        <v>103</v>
      </c>
      <c r="E30" s="172">
        <v>6.3</v>
      </c>
      <c r="F30" s="173"/>
      <c r="G30" s="174">
        <f>ROUND(E30*F30,2)</f>
        <v>0</v>
      </c>
      <c r="H30" s="173">
        <v>0</v>
      </c>
      <c r="I30" s="174">
        <f>ROUND(E30*H30,2)</f>
        <v>0</v>
      </c>
      <c r="J30" s="173">
        <v>42.2</v>
      </c>
      <c r="K30" s="174">
        <f>ROUND(E30*J30,2)</f>
        <v>265.86</v>
      </c>
      <c r="L30" s="174">
        <v>21</v>
      </c>
      <c r="M30" s="174">
        <f>G30*(1+L30/100)</f>
        <v>0</v>
      </c>
      <c r="N30" s="172">
        <v>0</v>
      </c>
      <c r="O30" s="172">
        <f>ROUND(E30*N30,2)</f>
        <v>0</v>
      </c>
      <c r="P30" s="172">
        <v>0</v>
      </c>
      <c r="Q30" s="172">
        <f>ROUND(E30*P30,2)</f>
        <v>0</v>
      </c>
      <c r="R30" s="159">
        <v>9.5000000000000001E-2</v>
      </c>
      <c r="S30" s="159">
        <f>ROUND(E30*R30,2)</f>
        <v>0.6</v>
      </c>
      <c r="T30" s="159"/>
      <c r="U30" s="159" t="s">
        <v>104</v>
      </c>
      <c r="V30" s="149"/>
      <c r="W30" s="149"/>
      <c r="X30" s="149"/>
      <c r="Y30" s="149"/>
      <c r="Z30" s="149"/>
      <c r="AA30" s="149"/>
      <c r="AB30" s="149"/>
      <c r="AC30" s="149"/>
      <c r="AD30" s="149" t="s">
        <v>105</v>
      </c>
      <c r="AE30" s="149"/>
      <c r="AF30" s="149"/>
      <c r="AG30" s="149"/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</row>
    <row r="31" spans="1:57" outlineLevel="1" x14ac:dyDescent="0.2">
      <c r="A31" s="156"/>
      <c r="B31" s="157"/>
      <c r="C31" s="256" t="s">
        <v>133</v>
      </c>
      <c r="D31" s="257"/>
      <c r="E31" s="257"/>
      <c r="F31" s="257"/>
      <c r="G31" s="257"/>
      <c r="H31" s="159"/>
      <c r="I31" s="159"/>
      <c r="J31" s="159"/>
      <c r="K31" s="159"/>
      <c r="L31" s="159"/>
      <c r="M31" s="159"/>
      <c r="N31" s="158"/>
      <c r="O31" s="158"/>
      <c r="P31" s="158"/>
      <c r="Q31" s="158"/>
      <c r="R31" s="159"/>
      <c r="S31" s="159"/>
      <c r="T31" s="159"/>
      <c r="U31" s="159"/>
      <c r="V31" s="149"/>
      <c r="W31" s="149"/>
      <c r="X31" s="149"/>
      <c r="Y31" s="149"/>
      <c r="Z31" s="149"/>
      <c r="AA31" s="149"/>
      <c r="AB31" s="149"/>
      <c r="AC31" s="149"/>
      <c r="AD31" s="149" t="s">
        <v>107</v>
      </c>
      <c r="AE31" s="149"/>
      <c r="AF31" s="149"/>
      <c r="AG31" s="149"/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</row>
    <row r="32" spans="1:57" outlineLevel="1" x14ac:dyDescent="0.2">
      <c r="A32" s="156"/>
      <c r="B32" s="157"/>
      <c r="C32" s="184" t="s">
        <v>134</v>
      </c>
      <c r="D32" s="160"/>
      <c r="E32" s="161">
        <v>6.3</v>
      </c>
      <c r="F32" s="159"/>
      <c r="G32" s="159"/>
      <c r="H32" s="159"/>
      <c r="I32" s="159"/>
      <c r="J32" s="159"/>
      <c r="K32" s="159"/>
      <c r="L32" s="159"/>
      <c r="M32" s="159"/>
      <c r="N32" s="158"/>
      <c r="O32" s="158"/>
      <c r="P32" s="158"/>
      <c r="Q32" s="158"/>
      <c r="R32" s="159"/>
      <c r="S32" s="159"/>
      <c r="T32" s="159"/>
      <c r="U32" s="159"/>
      <c r="V32" s="149"/>
      <c r="W32" s="149"/>
      <c r="X32" s="149"/>
      <c r="Y32" s="149"/>
      <c r="Z32" s="149"/>
      <c r="AA32" s="149"/>
      <c r="AB32" s="149"/>
      <c r="AC32" s="149"/>
      <c r="AD32" s="149" t="s">
        <v>108</v>
      </c>
      <c r="AE32" s="149">
        <v>5</v>
      </c>
      <c r="AF32" s="149"/>
      <c r="AG32" s="149"/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</row>
    <row r="33" spans="1:57" outlineLevel="1" x14ac:dyDescent="0.2">
      <c r="A33" s="169">
        <v>9</v>
      </c>
      <c r="B33" s="170" t="s">
        <v>135</v>
      </c>
      <c r="C33" s="183" t="s">
        <v>136</v>
      </c>
      <c r="D33" s="171" t="s">
        <v>103</v>
      </c>
      <c r="E33" s="172">
        <v>6.3</v>
      </c>
      <c r="F33" s="173"/>
      <c r="G33" s="174">
        <f>ROUND(E33*F33,2)</f>
        <v>0</v>
      </c>
      <c r="H33" s="173">
        <v>4.9800000000000004</v>
      </c>
      <c r="I33" s="174">
        <f>ROUND(E33*H33,2)</f>
        <v>31.37</v>
      </c>
      <c r="J33" s="173">
        <v>149.52000000000001</v>
      </c>
      <c r="K33" s="174">
        <f>ROUND(E33*J33,2)</f>
        <v>941.98</v>
      </c>
      <c r="L33" s="174">
        <v>21</v>
      </c>
      <c r="M33" s="174">
        <f>G33*(1+L33/100)</f>
        <v>0</v>
      </c>
      <c r="N33" s="172">
        <v>8.0000000000000004E-4</v>
      </c>
      <c r="O33" s="172">
        <f>ROUND(E33*N33,2)</f>
        <v>0.01</v>
      </c>
      <c r="P33" s="172">
        <v>0</v>
      </c>
      <c r="Q33" s="172">
        <f>ROUND(E33*P33,2)</f>
        <v>0</v>
      </c>
      <c r="R33" s="159">
        <v>0.28299999999999997</v>
      </c>
      <c r="S33" s="159">
        <f>ROUND(E33*R33,2)</f>
        <v>1.78</v>
      </c>
      <c r="T33" s="159"/>
      <c r="U33" s="159" t="s">
        <v>104</v>
      </c>
      <c r="V33" s="149"/>
      <c r="W33" s="149"/>
      <c r="X33" s="149"/>
      <c r="Y33" s="149"/>
      <c r="Z33" s="149"/>
      <c r="AA33" s="149"/>
      <c r="AB33" s="149"/>
      <c r="AC33" s="149"/>
      <c r="AD33" s="149" t="s">
        <v>105</v>
      </c>
      <c r="AE33" s="149"/>
      <c r="AF33" s="149"/>
      <c r="AG33" s="149"/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</row>
    <row r="34" spans="1:57" outlineLevel="1" x14ac:dyDescent="0.2">
      <c r="A34" s="156"/>
      <c r="B34" s="157"/>
      <c r="C34" s="256" t="s">
        <v>137</v>
      </c>
      <c r="D34" s="257"/>
      <c r="E34" s="257"/>
      <c r="F34" s="257"/>
      <c r="G34" s="257"/>
      <c r="H34" s="159"/>
      <c r="I34" s="159"/>
      <c r="J34" s="159"/>
      <c r="K34" s="159"/>
      <c r="L34" s="159"/>
      <c r="M34" s="159"/>
      <c r="N34" s="158"/>
      <c r="O34" s="158"/>
      <c r="P34" s="158"/>
      <c r="Q34" s="158"/>
      <c r="R34" s="159"/>
      <c r="S34" s="159"/>
      <c r="T34" s="159"/>
      <c r="U34" s="159"/>
      <c r="V34" s="149"/>
      <c r="W34" s="149"/>
      <c r="X34" s="149"/>
      <c r="Y34" s="149"/>
      <c r="Z34" s="149"/>
      <c r="AA34" s="149"/>
      <c r="AB34" s="149"/>
      <c r="AC34" s="149"/>
      <c r="AD34" s="149" t="s">
        <v>107</v>
      </c>
      <c r="AE34" s="149"/>
      <c r="AF34" s="149"/>
      <c r="AG34" s="149"/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</row>
    <row r="35" spans="1:57" outlineLevel="1" x14ac:dyDescent="0.2">
      <c r="A35" s="156"/>
      <c r="B35" s="157"/>
      <c r="C35" s="184" t="s">
        <v>134</v>
      </c>
      <c r="D35" s="160"/>
      <c r="E35" s="161">
        <v>6.3</v>
      </c>
      <c r="F35" s="159"/>
      <c r="G35" s="159"/>
      <c r="H35" s="159"/>
      <c r="I35" s="159"/>
      <c r="J35" s="159"/>
      <c r="K35" s="159"/>
      <c r="L35" s="159"/>
      <c r="M35" s="159"/>
      <c r="N35" s="158"/>
      <c r="O35" s="158"/>
      <c r="P35" s="158"/>
      <c r="Q35" s="158"/>
      <c r="R35" s="159"/>
      <c r="S35" s="159"/>
      <c r="T35" s="159"/>
      <c r="U35" s="159"/>
      <c r="V35" s="149"/>
      <c r="W35" s="149"/>
      <c r="X35" s="149"/>
      <c r="Y35" s="149"/>
      <c r="Z35" s="149"/>
      <c r="AA35" s="149"/>
      <c r="AB35" s="149"/>
      <c r="AC35" s="149"/>
      <c r="AD35" s="149" t="s">
        <v>108</v>
      </c>
      <c r="AE35" s="149">
        <v>5</v>
      </c>
      <c r="AF35" s="149"/>
      <c r="AG35" s="149"/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</row>
    <row r="36" spans="1:57" outlineLevel="1" x14ac:dyDescent="0.2">
      <c r="A36" s="169">
        <v>10</v>
      </c>
      <c r="B36" s="170" t="s">
        <v>138</v>
      </c>
      <c r="C36" s="183" t="s">
        <v>139</v>
      </c>
      <c r="D36" s="171" t="s">
        <v>103</v>
      </c>
      <c r="E36" s="172">
        <v>6.3</v>
      </c>
      <c r="F36" s="173"/>
      <c r="G36" s="174">
        <f>ROUND(E36*F36,2)</f>
        <v>0</v>
      </c>
      <c r="H36" s="173">
        <v>0</v>
      </c>
      <c r="I36" s="174">
        <f>ROUND(E36*H36,2)</f>
        <v>0</v>
      </c>
      <c r="J36" s="173">
        <v>35.5</v>
      </c>
      <c r="K36" s="174">
        <f>ROUND(E36*J36,2)</f>
        <v>223.65</v>
      </c>
      <c r="L36" s="174">
        <v>21</v>
      </c>
      <c r="M36" s="174">
        <f>G36*(1+L36/100)</f>
        <v>0</v>
      </c>
      <c r="N36" s="172">
        <v>0</v>
      </c>
      <c r="O36" s="172">
        <f>ROUND(E36*N36,2)</f>
        <v>0</v>
      </c>
      <c r="P36" s="172">
        <v>0</v>
      </c>
      <c r="Q36" s="172">
        <f>ROUND(E36*P36,2)</f>
        <v>0</v>
      </c>
      <c r="R36" s="159">
        <v>0.08</v>
      </c>
      <c r="S36" s="159">
        <f>ROUND(E36*R36,2)</f>
        <v>0.5</v>
      </c>
      <c r="T36" s="159"/>
      <c r="U36" s="159" t="s">
        <v>104</v>
      </c>
      <c r="V36" s="149"/>
      <c r="W36" s="149"/>
      <c r="X36" s="149"/>
      <c r="Y36" s="149"/>
      <c r="Z36" s="149"/>
      <c r="AA36" s="149"/>
      <c r="AB36" s="149"/>
      <c r="AC36" s="149"/>
      <c r="AD36" s="149" t="s">
        <v>105</v>
      </c>
      <c r="AE36" s="149"/>
      <c r="AF36" s="149"/>
      <c r="AG36" s="149"/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</row>
    <row r="37" spans="1:57" outlineLevel="1" x14ac:dyDescent="0.2">
      <c r="A37" s="156"/>
      <c r="B37" s="157"/>
      <c r="C37" s="256" t="s">
        <v>140</v>
      </c>
      <c r="D37" s="257"/>
      <c r="E37" s="257"/>
      <c r="F37" s="257"/>
      <c r="G37" s="257"/>
      <c r="H37" s="159"/>
      <c r="I37" s="159"/>
      <c r="J37" s="159"/>
      <c r="K37" s="159"/>
      <c r="L37" s="159"/>
      <c r="M37" s="159"/>
      <c r="N37" s="158"/>
      <c r="O37" s="158"/>
      <c r="P37" s="158"/>
      <c r="Q37" s="158"/>
      <c r="R37" s="159"/>
      <c r="S37" s="159"/>
      <c r="T37" s="159"/>
      <c r="U37" s="159"/>
      <c r="V37" s="149"/>
      <c r="W37" s="149"/>
      <c r="X37" s="149"/>
      <c r="Y37" s="149"/>
      <c r="Z37" s="149"/>
      <c r="AA37" s="149"/>
      <c r="AB37" s="149"/>
      <c r="AC37" s="149"/>
      <c r="AD37" s="149" t="s">
        <v>107</v>
      </c>
      <c r="AE37" s="149"/>
      <c r="AF37" s="149"/>
      <c r="AG37" s="149"/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</row>
    <row r="38" spans="1:57" outlineLevel="1" x14ac:dyDescent="0.2">
      <c r="A38" s="156"/>
      <c r="B38" s="157"/>
      <c r="C38" s="184" t="s">
        <v>141</v>
      </c>
      <c r="D38" s="160"/>
      <c r="E38" s="161">
        <v>6.3</v>
      </c>
      <c r="F38" s="159"/>
      <c r="G38" s="159"/>
      <c r="H38" s="159"/>
      <c r="I38" s="159"/>
      <c r="J38" s="159"/>
      <c r="K38" s="159"/>
      <c r="L38" s="159"/>
      <c r="M38" s="159"/>
      <c r="N38" s="158"/>
      <c r="O38" s="158"/>
      <c r="P38" s="158"/>
      <c r="Q38" s="158"/>
      <c r="R38" s="159"/>
      <c r="S38" s="159"/>
      <c r="T38" s="159"/>
      <c r="U38" s="159"/>
      <c r="V38" s="149"/>
      <c r="W38" s="149"/>
      <c r="X38" s="149"/>
      <c r="Y38" s="149"/>
      <c r="Z38" s="149"/>
      <c r="AA38" s="149"/>
      <c r="AB38" s="149"/>
      <c r="AC38" s="149"/>
      <c r="AD38" s="149" t="s">
        <v>108</v>
      </c>
      <c r="AE38" s="149">
        <v>5</v>
      </c>
      <c r="AF38" s="149"/>
      <c r="AG38" s="149"/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</row>
    <row r="39" spans="1:57" outlineLevel="1" x14ac:dyDescent="0.2">
      <c r="A39" s="169">
        <v>11</v>
      </c>
      <c r="B39" s="170" t="s">
        <v>142</v>
      </c>
      <c r="C39" s="183" t="s">
        <v>143</v>
      </c>
      <c r="D39" s="171" t="s">
        <v>115</v>
      </c>
      <c r="E39" s="172">
        <v>12</v>
      </c>
      <c r="F39" s="173"/>
      <c r="G39" s="174">
        <f>ROUND(E39*F39,2)</f>
        <v>0</v>
      </c>
      <c r="H39" s="173">
        <v>0</v>
      </c>
      <c r="I39" s="174">
        <f>ROUND(E39*H39,2)</f>
        <v>0</v>
      </c>
      <c r="J39" s="173">
        <v>144</v>
      </c>
      <c r="K39" s="174">
        <f>ROUND(E39*J39,2)</f>
        <v>1728</v>
      </c>
      <c r="L39" s="174">
        <v>21</v>
      </c>
      <c r="M39" s="174">
        <f>G39*(1+L39/100)</f>
        <v>0</v>
      </c>
      <c r="N39" s="172">
        <v>0</v>
      </c>
      <c r="O39" s="172">
        <f>ROUND(E39*N39,2)</f>
        <v>0</v>
      </c>
      <c r="P39" s="172">
        <v>0</v>
      </c>
      <c r="Q39" s="172">
        <f>ROUND(E39*P39,2)</f>
        <v>0</v>
      </c>
      <c r="R39" s="159">
        <v>0.34499999999999997</v>
      </c>
      <c r="S39" s="159">
        <f>ROUND(E39*R39,2)</f>
        <v>4.1399999999999997</v>
      </c>
      <c r="T39" s="159"/>
      <c r="U39" s="159" t="s">
        <v>104</v>
      </c>
      <c r="V39" s="149"/>
      <c r="W39" s="149"/>
      <c r="X39" s="149"/>
      <c r="Y39" s="149"/>
      <c r="Z39" s="149"/>
      <c r="AA39" s="149"/>
      <c r="AB39" s="149"/>
      <c r="AC39" s="149"/>
      <c r="AD39" s="149" t="s">
        <v>105</v>
      </c>
      <c r="AE39" s="149"/>
      <c r="AF39" s="149"/>
      <c r="AG39" s="149"/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</row>
    <row r="40" spans="1:57" outlineLevel="1" x14ac:dyDescent="0.2">
      <c r="A40" s="156"/>
      <c r="B40" s="157"/>
      <c r="C40" s="256" t="s">
        <v>144</v>
      </c>
      <c r="D40" s="257"/>
      <c r="E40" s="257"/>
      <c r="F40" s="257"/>
      <c r="G40" s="257"/>
      <c r="H40" s="159"/>
      <c r="I40" s="159"/>
      <c r="J40" s="159"/>
      <c r="K40" s="159"/>
      <c r="L40" s="159"/>
      <c r="M40" s="159"/>
      <c r="N40" s="158"/>
      <c r="O40" s="158"/>
      <c r="P40" s="158"/>
      <c r="Q40" s="158"/>
      <c r="R40" s="159"/>
      <c r="S40" s="159"/>
      <c r="T40" s="159"/>
      <c r="U40" s="159"/>
      <c r="V40" s="149"/>
      <c r="W40" s="149"/>
      <c r="X40" s="149"/>
      <c r="Y40" s="149"/>
      <c r="Z40" s="149"/>
      <c r="AA40" s="149"/>
      <c r="AB40" s="149"/>
      <c r="AC40" s="149"/>
      <c r="AD40" s="149" t="s">
        <v>107</v>
      </c>
      <c r="AE40" s="149"/>
      <c r="AF40" s="149"/>
      <c r="AG40" s="149"/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75"/>
      <c r="AY40" s="149"/>
      <c r="AZ40" s="149"/>
      <c r="BA40" s="149"/>
      <c r="BB40" s="149"/>
      <c r="BC40" s="149"/>
      <c r="BD40" s="149"/>
      <c r="BE40" s="149"/>
    </row>
    <row r="41" spans="1:57" outlineLevel="1" x14ac:dyDescent="0.2">
      <c r="A41" s="156"/>
      <c r="B41" s="157"/>
      <c r="C41" s="184" t="s">
        <v>145</v>
      </c>
      <c r="D41" s="160"/>
      <c r="E41" s="161">
        <v>12</v>
      </c>
      <c r="F41" s="159"/>
      <c r="G41" s="159"/>
      <c r="H41" s="159"/>
      <c r="I41" s="159"/>
      <c r="J41" s="159"/>
      <c r="K41" s="159"/>
      <c r="L41" s="159"/>
      <c r="M41" s="159"/>
      <c r="N41" s="158"/>
      <c r="O41" s="158"/>
      <c r="P41" s="158"/>
      <c r="Q41" s="158"/>
      <c r="R41" s="159"/>
      <c r="S41" s="159"/>
      <c r="T41" s="159"/>
      <c r="U41" s="159"/>
      <c r="V41" s="149"/>
      <c r="W41" s="149"/>
      <c r="X41" s="149"/>
      <c r="Y41" s="149"/>
      <c r="Z41" s="149"/>
      <c r="AA41" s="149"/>
      <c r="AB41" s="149"/>
      <c r="AC41" s="149"/>
      <c r="AD41" s="149" t="s">
        <v>108</v>
      </c>
      <c r="AE41" s="149">
        <v>5</v>
      </c>
      <c r="AF41" s="149"/>
      <c r="AG41" s="149"/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</row>
    <row r="42" spans="1:57" outlineLevel="1" x14ac:dyDescent="0.2">
      <c r="A42" s="169">
        <v>12</v>
      </c>
      <c r="B42" s="170" t="s">
        <v>146</v>
      </c>
      <c r="C42" s="183" t="s">
        <v>147</v>
      </c>
      <c r="D42" s="171" t="s">
        <v>115</v>
      </c>
      <c r="E42" s="172">
        <v>14.78045</v>
      </c>
      <c r="F42" s="173"/>
      <c r="G42" s="174">
        <f>ROUND(E42*F42,2)</f>
        <v>0</v>
      </c>
      <c r="H42" s="191">
        <v>0</v>
      </c>
      <c r="I42" s="174">
        <f>ROUND(E42*H42,2)</f>
        <v>0</v>
      </c>
      <c r="J42" s="191">
        <v>458.5</v>
      </c>
      <c r="K42" s="174">
        <f>ROUND(E42*J42,2)</f>
        <v>6776.84</v>
      </c>
      <c r="L42" s="174">
        <v>21</v>
      </c>
      <c r="M42" s="174">
        <f>G42*(1+L42/100)</f>
        <v>0</v>
      </c>
      <c r="N42" s="172">
        <v>0</v>
      </c>
      <c r="O42" s="172">
        <f>ROUND(E42*N42,2)</f>
        <v>0</v>
      </c>
      <c r="P42" s="172">
        <v>0</v>
      </c>
      <c r="Q42" s="172">
        <f>ROUND(E42*P42,2)</f>
        <v>0</v>
      </c>
      <c r="R42" s="159">
        <v>0.97399999999999998</v>
      </c>
      <c r="S42" s="159">
        <f>ROUND(E42*R42,2)</f>
        <v>14.4</v>
      </c>
      <c r="T42" s="159"/>
      <c r="U42" s="159" t="s">
        <v>104</v>
      </c>
      <c r="V42" s="149"/>
      <c r="W42" s="149"/>
      <c r="X42" s="149"/>
      <c r="Y42" s="149"/>
      <c r="Z42" s="149"/>
      <c r="AA42" s="149"/>
      <c r="AB42" s="149"/>
      <c r="AC42" s="149"/>
      <c r="AD42" s="149" t="s">
        <v>105</v>
      </c>
      <c r="AE42" s="149"/>
      <c r="AF42" s="149"/>
      <c r="AG42" s="149"/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</row>
    <row r="43" spans="1:57" outlineLevel="1" x14ac:dyDescent="0.2">
      <c r="A43" s="156"/>
      <c r="B43" s="157"/>
      <c r="C43" s="256" t="s">
        <v>148</v>
      </c>
      <c r="D43" s="257"/>
      <c r="E43" s="257"/>
      <c r="F43" s="257"/>
      <c r="G43" s="257"/>
      <c r="H43" s="159"/>
      <c r="I43" s="159"/>
      <c r="J43" s="159"/>
      <c r="K43" s="159"/>
      <c r="L43" s="159"/>
      <c r="M43" s="159"/>
      <c r="N43" s="158"/>
      <c r="O43" s="158"/>
      <c r="P43" s="158"/>
      <c r="Q43" s="158"/>
      <c r="R43" s="159"/>
      <c r="S43" s="159"/>
      <c r="T43" s="159"/>
      <c r="U43" s="159"/>
      <c r="V43" s="149"/>
      <c r="W43" s="149"/>
      <c r="X43" s="149"/>
      <c r="Y43" s="149"/>
      <c r="Z43" s="149"/>
      <c r="AA43" s="149"/>
      <c r="AB43" s="149"/>
      <c r="AC43" s="149"/>
      <c r="AD43" s="149" t="s">
        <v>107</v>
      </c>
      <c r="AE43" s="149"/>
      <c r="AF43" s="149"/>
      <c r="AG43" s="149"/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75"/>
      <c r="AY43" s="149"/>
      <c r="AZ43" s="149"/>
      <c r="BA43" s="149"/>
      <c r="BB43" s="149"/>
      <c r="BC43" s="149"/>
      <c r="BD43" s="149"/>
      <c r="BE43" s="149"/>
    </row>
    <row r="44" spans="1:57" outlineLevel="1" x14ac:dyDescent="0.2">
      <c r="A44" s="169">
        <v>13</v>
      </c>
      <c r="B44" s="170" t="s">
        <v>149</v>
      </c>
      <c r="C44" s="183" t="s">
        <v>150</v>
      </c>
      <c r="D44" s="171" t="s">
        <v>115</v>
      </c>
      <c r="E44" s="172">
        <v>4.96</v>
      </c>
      <c r="F44" s="173"/>
      <c r="G44" s="174">
        <f>ROUND(E44*F44,2)</f>
        <v>0</v>
      </c>
      <c r="H44" s="191">
        <v>0</v>
      </c>
      <c r="I44" s="174">
        <f>ROUND(E44*H44,2)</f>
        <v>0</v>
      </c>
      <c r="J44" s="191">
        <v>51.4</v>
      </c>
      <c r="K44" s="174">
        <f>ROUND(E44*J44,2)</f>
        <v>254.94</v>
      </c>
      <c r="L44" s="174">
        <v>21</v>
      </c>
      <c r="M44" s="174">
        <f>G44*(1+L44/100)</f>
        <v>0</v>
      </c>
      <c r="N44" s="172">
        <v>0</v>
      </c>
      <c r="O44" s="172">
        <f>ROUND(E44*N44,2)</f>
        <v>0</v>
      </c>
      <c r="P44" s="172">
        <v>0</v>
      </c>
      <c r="Q44" s="172">
        <f>ROUND(E44*P44,2)</f>
        <v>0</v>
      </c>
      <c r="R44" s="159">
        <v>7.3999999999999996E-2</v>
      </c>
      <c r="S44" s="159">
        <f>ROUND(E44*R44,2)</f>
        <v>0.37</v>
      </c>
      <c r="T44" s="159"/>
      <c r="U44" s="159" t="s">
        <v>104</v>
      </c>
      <c r="V44" s="149"/>
      <c r="W44" s="149"/>
      <c r="X44" s="149"/>
      <c r="Y44" s="149"/>
      <c r="Z44" s="149"/>
      <c r="AA44" s="149"/>
      <c r="AB44" s="149"/>
      <c r="AC44" s="149"/>
      <c r="AD44" s="149" t="s">
        <v>105</v>
      </c>
      <c r="AE44" s="149"/>
      <c r="AF44" s="149"/>
      <c r="AG44" s="149"/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</row>
    <row r="45" spans="1:57" outlineLevel="1" x14ac:dyDescent="0.2">
      <c r="A45" s="156"/>
      <c r="B45" s="157"/>
      <c r="C45" s="256" t="s">
        <v>151</v>
      </c>
      <c r="D45" s="257"/>
      <c r="E45" s="257"/>
      <c r="F45" s="257"/>
      <c r="G45" s="257"/>
      <c r="H45" s="159"/>
      <c r="I45" s="159"/>
      <c r="J45" s="159"/>
      <c r="K45" s="159"/>
      <c r="L45" s="159"/>
      <c r="M45" s="159"/>
      <c r="N45" s="158"/>
      <c r="O45" s="158"/>
      <c r="P45" s="158"/>
      <c r="Q45" s="158"/>
      <c r="R45" s="159"/>
      <c r="S45" s="159"/>
      <c r="T45" s="159"/>
      <c r="U45" s="159"/>
      <c r="V45" s="149"/>
      <c r="W45" s="149"/>
      <c r="X45" s="149"/>
      <c r="Y45" s="149"/>
      <c r="Z45" s="149"/>
      <c r="AA45" s="149"/>
      <c r="AB45" s="149"/>
      <c r="AC45" s="149"/>
      <c r="AD45" s="149" t="s">
        <v>107</v>
      </c>
      <c r="AE45" s="149"/>
      <c r="AF45" s="149"/>
      <c r="AG45" s="149"/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</row>
    <row r="46" spans="1:57" outlineLevel="1" x14ac:dyDescent="0.2">
      <c r="A46" s="156"/>
      <c r="B46" s="157"/>
      <c r="C46" s="184" t="s">
        <v>267</v>
      </c>
      <c r="D46" s="160"/>
      <c r="E46" s="161">
        <v>4.96</v>
      </c>
      <c r="F46" s="159"/>
      <c r="G46" s="159"/>
      <c r="H46" s="159"/>
      <c r="I46" s="159"/>
      <c r="J46" s="159"/>
      <c r="K46" s="159"/>
      <c r="L46" s="159"/>
      <c r="M46" s="159"/>
      <c r="N46" s="158"/>
      <c r="O46" s="158"/>
      <c r="P46" s="158"/>
      <c r="Q46" s="158"/>
      <c r="R46" s="159"/>
      <c r="S46" s="159"/>
      <c r="T46" s="159"/>
      <c r="U46" s="159"/>
      <c r="V46" s="149"/>
      <c r="W46" s="149"/>
      <c r="X46" s="149"/>
      <c r="Y46" s="149"/>
      <c r="Z46" s="149"/>
      <c r="AA46" s="149"/>
      <c r="AB46" s="149"/>
      <c r="AC46" s="149"/>
      <c r="AD46" s="149" t="s">
        <v>108</v>
      </c>
      <c r="AE46" s="149">
        <v>5</v>
      </c>
      <c r="AF46" s="149"/>
      <c r="AG46" s="149"/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</row>
    <row r="47" spans="1:57" ht="22.5" outlineLevel="1" x14ac:dyDescent="0.2">
      <c r="A47" s="169">
        <v>14</v>
      </c>
      <c r="B47" s="170" t="s">
        <v>152</v>
      </c>
      <c r="C47" s="183" t="s">
        <v>153</v>
      </c>
      <c r="D47" s="171" t="s">
        <v>115</v>
      </c>
      <c r="E47" s="172">
        <v>31.144449999999999</v>
      </c>
      <c r="F47" s="173"/>
      <c r="G47" s="174">
        <f>ROUND(E47*F47,2)</f>
        <v>0</v>
      </c>
      <c r="H47" s="191">
        <v>0</v>
      </c>
      <c r="I47" s="174">
        <f>ROUND(E47*H47,2)</f>
        <v>0</v>
      </c>
      <c r="J47" s="191">
        <v>299</v>
      </c>
      <c r="K47" s="174">
        <f>ROUND(E47*J47,2)</f>
        <v>9312.19</v>
      </c>
      <c r="L47" s="174">
        <v>21</v>
      </c>
      <c r="M47" s="174">
        <f>G47*(1+L47/100)</f>
        <v>0</v>
      </c>
      <c r="N47" s="172">
        <v>0</v>
      </c>
      <c r="O47" s="172">
        <f>ROUND(E47*N47,2)</f>
        <v>0</v>
      </c>
      <c r="P47" s="172">
        <v>0</v>
      </c>
      <c r="Q47" s="172">
        <f>ROUND(E47*P47,2)</f>
        <v>0</v>
      </c>
      <c r="R47" s="159">
        <v>1.0999999999999999E-2</v>
      </c>
      <c r="S47" s="159">
        <f>ROUND(E47*R47,2)</f>
        <v>0.34</v>
      </c>
      <c r="T47" s="159"/>
      <c r="U47" s="159" t="s">
        <v>104</v>
      </c>
      <c r="V47" s="149"/>
      <c r="W47" s="149"/>
      <c r="X47" s="149"/>
      <c r="Y47" s="149"/>
      <c r="Z47" s="149"/>
      <c r="AA47" s="149"/>
      <c r="AB47" s="149"/>
      <c r="AC47" s="149"/>
      <c r="AD47" s="149" t="s">
        <v>105</v>
      </c>
      <c r="AE47" s="149"/>
      <c r="AF47" s="149"/>
      <c r="AG47" s="149"/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</row>
    <row r="48" spans="1:57" outlineLevel="1" x14ac:dyDescent="0.2">
      <c r="A48" s="156"/>
      <c r="B48" s="157"/>
      <c r="C48" s="256" t="s">
        <v>151</v>
      </c>
      <c r="D48" s="257"/>
      <c r="E48" s="257"/>
      <c r="F48" s="257"/>
      <c r="G48" s="257"/>
      <c r="H48" s="159"/>
      <c r="I48" s="159"/>
      <c r="J48" s="159"/>
      <c r="K48" s="159"/>
      <c r="L48" s="159"/>
      <c r="M48" s="159"/>
      <c r="N48" s="158"/>
      <c r="O48" s="158"/>
      <c r="P48" s="158"/>
      <c r="Q48" s="158"/>
      <c r="R48" s="159"/>
      <c r="S48" s="159"/>
      <c r="T48" s="159"/>
      <c r="U48" s="159"/>
      <c r="V48" s="149"/>
      <c r="W48" s="149"/>
      <c r="X48" s="149"/>
      <c r="Y48" s="149"/>
      <c r="Z48" s="149"/>
      <c r="AA48" s="149"/>
      <c r="AB48" s="149"/>
      <c r="AC48" s="149"/>
      <c r="AD48" s="149" t="s">
        <v>107</v>
      </c>
      <c r="AE48" s="149"/>
      <c r="AF48" s="149"/>
      <c r="AG48" s="149"/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</row>
    <row r="49" spans="1:57" outlineLevel="1" x14ac:dyDescent="0.2">
      <c r="A49" s="156"/>
      <c r="B49" s="157"/>
      <c r="C49" s="184" t="s">
        <v>257</v>
      </c>
      <c r="D49" s="160"/>
      <c r="E49" s="161">
        <v>3.38</v>
      </c>
      <c r="F49" s="159"/>
      <c r="G49" s="159"/>
      <c r="H49" s="159"/>
      <c r="I49" s="159"/>
      <c r="J49" s="159"/>
      <c r="K49" s="159"/>
      <c r="L49" s="159"/>
      <c r="M49" s="159"/>
      <c r="N49" s="158"/>
      <c r="O49" s="158"/>
      <c r="P49" s="158"/>
      <c r="Q49" s="158"/>
      <c r="R49" s="159"/>
      <c r="S49" s="159"/>
      <c r="T49" s="159"/>
      <c r="U49" s="159"/>
      <c r="V49" s="149"/>
      <c r="W49" s="149"/>
      <c r="X49" s="149"/>
      <c r="Y49" s="149"/>
      <c r="Z49" s="149"/>
      <c r="AA49" s="149"/>
      <c r="AB49" s="149"/>
      <c r="AC49" s="149"/>
      <c r="AD49" s="149" t="s">
        <v>108</v>
      </c>
      <c r="AE49" s="149">
        <v>0</v>
      </c>
      <c r="AF49" s="149"/>
      <c r="AG49" s="149"/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</row>
    <row r="50" spans="1:57" outlineLevel="1" x14ac:dyDescent="0.2">
      <c r="A50" s="156"/>
      <c r="B50" s="157"/>
      <c r="C50" s="184" t="s">
        <v>268</v>
      </c>
      <c r="D50" s="160"/>
      <c r="E50" s="161">
        <v>6.984</v>
      </c>
      <c r="F50" s="159"/>
      <c r="G50" s="159"/>
      <c r="H50" s="159"/>
      <c r="I50" s="159"/>
      <c r="J50" s="159"/>
      <c r="K50" s="159"/>
      <c r="L50" s="159"/>
      <c r="M50" s="159"/>
      <c r="N50" s="158"/>
      <c r="O50" s="158"/>
      <c r="P50" s="158"/>
      <c r="Q50" s="158"/>
      <c r="R50" s="159"/>
      <c r="S50" s="159"/>
      <c r="T50" s="159"/>
      <c r="U50" s="159"/>
      <c r="V50" s="149"/>
      <c r="W50" s="149"/>
      <c r="X50" s="149"/>
      <c r="Y50" s="149"/>
      <c r="Z50" s="149"/>
      <c r="AA50" s="149"/>
      <c r="AB50" s="149"/>
      <c r="AC50" s="149"/>
      <c r="AD50" s="149" t="s">
        <v>108</v>
      </c>
      <c r="AE50" s="149">
        <v>0</v>
      </c>
      <c r="AF50" s="149"/>
      <c r="AG50" s="149"/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</row>
    <row r="51" spans="1:57" outlineLevel="1" x14ac:dyDescent="0.2">
      <c r="A51" s="156"/>
      <c r="B51" s="157"/>
      <c r="C51" s="184" t="s">
        <v>273</v>
      </c>
      <c r="D51" s="160"/>
      <c r="E51" s="161">
        <v>14.78045</v>
      </c>
      <c r="F51" s="159"/>
      <c r="G51" s="159"/>
      <c r="H51" s="159"/>
      <c r="I51" s="159"/>
      <c r="J51" s="159"/>
      <c r="K51" s="159"/>
      <c r="L51" s="159"/>
      <c r="M51" s="159"/>
      <c r="N51" s="158"/>
      <c r="O51" s="158"/>
      <c r="P51" s="158"/>
      <c r="Q51" s="158"/>
      <c r="R51" s="159"/>
      <c r="S51" s="159"/>
      <c r="T51" s="159"/>
      <c r="U51" s="159"/>
      <c r="V51" s="149"/>
      <c r="W51" s="149"/>
      <c r="X51" s="149"/>
      <c r="Y51" s="149"/>
      <c r="Z51" s="149"/>
      <c r="AA51" s="149"/>
      <c r="AB51" s="149"/>
      <c r="AC51" s="149"/>
      <c r="AD51" s="149" t="s">
        <v>108</v>
      </c>
      <c r="AE51" s="149">
        <v>0</v>
      </c>
      <c r="AF51" s="149"/>
      <c r="AG51" s="149"/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</row>
    <row r="52" spans="1:57" outlineLevel="1" x14ac:dyDescent="0.2">
      <c r="A52" s="156"/>
      <c r="B52" s="157"/>
      <c r="C52" s="184" t="s">
        <v>154</v>
      </c>
      <c r="D52" s="160"/>
      <c r="E52" s="161">
        <v>6</v>
      </c>
      <c r="F52" s="159"/>
      <c r="G52" s="159"/>
      <c r="H52" s="159"/>
      <c r="I52" s="159"/>
      <c r="J52" s="159"/>
      <c r="K52" s="159"/>
      <c r="L52" s="159"/>
      <c r="M52" s="159"/>
      <c r="N52" s="158"/>
      <c r="O52" s="158"/>
      <c r="P52" s="158"/>
      <c r="Q52" s="158"/>
      <c r="R52" s="159"/>
      <c r="S52" s="159"/>
      <c r="T52" s="159"/>
      <c r="U52" s="159"/>
      <c r="V52" s="149"/>
      <c r="W52" s="149"/>
      <c r="X52" s="149"/>
      <c r="Y52" s="149"/>
      <c r="Z52" s="149"/>
      <c r="AA52" s="149"/>
      <c r="AB52" s="149"/>
      <c r="AC52" s="149"/>
      <c r="AD52" s="149" t="s">
        <v>108</v>
      </c>
      <c r="AE52" s="149">
        <v>0</v>
      </c>
      <c r="AF52" s="149"/>
      <c r="AG52" s="149"/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</row>
    <row r="53" spans="1:57" ht="22.5" outlineLevel="1" x14ac:dyDescent="0.2">
      <c r="A53" s="169">
        <v>15</v>
      </c>
      <c r="B53" s="170" t="s">
        <v>155</v>
      </c>
      <c r="C53" s="183" t="s">
        <v>156</v>
      </c>
      <c r="D53" s="171" t="s">
        <v>115</v>
      </c>
      <c r="E53" s="172">
        <v>311.44450000000001</v>
      </c>
      <c r="F53" s="173"/>
      <c r="G53" s="174">
        <f>ROUND(E53*F53,2)</f>
        <v>0</v>
      </c>
      <c r="H53" s="191">
        <v>0</v>
      </c>
      <c r="I53" s="174">
        <f>ROUND(E53*H53,2)</f>
        <v>0</v>
      </c>
      <c r="J53" s="191">
        <v>23.5</v>
      </c>
      <c r="K53" s="174">
        <f>ROUND(E53*J53,2)</f>
        <v>7318.95</v>
      </c>
      <c r="L53" s="174">
        <v>21</v>
      </c>
      <c r="M53" s="174">
        <f>G53*(1+L53/100)</f>
        <v>0</v>
      </c>
      <c r="N53" s="172">
        <v>0</v>
      </c>
      <c r="O53" s="172">
        <f>ROUND(E53*N53,2)</f>
        <v>0</v>
      </c>
      <c r="P53" s="172">
        <v>0</v>
      </c>
      <c r="Q53" s="172">
        <f>ROUND(E53*P53,2)</f>
        <v>0</v>
      </c>
      <c r="R53" s="159">
        <v>0</v>
      </c>
      <c r="S53" s="159">
        <f>ROUND(E53*R53,2)</f>
        <v>0</v>
      </c>
      <c r="T53" s="159"/>
      <c r="U53" s="159" t="s">
        <v>104</v>
      </c>
      <c r="V53" s="149"/>
      <c r="W53" s="149"/>
      <c r="X53" s="149"/>
      <c r="Y53" s="149"/>
      <c r="Z53" s="149"/>
      <c r="AA53" s="149"/>
      <c r="AB53" s="149"/>
      <c r="AC53" s="149"/>
      <c r="AD53" s="149" t="s">
        <v>105</v>
      </c>
      <c r="AE53" s="149"/>
      <c r="AF53" s="149"/>
      <c r="AG53" s="149"/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</row>
    <row r="54" spans="1:57" outlineLevel="1" x14ac:dyDescent="0.2">
      <c r="A54" s="156"/>
      <c r="B54" s="157"/>
      <c r="C54" s="256" t="s">
        <v>151</v>
      </c>
      <c r="D54" s="257"/>
      <c r="E54" s="257"/>
      <c r="F54" s="257"/>
      <c r="G54" s="257"/>
      <c r="H54" s="159"/>
      <c r="I54" s="159"/>
      <c r="J54" s="159"/>
      <c r="K54" s="159"/>
      <c r="L54" s="159"/>
      <c r="M54" s="159"/>
      <c r="N54" s="158"/>
      <c r="O54" s="158"/>
      <c r="P54" s="158"/>
      <c r="Q54" s="158"/>
      <c r="R54" s="159"/>
      <c r="S54" s="159"/>
      <c r="T54" s="159"/>
      <c r="U54" s="159"/>
      <c r="V54" s="149"/>
      <c r="W54" s="149"/>
      <c r="X54" s="149"/>
      <c r="Y54" s="149"/>
      <c r="Z54" s="149"/>
      <c r="AA54" s="149"/>
      <c r="AB54" s="149"/>
      <c r="AC54" s="149"/>
      <c r="AD54" s="149" t="s">
        <v>107</v>
      </c>
      <c r="AE54" s="149"/>
      <c r="AF54" s="149"/>
      <c r="AG54" s="149"/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</row>
    <row r="55" spans="1:57" outlineLevel="1" x14ac:dyDescent="0.2">
      <c r="A55" s="156"/>
      <c r="B55" s="157"/>
      <c r="C55" s="184" t="s">
        <v>157</v>
      </c>
      <c r="D55" s="160"/>
      <c r="E55" s="161"/>
      <c r="F55" s="159"/>
      <c r="G55" s="159"/>
      <c r="H55" s="159"/>
      <c r="I55" s="159"/>
      <c r="J55" s="159"/>
      <c r="K55" s="159"/>
      <c r="L55" s="159"/>
      <c r="M55" s="159"/>
      <c r="N55" s="158"/>
      <c r="O55" s="158"/>
      <c r="P55" s="158"/>
      <c r="Q55" s="158"/>
      <c r="R55" s="159"/>
      <c r="S55" s="159"/>
      <c r="T55" s="159"/>
      <c r="U55" s="159"/>
      <c r="V55" s="149"/>
      <c r="W55" s="149"/>
      <c r="X55" s="149"/>
      <c r="Y55" s="149"/>
      <c r="Z55" s="149"/>
      <c r="AA55" s="149"/>
      <c r="AB55" s="149"/>
      <c r="AC55" s="149"/>
      <c r="AD55" s="149" t="s">
        <v>108</v>
      </c>
      <c r="AE55" s="149">
        <v>0</v>
      </c>
      <c r="AF55" s="149"/>
      <c r="AG55" s="149"/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</row>
    <row r="56" spans="1:57" outlineLevel="1" x14ac:dyDescent="0.2">
      <c r="A56" s="156"/>
      <c r="B56" s="157"/>
      <c r="C56" s="184" t="s">
        <v>274</v>
      </c>
      <c r="D56" s="160"/>
      <c r="E56" s="161">
        <v>311.44450000000001</v>
      </c>
      <c r="F56" s="159"/>
      <c r="G56" s="159"/>
      <c r="H56" s="159"/>
      <c r="I56" s="159"/>
      <c r="J56" s="159"/>
      <c r="K56" s="159"/>
      <c r="L56" s="159"/>
      <c r="M56" s="159"/>
      <c r="N56" s="158"/>
      <c r="O56" s="158"/>
      <c r="P56" s="158"/>
      <c r="Q56" s="158"/>
      <c r="R56" s="159"/>
      <c r="S56" s="159"/>
      <c r="T56" s="159"/>
      <c r="U56" s="159"/>
      <c r="V56" s="149"/>
      <c r="W56" s="149"/>
      <c r="X56" s="149"/>
      <c r="Y56" s="149"/>
      <c r="Z56" s="149"/>
      <c r="AA56" s="149"/>
      <c r="AB56" s="149"/>
      <c r="AC56" s="149"/>
      <c r="AD56" s="149" t="s">
        <v>108</v>
      </c>
      <c r="AE56" s="149">
        <v>5</v>
      </c>
      <c r="AF56" s="149"/>
      <c r="AG56" s="149"/>
      <c r="AH56" s="149"/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</row>
    <row r="57" spans="1:57" ht="22.5" outlineLevel="1" x14ac:dyDescent="0.2">
      <c r="A57" s="169">
        <v>16</v>
      </c>
      <c r="B57" s="170" t="s">
        <v>158</v>
      </c>
      <c r="C57" s="183" t="s">
        <v>159</v>
      </c>
      <c r="D57" s="171" t="s">
        <v>115</v>
      </c>
      <c r="E57" s="172">
        <v>6.44</v>
      </c>
      <c r="F57" s="173"/>
      <c r="G57" s="174">
        <f>ROUND(E57*F57,2)</f>
        <v>0</v>
      </c>
      <c r="H57" s="191">
        <v>0</v>
      </c>
      <c r="I57" s="174">
        <f>ROUND(E57*H57,2)</f>
        <v>0</v>
      </c>
      <c r="J57" s="191">
        <v>298.5</v>
      </c>
      <c r="K57" s="174">
        <f>ROUND(E57*J57,2)</f>
        <v>1922.34</v>
      </c>
      <c r="L57" s="174">
        <v>21</v>
      </c>
      <c r="M57" s="174">
        <f>G57*(1+L57/100)</f>
        <v>0</v>
      </c>
      <c r="N57" s="172">
        <v>0</v>
      </c>
      <c r="O57" s="172">
        <f>ROUND(E57*N57,2)</f>
        <v>0</v>
      </c>
      <c r="P57" s="172">
        <v>0</v>
      </c>
      <c r="Q57" s="172">
        <f>ROUND(E57*P57,2)</f>
        <v>0</v>
      </c>
      <c r="R57" s="159">
        <v>0.65200000000000002</v>
      </c>
      <c r="S57" s="159">
        <f>ROUND(E57*R57,2)</f>
        <v>4.2</v>
      </c>
      <c r="T57" s="159"/>
      <c r="U57" s="159" t="s">
        <v>104</v>
      </c>
      <c r="V57" s="149"/>
      <c r="W57" s="149"/>
      <c r="X57" s="149"/>
      <c r="Y57" s="149"/>
      <c r="Z57" s="149"/>
      <c r="AA57" s="149"/>
      <c r="AB57" s="149"/>
      <c r="AC57" s="149"/>
      <c r="AD57" s="149" t="s">
        <v>105</v>
      </c>
      <c r="AE57" s="149"/>
      <c r="AF57" s="149"/>
      <c r="AG57" s="149"/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</row>
    <row r="58" spans="1:57" outlineLevel="1" x14ac:dyDescent="0.2">
      <c r="A58" s="156"/>
      <c r="B58" s="157"/>
      <c r="C58" s="184" t="s">
        <v>258</v>
      </c>
      <c r="D58" s="160"/>
      <c r="E58" s="161">
        <v>6.44</v>
      </c>
      <c r="F58" s="159"/>
      <c r="G58" s="159"/>
      <c r="H58" s="159"/>
      <c r="I58" s="159"/>
      <c r="J58" s="159"/>
      <c r="K58" s="159"/>
      <c r="L58" s="159"/>
      <c r="M58" s="159"/>
      <c r="N58" s="158"/>
      <c r="O58" s="158"/>
      <c r="P58" s="158"/>
      <c r="Q58" s="158"/>
      <c r="R58" s="159"/>
      <c r="S58" s="159"/>
      <c r="T58" s="159"/>
      <c r="U58" s="159"/>
      <c r="V58" s="149"/>
      <c r="W58" s="149"/>
      <c r="X58" s="149"/>
      <c r="Y58" s="149"/>
      <c r="Z58" s="149"/>
      <c r="AA58" s="149"/>
      <c r="AB58" s="149"/>
      <c r="AC58" s="149"/>
      <c r="AD58" s="149" t="s">
        <v>108</v>
      </c>
      <c r="AE58" s="149">
        <v>5</v>
      </c>
      <c r="AF58" s="149"/>
      <c r="AG58" s="149"/>
      <c r="AH58" s="149"/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</row>
    <row r="59" spans="1:57" ht="22.5" outlineLevel="1" x14ac:dyDescent="0.2">
      <c r="A59" s="176">
        <v>17</v>
      </c>
      <c r="B59" s="177" t="s">
        <v>160</v>
      </c>
      <c r="C59" s="185" t="s">
        <v>161</v>
      </c>
      <c r="D59" s="178" t="s">
        <v>115</v>
      </c>
      <c r="E59" s="179">
        <v>14.78045</v>
      </c>
      <c r="F59" s="173"/>
      <c r="G59" s="181">
        <f>ROUND(E59*F59,2)</f>
        <v>0</v>
      </c>
      <c r="H59" s="192">
        <v>0</v>
      </c>
      <c r="I59" s="181">
        <f>ROUND(E59*H59,2)</f>
        <v>0</v>
      </c>
      <c r="J59" s="192">
        <v>808</v>
      </c>
      <c r="K59" s="181">
        <f>ROUND(E59*J59,2)</f>
        <v>11942.6</v>
      </c>
      <c r="L59" s="181">
        <v>21</v>
      </c>
      <c r="M59" s="181">
        <f>G59*(1+L59/100)</f>
        <v>0</v>
      </c>
      <c r="N59" s="179">
        <v>0</v>
      </c>
      <c r="O59" s="179">
        <f>ROUND(E59*N59,2)</f>
        <v>0</v>
      </c>
      <c r="P59" s="179">
        <v>0</v>
      </c>
      <c r="Q59" s="179">
        <f>ROUND(E59*P59,2)</f>
        <v>0</v>
      </c>
      <c r="R59" s="159">
        <v>1.9379999999999999</v>
      </c>
      <c r="S59" s="159">
        <f>ROUND(E59*R59,2)</f>
        <v>28.64</v>
      </c>
      <c r="T59" s="159"/>
      <c r="U59" s="159" t="s">
        <v>104</v>
      </c>
      <c r="V59" s="149"/>
      <c r="W59" s="149"/>
      <c r="X59" s="149"/>
      <c r="Y59" s="149"/>
      <c r="Z59" s="149"/>
      <c r="AA59" s="149"/>
      <c r="AB59" s="149"/>
      <c r="AC59" s="149"/>
      <c r="AD59" s="149" t="s">
        <v>105</v>
      </c>
      <c r="AE59" s="149"/>
      <c r="AF59" s="149"/>
      <c r="AG59" s="149"/>
      <c r="AH59" s="149"/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</row>
    <row r="60" spans="1:57" ht="22.5" outlineLevel="1" x14ac:dyDescent="0.2">
      <c r="A60" s="169">
        <v>18</v>
      </c>
      <c r="B60" s="170" t="s">
        <v>162</v>
      </c>
      <c r="C60" s="183" t="s">
        <v>163</v>
      </c>
      <c r="D60" s="171" t="s">
        <v>115</v>
      </c>
      <c r="E60" s="172">
        <v>35.155549999999998</v>
      </c>
      <c r="F60" s="173"/>
      <c r="G60" s="174">
        <f>ROUND(E60*F60,2)</f>
        <v>0</v>
      </c>
      <c r="H60" s="191">
        <v>0</v>
      </c>
      <c r="I60" s="174">
        <f>ROUND(E60*H60,2)</f>
        <v>0</v>
      </c>
      <c r="J60" s="191">
        <v>139.5</v>
      </c>
      <c r="K60" s="174">
        <f>ROUND(E60*J60,2)</f>
        <v>4904.2</v>
      </c>
      <c r="L60" s="174">
        <v>21</v>
      </c>
      <c r="M60" s="174">
        <f>G60*(1+L60/100)</f>
        <v>0</v>
      </c>
      <c r="N60" s="172">
        <v>0</v>
      </c>
      <c r="O60" s="172">
        <f>ROUND(E60*N60,2)</f>
        <v>0</v>
      </c>
      <c r="P60" s="172">
        <v>0</v>
      </c>
      <c r="Q60" s="172">
        <f>ROUND(E60*P60,2)</f>
        <v>0</v>
      </c>
      <c r="R60" s="159">
        <v>0.20200000000000001</v>
      </c>
      <c r="S60" s="159">
        <f>ROUND(E60*R60,2)</f>
        <v>7.1</v>
      </c>
      <c r="T60" s="159"/>
      <c r="U60" s="159" t="s">
        <v>104</v>
      </c>
      <c r="V60" s="149"/>
      <c r="W60" s="149"/>
      <c r="X60" s="149"/>
      <c r="Y60" s="149"/>
      <c r="Z60" s="149"/>
      <c r="AA60" s="149"/>
      <c r="AB60" s="149"/>
      <c r="AC60" s="149"/>
      <c r="AD60" s="149" t="s">
        <v>105</v>
      </c>
      <c r="AE60" s="149"/>
      <c r="AF60" s="149"/>
      <c r="AG60" s="149"/>
      <c r="AH60" s="149"/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</row>
    <row r="61" spans="1:57" outlineLevel="1" x14ac:dyDescent="0.2">
      <c r="A61" s="156"/>
      <c r="B61" s="157"/>
      <c r="C61" s="256" t="s">
        <v>164</v>
      </c>
      <c r="D61" s="257"/>
      <c r="E61" s="257"/>
      <c r="F61" s="257"/>
      <c r="G61" s="257"/>
      <c r="H61" s="159"/>
      <c r="I61" s="159"/>
      <c r="J61" s="159"/>
      <c r="K61" s="159"/>
      <c r="L61" s="159"/>
      <c r="M61" s="159"/>
      <c r="N61" s="158"/>
      <c r="O61" s="158"/>
      <c r="P61" s="158"/>
      <c r="Q61" s="158"/>
      <c r="R61" s="159"/>
      <c r="S61" s="159"/>
      <c r="T61" s="159"/>
      <c r="U61" s="159"/>
      <c r="V61" s="149"/>
      <c r="W61" s="149"/>
      <c r="X61" s="149"/>
      <c r="Y61" s="149"/>
      <c r="Z61" s="149"/>
      <c r="AA61" s="149"/>
      <c r="AB61" s="149"/>
      <c r="AC61" s="149"/>
      <c r="AD61" s="149" t="s">
        <v>107</v>
      </c>
      <c r="AE61" s="149"/>
      <c r="AF61" s="149"/>
      <c r="AG61" s="149"/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</row>
    <row r="62" spans="1:57" outlineLevel="1" x14ac:dyDescent="0.2">
      <c r="A62" s="156"/>
      <c r="B62" s="157"/>
      <c r="C62" s="184" t="s">
        <v>259</v>
      </c>
      <c r="D62" s="160"/>
      <c r="E62" s="161">
        <v>66.3</v>
      </c>
      <c r="F62" s="159"/>
      <c r="G62" s="159"/>
      <c r="H62" s="159"/>
      <c r="I62" s="159"/>
      <c r="J62" s="159"/>
      <c r="K62" s="159"/>
      <c r="L62" s="159"/>
      <c r="M62" s="159"/>
      <c r="N62" s="158"/>
      <c r="O62" s="158"/>
      <c r="P62" s="158"/>
      <c r="Q62" s="158"/>
      <c r="R62" s="159"/>
      <c r="S62" s="159"/>
      <c r="T62" s="159"/>
      <c r="U62" s="159"/>
      <c r="V62" s="149"/>
      <c r="W62" s="149"/>
      <c r="X62" s="149"/>
      <c r="Y62" s="149"/>
      <c r="Z62" s="149"/>
      <c r="AA62" s="149"/>
      <c r="AB62" s="149"/>
      <c r="AC62" s="149"/>
      <c r="AD62" s="149" t="s">
        <v>108</v>
      </c>
      <c r="AE62" s="149">
        <v>5</v>
      </c>
      <c r="AF62" s="149"/>
      <c r="AG62" s="149"/>
      <c r="AH62" s="149"/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</row>
    <row r="63" spans="1:57" outlineLevel="1" x14ac:dyDescent="0.2">
      <c r="A63" s="156"/>
      <c r="B63" s="157"/>
      <c r="C63" s="184" t="s">
        <v>275</v>
      </c>
      <c r="D63" s="160"/>
      <c r="E63" s="161">
        <v>-31.144449999999999</v>
      </c>
      <c r="F63" s="159"/>
      <c r="G63" s="159"/>
      <c r="H63" s="159"/>
      <c r="I63" s="159"/>
      <c r="J63" s="159"/>
      <c r="K63" s="159"/>
      <c r="L63" s="159"/>
      <c r="M63" s="159"/>
      <c r="N63" s="158"/>
      <c r="O63" s="158"/>
      <c r="P63" s="158"/>
      <c r="Q63" s="158"/>
      <c r="R63" s="159"/>
      <c r="S63" s="159"/>
      <c r="T63" s="159"/>
      <c r="U63" s="159"/>
      <c r="V63" s="149"/>
      <c r="W63" s="149"/>
      <c r="X63" s="149"/>
      <c r="Y63" s="149"/>
      <c r="Z63" s="149"/>
      <c r="AA63" s="149"/>
      <c r="AB63" s="149"/>
      <c r="AC63" s="149"/>
      <c r="AD63" s="149" t="s">
        <v>108</v>
      </c>
      <c r="AE63" s="149">
        <v>5</v>
      </c>
      <c r="AF63" s="149"/>
      <c r="AG63" s="149"/>
      <c r="AH63" s="149"/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</row>
    <row r="64" spans="1:57" ht="22.5" outlineLevel="1" x14ac:dyDescent="0.2">
      <c r="A64" s="169">
        <v>19</v>
      </c>
      <c r="B64" s="170" t="s">
        <v>162</v>
      </c>
      <c r="C64" s="183" t="s">
        <v>163</v>
      </c>
      <c r="D64" s="171" t="s">
        <v>115</v>
      </c>
      <c r="E64" s="172">
        <v>6</v>
      </c>
      <c r="F64" s="173"/>
      <c r="G64" s="174">
        <f>ROUND(E64*F64,2)</f>
        <v>0</v>
      </c>
      <c r="H64" s="173">
        <v>0</v>
      </c>
      <c r="I64" s="174">
        <f>ROUND(E64*H64,2)</f>
        <v>0</v>
      </c>
      <c r="J64" s="173">
        <v>139.5</v>
      </c>
      <c r="K64" s="174">
        <f>ROUND(E64*J64,2)</f>
        <v>837</v>
      </c>
      <c r="L64" s="174">
        <v>21</v>
      </c>
      <c r="M64" s="174">
        <f>G64*(1+L64/100)</f>
        <v>0</v>
      </c>
      <c r="N64" s="172">
        <v>0</v>
      </c>
      <c r="O64" s="172">
        <f>ROUND(E64*N64,2)</f>
        <v>0</v>
      </c>
      <c r="P64" s="172">
        <v>0</v>
      </c>
      <c r="Q64" s="172">
        <f>ROUND(E64*P64,2)</f>
        <v>0</v>
      </c>
      <c r="R64" s="159">
        <v>0.20200000000000001</v>
      </c>
      <c r="S64" s="159">
        <f>ROUND(E64*R64,2)</f>
        <v>1.21</v>
      </c>
      <c r="T64" s="159"/>
      <c r="U64" s="159" t="s">
        <v>104</v>
      </c>
      <c r="V64" s="149"/>
      <c r="W64" s="149"/>
      <c r="X64" s="149"/>
      <c r="Y64" s="149"/>
      <c r="Z64" s="149"/>
      <c r="AA64" s="149"/>
      <c r="AB64" s="149"/>
      <c r="AC64" s="149"/>
      <c r="AD64" s="149" t="s">
        <v>105</v>
      </c>
      <c r="AE64" s="149"/>
      <c r="AF64" s="149"/>
      <c r="AG64" s="149"/>
      <c r="AH64" s="149"/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</row>
    <row r="65" spans="1:57" outlineLevel="1" x14ac:dyDescent="0.2">
      <c r="A65" s="156"/>
      <c r="B65" s="157"/>
      <c r="C65" s="256" t="s">
        <v>164</v>
      </c>
      <c r="D65" s="257"/>
      <c r="E65" s="257"/>
      <c r="F65" s="257"/>
      <c r="G65" s="257"/>
      <c r="H65" s="159"/>
      <c r="I65" s="159"/>
      <c r="J65" s="159"/>
      <c r="K65" s="159"/>
      <c r="L65" s="159"/>
      <c r="M65" s="159"/>
      <c r="N65" s="158"/>
      <c r="O65" s="158"/>
      <c r="P65" s="158"/>
      <c r="Q65" s="158"/>
      <c r="R65" s="159"/>
      <c r="S65" s="159"/>
      <c r="T65" s="159"/>
      <c r="U65" s="159"/>
      <c r="V65" s="149"/>
      <c r="W65" s="149"/>
      <c r="X65" s="149"/>
      <c r="Y65" s="149"/>
      <c r="Z65" s="149"/>
      <c r="AA65" s="149"/>
      <c r="AB65" s="149"/>
      <c r="AC65" s="149"/>
      <c r="AD65" s="149" t="s">
        <v>107</v>
      </c>
      <c r="AE65" s="149"/>
      <c r="AF65" s="149"/>
      <c r="AG65" s="149"/>
      <c r="AH65" s="149"/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</row>
    <row r="66" spans="1:57" outlineLevel="1" x14ac:dyDescent="0.2">
      <c r="A66" s="156"/>
      <c r="B66" s="157"/>
      <c r="C66" s="184" t="s">
        <v>145</v>
      </c>
      <c r="D66" s="160"/>
      <c r="E66" s="161">
        <v>12</v>
      </c>
      <c r="F66" s="159"/>
      <c r="G66" s="159"/>
      <c r="H66" s="159"/>
      <c r="I66" s="159"/>
      <c r="J66" s="159"/>
      <c r="K66" s="159"/>
      <c r="L66" s="159"/>
      <c r="M66" s="159"/>
      <c r="N66" s="158"/>
      <c r="O66" s="158"/>
      <c r="P66" s="158"/>
      <c r="Q66" s="158"/>
      <c r="R66" s="159"/>
      <c r="S66" s="159"/>
      <c r="T66" s="159"/>
      <c r="U66" s="159"/>
      <c r="V66" s="149"/>
      <c r="W66" s="149"/>
      <c r="X66" s="149"/>
      <c r="Y66" s="149"/>
      <c r="Z66" s="149"/>
      <c r="AA66" s="149"/>
      <c r="AB66" s="149"/>
      <c r="AC66" s="149"/>
      <c r="AD66" s="149" t="s">
        <v>108</v>
      </c>
      <c r="AE66" s="149">
        <v>5</v>
      </c>
      <c r="AF66" s="149"/>
      <c r="AG66" s="149"/>
      <c r="AH66" s="149"/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</row>
    <row r="67" spans="1:57" outlineLevel="1" x14ac:dyDescent="0.2">
      <c r="A67" s="156"/>
      <c r="B67" s="157"/>
      <c r="C67" s="184" t="s">
        <v>165</v>
      </c>
      <c r="D67" s="160"/>
      <c r="E67" s="161">
        <v>-6</v>
      </c>
      <c r="F67" s="159"/>
      <c r="G67" s="159"/>
      <c r="H67" s="159"/>
      <c r="I67" s="159"/>
      <c r="J67" s="159"/>
      <c r="K67" s="159"/>
      <c r="L67" s="159"/>
      <c r="M67" s="159"/>
      <c r="N67" s="158"/>
      <c r="O67" s="158"/>
      <c r="P67" s="158"/>
      <c r="Q67" s="158"/>
      <c r="R67" s="159"/>
      <c r="S67" s="159"/>
      <c r="T67" s="159"/>
      <c r="U67" s="159"/>
      <c r="V67" s="149"/>
      <c r="W67" s="149"/>
      <c r="X67" s="149"/>
      <c r="Y67" s="149"/>
      <c r="Z67" s="149"/>
      <c r="AA67" s="149"/>
      <c r="AB67" s="149"/>
      <c r="AC67" s="149"/>
      <c r="AD67" s="149" t="s">
        <v>108</v>
      </c>
      <c r="AE67" s="149">
        <v>5</v>
      </c>
      <c r="AF67" s="149"/>
      <c r="AG67" s="149"/>
      <c r="AH67" s="149"/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</row>
    <row r="68" spans="1:57" outlineLevel="1" x14ac:dyDescent="0.2">
      <c r="A68" s="169">
        <v>20</v>
      </c>
      <c r="B68" s="170" t="s">
        <v>166</v>
      </c>
      <c r="C68" s="183" t="s">
        <v>167</v>
      </c>
      <c r="D68" s="171" t="s">
        <v>103</v>
      </c>
      <c r="E68" s="172">
        <v>64.22</v>
      </c>
      <c r="F68" s="173"/>
      <c r="G68" s="174">
        <f>ROUND(E68*F68,2)</f>
        <v>0</v>
      </c>
      <c r="H68" s="191">
        <v>0</v>
      </c>
      <c r="I68" s="174">
        <f>ROUND(E68*H68,2)</f>
        <v>0</v>
      </c>
      <c r="J68" s="191">
        <v>6.7</v>
      </c>
      <c r="K68" s="174">
        <f>ROUND(E68*J68,2)</f>
        <v>430.27</v>
      </c>
      <c r="L68" s="174">
        <v>21</v>
      </c>
      <c r="M68" s="174">
        <f>G68*(1+L68/100)</f>
        <v>0</v>
      </c>
      <c r="N68" s="172">
        <v>0</v>
      </c>
      <c r="O68" s="172">
        <f>ROUND(E68*N68,2)</f>
        <v>0</v>
      </c>
      <c r="P68" s="172">
        <v>0</v>
      </c>
      <c r="Q68" s="172">
        <f>ROUND(E68*P68,2)</f>
        <v>0</v>
      </c>
      <c r="R68" s="159">
        <v>7.0000000000000001E-3</v>
      </c>
      <c r="S68" s="159">
        <f>ROUND(E68*R68,2)</f>
        <v>0.45</v>
      </c>
      <c r="T68" s="159"/>
      <c r="U68" s="159" t="s">
        <v>104</v>
      </c>
      <c r="V68" s="149"/>
      <c r="W68" s="149"/>
      <c r="X68" s="149"/>
      <c r="Y68" s="149"/>
      <c r="Z68" s="149"/>
      <c r="AA68" s="149"/>
      <c r="AB68" s="149"/>
      <c r="AC68" s="149"/>
      <c r="AD68" s="149" t="s">
        <v>105</v>
      </c>
      <c r="AE68" s="149"/>
      <c r="AF68" s="149"/>
      <c r="AG68" s="149"/>
      <c r="AH68" s="149"/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</row>
    <row r="69" spans="1:57" outlineLevel="1" x14ac:dyDescent="0.2">
      <c r="A69" s="156"/>
      <c r="B69" s="157"/>
      <c r="C69" s="256" t="s">
        <v>168</v>
      </c>
      <c r="D69" s="257"/>
      <c r="E69" s="257"/>
      <c r="F69" s="257"/>
      <c r="G69" s="257"/>
      <c r="H69" s="159"/>
      <c r="I69" s="159"/>
      <c r="J69" s="159"/>
      <c r="K69" s="159"/>
      <c r="L69" s="159"/>
      <c r="M69" s="159"/>
      <c r="N69" s="158"/>
      <c r="O69" s="158"/>
      <c r="P69" s="158"/>
      <c r="Q69" s="158"/>
      <c r="R69" s="159"/>
      <c r="S69" s="159"/>
      <c r="T69" s="159"/>
      <c r="U69" s="159"/>
      <c r="V69" s="149"/>
      <c r="W69" s="149"/>
      <c r="X69" s="149"/>
      <c r="Y69" s="149"/>
      <c r="Z69" s="149"/>
      <c r="AA69" s="149"/>
      <c r="AB69" s="149"/>
      <c r="AC69" s="149"/>
      <c r="AD69" s="149" t="s">
        <v>107</v>
      </c>
      <c r="AE69" s="149"/>
      <c r="AF69" s="149"/>
      <c r="AG69" s="149"/>
      <c r="AH69" s="149"/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</row>
    <row r="70" spans="1:57" outlineLevel="1" x14ac:dyDescent="0.2">
      <c r="A70" s="156"/>
      <c r="B70" s="157"/>
      <c r="C70" s="184" t="s">
        <v>169</v>
      </c>
      <c r="D70" s="160"/>
      <c r="E70" s="161">
        <v>20</v>
      </c>
      <c r="F70" s="159"/>
      <c r="G70" s="159"/>
      <c r="H70" s="159"/>
      <c r="I70" s="159"/>
      <c r="J70" s="159"/>
      <c r="K70" s="159"/>
      <c r="L70" s="159"/>
      <c r="M70" s="159"/>
      <c r="N70" s="158"/>
      <c r="O70" s="158"/>
      <c r="P70" s="158"/>
      <c r="Q70" s="158"/>
      <c r="R70" s="159"/>
      <c r="S70" s="159"/>
      <c r="T70" s="159"/>
      <c r="U70" s="159"/>
      <c r="V70" s="149"/>
      <c r="W70" s="149"/>
      <c r="X70" s="149"/>
      <c r="Y70" s="149"/>
      <c r="Z70" s="149"/>
      <c r="AA70" s="149"/>
      <c r="AB70" s="149"/>
      <c r="AC70" s="149"/>
      <c r="AD70" s="149" t="s">
        <v>108</v>
      </c>
      <c r="AE70" s="149">
        <v>0</v>
      </c>
      <c r="AF70" s="149"/>
      <c r="AG70" s="149"/>
      <c r="AH70" s="149"/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  <c r="BC70" s="149"/>
      <c r="BD70" s="149"/>
      <c r="BE70" s="149"/>
    </row>
    <row r="71" spans="1:57" outlineLevel="1" x14ac:dyDescent="0.2">
      <c r="A71" s="156"/>
      <c r="B71" s="157"/>
      <c r="C71" s="184" t="s">
        <v>264</v>
      </c>
      <c r="D71" s="160"/>
      <c r="E71" s="161">
        <v>44.22</v>
      </c>
      <c r="F71" s="159"/>
      <c r="G71" s="159"/>
      <c r="H71" s="159"/>
      <c r="I71" s="159"/>
      <c r="J71" s="159"/>
      <c r="K71" s="159"/>
      <c r="L71" s="159"/>
      <c r="M71" s="159"/>
      <c r="N71" s="158"/>
      <c r="O71" s="158"/>
      <c r="P71" s="158"/>
      <c r="Q71" s="158"/>
      <c r="R71" s="159"/>
      <c r="S71" s="159"/>
      <c r="T71" s="159"/>
      <c r="U71" s="159"/>
      <c r="V71" s="149"/>
      <c r="W71" s="149"/>
      <c r="X71" s="149"/>
      <c r="Y71" s="149"/>
      <c r="Z71" s="149"/>
      <c r="AA71" s="149"/>
      <c r="AB71" s="149"/>
      <c r="AC71" s="149"/>
      <c r="AD71" s="149" t="s">
        <v>108</v>
      </c>
      <c r="AE71" s="149">
        <v>0</v>
      </c>
      <c r="AF71" s="149"/>
      <c r="AG71" s="149"/>
      <c r="AH71" s="149"/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</row>
    <row r="72" spans="1:57" outlineLevel="1" x14ac:dyDescent="0.2">
      <c r="A72" s="169">
        <v>21</v>
      </c>
      <c r="B72" s="170" t="s">
        <v>170</v>
      </c>
      <c r="C72" s="183" t="s">
        <v>171</v>
      </c>
      <c r="D72" s="171" t="s">
        <v>115</v>
      </c>
      <c r="E72" s="172">
        <v>31.144449999999999</v>
      </c>
      <c r="F72" s="173"/>
      <c r="G72" s="174">
        <f>ROUND(E72*F72,2)</f>
        <v>0</v>
      </c>
      <c r="H72" s="191">
        <v>0</v>
      </c>
      <c r="I72" s="174">
        <f>ROUND(E72*H72,2)</f>
        <v>0</v>
      </c>
      <c r="J72" s="191">
        <v>490</v>
      </c>
      <c r="K72" s="174">
        <f>ROUND(E72*J72,2)</f>
        <v>15260.78</v>
      </c>
      <c r="L72" s="174">
        <v>21</v>
      </c>
      <c r="M72" s="174">
        <f>G72*(1+L72/100)</f>
        <v>0</v>
      </c>
      <c r="N72" s="172">
        <v>0</v>
      </c>
      <c r="O72" s="172">
        <f>ROUND(E72*N72,2)</f>
        <v>0</v>
      </c>
      <c r="P72" s="172">
        <v>0</v>
      </c>
      <c r="Q72" s="172">
        <f>ROUND(E72*P72,2)</f>
        <v>0</v>
      </c>
      <c r="R72" s="159">
        <v>0</v>
      </c>
      <c r="S72" s="159">
        <f>ROUND(E72*R72,2)</f>
        <v>0</v>
      </c>
      <c r="T72" s="159"/>
      <c r="U72" s="159" t="s">
        <v>104</v>
      </c>
      <c r="V72" s="149"/>
      <c r="W72" s="149"/>
      <c r="X72" s="149"/>
      <c r="Y72" s="149"/>
      <c r="Z72" s="149"/>
      <c r="AA72" s="149"/>
      <c r="AB72" s="149"/>
      <c r="AC72" s="149"/>
      <c r="AD72" s="149" t="s">
        <v>105</v>
      </c>
      <c r="AE72" s="149"/>
      <c r="AF72" s="149"/>
      <c r="AG72" s="149"/>
      <c r="AH72" s="149"/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</row>
    <row r="73" spans="1:57" outlineLevel="1" x14ac:dyDescent="0.2">
      <c r="A73" s="156"/>
      <c r="B73" s="157"/>
      <c r="C73" s="184" t="s">
        <v>276</v>
      </c>
      <c r="D73" s="160"/>
      <c r="E73" s="161">
        <v>31.144449999999999</v>
      </c>
      <c r="F73" s="159"/>
      <c r="G73" s="159"/>
      <c r="H73" s="159"/>
      <c r="I73" s="159"/>
      <c r="J73" s="159"/>
      <c r="K73" s="159"/>
      <c r="L73" s="159"/>
      <c r="M73" s="159"/>
      <c r="N73" s="158"/>
      <c r="O73" s="158"/>
      <c r="P73" s="158"/>
      <c r="Q73" s="158"/>
      <c r="R73" s="159"/>
      <c r="S73" s="159"/>
      <c r="T73" s="159"/>
      <c r="U73" s="159"/>
      <c r="V73" s="149"/>
      <c r="W73" s="149"/>
      <c r="X73" s="149"/>
      <c r="Y73" s="149"/>
      <c r="Z73" s="149"/>
      <c r="AA73" s="149"/>
      <c r="AB73" s="149"/>
      <c r="AC73" s="149"/>
      <c r="AD73" s="149" t="s">
        <v>108</v>
      </c>
      <c r="AE73" s="149">
        <v>5</v>
      </c>
      <c r="AF73" s="149"/>
      <c r="AG73" s="149"/>
      <c r="AH73" s="149"/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</row>
    <row r="74" spans="1:57" outlineLevel="1" x14ac:dyDescent="0.2">
      <c r="A74" s="169">
        <v>22</v>
      </c>
      <c r="B74" s="170" t="s">
        <v>172</v>
      </c>
      <c r="C74" s="183" t="s">
        <v>173</v>
      </c>
      <c r="D74" s="171" t="s">
        <v>103</v>
      </c>
      <c r="E74" s="172">
        <v>64.22</v>
      </c>
      <c r="F74" s="173"/>
      <c r="G74" s="174">
        <f>ROUND(E74*F74,2)</f>
        <v>0</v>
      </c>
      <c r="H74" s="191">
        <v>4.3</v>
      </c>
      <c r="I74" s="174">
        <f>ROUND(E74*H74,2)</f>
        <v>276.14999999999998</v>
      </c>
      <c r="J74" s="191">
        <v>9.9600000000000009</v>
      </c>
      <c r="K74" s="174">
        <f>ROUND(E74*J74,2)</f>
        <v>639.63</v>
      </c>
      <c r="L74" s="174">
        <v>21</v>
      </c>
      <c r="M74" s="174">
        <f>G74*(1+L74/100)</f>
        <v>0</v>
      </c>
      <c r="N74" s="172">
        <v>3.0000000000000001E-5</v>
      </c>
      <c r="O74" s="172">
        <f>ROUND(E74*N74,2)</f>
        <v>0</v>
      </c>
      <c r="P74" s="172">
        <v>0</v>
      </c>
      <c r="Q74" s="172">
        <f>ROUND(E74*P74,2)</f>
        <v>0</v>
      </c>
      <c r="R74" s="159">
        <v>2.1000000000000001E-2</v>
      </c>
      <c r="S74" s="159">
        <f>ROUND(E74*R74,2)</f>
        <v>1.35</v>
      </c>
      <c r="T74" s="159"/>
      <c r="U74" s="159" t="s">
        <v>174</v>
      </c>
      <c r="V74" s="149"/>
      <c r="W74" s="149"/>
      <c r="X74" s="149"/>
      <c r="Y74" s="149"/>
      <c r="Z74" s="149"/>
      <c r="AA74" s="149"/>
      <c r="AB74" s="149"/>
      <c r="AC74" s="149"/>
      <c r="AD74" s="149" t="s">
        <v>175</v>
      </c>
      <c r="AE74" s="149"/>
      <c r="AF74" s="149"/>
      <c r="AG74" s="149"/>
      <c r="AH74" s="149"/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  <c r="BA74" s="149"/>
      <c r="BB74" s="149"/>
      <c r="BC74" s="149"/>
      <c r="BD74" s="149"/>
      <c r="BE74" s="149"/>
    </row>
    <row r="75" spans="1:57" outlineLevel="1" x14ac:dyDescent="0.2">
      <c r="A75" s="156"/>
      <c r="B75" s="157"/>
      <c r="C75" s="184" t="s">
        <v>265</v>
      </c>
      <c r="D75" s="160"/>
      <c r="E75" s="161">
        <v>64.22</v>
      </c>
      <c r="F75" s="159"/>
      <c r="G75" s="159"/>
      <c r="H75" s="159"/>
      <c r="I75" s="159"/>
      <c r="J75" s="159"/>
      <c r="K75" s="159"/>
      <c r="L75" s="159"/>
      <c r="M75" s="159"/>
      <c r="N75" s="158"/>
      <c r="O75" s="158"/>
      <c r="P75" s="158"/>
      <c r="Q75" s="158"/>
      <c r="R75" s="159"/>
      <c r="S75" s="159"/>
      <c r="T75" s="159"/>
      <c r="U75" s="159"/>
      <c r="V75" s="149"/>
      <c r="W75" s="149"/>
      <c r="X75" s="149"/>
      <c r="Y75" s="149"/>
      <c r="Z75" s="149"/>
      <c r="AA75" s="149"/>
      <c r="AB75" s="149"/>
      <c r="AC75" s="149"/>
      <c r="AD75" s="149" t="s">
        <v>108</v>
      </c>
      <c r="AE75" s="149">
        <v>5</v>
      </c>
      <c r="AF75" s="149"/>
      <c r="AG75" s="149"/>
      <c r="AH75" s="149"/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</row>
    <row r="76" spans="1:57" x14ac:dyDescent="0.2">
      <c r="A76" s="163" t="s">
        <v>99</v>
      </c>
      <c r="B76" s="164" t="s">
        <v>59</v>
      </c>
      <c r="C76" s="182" t="s">
        <v>60</v>
      </c>
      <c r="D76" s="165"/>
      <c r="E76" s="166"/>
      <c r="F76" s="167"/>
      <c r="G76" s="167">
        <f>SUM(G77,G79,G83,G86,G87,G89,G92,G94,G96)</f>
        <v>0</v>
      </c>
      <c r="H76" s="167"/>
      <c r="I76" s="167">
        <f>SUM(I77:I97)</f>
        <v>95310.14</v>
      </c>
      <c r="J76" s="167"/>
      <c r="K76" s="167">
        <f>SUM(K77:K97)</f>
        <v>81492.850000000006</v>
      </c>
      <c r="L76" s="167"/>
      <c r="M76" s="167">
        <f>SUM(M77:M97)</f>
        <v>0</v>
      </c>
      <c r="N76" s="166"/>
      <c r="O76" s="166">
        <f>SUM(O77:O97)</f>
        <v>70.099999999999994</v>
      </c>
      <c r="P76" s="166"/>
      <c r="Q76" s="166">
        <f>SUM(Q77:Q97)</f>
        <v>0</v>
      </c>
      <c r="R76" s="162"/>
      <c r="S76" s="162">
        <f>SUM(S77:S97)</f>
        <v>162.13</v>
      </c>
      <c r="T76" s="162"/>
      <c r="U76" s="162"/>
      <c r="AD76" t="s">
        <v>100</v>
      </c>
    </row>
    <row r="77" spans="1:57" outlineLevel="1" x14ac:dyDescent="0.2">
      <c r="A77" s="169">
        <v>23</v>
      </c>
      <c r="B77" s="170" t="s">
        <v>176</v>
      </c>
      <c r="C77" s="183" t="s">
        <v>177</v>
      </c>
      <c r="D77" s="171" t="s">
        <v>115</v>
      </c>
      <c r="E77" s="172">
        <v>3.38</v>
      </c>
      <c r="F77" s="173"/>
      <c r="G77" s="174">
        <f>ROUND(E77*F77,2)</f>
        <v>0</v>
      </c>
      <c r="H77" s="191">
        <v>807.75</v>
      </c>
      <c r="I77" s="174">
        <f>ROUND(E77*H77,2)</f>
        <v>2730.2</v>
      </c>
      <c r="J77" s="191">
        <v>383.25</v>
      </c>
      <c r="K77" s="174">
        <f>ROUND(E77*J77,2)</f>
        <v>1295.3900000000001</v>
      </c>
      <c r="L77" s="174">
        <v>21</v>
      </c>
      <c r="M77" s="174">
        <f>G77*(1+L77/100)</f>
        <v>0</v>
      </c>
      <c r="N77" s="172">
        <v>1.63</v>
      </c>
      <c r="O77" s="172">
        <f>ROUND(E77*N77,2)</f>
        <v>5.51</v>
      </c>
      <c r="P77" s="172">
        <v>0</v>
      </c>
      <c r="Q77" s="172">
        <f>ROUND(E77*P77,2)</f>
        <v>0</v>
      </c>
      <c r="R77" s="159">
        <v>0.92</v>
      </c>
      <c r="S77" s="159">
        <f>ROUND(E77*R77,2)</f>
        <v>3.11</v>
      </c>
      <c r="T77" s="159"/>
      <c r="U77" s="159" t="s">
        <v>104</v>
      </c>
      <c r="V77" s="149"/>
      <c r="W77" s="149"/>
      <c r="X77" s="149"/>
      <c r="Y77" s="149"/>
      <c r="Z77" s="149"/>
      <c r="AA77" s="149"/>
      <c r="AB77" s="149"/>
      <c r="AC77" s="149"/>
      <c r="AD77" s="149" t="s">
        <v>105</v>
      </c>
      <c r="AE77" s="149"/>
      <c r="AF77" s="149"/>
      <c r="AG77" s="149"/>
      <c r="AH77" s="149"/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  <c r="BA77" s="149"/>
      <c r="BB77" s="149"/>
      <c r="BC77" s="149"/>
      <c r="BD77" s="149"/>
      <c r="BE77" s="149"/>
    </row>
    <row r="78" spans="1:57" outlineLevel="1" x14ac:dyDescent="0.2">
      <c r="A78" s="156"/>
      <c r="B78" s="157"/>
      <c r="C78" s="256" t="s">
        <v>178</v>
      </c>
      <c r="D78" s="257"/>
      <c r="E78" s="257"/>
      <c r="F78" s="257"/>
      <c r="G78" s="257"/>
      <c r="H78" s="159"/>
      <c r="I78" s="159"/>
      <c r="J78" s="159"/>
      <c r="K78" s="159"/>
      <c r="L78" s="159"/>
      <c r="M78" s="159"/>
      <c r="N78" s="158"/>
      <c r="O78" s="158"/>
      <c r="P78" s="158"/>
      <c r="Q78" s="158"/>
      <c r="R78" s="159"/>
      <c r="S78" s="159"/>
      <c r="T78" s="159"/>
      <c r="U78" s="159"/>
      <c r="V78" s="149"/>
      <c r="W78" s="149"/>
      <c r="X78" s="149"/>
      <c r="Y78" s="149"/>
      <c r="Z78" s="149"/>
      <c r="AA78" s="149"/>
      <c r="AB78" s="149"/>
      <c r="AC78" s="149"/>
      <c r="AD78" s="149" t="s">
        <v>107</v>
      </c>
      <c r="AE78" s="149"/>
      <c r="AF78" s="149"/>
      <c r="AG78" s="149"/>
      <c r="AH78" s="149"/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149"/>
      <c r="BB78" s="149"/>
      <c r="BC78" s="149"/>
      <c r="BD78" s="149"/>
      <c r="BE78" s="149"/>
    </row>
    <row r="79" spans="1:57" ht="22.5" outlineLevel="1" x14ac:dyDescent="0.2">
      <c r="A79" s="169">
        <v>24</v>
      </c>
      <c r="B79" s="170" t="s">
        <v>179</v>
      </c>
      <c r="C79" s="183" t="s">
        <v>180</v>
      </c>
      <c r="D79" s="171" t="s">
        <v>103</v>
      </c>
      <c r="E79" s="172">
        <v>69.22</v>
      </c>
      <c r="F79" s="173"/>
      <c r="G79" s="174">
        <f>ROUND(E79*F79,2)</f>
        <v>0</v>
      </c>
      <c r="H79" s="191">
        <v>8.2899999999999991</v>
      </c>
      <c r="I79" s="174">
        <f>ROUND(E79*H79,2)</f>
        <v>573.83000000000004</v>
      </c>
      <c r="J79" s="191">
        <v>41.21</v>
      </c>
      <c r="K79" s="174">
        <f>ROUND(E79*J79,2)</f>
        <v>2852.56</v>
      </c>
      <c r="L79" s="174">
        <v>21</v>
      </c>
      <c r="M79" s="174">
        <f>G79*(1+L79/100)</f>
        <v>0</v>
      </c>
      <c r="N79" s="172">
        <v>3.5E-4</v>
      </c>
      <c r="O79" s="172">
        <f>ROUND(E79*N79,2)</f>
        <v>0.02</v>
      </c>
      <c r="P79" s="172">
        <v>0</v>
      </c>
      <c r="Q79" s="172">
        <f>ROUND(E79*P79,2)</f>
        <v>0</v>
      </c>
      <c r="R79" s="159">
        <v>8.8999999999999996E-2</v>
      </c>
      <c r="S79" s="159">
        <f>ROUND(E79*R79,2)</f>
        <v>6.16</v>
      </c>
      <c r="T79" s="159"/>
      <c r="U79" s="159" t="s">
        <v>104</v>
      </c>
      <c r="V79" s="149"/>
      <c r="W79" s="149"/>
      <c r="X79" s="149"/>
      <c r="Y79" s="149"/>
      <c r="Z79" s="149"/>
      <c r="AA79" s="149"/>
      <c r="AB79" s="149"/>
      <c r="AC79" s="149"/>
      <c r="AD79" s="149" t="s">
        <v>105</v>
      </c>
      <c r="AE79" s="149"/>
      <c r="AF79" s="149"/>
      <c r="AG79" s="149"/>
      <c r="AH79" s="149"/>
      <c r="AI79" s="149"/>
      <c r="AJ79" s="149"/>
      <c r="AK79" s="149"/>
      <c r="AL79" s="149"/>
      <c r="AM79" s="149"/>
      <c r="AN79" s="149"/>
      <c r="AO79" s="149"/>
      <c r="AP79" s="149"/>
      <c r="AQ79" s="149"/>
      <c r="AR79" s="149"/>
      <c r="AS79" s="149"/>
      <c r="AT79" s="149"/>
      <c r="AU79" s="149"/>
      <c r="AV79" s="149"/>
      <c r="AW79" s="149"/>
      <c r="AX79" s="149"/>
      <c r="AY79" s="149"/>
      <c r="AZ79" s="149"/>
      <c r="BA79" s="149"/>
      <c r="BB79" s="149"/>
      <c r="BC79" s="149"/>
      <c r="BD79" s="149"/>
      <c r="BE79" s="149"/>
    </row>
    <row r="80" spans="1:57" outlineLevel="1" x14ac:dyDescent="0.2">
      <c r="A80" s="156"/>
      <c r="B80" s="157"/>
      <c r="C80" s="256" t="s">
        <v>181</v>
      </c>
      <c r="D80" s="257"/>
      <c r="E80" s="257"/>
      <c r="F80" s="257"/>
      <c r="G80" s="257"/>
      <c r="H80" s="159"/>
      <c r="I80" s="159"/>
      <c r="J80" s="159"/>
      <c r="K80" s="159"/>
      <c r="L80" s="159"/>
      <c r="M80" s="159"/>
      <c r="N80" s="158"/>
      <c r="O80" s="158"/>
      <c r="P80" s="158"/>
      <c r="Q80" s="158"/>
      <c r="R80" s="159"/>
      <c r="S80" s="159"/>
      <c r="T80" s="159"/>
      <c r="U80" s="159"/>
      <c r="V80" s="149"/>
      <c r="W80" s="149"/>
      <c r="X80" s="149"/>
      <c r="Y80" s="149"/>
      <c r="Z80" s="149"/>
      <c r="AA80" s="149"/>
      <c r="AB80" s="149"/>
      <c r="AC80" s="149"/>
      <c r="AD80" s="149" t="s">
        <v>107</v>
      </c>
      <c r="AE80" s="149"/>
      <c r="AF80" s="149"/>
      <c r="AG80" s="149"/>
      <c r="AH80" s="149"/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/>
      <c r="BA80" s="149"/>
      <c r="BB80" s="149"/>
      <c r="BC80" s="149"/>
      <c r="BD80" s="149"/>
      <c r="BE80" s="149"/>
    </row>
    <row r="81" spans="1:57" outlineLevel="1" x14ac:dyDescent="0.2">
      <c r="A81" s="156"/>
      <c r="B81" s="157"/>
      <c r="C81" s="184" t="s">
        <v>260</v>
      </c>
      <c r="D81" s="160"/>
      <c r="E81" s="161">
        <v>44.22</v>
      </c>
      <c r="F81" s="159"/>
      <c r="G81" s="159"/>
      <c r="H81" s="159"/>
      <c r="I81" s="159"/>
      <c r="J81" s="159"/>
      <c r="K81" s="159"/>
      <c r="L81" s="159"/>
      <c r="M81" s="159"/>
      <c r="N81" s="158"/>
      <c r="O81" s="158"/>
      <c r="P81" s="158"/>
      <c r="Q81" s="158"/>
      <c r="R81" s="159"/>
      <c r="S81" s="159"/>
      <c r="T81" s="159"/>
      <c r="U81" s="159"/>
      <c r="V81" s="149"/>
      <c r="W81" s="149"/>
      <c r="X81" s="149"/>
      <c r="Y81" s="149"/>
      <c r="Z81" s="149"/>
      <c r="AA81" s="149"/>
      <c r="AB81" s="149"/>
      <c r="AC81" s="149"/>
      <c r="AD81" s="149" t="s">
        <v>108</v>
      </c>
      <c r="AE81" s="149">
        <v>0</v>
      </c>
      <c r="AF81" s="149"/>
      <c r="AG81" s="149"/>
      <c r="AH81" s="149"/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  <c r="BA81" s="149"/>
      <c r="BB81" s="149"/>
      <c r="BC81" s="149"/>
      <c r="BD81" s="149"/>
      <c r="BE81" s="149"/>
    </row>
    <row r="82" spans="1:57" outlineLevel="1" x14ac:dyDescent="0.2">
      <c r="A82" s="156"/>
      <c r="B82" s="157"/>
      <c r="C82" s="184" t="s">
        <v>182</v>
      </c>
      <c r="D82" s="160"/>
      <c r="E82" s="161">
        <v>25</v>
      </c>
      <c r="F82" s="159"/>
      <c r="G82" s="159"/>
      <c r="H82" s="159"/>
      <c r="I82" s="159"/>
      <c r="J82" s="159"/>
      <c r="K82" s="159"/>
      <c r="L82" s="159"/>
      <c r="M82" s="159"/>
      <c r="N82" s="158"/>
      <c r="O82" s="158"/>
      <c r="P82" s="158"/>
      <c r="Q82" s="158"/>
      <c r="R82" s="159"/>
      <c r="S82" s="159"/>
      <c r="T82" s="159"/>
      <c r="U82" s="159"/>
      <c r="V82" s="149"/>
      <c r="W82" s="149"/>
      <c r="X82" s="149"/>
      <c r="Y82" s="149"/>
      <c r="Z82" s="149"/>
      <c r="AA82" s="149"/>
      <c r="AB82" s="149"/>
      <c r="AC82" s="149"/>
      <c r="AD82" s="149" t="s">
        <v>108</v>
      </c>
      <c r="AE82" s="149">
        <v>0</v>
      </c>
      <c r="AF82" s="149"/>
      <c r="AG82" s="149"/>
      <c r="AH82" s="149"/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  <c r="BA82" s="149"/>
      <c r="BB82" s="149"/>
      <c r="BC82" s="149"/>
      <c r="BD82" s="149"/>
      <c r="BE82" s="149"/>
    </row>
    <row r="83" spans="1:57" outlineLevel="1" x14ac:dyDescent="0.2">
      <c r="A83" s="169">
        <v>25</v>
      </c>
      <c r="B83" s="170" t="s">
        <v>183</v>
      </c>
      <c r="C83" s="183" t="s">
        <v>184</v>
      </c>
      <c r="D83" s="171" t="s">
        <v>115</v>
      </c>
      <c r="E83" s="172">
        <v>6</v>
      </c>
      <c r="F83" s="173"/>
      <c r="G83" s="174">
        <f>ROUND(E83*F83,2)</f>
        <v>0</v>
      </c>
      <c r="H83" s="173">
        <v>750.42</v>
      </c>
      <c r="I83" s="174">
        <f>ROUND(E83*H83,2)</f>
        <v>4502.5200000000004</v>
      </c>
      <c r="J83" s="173">
        <v>416.58</v>
      </c>
      <c r="K83" s="174">
        <f>ROUND(E83*J83,2)</f>
        <v>2499.48</v>
      </c>
      <c r="L83" s="174">
        <v>21</v>
      </c>
      <c r="M83" s="174">
        <f>G83*(1+L83/100)</f>
        <v>0</v>
      </c>
      <c r="N83" s="172">
        <v>1.63</v>
      </c>
      <c r="O83" s="172">
        <f>ROUND(E83*N83,2)</f>
        <v>9.7799999999999994</v>
      </c>
      <c r="P83" s="172">
        <v>0</v>
      </c>
      <c r="Q83" s="172">
        <f>ROUND(E83*P83,2)</f>
        <v>0</v>
      </c>
      <c r="R83" s="159">
        <v>1</v>
      </c>
      <c r="S83" s="159">
        <f>ROUND(E83*R83,2)</f>
        <v>6</v>
      </c>
      <c r="T83" s="159"/>
      <c r="U83" s="159" t="s">
        <v>104</v>
      </c>
      <c r="V83" s="149"/>
      <c r="W83" s="149"/>
      <c r="X83" s="149"/>
      <c r="Y83" s="149"/>
      <c r="Z83" s="149"/>
      <c r="AA83" s="149"/>
      <c r="AB83" s="149"/>
      <c r="AC83" s="149"/>
      <c r="AD83" s="149" t="s">
        <v>105</v>
      </c>
      <c r="AE83" s="149"/>
      <c r="AF83" s="149"/>
      <c r="AG83" s="149"/>
      <c r="AH83" s="149"/>
      <c r="AI83" s="149"/>
      <c r="AJ83" s="149"/>
      <c r="AK83" s="149"/>
      <c r="AL83" s="149"/>
      <c r="AM83" s="149"/>
      <c r="AN83" s="149"/>
      <c r="AO83" s="149"/>
      <c r="AP83" s="149"/>
      <c r="AQ83" s="149"/>
      <c r="AR83" s="149"/>
      <c r="AS83" s="149"/>
      <c r="AT83" s="149"/>
      <c r="AU83" s="149"/>
      <c r="AV83" s="149"/>
      <c r="AW83" s="149"/>
      <c r="AX83" s="149"/>
      <c r="AY83" s="149"/>
      <c r="AZ83" s="149"/>
      <c r="BA83" s="149"/>
      <c r="BB83" s="149"/>
      <c r="BC83" s="149"/>
      <c r="BD83" s="149"/>
      <c r="BE83" s="149"/>
    </row>
    <row r="84" spans="1:57" outlineLevel="1" x14ac:dyDescent="0.2">
      <c r="A84" s="156"/>
      <c r="B84" s="157"/>
      <c r="C84" s="256" t="s">
        <v>185</v>
      </c>
      <c r="D84" s="257"/>
      <c r="E84" s="257"/>
      <c r="F84" s="257"/>
      <c r="G84" s="257"/>
      <c r="H84" s="159"/>
      <c r="I84" s="159"/>
      <c r="J84" s="159"/>
      <c r="K84" s="159"/>
      <c r="L84" s="159"/>
      <c r="M84" s="159"/>
      <c r="N84" s="158"/>
      <c r="O84" s="158"/>
      <c r="P84" s="158"/>
      <c r="Q84" s="158"/>
      <c r="R84" s="159"/>
      <c r="S84" s="159"/>
      <c r="T84" s="159"/>
      <c r="U84" s="159"/>
      <c r="V84" s="149"/>
      <c r="W84" s="149"/>
      <c r="X84" s="149"/>
      <c r="Y84" s="149"/>
      <c r="Z84" s="149"/>
      <c r="AA84" s="149"/>
      <c r="AB84" s="149"/>
      <c r="AC84" s="149"/>
      <c r="AD84" s="149" t="s">
        <v>107</v>
      </c>
      <c r="AE84" s="149"/>
      <c r="AF84" s="149"/>
      <c r="AG84" s="149"/>
      <c r="AH84" s="149"/>
      <c r="AI84" s="149"/>
      <c r="AJ84" s="149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  <c r="BA84" s="149"/>
      <c r="BB84" s="149"/>
      <c r="BC84" s="149"/>
      <c r="BD84" s="149"/>
      <c r="BE84" s="149"/>
    </row>
    <row r="85" spans="1:57" outlineLevel="1" x14ac:dyDescent="0.2">
      <c r="A85" s="156"/>
      <c r="B85" s="157"/>
      <c r="C85" s="184" t="s">
        <v>186</v>
      </c>
      <c r="D85" s="160"/>
      <c r="E85" s="161">
        <v>6</v>
      </c>
      <c r="F85" s="159"/>
      <c r="G85" s="159"/>
      <c r="H85" s="159"/>
      <c r="I85" s="159"/>
      <c r="J85" s="159"/>
      <c r="K85" s="159"/>
      <c r="L85" s="159"/>
      <c r="M85" s="159"/>
      <c r="N85" s="158"/>
      <c r="O85" s="158"/>
      <c r="P85" s="158"/>
      <c r="Q85" s="158"/>
      <c r="R85" s="159"/>
      <c r="S85" s="159"/>
      <c r="T85" s="159"/>
      <c r="U85" s="159"/>
      <c r="V85" s="149"/>
      <c r="W85" s="149"/>
      <c r="X85" s="149"/>
      <c r="Y85" s="149"/>
      <c r="Z85" s="149"/>
      <c r="AA85" s="149"/>
      <c r="AB85" s="149"/>
      <c r="AC85" s="149"/>
      <c r="AD85" s="149" t="s">
        <v>108</v>
      </c>
      <c r="AE85" s="149">
        <v>0</v>
      </c>
      <c r="AF85" s="149"/>
      <c r="AG85" s="149"/>
      <c r="AH85" s="149"/>
      <c r="AI85" s="149"/>
      <c r="AJ85" s="149"/>
      <c r="AK85" s="149"/>
      <c r="AL85" s="149"/>
      <c r="AM85" s="149"/>
      <c r="AN85" s="149"/>
      <c r="AO85" s="149"/>
      <c r="AP85" s="149"/>
      <c r="AQ85" s="149"/>
      <c r="AR85" s="149"/>
      <c r="AS85" s="149"/>
      <c r="AT85" s="149"/>
      <c r="AU85" s="149"/>
      <c r="AV85" s="149"/>
      <c r="AW85" s="149"/>
      <c r="AX85" s="149"/>
      <c r="AY85" s="149"/>
      <c r="AZ85" s="149"/>
      <c r="BA85" s="149"/>
      <c r="BB85" s="149"/>
      <c r="BC85" s="149"/>
      <c r="BD85" s="149"/>
      <c r="BE85" s="149"/>
    </row>
    <row r="86" spans="1:57" ht="22.5" outlineLevel="1" x14ac:dyDescent="0.2">
      <c r="A86" s="176">
        <v>26</v>
      </c>
      <c r="B86" s="177" t="s">
        <v>187</v>
      </c>
      <c r="C86" s="185" t="s">
        <v>188</v>
      </c>
      <c r="D86" s="178" t="s">
        <v>189</v>
      </c>
      <c r="E86" s="179">
        <v>22.2</v>
      </c>
      <c r="F86" s="173"/>
      <c r="G86" s="181">
        <f>ROUND(E86*F86,2)</f>
        <v>0</v>
      </c>
      <c r="H86" s="192">
        <v>0</v>
      </c>
      <c r="I86" s="181">
        <f>ROUND(E86*H86,2)</f>
        <v>0</v>
      </c>
      <c r="J86" s="192">
        <v>31.5</v>
      </c>
      <c r="K86" s="181">
        <f>ROUND(E86*J86,2)</f>
        <v>699.3</v>
      </c>
      <c r="L86" s="181">
        <v>21</v>
      </c>
      <c r="M86" s="181">
        <f>G86*(1+L86/100)</f>
        <v>0</v>
      </c>
      <c r="N86" s="179">
        <v>0</v>
      </c>
      <c r="O86" s="179">
        <f>ROUND(E86*N86,2)</f>
        <v>0</v>
      </c>
      <c r="P86" s="179">
        <v>0</v>
      </c>
      <c r="Q86" s="179">
        <f>ROUND(E86*P86,2)</f>
        <v>0</v>
      </c>
      <c r="R86" s="159">
        <v>7.5399999999999995E-2</v>
      </c>
      <c r="S86" s="159">
        <f>ROUND(E86*R86,2)</f>
        <v>1.67</v>
      </c>
      <c r="T86" s="159"/>
      <c r="U86" s="159" t="s">
        <v>104</v>
      </c>
      <c r="V86" s="149"/>
      <c r="W86" s="149"/>
      <c r="X86" s="149"/>
      <c r="Y86" s="149"/>
      <c r="Z86" s="149"/>
      <c r="AA86" s="149"/>
      <c r="AB86" s="149"/>
      <c r="AC86" s="149"/>
      <c r="AD86" s="149" t="s">
        <v>105</v>
      </c>
      <c r="AE86" s="149"/>
      <c r="AF86" s="149"/>
      <c r="AG86" s="149"/>
      <c r="AH86" s="149"/>
      <c r="AI86" s="149"/>
      <c r="AJ86" s="149"/>
      <c r="AK86" s="149"/>
      <c r="AL86" s="149"/>
      <c r="AM86" s="149"/>
      <c r="AN86" s="149"/>
      <c r="AO86" s="149"/>
      <c r="AP86" s="149"/>
      <c r="AQ86" s="149"/>
      <c r="AR86" s="149"/>
      <c r="AS86" s="149"/>
      <c r="AT86" s="149"/>
      <c r="AU86" s="149"/>
      <c r="AV86" s="149"/>
      <c r="AW86" s="149"/>
      <c r="AX86" s="149"/>
      <c r="AY86" s="149"/>
      <c r="AZ86" s="149"/>
      <c r="BA86" s="149"/>
      <c r="BB86" s="149"/>
      <c r="BC86" s="149"/>
      <c r="BD86" s="149"/>
      <c r="BE86" s="149"/>
    </row>
    <row r="87" spans="1:57" ht="22.5" outlineLevel="1" x14ac:dyDescent="0.2">
      <c r="A87" s="169">
        <v>27</v>
      </c>
      <c r="B87" s="170" t="s">
        <v>190</v>
      </c>
      <c r="C87" s="183" t="s">
        <v>191</v>
      </c>
      <c r="D87" s="171" t="s">
        <v>103</v>
      </c>
      <c r="E87" s="172">
        <v>23.28</v>
      </c>
      <c r="F87" s="173"/>
      <c r="G87" s="174">
        <f>ROUND(E87*F87,2)</f>
        <v>0</v>
      </c>
      <c r="H87" s="173">
        <v>1152.48</v>
      </c>
      <c r="I87" s="174">
        <f>ROUND(E87*H87,2)</f>
        <v>26829.73</v>
      </c>
      <c r="J87" s="173">
        <v>575.52</v>
      </c>
      <c r="K87" s="174">
        <f>ROUND(E87*J87,2)</f>
        <v>13398.11</v>
      </c>
      <c r="L87" s="174">
        <v>21</v>
      </c>
      <c r="M87" s="174">
        <f>G87*(1+L87/100)</f>
        <v>0</v>
      </c>
      <c r="N87" s="172">
        <v>0.74</v>
      </c>
      <c r="O87" s="172">
        <f>ROUND(E87*N87,2)</f>
        <v>17.23</v>
      </c>
      <c r="P87" s="172">
        <v>0</v>
      </c>
      <c r="Q87" s="172">
        <f>ROUND(E87*P87,2)</f>
        <v>0</v>
      </c>
      <c r="R87" s="159">
        <v>1.1000000000000001</v>
      </c>
      <c r="S87" s="159">
        <f>ROUND(E87*R87,2)</f>
        <v>25.61</v>
      </c>
      <c r="T87" s="159"/>
      <c r="U87" s="159" t="s">
        <v>104</v>
      </c>
      <c r="V87" s="149"/>
      <c r="W87" s="149"/>
      <c r="X87" s="149"/>
      <c r="Y87" s="149"/>
      <c r="Z87" s="149"/>
      <c r="AA87" s="149"/>
      <c r="AB87" s="149"/>
      <c r="AC87" s="149"/>
      <c r="AD87" s="149" t="s">
        <v>105</v>
      </c>
      <c r="AE87" s="149"/>
      <c r="AF87" s="149"/>
      <c r="AG87" s="149"/>
      <c r="AH87" s="149"/>
      <c r="AI87" s="149"/>
      <c r="AJ87" s="149"/>
      <c r="AK87" s="149"/>
      <c r="AL87" s="149"/>
      <c r="AM87" s="149"/>
      <c r="AN87" s="149"/>
      <c r="AO87" s="149"/>
      <c r="AP87" s="149"/>
      <c r="AQ87" s="149"/>
      <c r="AR87" s="149"/>
      <c r="AS87" s="149"/>
      <c r="AT87" s="149"/>
      <c r="AU87" s="149"/>
      <c r="AV87" s="149"/>
      <c r="AW87" s="149"/>
      <c r="AX87" s="149"/>
      <c r="AY87" s="149"/>
      <c r="AZ87" s="149"/>
      <c r="BA87" s="149"/>
      <c r="BB87" s="149"/>
      <c r="BC87" s="149"/>
      <c r="BD87" s="149"/>
      <c r="BE87" s="149"/>
    </row>
    <row r="88" spans="1:57" outlineLevel="1" x14ac:dyDescent="0.2">
      <c r="A88" s="156"/>
      <c r="B88" s="157"/>
      <c r="C88" s="256" t="s">
        <v>192</v>
      </c>
      <c r="D88" s="257"/>
      <c r="E88" s="257"/>
      <c r="F88" s="257"/>
      <c r="G88" s="257"/>
      <c r="H88" s="159"/>
      <c r="I88" s="159"/>
      <c r="J88" s="159"/>
      <c r="K88" s="159"/>
      <c r="L88" s="159"/>
      <c r="M88" s="159"/>
      <c r="N88" s="158"/>
      <c r="O88" s="158"/>
      <c r="P88" s="158"/>
      <c r="Q88" s="158"/>
      <c r="R88" s="159"/>
      <c r="S88" s="159"/>
      <c r="T88" s="159"/>
      <c r="U88" s="159"/>
      <c r="V88" s="149"/>
      <c r="W88" s="149"/>
      <c r="X88" s="149"/>
      <c r="Y88" s="149"/>
      <c r="Z88" s="149"/>
      <c r="AA88" s="149"/>
      <c r="AB88" s="149"/>
      <c r="AC88" s="149"/>
      <c r="AD88" s="149" t="s">
        <v>107</v>
      </c>
      <c r="AE88" s="149"/>
      <c r="AF88" s="149"/>
      <c r="AG88" s="149"/>
      <c r="AH88" s="149"/>
      <c r="AI88" s="149"/>
      <c r="AJ88" s="149"/>
      <c r="AK88" s="149"/>
      <c r="AL88" s="149"/>
      <c r="AM88" s="149"/>
      <c r="AN88" s="149"/>
      <c r="AO88" s="149"/>
      <c r="AP88" s="149"/>
      <c r="AQ88" s="149"/>
      <c r="AR88" s="149"/>
      <c r="AS88" s="149"/>
      <c r="AT88" s="149"/>
      <c r="AU88" s="149"/>
      <c r="AV88" s="149"/>
      <c r="AW88" s="149"/>
      <c r="AX88" s="149"/>
      <c r="AY88" s="149"/>
      <c r="AZ88" s="149"/>
      <c r="BA88" s="149"/>
      <c r="BB88" s="149"/>
      <c r="BC88" s="149"/>
      <c r="BD88" s="149"/>
      <c r="BE88" s="149"/>
    </row>
    <row r="89" spans="1:57" ht="33.75" outlineLevel="1" x14ac:dyDescent="0.2">
      <c r="A89" s="169">
        <v>28</v>
      </c>
      <c r="B89" s="170" t="s">
        <v>193</v>
      </c>
      <c r="C89" s="183" t="s">
        <v>194</v>
      </c>
      <c r="D89" s="171" t="s">
        <v>195</v>
      </c>
      <c r="E89" s="172">
        <v>0.16879</v>
      </c>
      <c r="F89" s="173"/>
      <c r="G89" s="174">
        <f>ROUND(E89*F89,2)</f>
        <v>0</v>
      </c>
      <c r="H89" s="173">
        <v>59367.839999999997</v>
      </c>
      <c r="I89" s="174">
        <f>ROUND(E89*H89,2)</f>
        <v>10020.700000000001</v>
      </c>
      <c r="J89" s="173">
        <v>13602.16</v>
      </c>
      <c r="K89" s="174">
        <f>ROUND(E89*J89,2)</f>
        <v>2295.91</v>
      </c>
      <c r="L89" s="174">
        <v>21</v>
      </c>
      <c r="M89" s="174">
        <f>G89*(1+L89/100)</f>
        <v>0</v>
      </c>
      <c r="N89" s="172">
        <v>1.0211600000000001</v>
      </c>
      <c r="O89" s="172">
        <f>ROUND(E89*N89,2)</f>
        <v>0.17</v>
      </c>
      <c r="P89" s="172">
        <v>0</v>
      </c>
      <c r="Q89" s="172">
        <f>ROUND(E89*P89,2)</f>
        <v>0</v>
      </c>
      <c r="R89" s="159">
        <v>23.530999999999999</v>
      </c>
      <c r="S89" s="159">
        <f>ROUND(E89*R89,2)</f>
        <v>3.97</v>
      </c>
      <c r="T89" s="159"/>
      <c r="U89" s="159" t="s">
        <v>104</v>
      </c>
      <c r="V89" s="149"/>
      <c r="W89" s="149"/>
      <c r="X89" s="149"/>
      <c r="Y89" s="149"/>
      <c r="Z89" s="149"/>
      <c r="AA89" s="149"/>
      <c r="AB89" s="149"/>
      <c r="AC89" s="149"/>
      <c r="AD89" s="149" t="s">
        <v>105</v>
      </c>
      <c r="AE89" s="149"/>
      <c r="AF89" s="149"/>
      <c r="AG89" s="149"/>
      <c r="AH89" s="149"/>
      <c r="AI89" s="149"/>
      <c r="AJ89" s="149"/>
      <c r="AK89" s="149"/>
      <c r="AL89" s="149"/>
      <c r="AM89" s="149"/>
      <c r="AN89" s="149"/>
      <c r="AO89" s="149"/>
      <c r="AP89" s="149"/>
      <c r="AQ89" s="149"/>
      <c r="AR89" s="149"/>
      <c r="AS89" s="149"/>
      <c r="AT89" s="149"/>
      <c r="AU89" s="149"/>
      <c r="AV89" s="149"/>
      <c r="AW89" s="149"/>
      <c r="AX89" s="149"/>
      <c r="AY89" s="149"/>
      <c r="AZ89" s="149"/>
      <c r="BA89" s="149"/>
      <c r="BB89" s="149"/>
      <c r="BC89" s="149"/>
      <c r="BD89" s="149"/>
      <c r="BE89" s="149"/>
    </row>
    <row r="90" spans="1:57" outlineLevel="1" x14ac:dyDescent="0.2">
      <c r="A90" s="156"/>
      <c r="B90" s="157"/>
      <c r="C90" s="184" t="s">
        <v>271</v>
      </c>
      <c r="D90" s="160"/>
      <c r="E90" s="161">
        <v>5.1272760000000001E-2</v>
      </c>
      <c r="F90" s="159"/>
      <c r="G90" s="159"/>
      <c r="H90" s="159"/>
      <c r="I90" s="159"/>
      <c r="J90" s="159"/>
      <c r="K90" s="159"/>
      <c r="L90" s="159"/>
      <c r="M90" s="159"/>
      <c r="N90" s="158"/>
      <c r="O90" s="158"/>
      <c r="P90" s="158"/>
      <c r="Q90" s="158"/>
      <c r="R90" s="159"/>
      <c r="S90" s="159"/>
      <c r="T90" s="159"/>
      <c r="U90" s="159"/>
      <c r="V90" s="149"/>
      <c r="W90" s="149"/>
      <c r="X90" s="149"/>
      <c r="Y90" s="149"/>
      <c r="Z90" s="149"/>
      <c r="AA90" s="149"/>
      <c r="AB90" s="149"/>
      <c r="AC90" s="149"/>
      <c r="AD90" s="149" t="s">
        <v>108</v>
      </c>
      <c r="AE90" s="149">
        <v>0</v>
      </c>
      <c r="AF90" s="149"/>
      <c r="AG90" s="149"/>
      <c r="AH90" s="149"/>
      <c r="AI90" s="149"/>
      <c r="AJ90" s="149"/>
      <c r="AK90" s="149"/>
      <c r="AL90" s="149"/>
      <c r="AM90" s="149"/>
      <c r="AN90" s="149"/>
      <c r="AO90" s="149"/>
      <c r="AP90" s="149"/>
      <c r="AQ90" s="149"/>
      <c r="AR90" s="149"/>
      <c r="AS90" s="149"/>
      <c r="AT90" s="149"/>
      <c r="AU90" s="149"/>
      <c r="AV90" s="149"/>
      <c r="AW90" s="149"/>
      <c r="AX90" s="149"/>
      <c r="AY90" s="149"/>
      <c r="AZ90" s="149"/>
      <c r="BA90" s="149"/>
      <c r="BB90" s="149"/>
      <c r="BC90" s="149"/>
      <c r="BD90" s="149"/>
      <c r="BE90" s="149"/>
    </row>
    <row r="91" spans="1:57" ht="22.5" outlineLevel="1" x14ac:dyDescent="0.2">
      <c r="A91" s="156"/>
      <c r="B91" s="157"/>
      <c r="C91" s="184" t="s">
        <v>272</v>
      </c>
      <c r="D91" s="160"/>
      <c r="E91" s="161">
        <v>0.11751852</v>
      </c>
      <c r="F91" s="159"/>
      <c r="G91" s="159"/>
      <c r="H91" s="159"/>
      <c r="I91" s="159"/>
      <c r="J91" s="159"/>
      <c r="K91" s="159"/>
      <c r="L91" s="159"/>
      <c r="M91" s="159"/>
      <c r="N91" s="158"/>
      <c r="O91" s="158"/>
      <c r="P91" s="158"/>
      <c r="Q91" s="158"/>
      <c r="R91" s="159"/>
      <c r="S91" s="159"/>
      <c r="T91" s="159"/>
      <c r="U91" s="159"/>
      <c r="V91" s="149"/>
      <c r="W91" s="149"/>
      <c r="X91" s="149"/>
      <c r="Y91" s="149"/>
      <c r="Z91" s="149"/>
      <c r="AA91" s="149"/>
      <c r="AB91" s="149"/>
      <c r="AC91" s="149"/>
      <c r="AD91" s="149" t="s">
        <v>108</v>
      </c>
      <c r="AE91" s="149">
        <v>0</v>
      </c>
      <c r="AF91" s="149"/>
      <c r="AG91" s="149"/>
      <c r="AH91" s="149"/>
      <c r="AI91" s="149"/>
      <c r="AJ91" s="149"/>
      <c r="AK91" s="149"/>
      <c r="AL91" s="149"/>
      <c r="AM91" s="149"/>
      <c r="AN91" s="149"/>
      <c r="AO91" s="149"/>
      <c r="AP91" s="149"/>
      <c r="AQ91" s="149"/>
      <c r="AR91" s="149"/>
      <c r="AS91" s="149"/>
      <c r="AT91" s="149"/>
      <c r="AU91" s="149"/>
      <c r="AV91" s="149"/>
      <c r="AW91" s="149"/>
      <c r="AX91" s="149"/>
      <c r="AY91" s="149"/>
      <c r="AZ91" s="149"/>
      <c r="BA91" s="149"/>
      <c r="BB91" s="149"/>
      <c r="BC91" s="149"/>
      <c r="BD91" s="149"/>
      <c r="BE91" s="149"/>
    </row>
    <row r="92" spans="1:57" outlineLevel="1" x14ac:dyDescent="0.2">
      <c r="A92" s="169">
        <v>29</v>
      </c>
      <c r="B92" s="170" t="s">
        <v>196</v>
      </c>
      <c r="C92" s="183" t="s">
        <v>197</v>
      </c>
      <c r="D92" s="171" t="s">
        <v>115</v>
      </c>
      <c r="E92" s="172">
        <v>14.78045</v>
      </c>
      <c r="F92" s="173"/>
      <c r="G92" s="174">
        <f>ROUND(E92*F92,2)</f>
        <v>0</v>
      </c>
      <c r="H92" s="173">
        <v>3045.31</v>
      </c>
      <c r="I92" s="174">
        <f>ROUND(E92*H92,2)</f>
        <v>45011.05</v>
      </c>
      <c r="J92" s="173">
        <v>3954.69</v>
      </c>
      <c r="K92" s="174">
        <f>ROUND(E92*J92,2)</f>
        <v>58452.1</v>
      </c>
      <c r="L92" s="174">
        <v>21</v>
      </c>
      <c r="M92" s="174">
        <f>G92*(1+L92/100)</f>
        <v>0</v>
      </c>
      <c r="N92" s="172">
        <v>2.52766</v>
      </c>
      <c r="O92" s="172">
        <f>ROUND(E92*N92,2)</f>
        <v>37.36</v>
      </c>
      <c r="P92" s="172">
        <v>0</v>
      </c>
      <c r="Q92" s="172">
        <f>ROUND(E92*P92,2)</f>
        <v>0</v>
      </c>
      <c r="R92" s="159">
        <v>7.8220000000000001</v>
      </c>
      <c r="S92" s="159">
        <f>ROUND(E92*R92,2)</f>
        <v>115.61</v>
      </c>
      <c r="T92" s="159"/>
      <c r="U92" s="159" t="s">
        <v>104</v>
      </c>
      <c r="V92" s="149"/>
      <c r="W92" s="149"/>
      <c r="X92" s="149"/>
      <c r="Y92" s="149"/>
      <c r="Z92" s="149"/>
      <c r="AA92" s="149"/>
      <c r="AB92" s="149"/>
      <c r="AC92" s="149"/>
      <c r="AD92" s="149" t="s">
        <v>105</v>
      </c>
      <c r="AE92" s="149"/>
      <c r="AF92" s="149"/>
      <c r="AG92" s="149"/>
      <c r="AH92" s="149"/>
      <c r="AI92" s="149"/>
      <c r="AJ92" s="149"/>
      <c r="AK92" s="149"/>
      <c r="AL92" s="149"/>
      <c r="AM92" s="149"/>
      <c r="AN92" s="149"/>
      <c r="AO92" s="149"/>
      <c r="AP92" s="149"/>
      <c r="AQ92" s="149"/>
      <c r="AR92" s="149"/>
      <c r="AS92" s="149"/>
      <c r="AT92" s="149"/>
      <c r="AU92" s="149"/>
      <c r="AV92" s="149"/>
      <c r="AW92" s="149"/>
      <c r="AX92" s="149"/>
      <c r="AY92" s="149"/>
      <c r="AZ92" s="149"/>
      <c r="BA92" s="149"/>
      <c r="BB92" s="149"/>
      <c r="BC92" s="149"/>
      <c r="BD92" s="149"/>
      <c r="BE92" s="149"/>
    </row>
    <row r="93" spans="1:57" outlineLevel="1" x14ac:dyDescent="0.2">
      <c r="A93" s="156"/>
      <c r="B93" s="157"/>
      <c r="C93" s="256" t="s">
        <v>198</v>
      </c>
      <c r="D93" s="257"/>
      <c r="E93" s="257"/>
      <c r="F93" s="257"/>
      <c r="G93" s="257"/>
      <c r="H93" s="159"/>
      <c r="I93" s="159"/>
      <c r="J93" s="159"/>
      <c r="K93" s="159"/>
      <c r="L93" s="159"/>
      <c r="M93" s="159"/>
      <c r="N93" s="158"/>
      <c r="O93" s="158"/>
      <c r="P93" s="158"/>
      <c r="Q93" s="158"/>
      <c r="R93" s="159"/>
      <c r="S93" s="159"/>
      <c r="T93" s="159"/>
      <c r="U93" s="159"/>
      <c r="V93" s="149"/>
      <c r="W93" s="149"/>
      <c r="X93" s="149"/>
      <c r="Y93" s="149"/>
      <c r="Z93" s="149"/>
      <c r="AA93" s="149"/>
      <c r="AB93" s="149"/>
      <c r="AC93" s="149"/>
      <c r="AD93" s="149" t="s">
        <v>107</v>
      </c>
      <c r="AE93" s="149"/>
      <c r="AF93" s="149"/>
      <c r="AG93" s="149"/>
      <c r="AH93" s="149"/>
      <c r="AI93" s="149"/>
      <c r="AJ93" s="149"/>
      <c r="AK93" s="149"/>
      <c r="AL93" s="149"/>
      <c r="AM93" s="149"/>
      <c r="AN93" s="149"/>
      <c r="AO93" s="149"/>
      <c r="AP93" s="149"/>
      <c r="AQ93" s="149"/>
      <c r="AR93" s="149"/>
      <c r="AS93" s="149"/>
      <c r="AT93" s="149"/>
      <c r="AU93" s="149"/>
      <c r="AV93" s="149"/>
      <c r="AW93" s="149"/>
      <c r="AX93" s="149"/>
      <c r="AY93" s="149"/>
      <c r="AZ93" s="149"/>
      <c r="BA93" s="149"/>
      <c r="BB93" s="149"/>
      <c r="BC93" s="149"/>
      <c r="BD93" s="149"/>
      <c r="BE93" s="149"/>
    </row>
    <row r="94" spans="1:57" outlineLevel="1" x14ac:dyDescent="0.2">
      <c r="A94" s="169">
        <v>30</v>
      </c>
      <c r="B94" s="170" t="s">
        <v>199</v>
      </c>
      <c r="C94" s="183" t="s">
        <v>200</v>
      </c>
      <c r="D94" s="171" t="s">
        <v>189</v>
      </c>
      <c r="E94" s="172">
        <v>24.321000000000002</v>
      </c>
      <c r="F94" s="173"/>
      <c r="G94" s="174">
        <f>ROUND(E94*F94,2)</f>
        <v>0</v>
      </c>
      <c r="H94" s="191">
        <v>103</v>
      </c>
      <c r="I94" s="174">
        <f>ROUND(E94*H94,2)</f>
        <v>2505.06</v>
      </c>
      <c r="J94" s="191">
        <v>0</v>
      </c>
      <c r="K94" s="174">
        <f>ROUND(E94*J94,2)</f>
        <v>0</v>
      </c>
      <c r="L94" s="174">
        <v>21</v>
      </c>
      <c r="M94" s="174">
        <f>G94*(1+L94/100)</f>
        <v>0</v>
      </c>
      <c r="N94" s="172">
        <v>5.9999999999999995E-4</v>
      </c>
      <c r="O94" s="172">
        <f>ROUND(E94*N94,2)</f>
        <v>0.01</v>
      </c>
      <c r="P94" s="172">
        <v>0</v>
      </c>
      <c r="Q94" s="172">
        <f>ROUND(E94*P94,2)</f>
        <v>0</v>
      </c>
      <c r="R94" s="159">
        <v>0</v>
      </c>
      <c r="S94" s="159">
        <f>ROUND(E94*R94,2)</f>
        <v>0</v>
      </c>
      <c r="T94" s="159"/>
      <c r="U94" s="159" t="s">
        <v>201</v>
      </c>
      <c r="V94" s="149"/>
      <c r="W94" s="149"/>
      <c r="X94" s="149"/>
      <c r="Y94" s="149"/>
      <c r="Z94" s="149"/>
      <c r="AA94" s="149"/>
      <c r="AB94" s="149"/>
      <c r="AC94" s="149"/>
      <c r="AD94" s="149" t="s">
        <v>202</v>
      </c>
      <c r="AE94" s="149"/>
      <c r="AF94" s="149"/>
      <c r="AG94" s="149"/>
      <c r="AH94" s="149"/>
      <c r="AI94" s="149"/>
      <c r="AJ94" s="149"/>
      <c r="AK94" s="149"/>
      <c r="AL94" s="149"/>
      <c r="AM94" s="149"/>
      <c r="AN94" s="149"/>
      <c r="AO94" s="149"/>
      <c r="AP94" s="149"/>
      <c r="AQ94" s="149"/>
      <c r="AR94" s="149"/>
      <c r="AS94" s="149"/>
      <c r="AT94" s="149"/>
      <c r="AU94" s="149"/>
      <c r="AV94" s="149"/>
      <c r="AW94" s="149"/>
      <c r="AX94" s="149"/>
      <c r="AY94" s="149"/>
      <c r="AZ94" s="149"/>
      <c r="BA94" s="149"/>
      <c r="BB94" s="149"/>
      <c r="BC94" s="149"/>
      <c r="BD94" s="149"/>
      <c r="BE94" s="149"/>
    </row>
    <row r="95" spans="1:57" outlineLevel="1" x14ac:dyDescent="0.2">
      <c r="A95" s="156"/>
      <c r="B95" s="157"/>
      <c r="C95" s="184" t="s">
        <v>270</v>
      </c>
      <c r="D95" s="160"/>
      <c r="E95" s="161">
        <v>24.321000000000002</v>
      </c>
      <c r="F95" s="159"/>
      <c r="G95" s="159"/>
      <c r="H95" s="159"/>
      <c r="I95" s="159"/>
      <c r="J95" s="159"/>
      <c r="K95" s="159"/>
      <c r="L95" s="159"/>
      <c r="M95" s="159"/>
      <c r="N95" s="158"/>
      <c r="O95" s="158"/>
      <c r="P95" s="158"/>
      <c r="Q95" s="158"/>
      <c r="R95" s="159"/>
      <c r="S95" s="159"/>
      <c r="T95" s="159"/>
      <c r="U95" s="159"/>
      <c r="V95" s="149"/>
      <c r="W95" s="149"/>
      <c r="X95" s="149"/>
      <c r="Y95" s="149"/>
      <c r="Z95" s="149"/>
      <c r="AA95" s="149"/>
      <c r="AB95" s="149"/>
      <c r="AC95" s="149"/>
      <c r="AD95" s="149" t="s">
        <v>108</v>
      </c>
      <c r="AE95" s="149">
        <v>0</v>
      </c>
      <c r="AF95" s="149"/>
      <c r="AG95" s="149"/>
      <c r="AH95" s="149"/>
      <c r="AI95" s="149"/>
      <c r="AJ95" s="149"/>
      <c r="AK95" s="149"/>
      <c r="AL95" s="149"/>
      <c r="AM95" s="149"/>
      <c r="AN95" s="149"/>
      <c r="AO95" s="149"/>
      <c r="AP95" s="149"/>
      <c r="AQ95" s="149"/>
      <c r="AR95" s="149"/>
      <c r="AS95" s="149"/>
      <c r="AT95" s="149"/>
      <c r="AU95" s="149"/>
      <c r="AV95" s="149"/>
      <c r="AW95" s="149"/>
      <c r="AX95" s="149"/>
      <c r="AY95" s="149"/>
      <c r="AZ95" s="149"/>
      <c r="BA95" s="149"/>
      <c r="BB95" s="149"/>
      <c r="BC95" s="149"/>
      <c r="BD95" s="149"/>
      <c r="BE95" s="149"/>
    </row>
    <row r="96" spans="1:57" ht="22.5" outlineLevel="1" x14ac:dyDescent="0.2">
      <c r="A96" s="169">
        <v>31</v>
      </c>
      <c r="B96" s="170" t="s">
        <v>203</v>
      </c>
      <c r="C96" s="183" t="s">
        <v>204</v>
      </c>
      <c r="D96" s="171" t="s">
        <v>103</v>
      </c>
      <c r="E96" s="172">
        <v>76.141999999999996</v>
      </c>
      <c r="F96" s="173"/>
      <c r="G96" s="174">
        <f>ROUND(E96*F96,2)</f>
        <v>0</v>
      </c>
      <c r="H96" s="191">
        <v>41.2</v>
      </c>
      <c r="I96" s="174">
        <f>ROUND(E96*H96,2)</f>
        <v>3137.05</v>
      </c>
      <c r="J96" s="191">
        <v>0</v>
      </c>
      <c r="K96" s="174">
        <f>ROUND(E96*J96,2)</f>
        <v>0</v>
      </c>
      <c r="L96" s="174">
        <v>21</v>
      </c>
      <c r="M96" s="174">
        <f>G96*(1+L96/100)</f>
        <v>0</v>
      </c>
      <c r="N96" s="172">
        <v>2.0000000000000001E-4</v>
      </c>
      <c r="O96" s="172">
        <f>ROUND(E96*N96,2)</f>
        <v>0.02</v>
      </c>
      <c r="P96" s="172">
        <v>0</v>
      </c>
      <c r="Q96" s="172">
        <f>ROUND(E96*P96,2)</f>
        <v>0</v>
      </c>
      <c r="R96" s="159">
        <v>0</v>
      </c>
      <c r="S96" s="159">
        <f>ROUND(E96*R96,2)</f>
        <v>0</v>
      </c>
      <c r="T96" s="159"/>
      <c r="U96" s="159" t="s">
        <v>201</v>
      </c>
      <c r="V96" s="149"/>
      <c r="W96" s="149"/>
      <c r="X96" s="149"/>
      <c r="Y96" s="149"/>
      <c r="Z96" s="149"/>
      <c r="AA96" s="149"/>
      <c r="AB96" s="149"/>
      <c r="AC96" s="149"/>
      <c r="AD96" s="149" t="s">
        <v>202</v>
      </c>
      <c r="AE96" s="149"/>
      <c r="AF96" s="149"/>
      <c r="AG96" s="149"/>
      <c r="AH96" s="149"/>
      <c r="AI96" s="149"/>
      <c r="AJ96" s="149"/>
      <c r="AK96" s="149"/>
      <c r="AL96" s="149"/>
      <c r="AM96" s="149"/>
      <c r="AN96" s="149"/>
      <c r="AO96" s="149"/>
      <c r="AP96" s="149"/>
      <c r="AQ96" s="149"/>
      <c r="AR96" s="149"/>
      <c r="AS96" s="149"/>
      <c r="AT96" s="149"/>
      <c r="AU96" s="149"/>
      <c r="AV96" s="149"/>
      <c r="AW96" s="149"/>
      <c r="AX96" s="149"/>
      <c r="AY96" s="149"/>
      <c r="AZ96" s="149"/>
      <c r="BA96" s="149"/>
      <c r="BB96" s="149"/>
      <c r="BC96" s="149"/>
      <c r="BD96" s="149"/>
      <c r="BE96" s="149"/>
    </row>
    <row r="97" spans="1:57" outlineLevel="1" x14ac:dyDescent="0.2">
      <c r="A97" s="156"/>
      <c r="B97" s="157"/>
      <c r="C97" s="184" t="s">
        <v>261</v>
      </c>
      <c r="D97" s="160"/>
      <c r="E97" s="161">
        <v>76.141999999999996</v>
      </c>
      <c r="F97" s="159"/>
      <c r="G97" s="159"/>
      <c r="H97" s="159"/>
      <c r="I97" s="159"/>
      <c r="J97" s="159"/>
      <c r="K97" s="159"/>
      <c r="L97" s="159"/>
      <c r="M97" s="159"/>
      <c r="N97" s="158"/>
      <c r="O97" s="158"/>
      <c r="P97" s="158"/>
      <c r="Q97" s="158"/>
      <c r="R97" s="159"/>
      <c r="S97" s="159"/>
      <c r="T97" s="159"/>
      <c r="U97" s="159"/>
      <c r="V97" s="149"/>
      <c r="W97" s="149"/>
      <c r="X97" s="149"/>
      <c r="Y97" s="149"/>
      <c r="Z97" s="149"/>
      <c r="AA97" s="149"/>
      <c r="AB97" s="149"/>
      <c r="AC97" s="149"/>
      <c r="AD97" s="149" t="s">
        <v>108</v>
      </c>
      <c r="AE97" s="149">
        <v>5</v>
      </c>
      <c r="AF97" s="149"/>
      <c r="AG97" s="149"/>
      <c r="AH97" s="149"/>
      <c r="AI97" s="149"/>
      <c r="AJ97" s="149"/>
      <c r="AK97" s="149"/>
      <c r="AL97" s="149"/>
      <c r="AM97" s="149"/>
      <c r="AN97" s="149"/>
      <c r="AO97" s="149"/>
      <c r="AP97" s="149"/>
      <c r="AQ97" s="149"/>
      <c r="AR97" s="149"/>
      <c r="AS97" s="149"/>
      <c r="AT97" s="149"/>
      <c r="AU97" s="149"/>
      <c r="AV97" s="149"/>
      <c r="AW97" s="149"/>
      <c r="AX97" s="149"/>
      <c r="AY97" s="149"/>
      <c r="AZ97" s="149"/>
      <c r="BA97" s="149"/>
      <c r="BB97" s="149"/>
      <c r="BC97" s="149"/>
      <c r="BD97" s="149"/>
      <c r="BE97" s="149"/>
    </row>
    <row r="98" spans="1:57" x14ac:dyDescent="0.2">
      <c r="A98" s="163" t="s">
        <v>99</v>
      </c>
      <c r="B98" s="164" t="s">
        <v>61</v>
      </c>
      <c r="C98" s="182" t="s">
        <v>62</v>
      </c>
      <c r="D98" s="165"/>
      <c r="E98" s="166"/>
      <c r="F98" s="167"/>
      <c r="G98" s="167">
        <f>SUM(G99,G101)</f>
        <v>0</v>
      </c>
      <c r="H98" s="167"/>
      <c r="I98" s="167">
        <f>SUM(I99:I101)</f>
        <v>13265.380000000001</v>
      </c>
      <c r="J98" s="167"/>
      <c r="K98" s="167">
        <f>SUM(K99:K101)</f>
        <v>7748.1</v>
      </c>
      <c r="L98" s="167"/>
      <c r="M98" s="167">
        <f>SUM(M99:M101)</f>
        <v>0</v>
      </c>
      <c r="N98" s="166"/>
      <c r="O98" s="166">
        <f>SUM(O99:O101)</f>
        <v>3.69</v>
      </c>
      <c r="P98" s="166"/>
      <c r="Q98" s="166">
        <f>SUM(Q99:Q101)</f>
        <v>0</v>
      </c>
      <c r="R98" s="162"/>
      <c r="S98" s="162">
        <f>SUM(S99:S101)</f>
        <v>13.31</v>
      </c>
      <c r="T98" s="162"/>
      <c r="U98" s="162"/>
      <c r="AD98" t="s">
        <v>100</v>
      </c>
    </row>
    <row r="99" spans="1:57" outlineLevel="1" x14ac:dyDescent="0.2">
      <c r="A99" s="169">
        <v>43</v>
      </c>
      <c r="B99" s="170" t="s">
        <v>205</v>
      </c>
      <c r="C99" s="183" t="s">
        <v>206</v>
      </c>
      <c r="D99" s="171" t="s">
        <v>189</v>
      </c>
      <c r="E99" s="172">
        <v>4</v>
      </c>
      <c r="F99" s="173"/>
      <c r="G99" s="174">
        <f>ROUND(E99*F99,2)</f>
        <v>0</v>
      </c>
      <c r="H99" s="173">
        <v>595.63</v>
      </c>
      <c r="I99" s="174">
        <f>ROUND(E99*H99,2)</f>
        <v>2382.52</v>
      </c>
      <c r="J99" s="173">
        <v>1705.46</v>
      </c>
      <c r="K99" s="174">
        <f>ROUND(E99*J99,2)</f>
        <v>6821.84</v>
      </c>
      <c r="L99" s="174">
        <v>21</v>
      </c>
      <c r="M99" s="174">
        <f>G99*(1+L99/100)</f>
        <v>0</v>
      </c>
      <c r="N99" s="172">
        <v>0.90803</v>
      </c>
      <c r="O99" s="172">
        <f>ROUND(E99*N99,2)</f>
        <v>3.63</v>
      </c>
      <c r="P99" s="172">
        <v>0</v>
      </c>
      <c r="Q99" s="172">
        <f>ROUND(E99*P99,2)</f>
        <v>0</v>
      </c>
      <c r="R99" s="159">
        <v>2.8296600000000001</v>
      </c>
      <c r="S99" s="159">
        <f>ROUND(E99*R99,2)</f>
        <v>11.32</v>
      </c>
      <c r="T99" s="159"/>
      <c r="U99" s="159" t="s">
        <v>174</v>
      </c>
      <c r="V99" s="149"/>
      <c r="W99" s="149"/>
      <c r="X99" s="149"/>
      <c r="Y99" s="149"/>
      <c r="Z99" s="149"/>
      <c r="AA99" s="149"/>
      <c r="AB99" s="149"/>
      <c r="AC99" s="149"/>
      <c r="AD99" s="149" t="s">
        <v>175</v>
      </c>
      <c r="AE99" s="149"/>
      <c r="AF99" s="149"/>
      <c r="AG99" s="149"/>
      <c r="AH99" s="149"/>
      <c r="AI99" s="149"/>
      <c r="AJ99" s="149"/>
      <c r="AK99" s="149"/>
      <c r="AL99" s="149"/>
      <c r="AM99" s="149"/>
      <c r="AN99" s="149"/>
      <c r="AO99" s="149"/>
      <c r="AP99" s="149"/>
      <c r="AQ99" s="149"/>
      <c r="AR99" s="149"/>
      <c r="AS99" s="149"/>
      <c r="AT99" s="149"/>
      <c r="AU99" s="149"/>
      <c r="AV99" s="149"/>
      <c r="AW99" s="149"/>
      <c r="AX99" s="149"/>
      <c r="AY99" s="149"/>
      <c r="AZ99" s="149"/>
      <c r="BA99" s="149"/>
      <c r="BB99" s="149"/>
      <c r="BC99" s="149"/>
      <c r="BD99" s="149"/>
      <c r="BE99" s="149"/>
    </row>
    <row r="100" spans="1:57" outlineLevel="1" x14ac:dyDescent="0.2">
      <c r="A100" s="156"/>
      <c r="B100" s="157"/>
      <c r="C100" s="256" t="s">
        <v>207</v>
      </c>
      <c r="D100" s="257"/>
      <c r="E100" s="257"/>
      <c r="F100" s="257"/>
      <c r="G100" s="257"/>
      <c r="H100" s="159"/>
      <c r="I100" s="159"/>
      <c r="J100" s="159"/>
      <c r="K100" s="159"/>
      <c r="L100" s="159"/>
      <c r="M100" s="159"/>
      <c r="N100" s="158"/>
      <c r="O100" s="158"/>
      <c r="P100" s="158"/>
      <c r="Q100" s="158"/>
      <c r="R100" s="159"/>
      <c r="S100" s="159"/>
      <c r="T100" s="159"/>
      <c r="U100" s="159"/>
      <c r="V100" s="149"/>
      <c r="W100" s="149"/>
      <c r="X100" s="149"/>
      <c r="Y100" s="149"/>
      <c r="Z100" s="149"/>
      <c r="AA100" s="149"/>
      <c r="AB100" s="149"/>
      <c r="AC100" s="149"/>
      <c r="AD100" s="149" t="s">
        <v>107</v>
      </c>
      <c r="AE100" s="149"/>
      <c r="AF100" s="149"/>
      <c r="AG100" s="149"/>
      <c r="AH100" s="149"/>
      <c r="AI100" s="149"/>
      <c r="AJ100" s="149"/>
      <c r="AK100" s="149"/>
      <c r="AL100" s="149"/>
      <c r="AM100" s="149"/>
      <c r="AN100" s="149"/>
      <c r="AO100" s="149"/>
      <c r="AP100" s="149"/>
      <c r="AQ100" s="149"/>
      <c r="AR100" s="149"/>
      <c r="AS100" s="149"/>
      <c r="AT100" s="149"/>
      <c r="AU100" s="149"/>
      <c r="AV100" s="149"/>
      <c r="AW100" s="149"/>
      <c r="AX100" s="175"/>
      <c r="AY100" s="149"/>
      <c r="AZ100" s="149"/>
      <c r="BA100" s="149"/>
      <c r="BB100" s="149"/>
      <c r="BC100" s="149"/>
      <c r="BD100" s="149"/>
      <c r="BE100" s="149"/>
    </row>
    <row r="101" spans="1:57" ht="22.5" outlineLevel="1" x14ac:dyDescent="0.2">
      <c r="A101" s="176">
        <v>44</v>
      </c>
      <c r="B101" s="177" t="s">
        <v>208</v>
      </c>
      <c r="C101" s="185" t="s">
        <v>209</v>
      </c>
      <c r="D101" s="178" t="s">
        <v>210</v>
      </c>
      <c r="E101" s="179">
        <v>1</v>
      </c>
      <c r="F101" s="180"/>
      <c r="G101" s="181">
        <f>ROUND(E101*F101,2)</f>
        <v>0</v>
      </c>
      <c r="H101" s="180">
        <v>10882.86</v>
      </c>
      <c r="I101" s="181">
        <f>ROUND(E101*H101,2)</f>
        <v>10882.86</v>
      </c>
      <c r="J101" s="180">
        <v>926.26</v>
      </c>
      <c r="K101" s="181">
        <f>ROUND(E101*J101,2)</f>
        <v>926.26</v>
      </c>
      <c r="L101" s="181">
        <v>21</v>
      </c>
      <c r="M101" s="181">
        <f>G101*(1+L101/100)</f>
        <v>0</v>
      </c>
      <c r="N101" s="179">
        <v>6.0130000000000003E-2</v>
      </c>
      <c r="O101" s="179">
        <f>ROUND(E101*N101,2)</f>
        <v>0.06</v>
      </c>
      <c r="P101" s="179">
        <v>0</v>
      </c>
      <c r="Q101" s="179">
        <f>ROUND(E101*P101,2)</f>
        <v>0</v>
      </c>
      <c r="R101" s="159">
        <v>1.99271</v>
      </c>
      <c r="S101" s="159">
        <f>ROUND(E101*R101,2)</f>
        <v>1.99</v>
      </c>
      <c r="T101" s="159"/>
      <c r="U101" s="159" t="s">
        <v>174</v>
      </c>
      <c r="V101" s="149"/>
      <c r="W101" s="149"/>
      <c r="X101" s="149"/>
      <c r="Y101" s="149"/>
      <c r="Z101" s="149"/>
      <c r="AA101" s="149"/>
      <c r="AB101" s="149"/>
      <c r="AC101" s="149"/>
      <c r="AD101" s="149" t="s">
        <v>175</v>
      </c>
      <c r="AE101" s="149"/>
      <c r="AF101" s="149"/>
      <c r="AG101" s="149"/>
      <c r="AH101" s="149"/>
      <c r="AI101" s="149"/>
      <c r="AJ101" s="149"/>
      <c r="AK101" s="149"/>
      <c r="AL101" s="149"/>
      <c r="AM101" s="149"/>
      <c r="AN101" s="149"/>
      <c r="AO101" s="149"/>
      <c r="AP101" s="149"/>
      <c r="AQ101" s="149"/>
      <c r="AR101" s="149"/>
      <c r="AS101" s="149"/>
      <c r="AT101" s="149"/>
      <c r="AU101" s="149"/>
      <c r="AV101" s="149"/>
      <c r="AW101" s="149"/>
      <c r="AX101" s="149"/>
      <c r="AY101" s="149"/>
      <c r="AZ101" s="149"/>
      <c r="BA101" s="149"/>
      <c r="BB101" s="149"/>
      <c r="BC101" s="149"/>
      <c r="BD101" s="149"/>
      <c r="BE101" s="149"/>
    </row>
    <row r="102" spans="1:57" x14ac:dyDescent="0.2">
      <c r="A102" s="163" t="s">
        <v>99</v>
      </c>
      <c r="B102" s="164" t="s">
        <v>63</v>
      </c>
      <c r="C102" s="182" t="s">
        <v>64</v>
      </c>
      <c r="D102" s="165"/>
      <c r="E102" s="166"/>
      <c r="F102" s="167"/>
      <c r="G102" s="167">
        <f>SUMIF(AD103:AD104,"&lt;&gt;NOR",G103:G104)</f>
        <v>0</v>
      </c>
      <c r="H102" s="167"/>
      <c r="I102" s="167">
        <f>SUM(I103:I104)</f>
        <v>5257.48</v>
      </c>
      <c r="J102" s="167"/>
      <c r="K102" s="167">
        <f>SUM(K103:K104)</f>
        <v>3745.36</v>
      </c>
      <c r="L102" s="167"/>
      <c r="M102" s="167">
        <f>SUM(M103:M104)</f>
        <v>0</v>
      </c>
      <c r="N102" s="166"/>
      <c r="O102" s="166">
        <f>SUM(O103:O104)</f>
        <v>0</v>
      </c>
      <c r="P102" s="166"/>
      <c r="Q102" s="166">
        <f>SUM(Q103:Q104)</f>
        <v>0</v>
      </c>
      <c r="R102" s="162"/>
      <c r="S102" s="162">
        <f>SUM(S103:S104)</f>
        <v>6.99</v>
      </c>
      <c r="T102" s="162"/>
      <c r="U102" s="162"/>
      <c r="AD102" t="s">
        <v>100</v>
      </c>
    </row>
    <row r="103" spans="1:57" ht="22.5" outlineLevel="1" x14ac:dyDescent="0.2">
      <c r="A103" s="169">
        <v>47</v>
      </c>
      <c r="B103" s="170" t="s">
        <v>211</v>
      </c>
      <c r="C103" s="183" t="s">
        <v>212</v>
      </c>
      <c r="D103" s="171" t="s">
        <v>210</v>
      </c>
      <c r="E103" s="172">
        <v>44.24</v>
      </c>
      <c r="F103" s="173"/>
      <c r="G103" s="174">
        <f>ROUND(E103*F103,2)</f>
        <v>0</v>
      </c>
      <c r="H103" s="173">
        <v>118.84</v>
      </c>
      <c r="I103" s="174">
        <f>ROUND(E103*H103,2)</f>
        <v>5257.48</v>
      </c>
      <c r="J103" s="173">
        <v>84.66</v>
      </c>
      <c r="K103" s="174">
        <f>ROUND(E103*J103,2)</f>
        <v>3745.36</v>
      </c>
      <c r="L103" s="174">
        <v>21</v>
      </c>
      <c r="M103" s="174">
        <f>G103*(1+L103/100)</f>
        <v>0</v>
      </c>
      <c r="N103" s="172">
        <v>0</v>
      </c>
      <c r="O103" s="172">
        <f>ROUND(E103*N103,2)</f>
        <v>0</v>
      </c>
      <c r="P103" s="172">
        <v>0</v>
      </c>
      <c r="Q103" s="172">
        <f>ROUND(E103*P103,2)</f>
        <v>0</v>
      </c>
      <c r="R103" s="159">
        <v>0.158</v>
      </c>
      <c r="S103" s="159">
        <f>ROUND(E103*R103,2)</f>
        <v>6.99</v>
      </c>
      <c r="T103" s="159"/>
      <c r="U103" s="159" t="s">
        <v>104</v>
      </c>
      <c r="V103" s="149"/>
      <c r="W103" s="149"/>
      <c r="X103" s="149"/>
      <c r="Y103" s="149"/>
      <c r="Z103" s="149"/>
      <c r="AA103" s="149"/>
      <c r="AB103" s="149"/>
      <c r="AC103" s="149"/>
      <c r="AD103" s="149" t="s">
        <v>105</v>
      </c>
      <c r="AE103" s="149"/>
      <c r="AF103" s="149"/>
      <c r="AG103" s="149"/>
      <c r="AH103" s="149"/>
      <c r="AI103" s="149"/>
      <c r="AJ103" s="149"/>
      <c r="AK103" s="149"/>
      <c r="AL103" s="149"/>
      <c r="AM103" s="149"/>
      <c r="AN103" s="149"/>
      <c r="AO103" s="149"/>
      <c r="AP103" s="149"/>
      <c r="AQ103" s="149"/>
      <c r="AR103" s="149"/>
      <c r="AS103" s="149"/>
      <c r="AT103" s="149"/>
      <c r="AU103" s="149"/>
      <c r="AV103" s="149"/>
      <c r="AW103" s="149"/>
      <c r="AX103" s="149"/>
      <c r="AY103" s="149"/>
      <c r="AZ103" s="149"/>
      <c r="BA103" s="149"/>
      <c r="BB103" s="149"/>
      <c r="BC103" s="149"/>
      <c r="BD103" s="149"/>
      <c r="BE103" s="149"/>
    </row>
    <row r="104" spans="1:57" outlineLevel="1" x14ac:dyDescent="0.2">
      <c r="A104" s="156"/>
      <c r="B104" s="157"/>
      <c r="C104" s="184" t="s">
        <v>269</v>
      </c>
      <c r="D104" s="160"/>
      <c r="E104" s="161">
        <v>44.24</v>
      </c>
      <c r="F104" s="159"/>
      <c r="G104" s="159"/>
      <c r="H104" s="159"/>
      <c r="I104" s="159"/>
      <c r="J104" s="159"/>
      <c r="K104" s="159"/>
      <c r="L104" s="159"/>
      <c r="M104" s="159"/>
      <c r="N104" s="158"/>
      <c r="O104" s="158"/>
      <c r="P104" s="158"/>
      <c r="Q104" s="158"/>
      <c r="R104" s="159"/>
      <c r="S104" s="159"/>
      <c r="T104" s="159"/>
      <c r="U104" s="159"/>
      <c r="V104" s="149"/>
      <c r="W104" s="149"/>
      <c r="X104" s="149"/>
      <c r="Y104" s="149"/>
      <c r="Z104" s="149"/>
      <c r="AA104" s="149"/>
      <c r="AB104" s="149"/>
      <c r="AC104" s="149"/>
      <c r="AD104" s="149" t="s">
        <v>108</v>
      </c>
      <c r="AE104" s="149">
        <v>0</v>
      </c>
      <c r="AF104" s="149"/>
      <c r="AG104" s="149"/>
      <c r="AH104" s="149"/>
      <c r="AI104" s="149"/>
      <c r="AJ104" s="149"/>
      <c r="AK104" s="149"/>
      <c r="AL104" s="149"/>
      <c r="AM104" s="149"/>
      <c r="AN104" s="149"/>
      <c r="AO104" s="149"/>
      <c r="AP104" s="149"/>
      <c r="AQ104" s="149"/>
      <c r="AR104" s="149"/>
      <c r="AS104" s="149"/>
      <c r="AT104" s="149"/>
      <c r="AU104" s="149"/>
      <c r="AV104" s="149"/>
      <c r="AW104" s="149"/>
      <c r="AX104" s="149"/>
      <c r="AY104" s="149"/>
      <c r="AZ104" s="149"/>
      <c r="BA104" s="149"/>
      <c r="BB104" s="149"/>
      <c r="BC104" s="149"/>
      <c r="BD104" s="149"/>
      <c r="BE104" s="149"/>
    </row>
    <row r="105" spans="1:57" x14ac:dyDescent="0.2">
      <c r="A105" s="163" t="s">
        <v>99</v>
      </c>
      <c r="B105" s="164" t="s">
        <v>65</v>
      </c>
      <c r="C105" s="182" t="s">
        <v>66</v>
      </c>
      <c r="D105" s="165"/>
      <c r="E105" s="166"/>
      <c r="F105" s="167"/>
      <c r="G105" s="167">
        <f>SUM(G106)</f>
        <v>0</v>
      </c>
      <c r="H105" s="167"/>
      <c r="I105" s="167">
        <f>SUM(I106:I177)</f>
        <v>68056.44</v>
      </c>
      <c r="J105" s="167"/>
      <c r="K105" s="167">
        <f>SUM(K106:K177)</f>
        <v>238150.79999999996</v>
      </c>
      <c r="L105" s="167"/>
      <c r="M105" s="167">
        <f>SUM(M106:M177)</f>
        <v>0</v>
      </c>
      <c r="N105" s="166"/>
      <c r="O105" s="166">
        <f>SUM(O106:O177)</f>
        <v>1.06</v>
      </c>
      <c r="P105" s="166"/>
      <c r="Q105" s="166">
        <f>SUM(Q106:Q177)</f>
        <v>7.48</v>
      </c>
      <c r="R105" s="162"/>
      <c r="S105" s="162">
        <f>SUM(S106:S177)</f>
        <v>218.54000000000002</v>
      </c>
      <c r="T105" s="162"/>
      <c r="U105" s="162"/>
      <c r="AD105" t="s">
        <v>100</v>
      </c>
    </row>
    <row r="106" spans="1:57" ht="22.5" outlineLevel="1" x14ac:dyDescent="0.2">
      <c r="A106" s="169">
        <v>51</v>
      </c>
      <c r="B106" s="170" t="s">
        <v>213</v>
      </c>
      <c r="C106" s="183" t="s">
        <v>214</v>
      </c>
      <c r="D106" s="171" t="s">
        <v>115</v>
      </c>
      <c r="E106" s="172">
        <v>3.4</v>
      </c>
      <c r="F106" s="173"/>
      <c r="G106" s="174">
        <f>ROUND(E106*F106,2)</f>
        <v>0</v>
      </c>
      <c r="H106" s="173">
        <v>0</v>
      </c>
      <c r="I106" s="174">
        <f>ROUND(E106*H106,2)</f>
        <v>0</v>
      </c>
      <c r="J106" s="173">
        <v>3255</v>
      </c>
      <c r="K106" s="174">
        <f>ROUND(E106*J106,2)</f>
        <v>11067</v>
      </c>
      <c r="L106" s="174">
        <v>21</v>
      </c>
      <c r="M106" s="174">
        <f>G106*(1+L106/100)</f>
        <v>0</v>
      </c>
      <c r="N106" s="172">
        <v>0</v>
      </c>
      <c r="O106" s="172">
        <f>ROUND(E106*N106,2)</f>
        <v>0</v>
      </c>
      <c r="P106" s="172">
        <v>2.2000000000000002</v>
      </c>
      <c r="Q106" s="172">
        <f>ROUND(E106*P106,2)</f>
        <v>7.48</v>
      </c>
      <c r="R106" s="159">
        <v>7.1950000000000003</v>
      </c>
      <c r="S106" s="159">
        <f>ROUND(E106*R106,2)</f>
        <v>24.46</v>
      </c>
      <c r="T106" s="159"/>
      <c r="U106" s="159" t="s">
        <v>104</v>
      </c>
      <c r="V106" s="149"/>
      <c r="W106" s="149"/>
      <c r="X106" s="149"/>
      <c r="Y106" s="149"/>
      <c r="Z106" s="149"/>
      <c r="AA106" s="149"/>
      <c r="AB106" s="149"/>
      <c r="AC106" s="149"/>
      <c r="AD106" s="149" t="s">
        <v>105</v>
      </c>
      <c r="AE106" s="149"/>
      <c r="AF106" s="149"/>
      <c r="AG106" s="149"/>
      <c r="AH106" s="149"/>
      <c r="AI106" s="149"/>
      <c r="AJ106" s="149"/>
      <c r="AK106" s="149"/>
      <c r="AL106" s="149"/>
      <c r="AM106" s="149"/>
      <c r="AN106" s="149"/>
      <c r="AO106" s="149"/>
      <c r="AP106" s="149"/>
      <c r="AQ106" s="149"/>
      <c r="AR106" s="149"/>
      <c r="AS106" s="149"/>
      <c r="AT106" s="149"/>
      <c r="AU106" s="149"/>
      <c r="AV106" s="149"/>
      <c r="AW106" s="149"/>
      <c r="AX106" s="149"/>
      <c r="AY106" s="149"/>
      <c r="AZ106" s="149"/>
      <c r="BA106" s="149"/>
      <c r="BB106" s="149"/>
      <c r="BC106" s="149"/>
      <c r="BD106" s="149"/>
      <c r="BE106" s="149"/>
    </row>
    <row r="107" spans="1:57" outlineLevel="1" x14ac:dyDescent="0.2">
      <c r="A107" s="156"/>
      <c r="B107" s="157"/>
      <c r="C107" s="184" t="s">
        <v>262</v>
      </c>
      <c r="D107" s="160"/>
      <c r="E107" s="161">
        <v>3.4</v>
      </c>
      <c r="F107" s="159"/>
      <c r="G107" s="159"/>
      <c r="H107" s="159"/>
      <c r="I107" s="159"/>
      <c r="J107" s="159"/>
      <c r="K107" s="159"/>
      <c r="L107" s="159"/>
      <c r="M107" s="159"/>
      <c r="N107" s="158"/>
      <c r="O107" s="158"/>
      <c r="P107" s="158"/>
      <c r="Q107" s="158"/>
      <c r="R107" s="159"/>
      <c r="S107" s="159"/>
      <c r="T107" s="159"/>
      <c r="U107" s="159"/>
      <c r="V107" s="149"/>
      <c r="W107" s="149"/>
      <c r="X107" s="149"/>
      <c r="Y107" s="149"/>
      <c r="Z107" s="149"/>
      <c r="AA107" s="149"/>
      <c r="AB107" s="149"/>
      <c r="AC107" s="149"/>
      <c r="AD107" s="149" t="s">
        <v>108</v>
      </c>
      <c r="AE107" s="149">
        <v>0</v>
      </c>
      <c r="AF107" s="149"/>
      <c r="AG107" s="149"/>
      <c r="AH107" s="149"/>
      <c r="AI107" s="149"/>
      <c r="AJ107" s="149"/>
      <c r="AK107" s="149"/>
      <c r="AL107" s="149"/>
      <c r="AM107" s="149"/>
      <c r="AN107" s="149"/>
      <c r="AO107" s="149"/>
      <c r="AP107" s="149"/>
      <c r="AQ107" s="149"/>
      <c r="AR107" s="149"/>
      <c r="AS107" s="149"/>
      <c r="AT107" s="149"/>
      <c r="AU107" s="149"/>
      <c r="AV107" s="149"/>
      <c r="AW107" s="149"/>
      <c r="AX107" s="149"/>
      <c r="AY107" s="149"/>
      <c r="AZ107" s="149"/>
      <c r="BA107" s="149"/>
      <c r="BB107" s="149"/>
      <c r="BC107" s="149"/>
      <c r="BD107" s="149"/>
      <c r="BE107" s="149"/>
    </row>
    <row r="108" spans="1:57" x14ac:dyDescent="0.2">
      <c r="A108" s="163" t="s">
        <v>99</v>
      </c>
      <c r="B108" s="164" t="s">
        <v>67</v>
      </c>
      <c r="C108" s="182" t="s">
        <v>68</v>
      </c>
      <c r="D108" s="165"/>
      <c r="E108" s="166"/>
      <c r="F108" s="167"/>
      <c r="G108" s="167">
        <f>SUMIF(AD109:AD110,"&lt;&gt;NOR",G109:G110)</f>
        <v>0</v>
      </c>
      <c r="H108" s="167"/>
      <c r="I108" s="167">
        <f>SUM(I109:I110)</f>
        <v>0</v>
      </c>
      <c r="J108" s="167"/>
      <c r="K108" s="167">
        <f>SUM(K109:K110)</f>
        <v>32478.6</v>
      </c>
      <c r="L108" s="167"/>
      <c r="M108" s="167">
        <f>SUM(M109:M110)</f>
        <v>0</v>
      </c>
      <c r="N108" s="166"/>
      <c r="O108" s="166">
        <f>SUM(O109:O110)</f>
        <v>0</v>
      </c>
      <c r="P108" s="166"/>
      <c r="Q108" s="166">
        <f>SUM(Q109:Q110)</f>
        <v>0</v>
      </c>
      <c r="R108" s="162"/>
      <c r="S108" s="162">
        <f>SUM(S109:S110)</f>
        <v>52.39</v>
      </c>
      <c r="T108" s="162"/>
      <c r="U108" s="162"/>
      <c r="AD108" t="s">
        <v>100</v>
      </c>
    </row>
    <row r="109" spans="1:57" outlineLevel="1" x14ac:dyDescent="0.2">
      <c r="A109" s="169">
        <v>56</v>
      </c>
      <c r="B109" s="170" t="s">
        <v>215</v>
      </c>
      <c r="C109" s="183" t="s">
        <v>216</v>
      </c>
      <c r="D109" s="171" t="s">
        <v>195</v>
      </c>
      <c r="E109" s="172">
        <v>45.873735000000003</v>
      </c>
      <c r="F109" s="173"/>
      <c r="G109" s="174">
        <f>ROUND(E109*F109,2)</f>
        <v>0</v>
      </c>
      <c r="H109" s="173">
        <v>0</v>
      </c>
      <c r="I109" s="174">
        <f>ROUND(E109*H109,2)</f>
        <v>0</v>
      </c>
      <c r="J109" s="173">
        <v>708</v>
      </c>
      <c r="K109" s="174">
        <f>ROUND(E109*J109,2)</f>
        <v>32478.6</v>
      </c>
      <c r="L109" s="174">
        <v>21</v>
      </c>
      <c r="M109" s="174">
        <f>G109*(1+L109/100)</f>
        <v>0</v>
      </c>
      <c r="N109" s="172">
        <v>0</v>
      </c>
      <c r="O109" s="172">
        <f>ROUND(E109*N109,2)</f>
        <v>0</v>
      </c>
      <c r="P109" s="172">
        <v>0</v>
      </c>
      <c r="Q109" s="172">
        <f>ROUND(E109*P109,2)</f>
        <v>0</v>
      </c>
      <c r="R109" s="159">
        <v>1.1419999999999999</v>
      </c>
      <c r="S109" s="159">
        <f>ROUND(E109*R109,2)</f>
        <v>52.39</v>
      </c>
      <c r="T109" s="159"/>
      <c r="U109" s="159" t="s">
        <v>217</v>
      </c>
      <c r="V109" s="149"/>
      <c r="W109" s="149"/>
      <c r="X109" s="149"/>
      <c r="Y109" s="149"/>
      <c r="Z109" s="149"/>
      <c r="AA109" s="149"/>
      <c r="AB109" s="149"/>
      <c r="AC109" s="149"/>
      <c r="AD109" s="149" t="s">
        <v>218</v>
      </c>
      <c r="AE109" s="149"/>
      <c r="AF109" s="149"/>
      <c r="AG109" s="149"/>
      <c r="AH109" s="149"/>
      <c r="AI109" s="149"/>
      <c r="AJ109" s="149"/>
      <c r="AK109" s="149"/>
      <c r="AL109" s="149"/>
      <c r="AM109" s="149"/>
      <c r="AN109" s="149"/>
      <c r="AO109" s="149"/>
      <c r="AP109" s="149"/>
      <c r="AQ109" s="149"/>
      <c r="AR109" s="149"/>
      <c r="AS109" s="149"/>
      <c r="AT109" s="149"/>
      <c r="AU109" s="149"/>
      <c r="AV109" s="149"/>
      <c r="AW109" s="149"/>
      <c r="AX109" s="149"/>
      <c r="AY109" s="149"/>
      <c r="AZ109" s="149"/>
      <c r="BA109" s="149"/>
      <c r="BB109" s="149"/>
      <c r="BC109" s="149"/>
      <c r="BD109" s="149"/>
      <c r="BE109" s="149"/>
    </row>
    <row r="110" spans="1:57" outlineLevel="1" x14ac:dyDescent="0.2">
      <c r="A110" s="156"/>
      <c r="B110" s="157"/>
      <c r="C110" s="256" t="s">
        <v>219</v>
      </c>
      <c r="D110" s="257"/>
      <c r="E110" s="257"/>
      <c r="F110" s="257"/>
      <c r="G110" s="257"/>
      <c r="H110" s="159"/>
      <c r="I110" s="159"/>
      <c r="J110" s="159"/>
      <c r="K110" s="159"/>
      <c r="L110" s="159"/>
      <c r="M110" s="159"/>
      <c r="N110" s="158"/>
      <c r="O110" s="158"/>
      <c r="P110" s="158"/>
      <c r="Q110" s="158"/>
      <c r="R110" s="159"/>
      <c r="S110" s="159"/>
      <c r="T110" s="159"/>
      <c r="U110" s="159"/>
      <c r="V110" s="149"/>
      <c r="W110" s="149"/>
      <c r="X110" s="149"/>
      <c r="Y110" s="149"/>
      <c r="Z110" s="149"/>
      <c r="AA110" s="149"/>
      <c r="AB110" s="149"/>
      <c r="AC110" s="149"/>
      <c r="AD110" s="149" t="s">
        <v>107</v>
      </c>
      <c r="AE110" s="149"/>
      <c r="AF110" s="149"/>
      <c r="AG110" s="149"/>
      <c r="AH110" s="149"/>
      <c r="AI110" s="149"/>
      <c r="AJ110" s="149"/>
      <c r="AK110" s="149"/>
      <c r="AL110" s="149"/>
      <c r="AM110" s="149"/>
      <c r="AN110" s="149"/>
      <c r="AO110" s="149"/>
      <c r="AP110" s="149"/>
      <c r="AQ110" s="149"/>
      <c r="AR110" s="149"/>
      <c r="AS110" s="149"/>
      <c r="AT110" s="149"/>
      <c r="AU110" s="149"/>
      <c r="AV110" s="149"/>
      <c r="AW110" s="149"/>
      <c r="AX110" s="175"/>
      <c r="AY110" s="149"/>
      <c r="AZ110" s="149"/>
      <c r="BA110" s="149"/>
      <c r="BB110" s="149"/>
      <c r="BC110" s="149"/>
      <c r="BD110" s="149"/>
      <c r="BE110" s="149"/>
    </row>
    <row r="111" spans="1:57" x14ac:dyDescent="0.2">
      <c r="A111" s="163" t="s">
        <v>99</v>
      </c>
      <c r="B111" s="164" t="s">
        <v>69</v>
      </c>
      <c r="C111" s="182" t="s">
        <v>70</v>
      </c>
      <c r="D111" s="165"/>
      <c r="E111" s="166"/>
      <c r="F111" s="167"/>
      <c r="G111" s="167">
        <f>SUM(G112,G113,G114,G116,G118)</f>
        <v>0</v>
      </c>
      <c r="H111" s="167"/>
      <c r="I111" s="167">
        <f>SUM(I112:I119)</f>
        <v>34028.22</v>
      </c>
      <c r="J111" s="167"/>
      <c r="K111" s="167">
        <f>SUM(K112:K119)</f>
        <v>12336.43</v>
      </c>
      <c r="L111" s="167"/>
      <c r="M111" s="167">
        <f>SUM(M112:M119)</f>
        <v>0</v>
      </c>
      <c r="N111" s="166"/>
      <c r="O111" s="166">
        <f>SUM(O112:O119)</f>
        <v>0.53</v>
      </c>
      <c r="P111" s="166"/>
      <c r="Q111" s="166">
        <f>SUM(Q112:Q119)</f>
        <v>0</v>
      </c>
      <c r="R111" s="162"/>
      <c r="S111" s="162">
        <f>SUM(S112:S119)</f>
        <v>23.499999999999996</v>
      </c>
      <c r="T111" s="162"/>
      <c r="U111" s="162"/>
      <c r="AD111" t="s">
        <v>100</v>
      </c>
    </row>
    <row r="112" spans="1:57" ht="37.5" customHeight="1" outlineLevel="1" x14ac:dyDescent="0.2">
      <c r="A112" s="176">
        <v>57</v>
      </c>
      <c r="B112" s="177" t="s">
        <v>220</v>
      </c>
      <c r="C112" s="185" t="s">
        <v>254</v>
      </c>
      <c r="D112" s="178" t="s">
        <v>103</v>
      </c>
      <c r="E112" s="179">
        <v>47.7</v>
      </c>
      <c r="F112" s="180"/>
      <c r="G112" s="181">
        <f>ROUND(E112*F112,2)</f>
        <v>0</v>
      </c>
      <c r="H112" s="180">
        <v>44.86</v>
      </c>
      <c r="I112" s="181">
        <f>ROUND(E112*H112,2)</f>
        <v>2139.8200000000002</v>
      </c>
      <c r="J112" s="180">
        <v>23.54</v>
      </c>
      <c r="K112" s="181">
        <f>ROUND(E112*J112,2)</f>
        <v>1122.8599999999999</v>
      </c>
      <c r="L112" s="181">
        <v>21</v>
      </c>
      <c r="M112" s="181">
        <f>G112*(1+L112/100)</f>
        <v>0</v>
      </c>
      <c r="N112" s="179">
        <v>5.1999999999999995E-4</v>
      </c>
      <c r="O112" s="179">
        <f>ROUND(E112*N112,2)</f>
        <v>0.02</v>
      </c>
      <c r="P112" s="179">
        <v>0</v>
      </c>
      <c r="Q112" s="179">
        <f>ROUND(E112*P112,2)</f>
        <v>0</v>
      </c>
      <c r="R112" s="159">
        <v>4.9000000000000002E-2</v>
      </c>
      <c r="S112" s="159">
        <f>ROUND(E112*R112,2)</f>
        <v>2.34</v>
      </c>
      <c r="T112" s="159"/>
      <c r="U112" s="159" t="s">
        <v>104</v>
      </c>
      <c r="V112" s="149"/>
      <c r="W112" s="149"/>
      <c r="X112" s="149"/>
      <c r="Y112" s="149"/>
      <c r="Z112" s="149"/>
      <c r="AA112" s="149"/>
      <c r="AB112" s="149"/>
      <c r="AC112" s="149"/>
      <c r="AD112" s="149" t="s">
        <v>105</v>
      </c>
      <c r="AE112" s="149"/>
      <c r="AF112" s="149"/>
      <c r="AG112" s="149"/>
      <c r="AH112" s="149"/>
      <c r="AI112" s="149"/>
      <c r="AJ112" s="149"/>
      <c r="AK112" s="149"/>
      <c r="AL112" s="149"/>
      <c r="AM112" s="149"/>
      <c r="AN112" s="149"/>
      <c r="AO112" s="149"/>
      <c r="AP112" s="149"/>
      <c r="AQ112" s="149"/>
      <c r="AR112" s="149"/>
      <c r="AS112" s="149"/>
      <c r="AT112" s="149"/>
      <c r="AU112" s="149"/>
      <c r="AV112" s="149"/>
      <c r="AW112" s="149"/>
      <c r="AX112" s="149"/>
      <c r="AY112" s="149"/>
      <c r="AZ112" s="149"/>
      <c r="BA112" s="149"/>
      <c r="BB112" s="149"/>
      <c r="BC112" s="149"/>
      <c r="BD112" s="149"/>
      <c r="BE112" s="149"/>
    </row>
    <row r="113" spans="1:57" ht="22.5" outlineLevel="1" x14ac:dyDescent="0.2">
      <c r="A113" s="176">
        <v>58</v>
      </c>
      <c r="B113" s="177" t="s">
        <v>221</v>
      </c>
      <c r="C113" s="185" t="s">
        <v>222</v>
      </c>
      <c r="D113" s="178" t="s">
        <v>103</v>
      </c>
      <c r="E113" s="179">
        <v>47.7</v>
      </c>
      <c r="F113" s="180"/>
      <c r="G113" s="181">
        <f>ROUND(E113*F113,2)</f>
        <v>0</v>
      </c>
      <c r="H113" s="180">
        <v>4.96</v>
      </c>
      <c r="I113" s="181">
        <f>ROUND(E113*H113,2)</f>
        <v>236.59</v>
      </c>
      <c r="J113" s="180">
        <v>40.840000000000003</v>
      </c>
      <c r="K113" s="181">
        <f>ROUND(E113*J113,2)</f>
        <v>1948.07</v>
      </c>
      <c r="L113" s="181">
        <v>21</v>
      </c>
      <c r="M113" s="181">
        <f>G113*(1+L113/100)</f>
        <v>0</v>
      </c>
      <c r="N113" s="179">
        <v>1.7000000000000001E-4</v>
      </c>
      <c r="O113" s="179">
        <f>ROUND(E113*N113,2)</f>
        <v>0.01</v>
      </c>
      <c r="P113" s="179">
        <v>0</v>
      </c>
      <c r="Q113" s="179">
        <f>ROUND(E113*P113,2)</f>
        <v>0</v>
      </c>
      <c r="R113" s="159">
        <v>8.5999999999999993E-2</v>
      </c>
      <c r="S113" s="159">
        <f>ROUND(E113*R113,2)</f>
        <v>4.0999999999999996</v>
      </c>
      <c r="T113" s="159"/>
      <c r="U113" s="159" t="s">
        <v>104</v>
      </c>
      <c r="V113" s="149"/>
      <c r="W113" s="149"/>
      <c r="X113" s="149"/>
      <c r="Y113" s="149"/>
      <c r="Z113" s="149"/>
      <c r="AA113" s="149"/>
      <c r="AB113" s="149"/>
      <c r="AC113" s="149"/>
      <c r="AD113" s="149" t="s">
        <v>105</v>
      </c>
      <c r="AE113" s="149"/>
      <c r="AF113" s="149"/>
      <c r="AG113" s="149"/>
      <c r="AH113" s="149"/>
      <c r="AI113" s="149"/>
      <c r="AJ113" s="149"/>
      <c r="AK113" s="149"/>
      <c r="AL113" s="149"/>
      <c r="AM113" s="149"/>
      <c r="AN113" s="149"/>
      <c r="AO113" s="149"/>
      <c r="AP113" s="149"/>
      <c r="AQ113" s="149"/>
      <c r="AR113" s="149"/>
      <c r="AS113" s="149"/>
      <c r="AT113" s="149"/>
      <c r="AU113" s="149"/>
      <c r="AV113" s="149"/>
      <c r="AW113" s="149"/>
      <c r="AX113" s="149"/>
      <c r="AY113" s="149"/>
      <c r="AZ113" s="149"/>
      <c r="BA113" s="149"/>
      <c r="BB113" s="149"/>
      <c r="BC113" s="149"/>
      <c r="BD113" s="149"/>
      <c r="BE113" s="149"/>
    </row>
    <row r="114" spans="1:57" ht="22.5" outlineLevel="1" x14ac:dyDescent="0.2">
      <c r="A114" s="169">
        <v>59</v>
      </c>
      <c r="B114" s="170" t="s">
        <v>223</v>
      </c>
      <c r="C114" s="183" t="s">
        <v>224</v>
      </c>
      <c r="D114" s="171" t="s">
        <v>103</v>
      </c>
      <c r="E114" s="172">
        <v>47.7</v>
      </c>
      <c r="F114" s="173"/>
      <c r="G114" s="174">
        <f>ROUND(E114*F114,2)</f>
        <v>0</v>
      </c>
      <c r="H114" s="173">
        <v>160.86000000000001</v>
      </c>
      <c r="I114" s="174">
        <f>ROUND(E114*H114,2)</f>
        <v>7673.02</v>
      </c>
      <c r="J114" s="173">
        <v>180.64</v>
      </c>
      <c r="K114" s="174">
        <f>ROUND(E114*J114,2)</f>
        <v>8616.5300000000007</v>
      </c>
      <c r="L114" s="174">
        <v>21</v>
      </c>
      <c r="M114" s="174">
        <f>G114*(1+L114/100)</f>
        <v>0</v>
      </c>
      <c r="N114" s="172">
        <v>7.1000000000000002E-4</v>
      </c>
      <c r="O114" s="172">
        <f>ROUND(E114*N114,2)</f>
        <v>0.03</v>
      </c>
      <c r="P114" s="172">
        <v>0</v>
      </c>
      <c r="Q114" s="172">
        <f>ROUND(E114*P114,2)</f>
        <v>0</v>
      </c>
      <c r="R114" s="159">
        <v>0.34</v>
      </c>
      <c r="S114" s="159">
        <f>ROUND(E114*R114,2)</f>
        <v>16.22</v>
      </c>
      <c r="T114" s="159"/>
      <c r="U114" s="159" t="s">
        <v>104</v>
      </c>
      <c r="V114" s="149"/>
      <c r="W114" s="149"/>
      <c r="X114" s="149"/>
      <c r="Y114" s="149"/>
      <c r="Z114" s="149"/>
      <c r="AA114" s="149"/>
      <c r="AB114" s="149"/>
      <c r="AC114" s="149"/>
      <c r="AD114" s="149" t="s">
        <v>105</v>
      </c>
      <c r="AE114" s="149"/>
      <c r="AF114" s="149"/>
      <c r="AG114" s="149"/>
      <c r="AH114" s="149"/>
      <c r="AI114" s="149"/>
      <c r="AJ114" s="149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149"/>
      <c r="AV114" s="149"/>
      <c r="AW114" s="149"/>
      <c r="AX114" s="149"/>
      <c r="AY114" s="149"/>
      <c r="AZ114" s="149"/>
      <c r="BA114" s="149"/>
      <c r="BB114" s="149"/>
      <c r="BC114" s="149"/>
      <c r="BD114" s="149"/>
      <c r="BE114" s="149"/>
    </row>
    <row r="115" spans="1:57" outlineLevel="1" x14ac:dyDescent="0.2">
      <c r="A115" s="156"/>
      <c r="B115" s="157"/>
      <c r="C115" s="256" t="s">
        <v>225</v>
      </c>
      <c r="D115" s="257"/>
      <c r="E115" s="257"/>
      <c r="F115" s="257"/>
      <c r="G115" s="257"/>
      <c r="H115" s="159"/>
      <c r="I115" s="159"/>
      <c r="J115" s="159"/>
      <c r="K115" s="159"/>
      <c r="L115" s="159"/>
      <c r="M115" s="159"/>
      <c r="N115" s="158"/>
      <c r="O115" s="158"/>
      <c r="P115" s="158"/>
      <c r="Q115" s="158"/>
      <c r="R115" s="159"/>
      <c r="S115" s="159"/>
      <c r="T115" s="159"/>
      <c r="U115" s="159"/>
      <c r="V115" s="149"/>
      <c r="W115" s="149"/>
      <c r="X115" s="149"/>
      <c r="Y115" s="149"/>
      <c r="Z115" s="149"/>
      <c r="AA115" s="149"/>
      <c r="AB115" s="149"/>
      <c r="AC115" s="149"/>
      <c r="AD115" s="149" t="s">
        <v>107</v>
      </c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149"/>
      <c r="AV115" s="149"/>
      <c r="AW115" s="149"/>
      <c r="AX115" s="149"/>
      <c r="AY115" s="149"/>
      <c r="AZ115" s="149"/>
      <c r="BA115" s="149"/>
      <c r="BB115" s="149"/>
      <c r="BC115" s="149"/>
      <c r="BD115" s="149"/>
      <c r="BE115" s="149"/>
    </row>
    <row r="116" spans="1:57" ht="33.75" outlineLevel="1" x14ac:dyDescent="0.2">
      <c r="A116" s="169">
        <v>60</v>
      </c>
      <c r="B116" s="170" t="s">
        <v>226</v>
      </c>
      <c r="C116" s="183" t="s">
        <v>227</v>
      </c>
      <c r="D116" s="171" t="s">
        <v>103</v>
      </c>
      <c r="E116" s="172">
        <v>104.94</v>
      </c>
      <c r="F116" s="173"/>
      <c r="G116" s="174">
        <f>ROUND(E116*F116,2)</f>
        <v>0</v>
      </c>
      <c r="H116" s="173">
        <v>228.5</v>
      </c>
      <c r="I116" s="174">
        <f>ROUND(E116*H116,2)</f>
        <v>23978.79</v>
      </c>
      <c r="J116" s="173">
        <v>0</v>
      </c>
      <c r="K116" s="174">
        <f>ROUND(E116*J116,2)</f>
        <v>0</v>
      </c>
      <c r="L116" s="174">
        <v>21</v>
      </c>
      <c r="M116" s="174">
        <f>G116*(1+L116/100)</f>
        <v>0</v>
      </c>
      <c r="N116" s="172">
        <v>4.4999999999999997E-3</v>
      </c>
      <c r="O116" s="172">
        <f>ROUND(E116*N116,2)</f>
        <v>0.47</v>
      </c>
      <c r="P116" s="172">
        <v>0</v>
      </c>
      <c r="Q116" s="172">
        <f>ROUND(E116*P116,2)</f>
        <v>0</v>
      </c>
      <c r="R116" s="159">
        <v>0</v>
      </c>
      <c r="S116" s="159">
        <f>ROUND(E116*R116,2)</f>
        <v>0</v>
      </c>
      <c r="T116" s="159"/>
      <c r="U116" s="159" t="s">
        <v>201</v>
      </c>
      <c r="V116" s="149"/>
      <c r="W116" s="149"/>
      <c r="X116" s="149"/>
      <c r="Y116" s="149"/>
      <c r="Z116" s="149"/>
      <c r="AA116" s="149"/>
      <c r="AB116" s="149"/>
      <c r="AC116" s="149"/>
      <c r="AD116" s="149" t="s">
        <v>202</v>
      </c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149"/>
      <c r="AV116" s="149"/>
      <c r="AW116" s="149"/>
      <c r="AX116" s="149"/>
      <c r="AY116" s="149"/>
      <c r="AZ116" s="149"/>
      <c r="BA116" s="149"/>
      <c r="BB116" s="149"/>
      <c r="BC116" s="149"/>
      <c r="BD116" s="149"/>
      <c r="BE116" s="149"/>
    </row>
    <row r="117" spans="1:57" outlineLevel="1" x14ac:dyDescent="0.2">
      <c r="A117" s="156"/>
      <c r="B117" s="157"/>
      <c r="C117" s="184" t="s">
        <v>263</v>
      </c>
      <c r="D117" s="160"/>
      <c r="E117" s="161">
        <v>104.94</v>
      </c>
      <c r="F117" s="159"/>
      <c r="G117" s="159"/>
      <c r="H117" s="159"/>
      <c r="I117" s="159"/>
      <c r="J117" s="159"/>
      <c r="K117" s="159"/>
      <c r="L117" s="159"/>
      <c r="M117" s="159"/>
      <c r="N117" s="158"/>
      <c r="O117" s="158"/>
      <c r="P117" s="158"/>
      <c r="Q117" s="158"/>
      <c r="R117" s="159"/>
      <c r="S117" s="159"/>
      <c r="T117" s="159"/>
      <c r="U117" s="159"/>
      <c r="V117" s="149"/>
      <c r="W117" s="149"/>
      <c r="X117" s="149"/>
      <c r="Y117" s="149"/>
      <c r="Z117" s="149"/>
      <c r="AA117" s="149"/>
      <c r="AB117" s="149"/>
      <c r="AC117" s="149"/>
      <c r="AD117" s="149" t="s">
        <v>108</v>
      </c>
      <c r="AE117" s="149">
        <v>0</v>
      </c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149"/>
      <c r="AV117" s="149"/>
      <c r="AW117" s="149"/>
      <c r="AX117" s="149"/>
      <c r="AY117" s="149"/>
      <c r="AZ117" s="149"/>
      <c r="BA117" s="149"/>
      <c r="BB117" s="149"/>
      <c r="BC117" s="149"/>
      <c r="BD117" s="149"/>
      <c r="BE117" s="149"/>
    </row>
    <row r="118" spans="1:57" outlineLevel="1" x14ac:dyDescent="0.2">
      <c r="A118" s="169">
        <v>61</v>
      </c>
      <c r="B118" s="170" t="s">
        <v>228</v>
      </c>
      <c r="C118" s="183" t="s">
        <v>229</v>
      </c>
      <c r="D118" s="171" t="s">
        <v>195</v>
      </c>
      <c r="E118" s="172">
        <v>0.53900999999999999</v>
      </c>
      <c r="F118" s="173"/>
      <c r="G118" s="174">
        <f>ROUND(E118*F118,2)</f>
        <v>0</v>
      </c>
      <c r="H118" s="173">
        <v>0</v>
      </c>
      <c r="I118" s="174">
        <f>ROUND(E118*H118,2)</f>
        <v>0</v>
      </c>
      <c r="J118" s="173">
        <v>1204</v>
      </c>
      <c r="K118" s="174">
        <f>ROUND(E118*J118,2)</f>
        <v>648.97</v>
      </c>
      <c r="L118" s="174">
        <v>21</v>
      </c>
      <c r="M118" s="174">
        <f>G118*(1+L118/100)</f>
        <v>0</v>
      </c>
      <c r="N118" s="172">
        <v>0</v>
      </c>
      <c r="O118" s="172">
        <f>ROUND(E118*N118,2)</f>
        <v>0</v>
      </c>
      <c r="P118" s="172">
        <v>0</v>
      </c>
      <c r="Q118" s="172">
        <f>ROUND(E118*P118,2)</f>
        <v>0</v>
      </c>
      <c r="R118" s="159">
        <v>1.5669999999999999</v>
      </c>
      <c r="S118" s="159">
        <f>ROUND(E118*R118,2)</f>
        <v>0.84</v>
      </c>
      <c r="T118" s="159"/>
      <c r="U118" s="159" t="s">
        <v>217</v>
      </c>
      <c r="V118" s="149"/>
      <c r="W118" s="149"/>
      <c r="X118" s="149"/>
      <c r="Y118" s="149"/>
      <c r="Z118" s="149"/>
      <c r="AA118" s="149"/>
      <c r="AB118" s="149"/>
      <c r="AC118" s="149"/>
      <c r="AD118" s="149" t="s">
        <v>218</v>
      </c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149"/>
      <c r="AV118" s="149"/>
      <c r="AW118" s="149"/>
      <c r="AX118" s="149"/>
      <c r="AY118" s="149"/>
      <c r="AZ118" s="149"/>
      <c r="BA118" s="149"/>
      <c r="BB118" s="149"/>
      <c r="BC118" s="149"/>
      <c r="BD118" s="149"/>
      <c r="BE118" s="149"/>
    </row>
    <row r="119" spans="1:57" outlineLevel="1" x14ac:dyDescent="0.2">
      <c r="A119" s="156"/>
      <c r="B119" s="157"/>
      <c r="C119" s="256" t="s">
        <v>230</v>
      </c>
      <c r="D119" s="257"/>
      <c r="E119" s="257"/>
      <c r="F119" s="257"/>
      <c r="G119" s="257"/>
      <c r="H119" s="159"/>
      <c r="I119" s="159"/>
      <c r="J119" s="159"/>
      <c r="K119" s="159"/>
      <c r="L119" s="159"/>
      <c r="M119" s="159"/>
      <c r="N119" s="158"/>
      <c r="O119" s="158"/>
      <c r="P119" s="158"/>
      <c r="Q119" s="158"/>
      <c r="R119" s="159"/>
      <c r="S119" s="159"/>
      <c r="T119" s="159"/>
      <c r="U119" s="159"/>
      <c r="V119" s="149"/>
      <c r="W119" s="149"/>
      <c r="X119" s="149"/>
      <c r="Y119" s="149"/>
      <c r="Z119" s="149"/>
      <c r="AA119" s="149"/>
      <c r="AB119" s="149"/>
      <c r="AC119" s="149"/>
      <c r="AD119" s="149" t="s">
        <v>107</v>
      </c>
      <c r="AE119" s="149"/>
      <c r="AF119" s="149"/>
      <c r="AG119" s="149"/>
      <c r="AH119" s="149"/>
      <c r="AI119" s="149"/>
      <c r="AJ119" s="149"/>
      <c r="AK119" s="149"/>
      <c r="AL119" s="149"/>
      <c r="AM119" s="149"/>
      <c r="AN119" s="149"/>
      <c r="AO119" s="149"/>
      <c r="AP119" s="149"/>
      <c r="AQ119" s="149"/>
      <c r="AR119" s="149"/>
      <c r="AS119" s="149"/>
      <c r="AT119" s="149"/>
      <c r="AU119" s="149"/>
      <c r="AV119" s="149"/>
      <c r="AW119" s="149"/>
      <c r="AX119" s="149"/>
      <c r="AY119" s="149"/>
      <c r="AZ119" s="149"/>
      <c r="BA119" s="149"/>
      <c r="BB119" s="149"/>
      <c r="BC119" s="149"/>
      <c r="BD119" s="149"/>
      <c r="BE119" s="149"/>
    </row>
    <row r="120" spans="1:57" x14ac:dyDescent="0.2">
      <c r="A120" s="163" t="s">
        <v>99</v>
      </c>
      <c r="B120" s="164" t="s">
        <v>71</v>
      </c>
      <c r="C120" s="182" t="s">
        <v>72</v>
      </c>
      <c r="D120" s="165"/>
      <c r="E120" s="166"/>
      <c r="F120" s="167"/>
      <c r="G120" s="167">
        <f>SUM(G121,G123,G124,G125,G126,G128)</f>
        <v>0</v>
      </c>
      <c r="H120" s="167"/>
      <c r="I120" s="167">
        <f>SUM(I121:I129)</f>
        <v>0</v>
      </c>
      <c r="J120" s="167"/>
      <c r="K120" s="167">
        <f>SUM(K121:K129)</f>
        <v>21614.85</v>
      </c>
      <c r="L120" s="167"/>
      <c r="M120" s="167">
        <f>SUM(M121:M129)</f>
        <v>0</v>
      </c>
      <c r="N120" s="166"/>
      <c r="O120" s="166">
        <f>SUM(O121:O129)</f>
        <v>0</v>
      </c>
      <c r="P120" s="166"/>
      <c r="Q120" s="166">
        <f>SUM(Q121:Q129)</f>
        <v>0</v>
      </c>
      <c r="R120" s="162"/>
      <c r="S120" s="162">
        <f>SUM(S121:S129)</f>
        <v>21.150000000000002</v>
      </c>
      <c r="T120" s="162"/>
      <c r="U120" s="162"/>
      <c r="AD120" t="s">
        <v>100</v>
      </c>
    </row>
    <row r="121" spans="1:57" ht="22.5" outlineLevel="1" x14ac:dyDescent="0.2">
      <c r="A121" s="169">
        <v>63</v>
      </c>
      <c r="B121" s="170" t="s">
        <v>231</v>
      </c>
      <c r="C121" s="183" t="s">
        <v>232</v>
      </c>
      <c r="D121" s="171" t="s">
        <v>195</v>
      </c>
      <c r="E121" s="172">
        <v>7.14</v>
      </c>
      <c r="F121" s="173"/>
      <c r="G121" s="174">
        <f>ROUND(E121*F121,2)</f>
        <v>0</v>
      </c>
      <c r="H121" s="173">
        <v>0</v>
      </c>
      <c r="I121" s="174">
        <f>ROUND(E121*H121,2)</f>
        <v>0</v>
      </c>
      <c r="J121" s="173">
        <v>193</v>
      </c>
      <c r="K121" s="174">
        <f>ROUND(E121*J121,2)</f>
        <v>1378.02</v>
      </c>
      <c r="L121" s="174">
        <v>21</v>
      </c>
      <c r="M121" s="174">
        <f>G121*(1+L121/100)</f>
        <v>0</v>
      </c>
      <c r="N121" s="172">
        <v>0</v>
      </c>
      <c r="O121" s="172">
        <f>ROUND(E121*N121,2)</f>
        <v>0</v>
      </c>
      <c r="P121" s="172">
        <v>0</v>
      </c>
      <c r="Q121" s="172">
        <f>ROUND(E121*P121,2)</f>
        <v>0</v>
      </c>
      <c r="R121" s="159">
        <v>0.27700000000000002</v>
      </c>
      <c r="S121" s="159">
        <f>ROUND(E121*R121,2)</f>
        <v>1.98</v>
      </c>
      <c r="T121" s="159"/>
      <c r="U121" s="159" t="s">
        <v>233</v>
      </c>
      <c r="V121" s="149"/>
      <c r="W121" s="149"/>
      <c r="X121" s="149"/>
      <c r="Y121" s="149"/>
      <c r="Z121" s="149"/>
      <c r="AA121" s="149"/>
      <c r="AB121" s="149"/>
      <c r="AC121" s="149"/>
      <c r="AD121" s="149" t="s">
        <v>234</v>
      </c>
      <c r="AE121" s="149"/>
      <c r="AF121" s="149"/>
      <c r="AG121" s="149"/>
      <c r="AH121" s="149"/>
      <c r="AI121" s="149"/>
      <c r="AJ121" s="149"/>
      <c r="AK121" s="149"/>
      <c r="AL121" s="149"/>
      <c r="AM121" s="149"/>
      <c r="AN121" s="149"/>
      <c r="AO121" s="149"/>
      <c r="AP121" s="149"/>
      <c r="AQ121" s="149"/>
      <c r="AR121" s="149"/>
      <c r="AS121" s="149"/>
      <c r="AT121" s="149"/>
      <c r="AU121" s="149"/>
      <c r="AV121" s="149"/>
      <c r="AW121" s="149"/>
      <c r="AX121" s="149"/>
      <c r="AY121" s="149"/>
      <c r="AZ121" s="149"/>
      <c r="BA121" s="149"/>
      <c r="BB121" s="149"/>
      <c r="BC121" s="149"/>
      <c r="BD121" s="149"/>
      <c r="BE121" s="149"/>
    </row>
    <row r="122" spans="1:57" outlineLevel="1" x14ac:dyDescent="0.2">
      <c r="A122" s="156"/>
      <c r="B122" s="157"/>
      <c r="C122" s="256" t="s">
        <v>235</v>
      </c>
      <c r="D122" s="257"/>
      <c r="E122" s="257"/>
      <c r="F122" s="257"/>
      <c r="G122" s="257"/>
      <c r="H122" s="159"/>
      <c r="I122" s="159"/>
      <c r="J122" s="159"/>
      <c r="K122" s="159"/>
      <c r="L122" s="159"/>
      <c r="M122" s="159"/>
      <c r="N122" s="158"/>
      <c r="O122" s="158"/>
      <c r="P122" s="158"/>
      <c r="Q122" s="158"/>
      <c r="R122" s="159"/>
      <c r="S122" s="159"/>
      <c r="T122" s="159"/>
      <c r="U122" s="159"/>
      <c r="V122" s="149"/>
      <c r="W122" s="149"/>
      <c r="X122" s="149"/>
      <c r="Y122" s="149"/>
      <c r="Z122" s="149"/>
      <c r="AA122" s="149"/>
      <c r="AB122" s="149"/>
      <c r="AC122" s="149"/>
      <c r="AD122" s="149" t="s">
        <v>107</v>
      </c>
      <c r="AE122" s="149"/>
      <c r="AF122" s="149"/>
      <c r="AG122" s="149"/>
      <c r="AH122" s="149"/>
      <c r="AI122" s="149"/>
      <c r="AJ122" s="149"/>
      <c r="AK122" s="149"/>
      <c r="AL122" s="149"/>
      <c r="AM122" s="149"/>
      <c r="AN122" s="149"/>
      <c r="AO122" s="149"/>
      <c r="AP122" s="149"/>
      <c r="AQ122" s="149"/>
      <c r="AR122" s="149"/>
      <c r="AS122" s="149"/>
      <c r="AT122" s="149"/>
      <c r="AU122" s="149"/>
      <c r="AV122" s="149"/>
      <c r="AW122" s="149"/>
      <c r="AX122" s="149"/>
      <c r="AY122" s="149"/>
      <c r="AZ122" s="149"/>
      <c r="BA122" s="149"/>
      <c r="BB122" s="149"/>
      <c r="BC122" s="149"/>
      <c r="BD122" s="149"/>
      <c r="BE122" s="149"/>
    </row>
    <row r="123" spans="1:57" outlineLevel="1" x14ac:dyDescent="0.2">
      <c r="A123" s="176">
        <v>64</v>
      </c>
      <c r="B123" s="177" t="s">
        <v>236</v>
      </c>
      <c r="C123" s="185" t="s">
        <v>237</v>
      </c>
      <c r="D123" s="178" t="s">
        <v>195</v>
      </c>
      <c r="E123" s="179">
        <v>6.14</v>
      </c>
      <c r="F123" s="180"/>
      <c r="G123" s="181">
        <f>ROUND(E123*F123,2)</f>
        <v>0</v>
      </c>
      <c r="H123" s="180">
        <v>0</v>
      </c>
      <c r="I123" s="181">
        <f>ROUND(E123*H123,2)</f>
        <v>0</v>
      </c>
      <c r="J123" s="180">
        <v>256.5</v>
      </c>
      <c r="K123" s="181">
        <f>ROUND(E123*J123,2)</f>
        <v>1574.91</v>
      </c>
      <c r="L123" s="181">
        <v>21</v>
      </c>
      <c r="M123" s="181">
        <f>G123*(1+L123/100)</f>
        <v>0</v>
      </c>
      <c r="N123" s="179">
        <v>0</v>
      </c>
      <c r="O123" s="179">
        <f>ROUND(E123*N123,2)</f>
        <v>0</v>
      </c>
      <c r="P123" s="179">
        <v>0</v>
      </c>
      <c r="Q123" s="179">
        <f>ROUND(E123*P123,2)</f>
        <v>0</v>
      </c>
      <c r="R123" s="159">
        <v>0.49</v>
      </c>
      <c r="S123" s="159">
        <f>ROUND(E123*R123,2)</f>
        <v>3.01</v>
      </c>
      <c r="T123" s="159"/>
      <c r="U123" s="159" t="s">
        <v>233</v>
      </c>
      <c r="V123" s="149"/>
      <c r="W123" s="149"/>
      <c r="X123" s="149"/>
      <c r="Y123" s="149"/>
      <c r="Z123" s="149"/>
      <c r="AA123" s="149"/>
      <c r="AB123" s="149"/>
      <c r="AC123" s="149"/>
      <c r="AD123" s="149" t="s">
        <v>234</v>
      </c>
      <c r="AE123" s="149"/>
      <c r="AF123" s="149"/>
      <c r="AG123" s="149"/>
      <c r="AH123" s="149"/>
      <c r="AI123" s="149"/>
      <c r="AJ123" s="149"/>
      <c r="AK123" s="149"/>
      <c r="AL123" s="149"/>
      <c r="AM123" s="149"/>
      <c r="AN123" s="149"/>
      <c r="AO123" s="149"/>
      <c r="AP123" s="149"/>
      <c r="AQ123" s="149"/>
      <c r="AR123" s="149"/>
      <c r="AS123" s="149"/>
      <c r="AT123" s="149"/>
      <c r="AU123" s="149"/>
      <c r="AV123" s="149"/>
      <c r="AW123" s="149"/>
      <c r="AX123" s="149"/>
      <c r="AY123" s="149"/>
      <c r="AZ123" s="149"/>
      <c r="BA123" s="149"/>
      <c r="BB123" s="149"/>
      <c r="BC123" s="149"/>
      <c r="BD123" s="149"/>
      <c r="BE123" s="149"/>
    </row>
    <row r="124" spans="1:57" outlineLevel="1" x14ac:dyDescent="0.2">
      <c r="A124" s="176">
        <v>65</v>
      </c>
      <c r="B124" s="177" t="s">
        <v>238</v>
      </c>
      <c r="C124" s="185" t="s">
        <v>239</v>
      </c>
      <c r="D124" s="178" t="s">
        <v>195</v>
      </c>
      <c r="E124" s="179">
        <v>116.66</v>
      </c>
      <c r="F124" s="180"/>
      <c r="G124" s="181">
        <f>ROUND(E124*F124,2)</f>
        <v>0</v>
      </c>
      <c r="H124" s="180">
        <v>0</v>
      </c>
      <c r="I124" s="181">
        <f>ROUND(E124*H124,2)</f>
        <v>0</v>
      </c>
      <c r="J124" s="180">
        <v>24.6</v>
      </c>
      <c r="K124" s="181">
        <f>ROUND(E124*J124,2)</f>
        <v>2869.84</v>
      </c>
      <c r="L124" s="181">
        <v>21</v>
      </c>
      <c r="M124" s="181">
        <f>G124*(1+L124/100)</f>
        <v>0</v>
      </c>
      <c r="N124" s="179">
        <v>0</v>
      </c>
      <c r="O124" s="179">
        <f>ROUND(E124*N124,2)</f>
        <v>0</v>
      </c>
      <c r="P124" s="179">
        <v>0</v>
      </c>
      <c r="Q124" s="179">
        <f>ROUND(E124*P124,2)</f>
        <v>0</v>
      </c>
      <c r="R124" s="159">
        <v>0</v>
      </c>
      <c r="S124" s="159">
        <f>ROUND(E124*R124,2)</f>
        <v>0</v>
      </c>
      <c r="T124" s="159"/>
      <c r="U124" s="159" t="s">
        <v>233</v>
      </c>
      <c r="V124" s="149"/>
      <c r="W124" s="149"/>
      <c r="X124" s="149"/>
      <c r="Y124" s="149"/>
      <c r="Z124" s="149"/>
      <c r="AA124" s="149"/>
      <c r="AB124" s="149"/>
      <c r="AC124" s="149"/>
      <c r="AD124" s="149" t="s">
        <v>234</v>
      </c>
      <c r="AE124" s="149"/>
      <c r="AF124" s="149"/>
      <c r="AG124" s="149"/>
      <c r="AH124" s="149"/>
      <c r="AI124" s="149"/>
      <c r="AJ124" s="149"/>
      <c r="AK124" s="149"/>
      <c r="AL124" s="149"/>
      <c r="AM124" s="149"/>
      <c r="AN124" s="149"/>
      <c r="AO124" s="149"/>
      <c r="AP124" s="149"/>
      <c r="AQ124" s="149"/>
      <c r="AR124" s="149"/>
      <c r="AS124" s="149"/>
      <c r="AT124" s="149"/>
      <c r="AU124" s="149"/>
      <c r="AV124" s="149"/>
      <c r="AW124" s="149"/>
      <c r="AX124" s="149"/>
      <c r="AY124" s="149"/>
      <c r="AZ124" s="149"/>
      <c r="BA124" s="149"/>
      <c r="BB124" s="149"/>
      <c r="BC124" s="149"/>
      <c r="BD124" s="149"/>
      <c r="BE124" s="149"/>
    </row>
    <row r="125" spans="1:57" outlineLevel="1" x14ac:dyDescent="0.2">
      <c r="A125" s="176">
        <v>66</v>
      </c>
      <c r="B125" s="177" t="s">
        <v>240</v>
      </c>
      <c r="C125" s="185" t="s">
        <v>241</v>
      </c>
      <c r="D125" s="178" t="s">
        <v>195</v>
      </c>
      <c r="E125" s="179">
        <v>6.14</v>
      </c>
      <c r="F125" s="180"/>
      <c r="G125" s="181">
        <f>ROUND(E125*F125,2)</f>
        <v>0</v>
      </c>
      <c r="H125" s="180">
        <v>0</v>
      </c>
      <c r="I125" s="181">
        <f>ROUND(E125*H125,2)</f>
        <v>0</v>
      </c>
      <c r="J125" s="180">
        <v>1475</v>
      </c>
      <c r="K125" s="181">
        <f>ROUND(E125*J125,2)</f>
        <v>9056.5</v>
      </c>
      <c r="L125" s="181">
        <v>21</v>
      </c>
      <c r="M125" s="181">
        <f>G125*(1+L125/100)</f>
        <v>0</v>
      </c>
      <c r="N125" s="179">
        <v>0</v>
      </c>
      <c r="O125" s="179">
        <f>ROUND(E125*N125,2)</f>
        <v>0</v>
      </c>
      <c r="P125" s="179">
        <v>0</v>
      </c>
      <c r="Q125" s="179">
        <f>ROUND(E125*P125,2)</f>
        <v>0</v>
      </c>
      <c r="R125" s="159">
        <v>0</v>
      </c>
      <c r="S125" s="159">
        <f>ROUND(E125*R125,2)</f>
        <v>0</v>
      </c>
      <c r="T125" s="159"/>
      <c r="U125" s="159" t="s">
        <v>233</v>
      </c>
      <c r="V125" s="149"/>
      <c r="W125" s="149"/>
      <c r="X125" s="149"/>
      <c r="Y125" s="149"/>
      <c r="Z125" s="149"/>
      <c r="AA125" s="149"/>
      <c r="AB125" s="149"/>
      <c r="AC125" s="149"/>
      <c r="AD125" s="149" t="s">
        <v>234</v>
      </c>
      <c r="AE125" s="149"/>
      <c r="AF125" s="149"/>
      <c r="AG125" s="149"/>
      <c r="AH125" s="149"/>
      <c r="AI125" s="149"/>
      <c r="AJ125" s="149"/>
      <c r="AK125" s="149"/>
      <c r="AL125" s="149"/>
      <c r="AM125" s="149"/>
      <c r="AN125" s="149"/>
      <c r="AO125" s="149"/>
      <c r="AP125" s="149"/>
      <c r="AQ125" s="149"/>
      <c r="AR125" s="149"/>
      <c r="AS125" s="149"/>
      <c r="AT125" s="149"/>
      <c r="AU125" s="149"/>
      <c r="AV125" s="149"/>
      <c r="AW125" s="149"/>
      <c r="AX125" s="149"/>
      <c r="AY125" s="149"/>
      <c r="AZ125" s="149"/>
      <c r="BA125" s="149"/>
      <c r="BB125" s="149"/>
      <c r="BC125" s="149"/>
      <c r="BD125" s="149"/>
      <c r="BE125" s="149"/>
    </row>
    <row r="126" spans="1:57" ht="22.5" outlineLevel="1" x14ac:dyDescent="0.2">
      <c r="A126" s="169">
        <v>67</v>
      </c>
      <c r="B126" s="170" t="s">
        <v>242</v>
      </c>
      <c r="C126" s="183" t="s">
        <v>243</v>
      </c>
      <c r="D126" s="171" t="s">
        <v>195</v>
      </c>
      <c r="E126" s="172">
        <v>6.14</v>
      </c>
      <c r="F126" s="173"/>
      <c r="G126" s="174">
        <f>ROUND(E126*F126,2)</f>
        <v>0</v>
      </c>
      <c r="H126" s="173">
        <v>0</v>
      </c>
      <c r="I126" s="174">
        <f>ROUND(E126*H126,2)</f>
        <v>0</v>
      </c>
      <c r="J126" s="173">
        <v>347</v>
      </c>
      <c r="K126" s="174">
        <f>ROUND(E126*J126,2)</f>
        <v>2130.58</v>
      </c>
      <c r="L126" s="174">
        <v>21</v>
      </c>
      <c r="M126" s="174">
        <f>G126*(1+L126/100)</f>
        <v>0</v>
      </c>
      <c r="N126" s="172">
        <v>0</v>
      </c>
      <c r="O126" s="172">
        <f>ROUND(E126*N126,2)</f>
        <v>0</v>
      </c>
      <c r="P126" s="172">
        <v>0</v>
      </c>
      <c r="Q126" s="172">
        <f>ROUND(E126*P126,2)</f>
        <v>0</v>
      </c>
      <c r="R126" s="159">
        <v>0.83199999999999996</v>
      </c>
      <c r="S126" s="159">
        <f>ROUND(E126*R126,2)</f>
        <v>5.1100000000000003</v>
      </c>
      <c r="T126" s="159"/>
      <c r="U126" s="159" t="s">
        <v>233</v>
      </c>
      <c r="V126" s="149"/>
      <c r="W126" s="149"/>
      <c r="X126" s="149"/>
      <c r="Y126" s="149"/>
      <c r="Z126" s="149"/>
      <c r="AA126" s="149"/>
      <c r="AB126" s="149"/>
      <c r="AC126" s="149"/>
      <c r="AD126" s="149" t="s">
        <v>234</v>
      </c>
      <c r="AE126" s="149"/>
      <c r="AF126" s="149"/>
      <c r="AG126" s="149"/>
      <c r="AH126" s="149"/>
      <c r="AI126" s="149"/>
      <c r="AJ126" s="149"/>
      <c r="AK126" s="149"/>
      <c r="AL126" s="149"/>
      <c r="AM126" s="149"/>
      <c r="AN126" s="149"/>
      <c r="AO126" s="149"/>
      <c r="AP126" s="149"/>
      <c r="AQ126" s="149"/>
      <c r="AR126" s="149"/>
      <c r="AS126" s="149"/>
      <c r="AT126" s="149"/>
      <c r="AU126" s="149"/>
      <c r="AV126" s="149"/>
      <c r="AW126" s="149"/>
      <c r="AX126" s="149"/>
      <c r="AY126" s="149"/>
      <c r="AZ126" s="149"/>
      <c r="BA126" s="149"/>
      <c r="BB126" s="149"/>
      <c r="BC126" s="149"/>
      <c r="BD126" s="149"/>
      <c r="BE126" s="149"/>
    </row>
    <row r="127" spans="1:57" outlineLevel="1" x14ac:dyDescent="0.2">
      <c r="A127" s="156"/>
      <c r="B127" s="157"/>
      <c r="C127" s="256" t="s">
        <v>244</v>
      </c>
      <c r="D127" s="257"/>
      <c r="E127" s="257"/>
      <c r="F127" s="257"/>
      <c r="G127" s="257"/>
      <c r="H127" s="159"/>
      <c r="I127" s="159"/>
      <c r="J127" s="159"/>
      <c r="K127" s="159"/>
      <c r="L127" s="159"/>
      <c r="M127" s="159"/>
      <c r="N127" s="158"/>
      <c r="O127" s="158"/>
      <c r="P127" s="158"/>
      <c r="Q127" s="158"/>
      <c r="R127" s="159"/>
      <c r="S127" s="159"/>
      <c r="T127" s="159"/>
      <c r="U127" s="159"/>
      <c r="V127" s="149"/>
      <c r="W127" s="149"/>
      <c r="X127" s="149"/>
      <c r="Y127" s="149"/>
      <c r="Z127" s="149"/>
      <c r="AA127" s="149"/>
      <c r="AB127" s="149"/>
      <c r="AC127" s="149"/>
      <c r="AD127" s="149" t="s">
        <v>107</v>
      </c>
      <c r="AE127" s="149"/>
      <c r="AF127" s="149"/>
      <c r="AG127" s="149"/>
      <c r="AH127" s="149"/>
      <c r="AI127" s="149"/>
      <c r="AJ127" s="149"/>
      <c r="AK127" s="149"/>
      <c r="AL127" s="149"/>
      <c r="AM127" s="149"/>
      <c r="AN127" s="149"/>
      <c r="AO127" s="149"/>
      <c r="AP127" s="149"/>
      <c r="AQ127" s="149"/>
      <c r="AR127" s="149"/>
      <c r="AS127" s="149"/>
      <c r="AT127" s="149"/>
      <c r="AU127" s="149"/>
      <c r="AV127" s="149"/>
      <c r="AW127" s="149"/>
      <c r="AX127" s="175"/>
      <c r="AY127" s="149"/>
      <c r="AZ127" s="149"/>
      <c r="BA127" s="149"/>
      <c r="BB127" s="149"/>
      <c r="BC127" s="149"/>
      <c r="BD127" s="149"/>
      <c r="BE127" s="149"/>
    </row>
    <row r="128" spans="1:57" ht="22.5" outlineLevel="1" x14ac:dyDescent="0.2">
      <c r="A128" s="169">
        <v>68</v>
      </c>
      <c r="B128" s="170" t="s">
        <v>245</v>
      </c>
      <c r="C128" s="183" t="s">
        <v>246</v>
      </c>
      <c r="D128" s="171" t="s">
        <v>195</v>
      </c>
      <c r="E128" s="172">
        <v>30.7</v>
      </c>
      <c r="F128" s="173"/>
      <c r="G128" s="174">
        <f>ROUND(E128*F128,2)</f>
        <v>0</v>
      </c>
      <c r="H128" s="173">
        <v>0</v>
      </c>
      <c r="I128" s="174">
        <f>ROUND(E128*H128,2)</f>
        <v>0</v>
      </c>
      <c r="J128" s="173">
        <v>150</v>
      </c>
      <c r="K128" s="174">
        <f>ROUND(E128*J128,2)</f>
        <v>4605</v>
      </c>
      <c r="L128" s="174">
        <v>21</v>
      </c>
      <c r="M128" s="174">
        <f>G128*(1+L128/100)</f>
        <v>0</v>
      </c>
      <c r="N128" s="172">
        <v>0</v>
      </c>
      <c r="O128" s="172">
        <f>ROUND(E128*N128,2)</f>
        <v>0</v>
      </c>
      <c r="P128" s="172">
        <v>0</v>
      </c>
      <c r="Q128" s="172">
        <f>ROUND(E128*P128,2)</f>
        <v>0</v>
      </c>
      <c r="R128" s="159">
        <v>0.36</v>
      </c>
      <c r="S128" s="159">
        <f>ROUND(E128*R128,2)</f>
        <v>11.05</v>
      </c>
      <c r="T128" s="159"/>
      <c r="U128" s="159" t="s">
        <v>233</v>
      </c>
      <c r="V128" s="149"/>
      <c r="W128" s="149"/>
      <c r="X128" s="149"/>
      <c r="Y128" s="149"/>
      <c r="Z128" s="149"/>
      <c r="AA128" s="149"/>
      <c r="AB128" s="149"/>
      <c r="AC128" s="149"/>
      <c r="AD128" s="149" t="s">
        <v>234</v>
      </c>
      <c r="AE128" s="149"/>
      <c r="AF128" s="149"/>
      <c r="AG128" s="149"/>
      <c r="AH128" s="149"/>
      <c r="AI128" s="149"/>
      <c r="AJ128" s="149"/>
      <c r="AK128" s="149"/>
      <c r="AL128" s="149"/>
      <c r="AM128" s="149"/>
      <c r="AN128" s="149"/>
      <c r="AO128" s="149"/>
      <c r="AP128" s="149"/>
      <c r="AQ128" s="149"/>
      <c r="AR128" s="149"/>
      <c r="AS128" s="149"/>
      <c r="AT128" s="149"/>
      <c r="AU128" s="149"/>
      <c r="AV128" s="149"/>
      <c r="AW128" s="149"/>
      <c r="AX128" s="149"/>
      <c r="AY128" s="149"/>
      <c r="AZ128" s="149"/>
      <c r="BA128" s="149"/>
      <c r="BB128" s="149"/>
      <c r="BC128" s="149"/>
      <c r="BD128" s="149"/>
      <c r="BE128" s="149"/>
    </row>
    <row r="129" spans="1:57" outlineLevel="1" x14ac:dyDescent="0.2">
      <c r="A129" s="156"/>
      <c r="B129" s="157"/>
      <c r="C129" s="256" t="s">
        <v>244</v>
      </c>
      <c r="D129" s="257"/>
      <c r="E129" s="257"/>
      <c r="F129" s="257"/>
      <c r="G129" s="257"/>
      <c r="H129" s="159"/>
      <c r="I129" s="159"/>
      <c r="J129" s="159"/>
      <c r="K129" s="159"/>
      <c r="L129" s="159"/>
      <c r="M129" s="159"/>
      <c r="N129" s="158"/>
      <c r="O129" s="158"/>
      <c r="P129" s="158"/>
      <c r="Q129" s="158"/>
      <c r="R129" s="159"/>
      <c r="S129" s="159"/>
      <c r="T129" s="159"/>
      <c r="U129" s="159"/>
      <c r="V129" s="149"/>
      <c r="W129" s="149"/>
      <c r="X129" s="149"/>
      <c r="Y129" s="149"/>
      <c r="Z129" s="149"/>
      <c r="AA129" s="149"/>
      <c r="AB129" s="149"/>
      <c r="AC129" s="149"/>
      <c r="AD129" s="149" t="s">
        <v>107</v>
      </c>
      <c r="AE129" s="149"/>
      <c r="AF129" s="149"/>
      <c r="AG129" s="149"/>
      <c r="AH129" s="149"/>
      <c r="AI129" s="149"/>
      <c r="AJ129" s="149"/>
      <c r="AK129" s="149"/>
      <c r="AL129" s="149"/>
      <c r="AM129" s="149"/>
      <c r="AN129" s="149"/>
      <c r="AO129" s="149"/>
      <c r="AP129" s="149"/>
      <c r="AQ129" s="149"/>
      <c r="AR129" s="149"/>
      <c r="AS129" s="149"/>
      <c r="AT129" s="149"/>
      <c r="AU129" s="149"/>
      <c r="AV129" s="149"/>
      <c r="AW129" s="149"/>
      <c r="AX129" s="175"/>
      <c r="AY129" s="149"/>
      <c r="AZ129" s="149"/>
      <c r="BA129" s="149"/>
      <c r="BB129" s="149"/>
      <c r="BC129" s="149"/>
      <c r="BD129" s="149"/>
      <c r="BE129" s="149"/>
    </row>
    <row r="130" spans="1:57" x14ac:dyDescent="0.2">
      <c r="A130" s="163" t="s">
        <v>99</v>
      </c>
      <c r="B130" s="164" t="s">
        <v>74</v>
      </c>
      <c r="C130" s="182" t="s">
        <v>28</v>
      </c>
      <c r="D130" s="165"/>
      <c r="E130" s="166"/>
      <c r="F130" s="167"/>
      <c r="G130" s="167">
        <f>SUMIF(AD131:AD131,"&lt;&gt;NOR",G131:G131)</f>
        <v>0</v>
      </c>
      <c r="H130" s="167"/>
      <c r="I130" s="167">
        <f>SUM(I131:I131)</f>
        <v>0</v>
      </c>
      <c r="J130" s="167"/>
      <c r="K130" s="167">
        <f>SUM(K131:K131)</f>
        <v>47112.02</v>
      </c>
      <c r="L130" s="167"/>
      <c r="M130" s="167">
        <f>SUM(M131:M131)</f>
        <v>0</v>
      </c>
      <c r="N130" s="166"/>
      <c r="O130" s="166">
        <f>SUM(O131:O131)</f>
        <v>0</v>
      </c>
      <c r="P130" s="166"/>
      <c r="Q130" s="166">
        <f>SUM(Q131:Q131)</f>
        <v>0</v>
      </c>
      <c r="R130" s="162"/>
      <c r="S130" s="162">
        <f>SUM(S131:S131)</f>
        <v>0</v>
      </c>
      <c r="T130" s="162"/>
      <c r="U130" s="162"/>
      <c r="AD130" t="s">
        <v>100</v>
      </c>
    </row>
    <row r="131" spans="1:57" outlineLevel="1" x14ac:dyDescent="0.2">
      <c r="A131" s="169">
        <v>69</v>
      </c>
      <c r="B131" s="170" t="s">
        <v>247</v>
      </c>
      <c r="C131" s="183" t="s">
        <v>248</v>
      </c>
      <c r="D131" s="171" t="s">
        <v>249</v>
      </c>
      <c r="E131" s="172">
        <v>1</v>
      </c>
      <c r="F131" s="173"/>
      <c r="G131" s="174">
        <f>ROUND(E131*F131,2)</f>
        <v>0</v>
      </c>
      <c r="H131" s="173">
        <v>0</v>
      </c>
      <c r="I131" s="174">
        <f>ROUND(E131*H131,2)</f>
        <v>0</v>
      </c>
      <c r="J131" s="173">
        <v>47112.02</v>
      </c>
      <c r="K131" s="174">
        <f>ROUND(E131*J131,2)</f>
        <v>47112.02</v>
      </c>
      <c r="L131" s="174">
        <v>21</v>
      </c>
      <c r="M131" s="174">
        <f>G131*(1+L131/100)</f>
        <v>0</v>
      </c>
      <c r="N131" s="172">
        <v>0</v>
      </c>
      <c r="O131" s="172">
        <f>ROUND(E131*N131,2)</f>
        <v>0</v>
      </c>
      <c r="P131" s="172">
        <v>0</v>
      </c>
      <c r="Q131" s="172">
        <f>ROUND(E131*P131,2)</f>
        <v>0</v>
      </c>
      <c r="R131" s="159">
        <v>0</v>
      </c>
      <c r="S131" s="159">
        <f>ROUND(E131*R131,2)</f>
        <v>0</v>
      </c>
      <c r="T131" s="159"/>
      <c r="U131" s="159" t="s">
        <v>250</v>
      </c>
      <c r="V131" s="149"/>
      <c r="W131" s="149"/>
      <c r="X131" s="149"/>
      <c r="Y131" s="149"/>
      <c r="Z131" s="149"/>
      <c r="AA131" s="149"/>
      <c r="AB131" s="149"/>
      <c r="AC131" s="149"/>
      <c r="AD131" s="149" t="s">
        <v>251</v>
      </c>
      <c r="AE131" s="149"/>
      <c r="AF131" s="149"/>
      <c r="AG131" s="149"/>
      <c r="AH131" s="149"/>
      <c r="AI131" s="149"/>
      <c r="AJ131" s="149"/>
      <c r="AK131" s="149"/>
      <c r="AL131" s="149"/>
      <c r="AM131" s="149"/>
      <c r="AN131" s="149"/>
      <c r="AO131" s="149"/>
      <c r="AP131" s="149"/>
      <c r="AQ131" s="149"/>
      <c r="AR131" s="149"/>
      <c r="AS131" s="149"/>
      <c r="AT131" s="149"/>
      <c r="AU131" s="149"/>
      <c r="AV131" s="149"/>
      <c r="AW131" s="149"/>
      <c r="AX131" s="149"/>
      <c r="AY131" s="149"/>
      <c r="AZ131" s="149"/>
      <c r="BA131" s="149"/>
      <c r="BB131" s="149"/>
      <c r="BC131" s="149"/>
      <c r="BD131" s="149"/>
      <c r="BE131" s="149"/>
    </row>
    <row r="132" spans="1:57" x14ac:dyDescent="0.2">
      <c r="A132" s="3"/>
      <c r="B132" s="4"/>
      <c r="C132" s="186"/>
      <c r="D132" s="6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AB132">
        <v>15</v>
      </c>
      <c r="AC132">
        <v>21</v>
      </c>
      <c r="AD132" t="s">
        <v>89</v>
      </c>
    </row>
    <row r="133" spans="1:57" x14ac:dyDescent="0.2">
      <c r="A133" s="152"/>
      <c r="B133" s="153" t="s">
        <v>29</v>
      </c>
      <c r="C133" s="187"/>
      <c r="D133" s="154"/>
      <c r="E133" s="155"/>
      <c r="F133" s="155"/>
      <c r="G133" s="168">
        <f>SUM(G130,G120,G111,G108,G105,G98,G102,G76,G8)</f>
        <v>0</v>
      </c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AB133">
        <f>SUMIF(L7:L131,AB132,G7:G131)</f>
        <v>0</v>
      </c>
      <c r="AC133">
        <f>SUMIF(L7:L131,AC132,G7:G131)</f>
        <v>0</v>
      </c>
      <c r="AD133" t="s">
        <v>252</v>
      </c>
    </row>
    <row r="134" spans="1:57" x14ac:dyDescent="0.2">
      <c r="C134" s="188"/>
      <c r="D134" s="10"/>
      <c r="AD134" t="s">
        <v>253</v>
      </c>
    </row>
    <row r="135" spans="1:57" x14ac:dyDescent="0.2">
      <c r="D135" s="10"/>
    </row>
    <row r="136" spans="1:57" x14ac:dyDescent="0.2">
      <c r="D136" s="10"/>
    </row>
    <row r="137" spans="1:57" x14ac:dyDescent="0.2">
      <c r="D137" s="10"/>
    </row>
    <row r="138" spans="1:57" x14ac:dyDescent="0.2">
      <c r="D138" s="10"/>
    </row>
    <row r="139" spans="1:57" x14ac:dyDescent="0.2">
      <c r="D139" s="10"/>
    </row>
    <row r="140" spans="1:57" x14ac:dyDescent="0.2">
      <c r="D140" s="10"/>
    </row>
    <row r="141" spans="1:57" x14ac:dyDescent="0.2">
      <c r="D141" s="10"/>
    </row>
    <row r="142" spans="1:57" x14ac:dyDescent="0.2">
      <c r="D142" s="10"/>
    </row>
    <row r="143" spans="1:57" x14ac:dyDescent="0.2">
      <c r="D143" s="10"/>
    </row>
    <row r="144" spans="1:57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</sheetData>
  <mergeCells count="33">
    <mergeCell ref="C115:G115"/>
    <mergeCell ref="C119:G119"/>
    <mergeCell ref="C84:G84"/>
    <mergeCell ref="C88:G88"/>
    <mergeCell ref="C93:G93"/>
    <mergeCell ref="C100:G100"/>
    <mergeCell ref="C110:G110"/>
    <mergeCell ref="C61:G61"/>
    <mergeCell ref="C65:G65"/>
    <mergeCell ref="C69:G69"/>
    <mergeCell ref="C78:G78"/>
    <mergeCell ref="C80:G80"/>
    <mergeCell ref="C37:G37"/>
    <mergeCell ref="C40:G40"/>
    <mergeCell ref="C43:G43"/>
    <mergeCell ref="C45:G45"/>
    <mergeCell ref="C48:G48"/>
    <mergeCell ref="C13:G13"/>
    <mergeCell ref="C122:G122"/>
    <mergeCell ref="C127:G127"/>
    <mergeCell ref="C129:G129"/>
    <mergeCell ref="A1:G1"/>
    <mergeCell ref="C2:G2"/>
    <mergeCell ref="C3:G3"/>
    <mergeCell ref="C4:G4"/>
    <mergeCell ref="C10:G10"/>
    <mergeCell ref="C54:G54"/>
    <mergeCell ref="C16:G16"/>
    <mergeCell ref="C20:G20"/>
    <mergeCell ref="C24:G24"/>
    <mergeCell ref="C27:G27"/>
    <mergeCell ref="C31:G31"/>
    <mergeCell ref="C34:G34"/>
  </mergeCells>
  <pageMargins left="0.59055118110236204" right="0.196850393700787" top="0.78740157499999996" bottom="0.78740157499999996" header="0.3" footer="0.3"/>
  <pageSetup paperSize="9" scale="82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48</vt:i4>
      </vt:variant>
    </vt:vector>
  </HeadingPairs>
  <TitlesOfParts>
    <vt:vector size="51" baseType="lpstr">
      <vt:lpstr>Stavba</vt:lpstr>
      <vt:lpstr>VzorPolozky</vt:lpstr>
      <vt:lpstr>SO 01 HBP22_08-3.1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01 HBP22_08-3.1 Pol'!Názvy_tisku</vt:lpstr>
      <vt:lpstr>oadresa</vt:lpstr>
      <vt:lpstr>Stavba!Objednatel</vt:lpstr>
      <vt:lpstr>Stavba!Objekt</vt:lpstr>
      <vt:lpstr>'SO 01 HBP22_08-3.1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Honsa Martin</dc:creator>
  <cp:lastModifiedBy>Naďa Pálenská</cp:lastModifiedBy>
  <cp:lastPrinted>2023-02-09T09:29:41Z</cp:lastPrinted>
  <dcterms:created xsi:type="dcterms:W3CDTF">2009-04-08T07:15:50Z</dcterms:created>
  <dcterms:modified xsi:type="dcterms:W3CDTF">2023-02-27T12:37:24Z</dcterms:modified>
</cp:coreProperties>
</file>